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Files from client\08\"/>
    </mc:Choice>
  </mc:AlternateContent>
  <xr:revisionPtr revIDLastSave="0" documentId="13_ncr:1_{D5F2F09B-D7DE-4588-9C05-7E46E3408E3B}" xr6:coauthVersionLast="45" xr6:coauthVersionMax="45" xr10:uidLastSave="{00000000-0000-0000-0000-000000000000}"/>
  <bookViews>
    <workbookView xWindow="-60" yWindow="-60" windowWidth="24120" windowHeight="12960" tabRatio="542" activeTab="4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VALERO'!$A$68:$H$97</definedName>
    <definedName name="_xlnm.Print_Area" localSheetId="2">SC!$A$1:$O$73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91" i="1" l="1"/>
  <c r="G19" i="1"/>
  <c r="G18" i="1"/>
  <c r="G20" i="1"/>
  <c r="E5" i="2"/>
  <c r="G99" i="1"/>
  <c r="H99" i="1"/>
  <c r="M99" i="1"/>
  <c r="N99" i="1"/>
  <c r="P99" i="1"/>
  <c r="O99" i="1"/>
  <c r="T99" i="1"/>
  <c r="U99" i="1"/>
  <c r="W99" i="1"/>
  <c r="V99" i="1"/>
  <c r="AG99" i="1"/>
  <c r="AH99" i="1"/>
  <c r="AI99" i="1"/>
  <c r="AK99" i="1"/>
  <c r="AL99" i="1"/>
  <c r="AZ99" i="1"/>
  <c r="BC99" i="1"/>
  <c r="BD99" i="1"/>
  <c r="BR99" i="1"/>
  <c r="G100" i="1"/>
  <c r="AF5" i="2"/>
  <c r="H100" i="1"/>
  <c r="M100" i="1"/>
  <c r="N100" i="1"/>
  <c r="P100" i="1"/>
  <c r="O100" i="1"/>
  <c r="T100" i="1"/>
  <c r="U100" i="1"/>
  <c r="W100" i="1"/>
  <c r="V100" i="1"/>
  <c r="AG100" i="1"/>
  <c r="AG101" i="1"/>
  <c r="AH100" i="1"/>
  <c r="AI100" i="1"/>
  <c r="AK100" i="1"/>
  <c r="AL100" i="1"/>
  <c r="AM100" i="1"/>
  <c r="AZ100" i="1"/>
  <c r="BR100" i="1"/>
  <c r="C101" i="1"/>
  <c r="H67" i="1"/>
  <c r="G67" i="1"/>
  <c r="G66" i="1"/>
  <c r="G68" i="1"/>
  <c r="U5" i="2"/>
  <c r="AG46" i="1"/>
  <c r="BA29" i="1"/>
  <c r="AK84" i="1"/>
  <c r="AL84" i="1"/>
  <c r="AM84" i="1"/>
  <c r="AN84" i="1"/>
  <c r="AK64" i="1"/>
  <c r="AL64" i="1"/>
  <c r="AM64" i="1"/>
  <c r="AN64" i="1"/>
  <c r="AK63" i="1"/>
  <c r="AL63" i="1"/>
  <c r="AK61" i="1"/>
  <c r="AL61" i="1"/>
  <c r="AM61" i="1"/>
  <c r="AN61" i="1"/>
  <c r="AK60" i="1"/>
  <c r="AL60" i="1"/>
  <c r="AM60" i="1"/>
  <c r="I59" i="1"/>
  <c r="AK46" i="1"/>
  <c r="AL46" i="1"/>
  <c r="AM46" i="1"/>
  <c r="AN46" i="1"/>
  <c r="AK45" i="1"/>
  <c r="AL45" i="1"/>
  <c r="AK43" i="1"/>
  <c r="AL43" i="1"/>
  <c r="AM43" i="1"/>
  <c r="AN43" i="1"/>
  <c r="AK42" i="1"/>
  <c r="AL42" i="1"/>
  <c r="AK40" i="1"/>
  <c r="AL40" i="1"/>
  <c r="AM40" i="1"/>
  <c r="AK39" i="1"/>
  <c r="AL39" i="1"/>
  <c r="AM39" i="1"/>
  <c r="AN39" i="1"/>
  <c r="AK22" i="1"/>
  <c r="AL22" i="1"/>
  <c r="AM22" i="1"/>
  <c r="AN22" i="1"/>
  <c r="AK21" i="1"/>
  <c r="AL21" i="1"/>
  <c r="AM21" i="1"/>
  <c r="AN21" i="1"/>
  <c r="AK97" i="1"/>
  <c r="AL97" i="1"/>
  <c r="AM97" i="1"/>
  <c r="AK96" i="1"/>
  <c r="AL96" i="1"/>
  <c r="AM96" i="1"/>
  <c r="AN96" i="1"/>
  <c r="AK94" i="1"/>
  <c r="AL94" i="1"/>
  <c r="AK93" i="1"/>
  <c r="AL93" i="1"/>
  <c r="AM93" i="1"/>
  <c r="AK91" i="1"/>
  <c r="AL91" i="1"/>
  <c r="AM91" i="1"/>
  <c r="AK90" i="1"/>
  <c r="AL90" i="1"/>
  <c r="AM90" i="1"/>
  <c r="AN90" i="1"/>
  <c r="AK79" i="1"/>
  <c r="AL79" i="1"/>
  <c r="AM79" i="1"/>
  <c r="AL78" i="1"/>
  <c r="AM78" i="1"/>
  <c r="AN78" i="1"/>
  <c r="AK73" i="1"/>
  <c r="AL73" i="1"/>
  <c r="AK72" i="1"/>
  <c r="AL72" i="1"/>
  <c r="AM72" i="1"/>
  <c r="AN72" i="1"/>
  <c r="AK70" i="1"/>
  <c r="AL70" i="1"/>
  <c r="AK69" i="1"/>
  <c r="AL69" i="1"/>
  <c r="AM69" i="1"/>
  <c r="AN69" i="1"/>
  <c r="AK49" i="1"/>
  <c r="AL49" i="1"/>
  <c r="AL48" i="1"/>
  <c r="AM48" i="1"/>
  <c r="AN48" i="1"/>
  <c r="AK16" i="1"/>
  <c r="AL16" i="1"/>
  <c r="AK15" i="1"/>
  <c r="AL15" i="1"/>
  <c r="AM15" i="1"/>
  <c r="AN15" i="1"/>
  <c r="AK75" i="1"/>
  <c r="AL75" i="1"/>
  <c r="AM75" i="1"/>
  <c r="AN75" i="1"/>
  <c r="AK58" i="1"/>
  <c r="AL58" i="1"/>
  <c r="AK57" i="1"/>
  <c r="AL57" i="1"/>
  <c r="AM57" i="1"/>
  <c r="AN57" i="1"/>
  <c r="AK54" i="1"/>
  <c r="AL54" i="1"/>
  <c r="AK37" i="1"/>
  <c r="AL37" i="1"/>
  <c r="AM37" i="1"/>
  <c r="AK36" i="1"/>
  <c r="AL36" i="1"/>
  <c r="AM36" i="1"/>
  <c r="AN36" i="1"/>
  <c r="AK34" i="1"/>
  <c r="AL34" i="1"/>
  <c r="AM34" i="1"/>
  <c r="AK33" i="1"/>
  <c r="AL33" i="1"/>
  <c r="AK13" i="1"/>
  <c r="AL13" i="1"/>
  <c r="AM13" i="1"/>
  <c r="AK12" i="1"/>
  <c r="AL12" i="1"/>
  <c r="AM12" i="1"/>
  <c r="AN12" i="1"/>
  <c r="C83" i="1"/>
  <c r="D83" i="1"/>
  <c r="E83" i="1"/>
  <c r="AK88" i="1"/>
  <c r="AL88" i="1"/>
  <c r="AK87" i="1"/>
  <c r="AL87" i="1"/>
  <c r="AM87" i="1"/>
  <c r="AN87" i="1"/>
  <c r="AK85" i="1"/>
  <c r="AL85" i="1"/>
  <c r="K74" i="1"/>
  <c r="AK67" i="1"/>
  <c r="AL67" i="1"/>
  <c r="AK66" i="1"/>
  <c r="AL66" i="1"/>
  <c r="AM66" i="1"/>
  <c r="AN66" i="1"/>
  <c r="H49" i="1"/>
  <c r="G49" i="1"/>
  <c r="H48" i="1"/>
  <c r="G48" i="1"/>
  <c r="AK28" i="1"/>
  <c r="AL28" i="1"/>
  <c r="AL27" i="1"/>
  <c r="AM27" i="1"/>
  <c r="AN27" i="1"/>
  <c r="AK25" i="1"/>
  <c r="AL25" i="1"/>
  <c r="AM25" i="1"/>
  <c r="AK24" i="1"/>
  <c r="AL24" i="1"/>
  <c r="AK76" i="1"/>
  <c r="AL76" i="1"/>
  <c r="AK55" i="1"/>
  <c r="AL55" i="1"/>
  <c r="AM55" i="1"/>
  <c r="AK52" i="1"/>
  <c r="AL52" i="1"/>
  <c r="AM52" i="1"/>
  <c r="AL51" i="1"/>
  <c r="AM51" i="1"/>
  <c r="AN51" i="1"/>
  <c r="AK31" i="1"/>
  <c r="AL31" i="1"/>
  <c r="AL30" i="1"/>
  <c r="AM30" i="1"/>
  <c r="AN30" i="1"/>
  <c r="AK10" i="1"/>
  <c r="AL10" i="1"/>
  <c r="AL9" i="1"/>
  <c r="AM9" i="1"/>
  <c r="AN9" i="1"/>
  <c r="AK82" i="1"/>
  <c r="AL82" i="1"/>
  <c r="AL81" i="1"/>
  <c r="AM81" i="1"/>
  <c r="AN81" i="1"/>
  <c r="N58" i="1"/>
  <c r="M58" i="1"/>
  <c r="N57" i="1"/>
  <c r="M57" i="1"/>
  <c r="AI40" i="1"/>
  <c r="AI39" i="1"/>
  <c r="AI41" i="1"/>
  <c r="L25" i="2"/>
  <c r="AH40" i="1"/>
  <c r="AG40" i="1"/>
  <c r="AG39" i="1"/>
  <c r="AG41" i="1"/>
  <c r="L23" i="2"/>
  <c r="AH39" i="1"/>
  <c r="AI31" i="1"/>
  <c r="AH31" i="1"/>
  <c r="AG31" i="1"/>
  <c r="AI30" i="1"/>
  <c r="AH30" i="1"/>
  <c r="AG30" i="1"/>
  <c r="AK19" i="1"/>
  <c r="AL19" i="1"/>
  <c r="AM19" i="1"/>
  <c r="AK18" i="1"/>
  <c r="AL18" i="1"/>
  <c r="AM18" i="1"/>
  <c r="AN18" i="1"/>
  <c r="H76" i="1"/>
  <c r="H75" i="1"/>
  <c r="H77" i="1"/>
  <c r="X6" i="2"/>
  <c r="G76" i="1"/>
  <c r="G75" i="1"/>
  <c r="AP29" i="1"/>
  <c r="O57" i="1"/>
  <c r="K101" i="1"/>
  <c r="K98" i="1"/>
  <c r="K77" i="1"/>
  <c r="K80" i="1"/>
  <c r="K83" i="1"/>
  <c r="K86" i="1"/>
  <c r="K89" i="1"/>
  <c r="K92" i="1"/>
  <c r="K95" i="1"/>
  <c r="L98" i="1"/>
  <c r="H82" i="1"/>
  <c r="H81" i="1"/>
  <c r="G81" i="1"/>
  <c r="H79" i="1"/>
  <c r="G79" i="1"/>
  <c r="H78" i="1"/>
  <c r="G78" i="1"/>
  <c r="H73" i="1"/>
  <c r="H72" i="1"/>
  <c r="H74" i="1"/>
  <c r="W6" i="2"/>
  <c r="G73" i="1"/>
  <c r="G72" i="1"/>
  <c r="AR101" i="1"/>
  <c r="K26" i="1"/>
  <c r="A12" i="1"/>
  <c r="C2" i="2"/>
  <c r="AR74" i="1"/>
  <c r="W13" i="1"/>
  <c r="U13" i="1"/>
  <c r="T13" i="1"/>
  <c r="W12" i="1"/>
  <c r="U12" i="1"/>
  <c r="T12" i="1"/>
  <c r="V13" i="1"/>
  <c r="V12" i="1"/>
  <c r="AI55" i="1"/>
  <c r="AH55" i="1"/>
  <c r="AG55" i="1"/>
  <c r="N22" i="1"/>
  <c r="M22" i="1"/>
  <c r="O22" i="1"/>
  <c r="M21" i="1"/>
  <c r="N21" i="1"/>
  <c r="O21" i="1"/>
  <c r="O23" i="1"/>
  <c r="F11" i="2"/>
  <c r="AI96" i="1"/>
  <c r="AH96" i="1"/>
  <c r="AG96" i="1"/>
  <c r="AR83" i="1"/>
  <c r="F115" i="4"/>
  <c r="A3" i="4"/>
  <c r="A37" i="4"/>
  <c r="A69" i="4"/>
  <c r="A101" i="4"/>
  <c r="L54" i="3"/>
  <c r="M53" i="3"/>
  <c r="K51" i="3"/>
  <c r="C51" i="3"/>
  <c r="K50" i="3"/>
  <c r="M50" i="3"/>
  <c r="C50" i="3"/>
  <c r="E50" i="3"/>
  <c r="K48" i="3"/>
  <c r="K47" i="3"/>
  <c r="K49" i="3"/>
  <c r="C48" i="3"/>
  <c r="E48" i="3"/>
  <c r="C47" i="3"/>
  <c r="E47" i="3"/>
  <c r="E49" i="3"/>
  <c r="M47" i="3"/>
  <c r="K45" i="3"/>
  <c r="N45" i="3"/>
  <c r="K44" i="3"/>
  <c r="N44" i="3"/>
  <c r="N46" i="3"/>
  <c r="C45" i="3"/>
  <c r="D45" i="3"/>
  <c r="C44" i="3"/>
  <c r="D44" i="3"/>
  <c r="D46" i="3"/>
  <c r="M44" i="3"/>
  <c r="E44" i="3"/>
  <c r="K42" i="3"/>
  <c r="K41" i="3"/>
  <c r="K43" i="3"/>
  <c r="C42" i="3"/>
  <c r="M41" i="3"/>
  <c r="C41" i="3"/>
  <c r="E41" i="3"/>
  <c r="K39" i="3"/>
  <c r="N39" i="3"/>
  <c r="K38" i="3"/>
  <c r="N38" i="3"/>
  <c r="N40" i="3"/>
  <c r="C39" i="3"/>
  <c r="D39" i="3"/>
  <c r="C38" i="3"/>
  <c r="D38" i="3"/>
  <c r="D40" i="3"/>
  <c r="M38" i="3"/>
  <c r="E38" i="3"/>
  <c r="K36" i="3"/>
  <c r="L36" i="3"/>
  <c r="K35" i="3"/>
  <c r="L35" i="3"/>
  <c r="L37" i="3"/>
  <c r="C36" i="3"/>
  <c r="C35" i="3"/>
  <c r="C37" i="3"/>
  <c r="M35" i="3"/>
  <c r="E35" i="3"/>
  <c r="K33" i="3"/>
  <c r="C33" i="3"/>
  <c r="K32" i="3"/>
  <c r="M32" i="3"/>
  <c r="C32" i="3"/>
  <c r="E32" i="3"/>
  <c r="K30" i="3"/>
  <c r="N30" i="3"/>
  <c r="C30" i="3"/>
  <c r="K29" i="3"/>
  <c r="M29" i="3"/>
  <c r="C29" i="3"/>
  <c r="E29" i="3"/>
  <c r="K27" i="3"/>
  <c r="N27" i="3"/>
  <c r="C27" i="3"/>
  <c r="E27" i="3"/>
  <c r="C26" i="3"/>
  <c r="E26" i="3"/>
  <c r="E28" i="3"/>
  <c r="K26" i="3"/>
  <c r="M26" i="3"/>
  <c r="K24" i="3"/>
  <c r="M24" i="3"/>
  <c r="C24" i="3"/>
  <c r="D24" i="3"/>
  <c r="C23" i="3"/>
  <c r="D23" i="3"/>
  <c r="D25" i="3"/>
  <c r="K23" i="3"/>
  <c r="M23" i="3"/>
  <c r="E23" i="3"/>
  <c r="K21" i="3"/>
  <c r="L21" i="3"/>
  <c r="C21" i="3"/>
  <c r="D21" i="3"/>
  <c r="C20" i="3"/>
  <c r="D20" i="3"/>
  <c r="D22" i="3"/>
  <c r="K20" i="3"/>
  <c r="M20" i="3"/>
  <c r="E20" i="3"/>
  <c r="K18" i="3"/>
  <c r="N18" i="3"/>
  <c r="C18" i="3"/>
  <c r="K17" i="3"/>
  <c r="M17" i="3"/>
  <c r="C17" i="3"/>
  <c r="E17" i="3"/>
  <c r="K15" i="3"/>
  <c r="N15" i="3"/>
  <c r="C15" i="3"/>
  <c r="K14" i="3"/>
  <c r="N14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C14" i="3"/>
  <c r="E14" i="3"/>
  <c r="K12" i="3"/>
  <c r="L12" i="3"/>
  <c r="C12" i="3"/>
  <c r="K11" i="3"/>
  <c r="M11" i="3"/>
  <c r="C11" i="3"/>
  <c r="E11" i="3"/>
  <c r="A11" i="3"/>
  <c r="A14" i="3"/>
  <c r="A17" i="3"/>
  <c r="A20" i="3"/>
  <c r="A23" i="3"/>
  <c r="A26" i="3"/>
  <c r="A29" i="3"/>
  <c r="A32" i="3"/>
  <c r="A35" i="3"/>
  <c r="A38" i="3"/>
  <c r="A41" i="3"/>
  <c r="A44" i="3"/>
  <c r="A47" i="3"/>
  <c r="A50" i="3"/>
  <c r="K9" i="3"/>
  <c r="N9" i="3"/>
  <c r="C9" i="3"/>
  <c r="D9" i="3"/>
  <c r="C8" i="3"/>
  <c r="D8" i="3"/>
  <c r="D10" i="3"/>
  <c r="K8" i="3"/>
  <c r="M8" i="3"/>
  <c r="E8" i="3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B2" i="2"/>
  <c r="BP105" i="1"/>
  <c r="BO105" i="1"/>
  <c r="BN105" i="1"/>
  <c r="BM105" i="1"/>
  <c r="BL105" i="1"/>
  <c r="BK105" i="1"/>
  <c r="AF103" i="1"/>
  <c r="G10" i="4"/>
  <c r="AE103" i="1"/>
  <c r="AF105" i="1"/>
  <c r="AC103" i="1"/>
  <c r="AB103" i="1"/>
  <c r="AA103" i="1"/>
  <c r="Z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D101" i="1"/>
  <c r="AF25" i="2"/>
  <c r="AF24" i="2"/>
  <c r="AF23" i="2"/>
  <c r="AF16" i="2"/>
  <c r="AF14" i="2"/>
  <c r="AF13" i="2"/>
  <c r="AF12" i="2"/>
  <c r="AF10" i="2"/>
  <c r="AF9" i="2"/>
  <c r="AF6" i="2"/>
  <c r="BD101" i="1"/>
  <c r="BC101" i="1"/>
  <c r="AI101" i="1"/>
  <c r="U101" i="1"/>
  <c r="P101" i="1"/>
  <c r="M101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/>
  <c r="BA98" i="1"/>
  <c r="AE31" i="2"/>
  <c r="AY98" i="1"/>
  <c r="AX98" i="1"/>
  <c r="AW98" i="1"/>
  <c r="AV98" i="1"/>
  <c r="AU98" i="1"/>
  <c r="AT98" i="1"/>
  <c r="AS98" i="1"/>
  <c r="AR98" i="1"/>
  <c r="AQ98" i="1"/>
  <c r="AP98" i="1"/>
  <c r="AO98" i="1"/>
  <c r="AL98" i="1"/>
  <c r="AK98" i="1"/>
  <c r="AE27" i="2"/>
  <c r="AJ98" i="1"/>
  <c r="AE26" i="2"/>
  <c r="Y98" i="1"/>
  <c r="AE17" i="2"/>
  <c r="W98" i="1"/>
  <c r="AE16" i="2"/>
  <c r="V98" i="1"/>
  <c r="AE15" i="2"/>
  <c r="U98" i="1"/>
  <c r="AE14" i="2"/>
  <c r="T98" i="1"/>
  <c r="AE13" i="2"/>
  <c r="S98" i="1"/>
  <c r="R98" i="1"/>
  <c r="P98" i="1"/>
  <c r="AE12" i="2"/>
  <c r="J98" i="1"/>
  <c r="AE8" i="2"/>
  <c r="I98" i="1"/>
  <c r="AE7" i="2"/>
  <c r="E98" i="1"/>
  <c r="AE3" i="2"/>
  <c r="D98" i="1"/>
  <c r="AZ97" i="1"/>
  <c r="AI97" i="1"/>
  <c r="AH97" i="1"/>
  <c r="AG97" i="1"/>
  <c r="AG98" i="1"/>
  <c r="AE23" i="2"/>
  <c r="N97" i="1"/>
  <c r="N96" i="1"/>
  <c r="N98" i="1"/>
  <c r="AE10" i="2"/>
  <c r="M97" i="1"/>
  <c r="H97" i="1"/>
  <c r="H96" i="1"/>
  <c r="H98" i="1"/>
  <c r="AE6" i="2"/>
  <c r="G97" i="1"/>
  <c r="BD96" i="1"/>
  <c r="BD98" i="1"/>
  <c r="BC96" i="1"/>
  <c r="BC98" i="1"/>
  <c r="AZ96" i="1"/>
  <c r="M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/>
  <c r="BA95" i="1"/>
  <c r="AD31" i="2"/>
  <c r="AY95" i="1"/>
  <c r="AX95" i="1"/>
  <c r="AW95" i="1"/>
  <c r="AV95" i="1"/>
  <c r="AU95" i="1"/>
  <c r="AT95" i="1"/>
  <c r="AS95" i="1"/>
  <c r="AR95" i="1"/>
  <c r="AQ95" i="1"/>
  <c r="AP95" i="1"/>
  <c r="AO95" i="1"/>
  <c r="AJ95" i="1"/>
  <c r="AD26" i="2"/>
  <c r="Y95" i="1"/>
  <c r="AD17" i="2"/>
  <c r="W95" i="1"/>
  <c r="AD16" i="2"/>
  <c r="V95" i="1"/>
  <c r="AD15" i="2"/>
  <c r="U95" i="1"/>
  <c r="AD14" i="2"/>
  <c r="T95" i="1"/>
  <c r="AD13" i="2"/>
  <c r="S95" i="1"/>
  <c r="R95" i="1"/>
  <c r="P95" i="1"/>
  <c r="AD12" i="2"/>
  <c r="L95" i="1"/>
  <c r="J95" i="1"/>
  <c r="AD8" i="2"/>
  <c r="I95" i="1"/>
  <c r="AD7" i="2"/>
  <c r="E95" i="1"/>
  <c r="AD3" i="2"/>
  <c r="D95" i="1"/>
  <c r="C95" i="1"/>
  <c r="AZ94" i="1"/>
  <c r="BR94" i="1"/>
  <c r="AI94" i="1"/>
  <c r="AH94" i="1"/>
  <c r="AG94" i="1"/>
  <c r="N94" i="1"/>
  <c r="N93" i="1"/>
  <c r="N95" i="1"/>
  <c r="AD10" i="2"/>
  <c r="M94" i="1"/>
  <c r="H94" i="1"/>
  <c r="G94" i="1"/>
  <c r="BD93" i="1"/>
  <c r="BD95" i="1"/>
  <c r="BC93" i="1"/>
  <c r="BC95" i="1"/>
  <c r="AZ93" i="1"/>
  <c r="AI93" i="1"/>
  <c r="AH93" i="1"/>
  <c r="AH95" i="1"/>
  <c r="AG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/>
  <c r="BA92" i="1"/>
  <c r="AC31" i="2"/>
  <c r="AY92" i="1"/>
  <c r="AX92" i="1"/>
  <c r="AW92" i="1"/>
  <c r="AV92" i="1"/>
  <c r="AU92" i="1"/>
  <c r="AT92" i="1"/>
  <c r="AS92" i="1"/>
  <c r="AR92" i="1"/>
  <c r="AQ92" i="1"/>
  <c r="AP92" i="1"/>
  <c r="AO92" i="1"/>
  <c r="AK92" i="1"/>
  <c r="AC27" i="2"/>
  <c r="AJ92" i="1"/>
  <c r="AC26" i="2"/>
  <c r="Y92" i="1"/>
  <c r="AC17" i="2"/>
  <c r="W92" i="1"/>
  <c r="AC16" i="2"/>
  <c r="V92" i="1"/>
  <c r="AC15" i="2"/>
  <c r="U92" i="1"/>
  <c r="AC14" i="2"/>
  <c r="T92" i="1"/>
  <c r="AC13" i="2"/>
  <c r="S92" i="1"/>
  <c r="R92" i="1"/>
  <c r="P92" i="1"/>
  <c r="AC12" i="2"/>
  <c r="L92" i="1"/>
  <c r="J92" i="1"/>
  <c r="AC8" i="2"/>
  <c r="I92" i="1"/>
  <c r="AC7" i="2"/>
  <c r="E92" i="1"/>
  <c r="AC3" i="2"/>
  <c r="D92" i="1"/>
  <c r="C92" i="1"/>
  <c r="AZ91" i="1"/>
  <c r="BR91" i="1"/>
  <c r="AI91" i="1"/>
  <c r="AI90" i="1"/>
  <c r="AI92" i="1"/>
  <c r="AH91" i="1"/>
  <c r="AG91" i="1"/>
  <c r="AG90" i="1"/>
  <c r="AG92" i="1"/>
  <c r="AC23" i="2"/>
  <c r="N91" i="1"/>
  <c r="N90" i="1"/>
  <c r="N92" i="1"/>
  <c r="AC10" i="2"/>
  <c r="M91" i="1"/>
  <c r="H91" i="1"/>
  <c r="G91" i="1"/>
  <c r="G90" i="1"/>
  <c r="G92" i="1"/>
  <c r="AC5" i="2"/>
  <c r="BD90" i="1"/>
  <c r="BD92" i="1"/>
  <c r="BC90" i="1"/>
  <c r="BC92" i="1"/>
  <c r="AZ90" i="1"/>
  <c r="AZ92" i="1"/>
  <c r="AC30" i="2"/>
  <c r="AH90" i="1"/>
  <c r="M90" i="1"/>
  <c r="H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/>
  <c r="BA89" i="1"/>
  <c r="AB31" i="2"/>
  <c r="AY89" i="1"/>
  <c r="AX89" i="1"/>
  <c r="AW89" i="1"/>
  <c r="AV89" i="1"/>
  <c r="AU89" i="1"/>
  <c r="AT89" i="1"/>
  <c r="AS89" i="1"/>
  <c r="AR89" i="1"/>
  <c r="AQ89" i="1"/>
  <c r="AP89" i="1"/>
  <c r="AO89" i="1"/>
  <c r="AJ89" i="1"/>
  <c r="AB26" i="2"/>
  <c r="Y89" i="1"/>
  <c r="AB17" i="2"/>
  <c r="W89" i="1"/>
  <c r="AB16" i="2"/>
  <c r="V89" i="1"/>
  <c r="AB15" i="2"/>
  <c r="U89" i="1"/>
  <c r="AB14" i="2"/>
  <c r="T89" i="1"/>
  <c r="AB13" i="2"/>
  <c r="S89" i="1"/>
  <c r="R89" i="1"/>
  <c r="P89" i="1"/>
  <c r="AB12" i="2"/>
  <c r="L89" i="1"/>
  <c r="J89" i="1"/>
  <c r="AB8" i="2"/>
  <c r="I89" i="1"/>
  <c r="AB7" i="2"/>
  <c r="E89" i="1"/>
  <c r="AB3" i="2"/>
  <c r="D89" i="1"/>
  <c r="C89" i="1"/>
  <c r="AZ88" i="1"/>
  <c r="AI88" i="1"/>
  <c r="AH88" i="1"/>
  <c r="AH87" i="1"/>
  <c r="AH89" i="1"/>
  <c r="AB24" i="2"/>
  <c r="AG88" i="1"/>
  <c r="N88" i="1"/>
  <c r="M88" i="1"/>
  <c r="O88" i="1"/>
  <c r="M87" i="1"/>
  <c r="N87" i="1"/>
  <c r="O87" i="1"/>
  <c r="O89" i="1"/>
  <c r="AB11" i="2"/>
  <c r="H88" i="1"/>
  <c r="G88" i="1"/>
  <c r="G87" i="1"/>
  <c r="G89" i="1"/>
  <c r="AB5" i="2"/>
  <c r="BD87" i="1"/>
  <c r="BD89" i="1"/>
  <c r="BC87" i="1"/>
  <c r="BC89" i="1"/>
  <c r="AZ87" i="1"/>
  <c r="AI87" i="1"/>
  <c r="AG87" i="1"/>
  <c r="H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/>
  <c r="BA86" i="1"/>
  <c r="AA31" i="2"/>
  <c r="AY86" i="1"/>
  <c r="AX86" i="1"/>
  <c r="AW86" i="1"/>
  <c r="AV86" i="1"/>
  <c r="AU86" i="1"/>
  <c r="AT86" i="1"/>
  <c r="AS86" i="1"/>
  <c r="AR86" i="1"/>
  <c r="AQ86" i="1"/>
  <c r="AP86" i="1"/>
  <c r="AO86" i="1"/>
  <c r="AK86" i="1"/>
  <c r="AA27" i="2"/>
  <c r="AJ86" i="1"/>
  <c r="AA26" i="2"/>
  <c r="Y86" i="1"/>
  <c r="AA17" i="2"/>
  <c r="W86" i="1"/>
  <c r="AA16" i="2"/>
  <c r="V86" i="1"/>
  <c r="AA15" i="2"/>
  <c r="U86" i="1"/>
  <c r="AA14" i="2"/>
  <c r="T86" i="1"/>
  <c r="AA13" i="2"/>
  <c r="S86" i="1"/>
  <c r="R86" i="1"/>
  <c r="P86" i="1"/>
  <c r="AA12" i="2"/>
  <c r="L86" i="1"/>
  <c r="J86" i="1"/>
  <c r="AA8" i="2"/>
  <c r="I86" i="1"/>
  <c r="AA7" i="2"/>
  <c r="E86" i="1"/>
  <c r="AA3" i="2"/>
  <c r="D86" i="1"/>
  <c r="C86" i="1"/>
  <c r="AZ85" i="1"/>
  <c r="AI85" i="1"/>
  <c r="AH85" i="1"/>
  <c r="AG85" i="1"/>
  <c r="N85" i="1"/>
  <c r="M85" i="1"/>
  <c r="H85" i="1"/>
  <c r="H84" i="1"/>
  <c r="H86" i="1"/>
  <c r="AA6" i="2"/>
  <c r="G85" i="1"/>
  <c r="BD84" i="1"/>
  <c r="BD86" i="1"/>
  <c r="BC84" i="1"/>
  <c r="BC86" i="1"/>
  <c r="AZ84" i="1"/>
  <c r="AI84" i="1"/>
  <c r="AH84" i="1"/>
  <c r="AG84" i="1"/>
  <c r="N84" i="1"/>
  <c r="M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/>
  <c r="AY83" i="1"/>
  <c r="AX83" i="1"/>
  <c r="AW83" i="1"/>
  <c r="AV83" i="1"/>
  <c r="AU83" i="1"/>
  <c r="AT83" i="1"/>
  <c r="AS83" i="1"/>
  <c r="AQ83" i="1"/>
  <c r="AP83" i="1"/>
  <c r="AO83" i="1"/>
  <c r="AJ83" i="1"/>
  <c r="Z26" i="2"/>
  <c r="Y83" i="1"/>
  <c r="Z17" i="2"/>
  <c r="W83" i="1"/>
  <c r="Z16" i="2"/>
  <c r="V83" i="1"/>
  <c r="Z15" i="2"/>
  <c r="U83" i="1"/>
  <c r="Z14" i="2"/>
  <c r="T83" i="1"/>
  <c r="Z13" i="2"/>
  <c r="S83" i="1"/>
  <c r="R83" i="1"/>
  <c r="L83" i="1"/>
  <c r="J83" i="1"/>
  <c r="Z8" i="2"/>
  <c r="I83" i="1"/>
  <c r="Z7" i="2"/>
  <c r="G83" i="1"/>
  <c r="Z5" i="2"/>
  <c r="Z3" i="2"/>
  <c r="AZ82" i="1"/>
  <c r="BR82" i="1"/>
  <c r="AZ81" i="1"/>
  <c r="BD81" i="1"/>
  <c r="BC81" i="1"/>
  <c r="BR81" i="1"/>
  <c r="BR83" i="1"/>
  <c r="Z34" i="2"/>
  <c r="AI82" i="1"/>
  <c r="AH82" i="1"/>
  <c r="AG82" i="1"/>
  <c r="P82" i="1"/>
  <c r="N82" i="1"/>
  <c r="N81" i="1"/>
  <c r="N83" i="1"/>
  <c r="Z10" i="2"/>
  <c r="M82" i="1"/>
  <c r="BD83" i="1"/>
  <c r="BC83" i="1"/>
  <c r="AI81" i="1"/>
  <c r="AH81" i="1"/>
  <c r="AG81" i="1"/>
  <c r="P81" i="1"/>
  <c r="M81" i="1"/>
  <c r="H83" i="1"/>
  <c r="Z6" i="2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/>
  <c r="BA80" i="1"/>
  <c r="Y31" i="2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/>
  <c r="Y80" i="1"/>
  <c r="Y17" i="2"/>
  <c r="S80" i="1"/>
  <c r="R80" i="1"/>
  <c r="L80" i="1"/>
  <c r="J80" i="1"/>
  <c r="Y8" i="2"/>
  <c r="G80" i="1"/>
  <c r="Y5" i="2"/>
  <c r="E80" i="1"/>
  <c r="Y3" i="2"/>
  <c r="D80" i="1"/>
  <c r="C80" i="1"/>
  <c r="AZ79" i="1"/>
  <c r="BR79" i="1"/>
  <c r="AI79" i="1"/>
  <c r="AH79" i="1"/>
  <c r="AH78" i="1"/>
  <c r="AH80" i="1"/>
  <c r="Y24" i="2"/>
  <c r="AG79" i="1"/>
  <c r="W79" i="1"/>
  <c r="U79" i="1"/>
  <c r="T79" i="1"/>
  <c r="P79" i="1"/>
  <c r="N79" i="1"/>
  <c r="N78" i="1"/>
  <c r="N80" i="1"/>
  <c r="Y10" i="2"/>
  <c r="M79" i="1"/>
  <c r="BD78" i="1"/>
  <c r="BD80" i="1"/>
  <c r="BC78" i="1"/>
  <c r="BC80" i="1"/>
  <c r="AZ78" i="1"/>
  <c r="AI78" i="1"/>
  <c r="AI80" i="1"/>
  <c r="Y25" i="2"/>
  <c r="AG78" i="1"/>
  <c r="AG80" i="1"/>
  <c r="Y23" i="2"/>
  <c r="W78" i="1"/>
  <c r="W80" i="1"/>
  <c r="Y16" i="2"/>
  <c r="U78" i="1"/>
  <c r="U80" i="1"/>
  <c r="Y14" i="2"/>
  <c r="T78" i="1"/>
  <c r="T80" i="1"/>
  <c r="Y13" i="2"/>
  <c r="P78" i="1"/>
  <c r="P80" i="1"/>
  <c r="Y12" i="2"/>
  <c r="M78" i="1"/>
  <c r="M80" i="1"/>
  <c r="Y9" i="2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/>
  <c r="BA77" i="1"/>
  <c r="X31" i="2"/>
  <c r="AY77" i="1"/>
  <c r="AX77" i="1"/>
  <c r="AW77" i="1"/>
  <c r="AV77" i="1"/>
  <c r="AU77" i="1"/>
  <c r="AT77" i="1"/>
  <c r="AS77" i="1"/>
  <c r="AR77" i="1"/>
  <c r="AQ77" i="1"/>
  <c r="AP77" i="1"/>
  <c r="AO77" i="1"/>
  <c r="AJ77" i="1"/>
  <c r="X26" i="2"/>
  <c r="Y77" i="1"/>
  <c r="X17" i="2"/>
  <c r="W77" i="1"/>
  <c r="X16" i="2"/>
  <c r="V77" i="1"/>
  <c r="X15" i="2"/>
  <c r="U77" i="1"/>
  <c r="X14" i="2"/>
  <c r="T77" i="1"/>
  <c r="X13" i="2"/>
  <c r="S77" i="1"/>
  <c r="R77" i="1"/>
  <c r="P77" i="1"/>
  <c r="X12" i="2"/>
  <c r="L77" i="1"/>
  <c r="J77" i="1"/>
  <c r="X8" i="2"/>
  <c r="I77" i="1"/>
  <c r="X7" i="2"/>
  <c r="G77" i="1"/>
  <c r="X5" i="2"/>
  <c r="E77" i="1"/>
  <c r="X3" i="2"/>
  <c r="D77" i="1"/>
  <c r="C77" i="1"/>
  <c r="AZ76" i="1"/>
  <c r="AI76" i="1"/>
  <c r="AH76" i="1"/>
  <c r="AG76" i="1"/>
  <c r="N76" i="1"/>
  <c r="M76" i="1"/>
  <c r="BD75" i="1"/>
  <c r="BD77" i="1"/>
  <c r="BC75" i="1"/>
  <c r="BC77" i="1"/>
  <c r="AZ75" i="1"/>
  <c r="AI75" i="1"/>
  <c r="AH75" i="1"/>
  <c r="AG75" i="1"/>
  <c r="N75" i="1"/>
  <c r="M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/>
  <c r="BA74" i="1"/>
  <c r="W31" i="2"/>
  <c r="AY74" i="1"/>
  <c r="AX74" i="1"/>
  <c r="AW74" i="1"/>
  <c r="AV74" i="1"/>
  <c r="AU74" i="1"/>
  <c r="AT74" i="1"/>
  <c r="AS74" i="1"/>
  <c r="AQ74" i="1"/>
  <c r="AP74" i="1"/>
  <c r="AO74" i="1"/>
  <c r="AJ74" i="1"/>
  <c r="W26" i="2"/>
  <c r="Y74" i="1"/>
  <c r="W17" i="2"/>
  <c r="W74" i="1"/>
  <c r="W16" i="2"/>
  <c r="V74" i="1"/>
  <c r="W15" i="2"/>
  <c r="U74" i="1"/>
  <c r="W14" i="2"/>
  <c r="T74" i="1"/>
  <c r="W13" i="2"/>
  <c r="S74" i="1"/>
  <c r="R74" i="1"/>
  <c r="P74" i="1"/>
  <c r="W12" i="2"/>
  <c r="L74" i="1"/>
  <c r="J74" i="1"/>
  <c r="W8" i="2"/>
  <c r="I74" i="1"/>
  <c r="W7" i="2"/>
  <c r="G74" i="1"/>
  <c r="W5" i="2"/>
  <c r="E74" i="1"/>
  <c r="W3" i="2"/>
  <c r="D74" i="1"/>
  <c r="C74" i="1"/>
  <c r="BD73" i="1"/>
  <c r="BC73" i="1"/>
  <c r="AZ73" i="1"/>
  <c r="BR73" i="1"/>
  <c r="AZ72" i="1"/>
  <c r="BD72" i="1"/>
  <c r="BC72" i="1"/>
  <c r="BR72" i="1"/>
  <c r="BR74" i="1"/>
  <c r="W34" i="2"/>
  <c r="AI73" i="1"/>
  <c r="AH73" i="1"/>
  <c r="AG73" i="1"/>
  <c r="N73" i="1"/>
  <c r="N72" i="1"/>
  <c r="N74" i="1"/>
  <c r="W10" i="2"/>
  <c r="M73" i="1"/>
  <c r="AI72" i="1"/>
  <c r="AH72" i="1"/>
  <c r="AG72" i="1"/>
  <c r="M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/>
  <c r="BA71" i="1"/>
  <c r="V31" i="2"/>
  <c r="AY71" i="1"/>
  <c r="AX71" i="1"/>
  <c r="AW71" i="1"/>
  <c r="AV71" i="1"/>
  <c r="AU71" i="1"/>
  <c r="AT71" i="1"/>
  <c r="AS71" i="1"/>
  <c r="AR71" i="1"/>
  <c r="AQ71" i="1"/>
  <c r="AP71" i="1"/>
  <c r="AO71" i="1"/>
  <c r="AK71" i="1"/>
  <c r="V27" i="2"/>
  <c r="AJ71" i="1"/>
  <c r="V26" i="2"/>
  <c r="Y71" i="1"/>
  <c r="V17" i="2"/>
  <c r="W71" i="1"/>
  <c r="V16" i="2"/>
  <c r="V71" i="1"/>
  <c r="V15" i="2"/>
  <c r="U71" i="1"/>
  <c r="V14" i="2"/>
  <c r="T71" i="1"/>
  <c r="V13" i="2"/>
  <c r="S71" i="1"/>
  <c r="R71" i="1"/>
  <c r="P71" i="1"/>
  <c r="V12" i="2"/>
  <c r="L71" i="1"/>
  <c r="K71" i="1"/>
  <c r="J71" i="1"/>
  <c r="V8" i="2"/>
  <c r="I71" i="1"/>
  <c r="V7" i="2"/>
  <c r="E71" i="1"/>
  <c r="V3" i="2"/>
  <c r="D71" i="1"/>
  <c r="C71" i="1"/>
  <c r="AZ70" i="1"/>
  <c r="AI70" i="1"/>
  <c r="AH70" i="1"/>
  <c r="AG70" i="1"/>
  <c r="N70" i="1"/>
  <c r="M70" i="1"/>
  <c r="M69" i="1"/>
  <c r="M71" i="1"/>
  <c r="V9" i="2"/>
  <c r="H70" i="1"/>
  <c r="G70" i="1"/>
  <c r="G69" i="1"/>
  <c r="G71" i="1"/>
  <c r="V5" i="2"/>
  <c r="BD69" i="1"/>
  <c r="BD71" i="1"/>
  <c r="BC69" i="1"/>
  <c r="BC71" i="1"/>
  <c r="AZ69" i="1"/>
  <c r="AI69" i="1"/>
  <c r="AH69" i="1"/>
  <c r="AH71" i="1"/>
  <c r="V24" i="2"/>
  <c r="AG69" i="1"/>
  <c r="N69" i="1"/>
  <c r="H69" i="1"/>
  <c r="H71" i="1"/>
  <c r="V6" i="2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/>
  <c r="BA68" i="1"/>
  <c r="U31" i="2"/>
  <c r="AY68" i="1"/>
  <c r="AX68" i="1"/>
  <c r="AW68" i="1"/>
  <c r="AV68" i="1"/>
  <c r="AU68" i="1"/>
  <c r="AT68" i="1"/>
  <c r="AS68" i="1"/>
  <c r="AR68" i="1"/>
  <c r="AQ68" i="1"/>
  <c r="AP68" i="1"/>
  <c r="AO68" i="1"/>
  <c r="AK68" i="1"/>
  <c r="U27" i="2"/>
  <c r="AJ68" i="1"/>
  <c r="U26" i="2"/>
  <c r="Y68" i="1"/>
  <c r="U17" i="2"/>
  <c r="W68" i="1"/>
  <c r="U16" i="2"/>
  <c r="V68" i="1"/>
  <c r="U15" i="2"/>
  <c r="U68" i="1"/>
  <c r="U14" i="2"/>
  <c r="T68" i="1"/>
  <c r="U13" i="2"/>
  <c r="S68" i="1"/>
  <c r="R68" i="1"/>
  <c r="P68" i="1"/>
  <c r="U12" i="2"/>
  <c r="L68" i="1"/>
  <c r="K68" i="1"/>
  <c r="J68" i="1"/>
  <c r="U8" i="2"/>
  <c r="I68" i="1"/>
  <c r="U7" i="2"/>
  <c r="E68" i="1"/>
  <c r="U3" i="2"/>
  <c r="D68" i="1"/>
  <c r="C68" i="1"/>
  <c r="AZ67" i="1"/>
  <c r="AI67" i="1"/>
  <c r="AH67" i="1"/>
  <c r="AH66" i="1"/>
  <c r="AH68" i="1"/>
  <c r="U24" i="2"/>
  <c r="AG67" i="1"/>
  <c r="N67" i="1"/>
  <c r="N66" i="1"/>
  <c r="N68" i="1"/>
  <c r="U10" i="2"/>
  <c r="M67" i="1"/>
  <c r="BD66" i="1"/>
  <c r="BD68" i="1"/>
  <c r="BC66" i="1"/>
  <c r="AZ66" i="1"/>
  <c r="AI66" i="1"/>
  <c r="AG66" i="1"/>
  <c r="M66" i="1"/>
  <c r="H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/>
  <c r="BA65" i="1"/>
  <c r="T31" i="2"/>
  <c r="AY65" i="1"/>
  <c r="AX65" i="1"/>
  <c r="AW65" i="1"/>
  <c r="AV65" i="1"/>
  <c r="AU65" i="1"/>
  <c r="AT65" i="1"/>
  <c r="AS65" i="1"/>
  <c r="AR65" i="1"/>
  <c r="AQ65" i="1"/>
  <c r="AP65" i="1"/>
  <c r="AO65" i="1"/>
  <c r="AJ65" i="1"/>
  <c r="T26" i="2"/>
  <c r="Y65" i="1"/>
  <c r="T17" i="2"/>
  <c r="W65" i="1"/>
  <c r="T16" i="2"/>
  <c r="V65" i="1"/>
  <c r="T15" i="2"/>
  <c r="U65" i="1"/>
  <c r="T14" i="2"/>
  <c r="T65" i="1"/>
  <c r="T13" i="2"/>
  <c r="S65" i="1"/>
  <c r="R65" i="1"/>
  <c r="P65" i="1"/>
  <c r="T12" i="2"/>
  <c r="L65" i="1"/>
  <c r="K65" i="1"/>
  <c r="J65" i="1"/>
  <c r="T8" i="2"/>
  <c r="I65" i="1"/>
  <c r="T7" i="2"/>
  <c r="E65" i="1"/>
  <c r="T3" i="2"/>
  <c r="D65" i="1"/>
  <c r="C65" i="1"/>
  <c r="AZ64" i="1"/>
  <c r="AI64" i="1"/>
  <c r="AH64" i="1"/>
  <c r="AG64" i="1"/>
  <c r="N64" i="1"/>
  <c r="M64" i="1"/>
  <c r="H64" i="1"/>
  <c r="G64" i="1"/>
  <c r="BD63" i="1"/>
  <c r="BD65" i="1"/>
  <c r="BC63" i="1"/>
  <c r="AZ63" i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/>
  <c r="BA62" i="1"/>
  <c r="S31" i="2"/>
  <c r="AY62" i="1"/>
  <c r="AX62" i="1"/>
  <c r="AW62" i="1"/>
  <c r="AV62" i="1"/>
  <c r="AU62" i="1"/>
  <c r="AT62" i="1"/>
  <c r="AS62" i="1"/>
  <c r="AR62" i="1"/>
  <c r="AQ62" i="1"/>
  <c r="AP62" i="1"/>
  <c r="AO62" i="1"/>
  <c r="AJ62" i="1"/>
  <c r="S26" i="2"/>
  <c r="Y62" i="1"/>
  <c r="S17" i="2"/>
  <c r="S62" i="1"/>
  <c r="R62" i="1"/>
  <c r="L62" i="1"/>
  <c r="K62" i="1"/>
  <c r="J62" i="1"/>
  <c r="S8" i="2"/>
  <c r="I62" i="1"/>
  <c r="S7" i="2"/>
  <c r="G62" i="1"/>
  <c r="S5" i="2"/>
  <c r="E62" i="1"/>
  <c r="S3" i="2"/>
  <c r="D62" i="1"/>
  <c r="C62" i="1"/>
  <c r="AZ61" i="1"/>
  <c r="AI61" i="1"/>
  <c r="AI60" i="1"/>
  <c r="AI62" i="1"/>
  <c r="S25" i="2"/>
  <c r="AH61" i="1"/>
  <c r="AG61" i="1"/>
  <c r="W61" i="1"/>
  <c r="W62" i="1"/>
  <c r="S16" i="2"/>
  <c r="U61" i="1"/>
  <c r="U62" i="1"/>
  <c r="S14" i="2"/>
  <c r="T61" i="1"/>
  <c r="P61" i="1"/>
  <c r="P62" i="1"/>
  <c r="S12" i="2"/>
  <c r="N61" i="1"/>
  <c r="N60" i="1"/>
  <c r="N62" i="1"/>
  <c r="S10" i="2"/>
  <c r="M61" i="1"/>
  <c r="H61" i="1"/>
  <c r="H60" i="1"/>
  <c r="H62" i="1"/>
  <c r="S6" i="2"/>
  <c r="BD60" i="1"/>
  <c r="BD62" i="1"/>
  <c r="BC60" i="1"/>
  <c r="BC62" i="1"/>
  <c r="AZ60" i="1"/>
  <c r="AH60" i="1"/>
  <c r="AG60" i="1"/>
  <c r="M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/>
  <c r="AY59" i="1"/>
  <c r="AX59" i="1"/>
  <c r="AW59" i="1"/>
  <c r="AV59" i="1"/>
  <c r="AU59" i="1"/>
  <c r="AT59" i="1"/>
  <c r="AS59" i="1"/>
  <c r="AR59" i="1"/>
  <c r="AQ59" i="1"/>
  <c r="AP59" i="1"/>
  <c r="AO59" i="1"/>
  <c r="AJ59" i="1"/>
  <c r="R26" i="2"/>
  <c r="Y59" i="1"/>
  <c r="R17" i="2"/>
  <c r="S59" i="1"/>
  <c r="R59" i="1"/>
  <c r="L59" i="1"/>
  <c r="K59" i="1"/>
  <c r="J59" i="1"/>
  <c r="R8" i="2"/>
  <c r="R7" i="2"/>
  <c r="G59" i="1"/>
  <c r="R5" i="2"/>
  <c r="E59" i="1"/>
  <c r="R3" i="2"/>
  <c r="D59" i="1"/>
  <c r="C59" i="1"/>
  <c r="AZ58" i="1"/>
  <c r="BR58" i="1"/>
  <c r="AZ57" i="1"/>
  <c r="BD57" i="1"/>
  <c r="BC57" i="1"/>
  <c r="BR57" i="1"/>
  <c r="BR59" i="1"/>
  <c r="R34" i="2"/>
  <c r="AI58" i="1"/>
  <c r="AH58" i="1"/>
  <c r="AG58" i="1"/>
  <c r="W58" i="1"/>
  <c r="U58" i="1"/>
  <c r="T58" i="1"/>
  <c r="P58" i="1"/>
  <c r="O58" i="1"/>
  <c r="H58" i="1"/>
  <c r="BD59" i="1"/>
  <c r="BC59" i="1"/>
  <c r="AI57" i="1"/>
  <c r="AH57" i="1"/>
  <c r="AG57" i="1"/>
  <c r="W57" i="1"/>
  <c r="U57" i="1"/>
  <c r="T57" i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/>
  <c r="BA56" i="1"/>
  <c r="Q31" i="2"/>
  <c r="AY56" i="1"/>
  <c r="AX56" i="1"/>
  <c r="AW56" i="1"/>
  <c r="AV56" i="1"/>
  <c r="AU56" i="1"/>
  <c r="AT56" i="1"/>
  <c r="AS56" i="1"/>
  <c r="AR56" i="1"/>
  <c r="AQ56" i="1"/>
  <c r="AP56" i="1"/>
  <c r="AO56" i="1"/>
  <c r="AK56" i="1"/>
  <c r="Q27" i="2"/>
  <c r="AJ56" i="1"/>
  <c r="Q26" i="2"/>
  <c r="Y56" i="1"/>
  <c r="Q17" i="2"/>
  <c r="W56" i="1"/>
  <c r="Q16" i="2"/>
  <c r="V56" i="1"/>
  <c r="Q15" i="2"/>
  <c r="U56" i="1"/>
  <c r="Q14" i="2"/>
  <c r="T56" i="1"/>
  <c r="Q13" i="2"/>
  <c r="S56" i="1"/>
  <c r="R56" i="1"/>
  <c r="P56" i="1"/>
  <c r="Q12" i="2"/>
  <c r="L56" i="1"/>
  <c r="K56" i="1"/>
  <c r="J56" i="1"/>
  <c r="Q8" i="2"/>
  <c r="I56" i="1"/>
  <c r="Q7" i="2"/>
  <c r="E56" i="1"/>
  <c r="Q3" i="2"/>
  <c r="D56" i="1"/>
  <c r="C56" i="1"/>
  <c r="AZ55" i="1"/>
  <c r="BR55" i="1"/>
  <c r="N55" i="1"/>
  <c r="M55" i="1"/>
  <c r="O55" i="1"/>
  <c r="M54" i="1"/>
  <c r="N54" i="1"/>
  <c r="O54" i="1"/>
  <c r="O56" i="1"/>
  <c r="Q11" i="2"/>
  <c r="H55" i="1"/>
  <c r="G55" i="1"/>
  <c r="BD54" i="1"/>
  <c r="BD56" i="1"/>
  <c r="BC54" i="1"/>
  <c r="BC56" i="1"/>
  <c r="AZ54" i="1"/>
  <c r="AI54" i="1"/>
  <c r="AI56" i="1"/>
  <c r="Q25" i="2"/>
  <c r="AH54" i="1"/>
  <c r="AH56" i="1"/>
  <c r="Q24" i="2"/>
  <c r="AG54" i="1"/>
  <c r="AG56" i="1"/>
  <c r="Q23" i="2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/>
  <c r="BA53" i="1"/>
  <c r="P31" i="2"/>
  <c r="AY53" i="1"/>
  <c r="AX53" i="1"/>
  <c r="AW53" i="1"/>
  <c r="AV53" i="1"/>
  <c r="AU53" i="1"/>
  <c r="AT53" i="1"/>
  <c r="AS53" i="1"/>
  <c r="AR53" i="1"/>
  <c r="AP53" i="1"/>
  <c r="AO53" i="1"/>
  <c r="AJ53" i="1"/>
  <c r="P26" i="2"/>
  <c r="Y53" i="1"/>
  <c r="P17" i="2"/>
  <c r="W53" i="1"/>
  <c r="P16" i="2"/>
  <c r="V53" i="1"/>
  <c r="P15" i="2"/>
  <c r="U53" i="1"/>
  <c r="P14" i="2"/>
  <c r="T53" i="1"/>
  <c r="P13" i="2"/>
  <c r="S53" i="1"/>
  <c r="R53" i="1"/>
  <c r="P53" i="1"/>
  <c r="P12" i="2"/>
  <c r="L53" i="1"/>
  <c r="K53" i="1"/>
  <c r="J53" i="1"/>
  <c r="P8" i="2"/>
  <c r="I53" i="1"/>
  <c r="P7" i="2"/>
  <c r="E53" i="1"/>
  <c r="P3" i="2"/>
  <c r="D53" i="1"/>
  <c r="C53" i="1"/>
  <c r="AZ52" i="1"/>
  <c r="AI52" i="1"/>
  <c r="AH52" i="1"/>
  <c r="AG52" i="1"/>
  <c r="N52" i="1"/>
  <c r="M52" i="1"/>
  <c r="H52" i="1"/>
  <c r="H51" i="1"/>
  <c r="H53" i="1"/>
  <c r="P6" i="2"/>
  <c r="G52" i="1"/>
  <c r="BD51" i="1"/>
  <c r="BD53" i="1"/>
  <c r="BC51" i="1"/>
  <c r="AZ51" i="1"/>
  <c r="AI51" i="1"/>
  <c r="AH51" i="1"/>
  <c r="AG51" i="1"/>
  <c r="N51" i="1"/>
  <c r="M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/>
  <c r="BA50" i="1"/>
  <c r="O31" i="2"/>
  <c r="AY50" i="1"/>
  <c r="AX50" i="1"/>
  <c r="AW50" i="1"/>
  <c r="AV50" i="1"/>
  <c r="AU50" i="1"/>
  <c r="AT50" i="1"/>
  <c r="AS50" i="1"/>
  <c r="AR50" i="1"/>
  <c r="AQ50" i="1"/>
  <c r="AP50" i="1"/>
  <c r="AO50" i="1"/>
  <c r="AK50" i="1"/>
  <c r="O27" i="2"/>
  <c r="AJ50" i="1"/>
  <c r="O26" i="2"/>
  <c r="Y50" i="1"/>
  <c r="O17" i="2"/>
  <c r="W50" i="1"/>
  <c r="O16" i="2"/>
  <c r="V50" i="1"/>
  <c r="O15" i="2"/>
  <c r="U50" i="1"/>
  <c r="O14" i="2"/>
  <c r="T50" i="1"/>
  <c r="O13" i="2"/>
  <c r="S50" i="1"/>
  <c r="R50" i="1"/>
  <c r="P50" i="1"/>
  <c r="O12" i="2"/>
  <c r="L50" i="1"/>
  <c r="K50" i="1"/>
  <c r="J50" i="1"/>
  <c r="O8" i="2"/>
  <c r="I50" i="1"/>
  <c r="O7" i="2"/>
  <c r="G50" i="1"/>
  <c r="O5" i="2"/>
  <c r="E50" i="1"/>
  <c r="O3" i="2"/>
  <c r="D50" i="1"/>
  <c r="C50" i="1"/>
  <c r="AZ49" i="1"/>
  <c r="AI49" i="1"/>
  <c r="AH49" i="1"/>
  <c r="AH48" i="1"/>
  <c r="AH50" i="1"/>
  <c r="O24" i="2"/>
  <c r="AG49" i="1"/>
  <c r="N49" i="1"/>
  <c r="M49" i="1"/>
  <c r="BD48" i="1"/>
  <c r="BD50" i="1"/>
  <c r="BC48" i="1"/>
  <c r="BC50" i="1"/>
  <c r="AZ48" i="1"/>
  <c r="BR48" i="1"/>
  <c r="AI48" i="1"/>
  <c r="AG48" i="1"/>
  <c r="N48" i="1"/>
  <c r="M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/>
  <c r="BA47" i="1"/>
  <c r="N31" i="2"/>
  <c r="AY47" i="1"/>
  <c r="AX47" i="1"/>
  <c r="AW47" i="1"/>
  <c r="AV47" i="1"/>
  <c r="AU47" i="1"/>
  <c r="AT47" i="1"/>
  <c r="AS47" i="1"/>
  <c r="AR47" i="1"/>
  <c r="AQ47" i="1"/>
  <c r="AP47" i="1"/>
  <c r="AO47" i="1"/>
  <c r="AK47" i="1"/>
  <c r="N27" i="2"/>
  <c r="AJ47" i="1"/>
  <c r="N26" i="2"/>
  <c r="Y47" i="1"/>
  <c r="N17" i="2"/>
  <c r="W47" i="1"/>
  <c r="N16" i="2"/>
  <c r="V47" i="1"/>
  <c r="N15" i="2"/>
  <c r="U47" i="1"/>
  <c r="N14" i="2"/>
  <c r="T47" i="1"/>
  <c r="N13" i="2"/>
  <c r="S47" i="1"/>
  <c r="R47" i="1"/>
  <c r="P47" i="1"/>
  <c r="N12" i="2"/>
  <c r="L47" i="1"/>
  <c r="K47" i="1"/>
  <c r="J47" i="1"/>
  <c r="N8" i="2"/>
  <c r="I47" i="1"/>
  <c r="N7" i="2"/>
  <c r="E47" i="1"/>
  <c r="N3" i="2"/>
  <c r="D47" i="1"/>
  <c r="C47" i="1"/>
  <c r="AZ46" i="1"/>
  <c r="AI46" i="1"/>
  <c r="AH46" i="1"/>
  <c r="N46" i="1"/>
  <c r="N45" i="1"/>
  <c r="N47" i="1"/>
  <c r="N10" i="2"/>
  <c r="M46" i="1"/>
  <c r="H46" i="1"/>
  <c r="G46" i="1"/>
  <c r="G47" i="1"/>
  <c r="N5" i="2"/>
  <c r="BD45" i="1"/>
  <c r="BD47" i="1"/>
  <c r="BC45" i="1"/>
  <c r="BC47" i="1"/>
  <c r="AZ45" i="1"/>
  <c r="AI45" i="1"/>
  <c r="AH45" i="1"/>
  <c r="AG45" i="1"/>
  <c r="M45" i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/>
  <c r="BA44" i="1"/>
  <c r="M31" i="2"/>
  <c r="AY44" i="1"/>
  <c r="AX44" i="1"/>
  <c r="AW44" i="1"/>
  <c r="AV44" i="1"/>
  <c r="AU44" i="1"/>
  <c r="AT44" i="1"/>
  <c r="AS44" i="1"/>
  <c r="AR44" i="1"/>
  <c r="AQ44" i="1"/>
  <c r="AP44" i="1"/>
  <c r="AK44" i="1"/>
  <c r="M27" i="2"/>
  <c r="AJ44" i="1"/>
  <c r="M26" i="2"/>
  <c r="Y44" i="1"/>
  <c r="M17" i="2"/>
  <c r="W44" i="1"/>
  <c r="M16" i="2"/>
  <c r="V44" i="1"/>
  <c r="M15" i="2"/>
  <c r="U44" i="1"/>
  <c r="M14" i="2"/>
  <c r="T44" i="1"/>
  <c r="M13" i="2"/>
  <c r="S44" i="1"/>
  <c r="R44" i="1"/>
  <c r="P44" i="1"/>
  <c r="M12" i="2"/>
  <c r="L44" i="1"/>
  <c r="K44" i="1"/>
  <c r="J44" i="1"/>
  <c r="M8" i="2"/>
  <c r="I44" i="1"/>
  <c r="M7" i="2"/>
  <c r="E44" i="1"/>
  <c r="M3" i="2"/>
  <c r="D44" i="1"/>
  <c r="C44" i="1"/>
  <c r="AZ43" i="1"/>
  <c r="AI43" i="1"/>
  <c r="AH43" i="1"/>
  <c r="AG43" i="1"/>
  <c r="N43" i="1"/>
  <c r="N42" i="1"/>
  <c r="N44" i="1"/>
  <c r="M10" i="2"/>
  <c r="M43" i="1"/>
  <c r="H43" i="1"/>
  <c r="H42" i="1"/>
  <c r="H44" i="1"/>
  <c r="M6" i="2"/>
  <c r="G43" i="1"/>
  <c r="G42" i="1"/>
  <c r="G44" i="1"/>
  <c r="M5" i="2"/>
  <c r="BD42" i="1"/>
  <c r="BD44" i="1"/>
  <c r="BC42" i="1"/>
  <c r="BC44" i="1"/>
  <c r="AZ42" i="1"/>
  <c r="AI42" i="1"/>
  <c r="AH42" i="1"/>
  <c r="AG42" i="1"/>
  <c r="M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/>
  <c r="BA41" i="1"/>
  <c r="AY41" i="1"/>
  <c r="AX41" i="1"/>
  <c r="AW41" i="1"/>
  <c r="AV41" i="1"/>
  <c r="AU41" i="1"/>
  <c r="AT41" i="1"/>
  <c r="AS41" i="1"/>
  <c r="AR41" i="1"/>
  <c r="AQ41" i="1"/>
  <c r="AP41" i="1"/>
  <c r="AO41" i="1"/>
  <c r="AK41" i="1"/>
  <c r="L27" i="2"/>
  <c r="AJ41" i="1"/>
  <c r="L26" i="2"/>
  <c r="Y41" i="1"/>
  <c r="L17" i="2"/>
  <c r="W41" i="1"/>
  <c r="L16" i="2"/>
  <c r="V41" i="1"/>
  <c r="L15" i="2"/>
  <c r="U41" i="1"/>
  <c r="L14" i="2"/>
  <c r="T41" i="1"/>
  <c r="L13" i="2"/>
  <c r="S41" i="1"/>
  <c r="R41" i="1"/>
  <c r="P41" i="1"/>
  <c r="L12" i="2"/>
  <c r="L41" i="1"/>
  <c r="K41" i="1"/>
  <c r="J41" i="1"/>
  <c r="L8" i="2"/>
  <c r="I41" i="1"/>
  <c r="L7" i="2"/>
  <c r="E41" i="1"/>
  <c r="L3" i="2"/>
  <c r="D41" i="1"/>
  <c r="C41" i="1"/>
  <c r="AZ40" i="1"/>
  <c r="N40" i="1"/>
  <c r="M40" i="1"/>
  <c r="H40" i="1"/>
  <c r="G40" i="1"/>
  <c r="G39" i="1"/>
  <c r="G41" i="1"/>
  <c r="L5" i="2"/>
  <c r="BD39" i="1"/>
  <c r="BD41" i="1"/>
  <c r="BC39" i="1"/>
  <c r="AZ39" i="1"/>
  <c r="N39" i="1"/>
  <c r="M39" i="1"/>
  <c r="H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/>
  <c r="BA38" i="1"/>
  <c r="K31" i="2"/>
  <c r="AY38" i="1"/>
  <c r="AX38" i="1"/>
  <c r="AW38" i="1"/>
  <c r="AV38" i="1"/>
  <c r="AU38" i="1"/>
  <c r="AT38" i="1"/>
  <c r="AS38" i="1"/>
  <c r="AR38" i="1"/>
  <c r="AQ38" i="1"/>
  <c r="AP38" i="1"/>
  <c r="AO38" i="1"/>
  <c r="AJ38" i="1"/>
  <c r="K26" i="2"/>
  <c r="Y38" i="1"/>
  <c r="K17" i="2"/>
  <c r="S38" i="1"/>
  <c r="R38" i="1"/>
  <c r="K38" i="1"/>
  <c r="J38" i="1"/>
  <c r="K8" i="2"/>
  <c r="I38" i="1"/>
  <c r="K7" i="2"/>
  <c r="E38" i="1"/>
  <c r="K3" i="2"/>
  <c r="D38" i="1"/>
  <c r="C38" i="1"/>
  <c r="AZ37" i="1"/>
  <c r="AI37" i="1"/>
  <c r="AH37" i="1"/>
  <c r="AG37" i="1"/>
  <c r="W37" i="1"/>
  <c r="U37" i="1"/>
  <c r="T37" i="1"/>
  <c r="P37" i="1"/>
  <c r="N37" i="1"/>
  <c r="N36" i="1"/>
  <c r="N38" i="1"/>
  <c r="K10" i="2"/>
  <c r="M37" i="1"/>
  <c r="O37" i="1"/>
  <c r="M36" i="1"/>
  <c r="P36" i="1"/>
  <c r="O36" i="1"/>
  <c r="O38" i="1"/>
  <c r="K11" i="2"/>
  <c r="H37" i="1"/>
  <c r="H36" i="1"/>
  <c r="H38" i="1"/>
  <c r="K6" i="2"/>
  <c r="G37" i="1"/>
  <c r="G36" i="1"/>
  <c r="G38" i="1"/>
  <c r="K5" i="2"/>
  <c r="BD36" i="1"/>
  <c r="BD38" i="1"/>
  <c r="BC36" i="1"/>
  <c r="BC38" i="1"/>
  <c r="AZ36" i="1"/>
  <c r="AI36" i="1"/>
  <c r="AI38" i="1"/>
  <c r="K25" i="2"/>
  <c r="AH36" i="1"/>
  <c r="AG36" i="1"/>
  <c r="AG38" i="1"/>
  <c r="K23" i="2"/>
  <c r="W36" i="1"/>
  <c r="W38" i="1"/>
  <c r="K16" i="2"/>
  <c r="U36" i="1"/>
  <c r="U38" i="1"/>
  <c r="K14" i="2"/>
  <c r="T36" i="1"/>
  <c r="P38" i="1"/>
  <c r="K12" i="2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/>
  <c r="BA35" i="1"/>
  <c r="J31" i="2"/>
  <c r="AY35" i="1"/>
  <c r="AX35" i="1"/>
  <c r="AW35" i="1"/>
  <c r="AV35" i="1"/>
  <c r="AU35" i="1"/>
  <c r="AT35" i="1"/>
  <c r="AS35" i="1"/>
  <c r="AR35" i="1"/>
  <c r="AQ35" i="1"/>
  <c r="AP35" i="1"/>
  <c r="AO35" i="1"/>
  <c r="AK35" i="1"/>
  <c r="J27" i="2"/>
  <c r="AJ35" i="1"/>
  <c r="J26" i="2"/>
  <c r="Y35" i="1"/>
  <c r="J17" i="2"/>
  <c r="X35" i="1"/>
  <c r="W35" i="1"/>
  <c r="J16" i="2"/>
  <c r="V35" i="1"/>
  <c r="J15" i="2"/>
  <c r="U35" i="1"/>
  <c r="J14" i="2"/>
  <c r="T35" i="1"/>
  <c r="J13" i="2"/>
  <c r="S35" i="1"/>
  <c r="R35" i="1"/>
  <c r="Q35" i="1"/>
  <c r="P35" i="1"/>
  <c r="J12" i="2"/>
  <c r="L35" i="1"/>
  <c r="K35" i="1"/>
  <c r="J35" i="1"/>
  <c r="J8" i="2"/>
  <c r="I35" i="1"/>
  <c r="J7" i="2"/>
  <c r="E35" i="1"/>
  <c r="J3" i="2"/>
  <c r="D35" i="1"/>
  <c r="C35" i="1"/>
  <c r="AZ34" i="1"/>
  <c r="AI34" i="1"/>
  <c r="AH34" i="1"/>
  <c r="AG34" i="1"/>
  <c r="N34" i="1"/>
  <c r="M34" i="1"/>
  <c r="M33" i="1"/>
  <c r="M35" i="1"/>
  <c r="J9" i="2"/>
  <c r="H34" i="1"/>
  <c r="G34" i="1"/>
  <c r="BD33" i="1"/>
  <c r="BD35" i="1"/>
  <c r="BC33" i="1"/>
  <c r="AZ33" i="1"/>
  <c r="AI33" i="1"/>
  <c r="AH33" i="1"/>
  <c r="AG33" i="1"/>
  <c r="N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/>
  <c r="BA32" i="1"/>
  <c r="I31" i="2"/>
  <c r="AY32" i="1"/>
  <c r="AX32" i="1"/>
  <c r="AW32" i="1"/>
  <c r="AV32" i="1"/>
  <c r="AU32" i="1"/>
  <c r="AT32" i="1"/>
  <c r="AS32" i="1"/>
  <c r="AR32" i="1"/>
  <c r="AQ32" i="1"/>
  <c r="AO32" i="1"/>
  <c r="AK32" i="1"/>
  <c r="I27" i="2"/>
  <c r="AJ32" i="1"/>
  <c r="I26" i="2"/>
  <c r="AI32" i="1"/>
  <c r="I25" i="2"/>
  <c r="AG32" i="1"/>
  <c r="I23" i="2"/>
  <c r="Y32" i="1"/>
  <c r="I17" i="2"/>
  <c r="W32" i="1"/>
  <c r="I16" i="2"/>
  <c r="V32" i="1"/>
  <c r="I15" i="2"/>
  <c r="U32" i="1"/>
  <c r="I14" i="2"/>
  <c r="T32" i="1"/>
  <c r="I13" i="2"/>
  <c r="S32" i="1"/>
  <c r="R32" i="1"/>
  <c r="P32" i="1"/>
  <c r="I12" i="2"/>
  <c r="L32" i="1"/>
  <c r="K32" i="1"/>
  <c r="J32" i="1"/>
  <c r="I8" i="2"/>
  <c r="I32" i="1"/>
  <c r="I7" i="2"/>
  <c r="E32" i="1"/>
  <c r="I3" i="2"/>
  <c r="D32" i="1"/>
  <c r="C32" i="1"/>
  <c r="AZ31" i="1"/>
  <c r="BR31" i="1"/>
  <c r="AZ30" i="1"/>
  <c r="BD30" i="1"/>
  <c r="BC30" i="1"/>
  <c r="BR30" i="1"/>
  <c r="BR32" i="1"/>
  <c r="I34" i="2"/>
  <c r="N31" i="1"/>
  <c r="N30" i="1"/>
  <c r="N32" i="1"/>
  <c r="I10" i="2"/>
  <c r="M31" i="1"/>
  <c r="M30" i="1"/>
  <c r="M32" i="1"/>
  <c r="I9" i="2"/>
  <c r="H31" i="1"/>
  <c r="H30" i="1"/>
  <c r="H32" i="1"/>
  <c r="I6" i="2"/>
  <c r="G31" i="1"/>
  <c r="BD32" i="1"/>
  <c r="BC32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/>
  <c r="H31" i="2"/>
  <c r="AY29" i="1"/>
  <c r="AX29" i="1"/>
  <c r="AW29" i="1"/>
  <c r="AV29" i="1"/>
  <c r="AU29" i="1"/>
  <c r="AT29" i="1"/>
  <c r="AS29" i="1"/>
  <c r="AR29" i="1"/>
  <c r="AQ29" i="1"/>
  <c r="AO29" i="1"/>
  <c r="AK29" i="1"/>
  <c r="H27" i="2"/>
  <c r="AJ29" i="1"/>
  <c r="H26" i="2"/>
  <c r="Y29" i="1"/>
  <c r="H17" i="2"/>
  <c r="W29" i="1"/>
  <c r="H16" i="2"/>
  <c r="V29" i="1"/>
  <c r="H15" i="2"/>
  <c r="U29" i="1"/>
  <c r="H14" i="2"/>
  <c r="T29" i="1"/>
  <c r="H13" i="2"/>
  <c r="S29" i="1"/>
  <c r="R29" i="1"/>
  <c r="P29" i="1"/>
  <c r="H12" i="2"/>
  <c r="L29" i="1"/>
  <c r="K29" i="1"/>
  <c r="J29" i="1"/>
  <c r="H8" i="2"/>
  <c r="I29" i="1"/>
  <c r="H7" i="2"/>
  <c r="G29" i="1"/>
  <c r="H5" i="2"/>
  <c r="E29" i="1"/>
  <c r="H3" i="2"/>
  <c r="D29" i="1"/>
  <c r="C29" i="1"/>
  <c r="BD28" i="1"/>
  <c r="AZ28" i="1"/>
  <c r="AI28" i="1"/>
  <c r="AH28" i="1"/>
  <c r="AG28" i="1"/>
  <c r="N28" i="1"/>
  <c r="N27" i="1"/>
  <c r="N29" i="1"/>
  <c r="H10" i="2"/>
  <c r="M28" i="1"/>
  <c r="H28" i="1"/>
  <c r="H27" i="1"/>
  <c r="H29" i="1"/>
  <c r="H6" i="2"/>
  <c r="BD27" i="1"/>
  <c r="BC27" i="1"/>
  <c r="AZ27" i="1"/>
  <c r="AI27" i="1"/>
  <c r="AH27" i="1"/>
  <c r="AG27" i="1"/>
  <c r="M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/>
  <c r="BA26" i="1"/>
  <c r="G31" i="2"/>
  <c r="AY26" i="1"/>
  <c r="AX26" i="1"/>
  <c r="AW26" i="1"/>
  <c r="AV26" i="1"/>
  <c r="AU26" i="1"/>
  <c r="AT26" i="1"/>
  <c r="AS26" i="1"/>
  <c r="AR26" i="1"/>
  <c r="AQ26" i="1"/>
  <c r="AP26" i="1"/>
  <c r="AO26" i="1"/>
  <c r="Y26" i="1"/>
  <c r="G17" i="2"/>
  <c r="W26" i="1"/>
  <c r="G16" i="2"/>
  <c r="V26" i="1"/>
  <c r="G15" i="2"/>
  <c r="U26" i="1"/>
  <c r="G14" i="2"/>
  <c r="T26" i="1"/>
  <c r="G13" i="2"/>
  <c r="S26" i="1"/>
  <c r="R26" i="1"/>
  <c r="P26" i="1"/>
  <c r="G12" i="2"/>
  <c r="L26" i="1"/>
  <c r="J26" i="1"/>
  <c r="G8" i="2"/>
  <c r="I26" i="1"/>
  <c r="G7" i="2"/>
  <c r="G3" i="2"/>
  <c r="D26" i="1"/>
  <c r="C26" i="1"/>
  <c r="BD25" i="1"/>
  <c r="BC25" i="1"/>
  <c r="AI25" i="1"/>
  <c r="AH25" i="1"/>
  <c r="AG25" i="1"/>
  <c r="AG24" i="1"/>
  <c r="AG26" i="1"/>
  <c r="G23" i="2"/>
  <c r="N25" i="1"/>
  <c r="M25" i="1"/>
  <c r="O25" i="1"/>
  <c r="M24" i="1"/>
  <c r="N24" i="1"/>
  <c r="O24" i="1"/>
  <c r="O26" i="1"/>
  <c r="G11" i="2"/>
  <c r="H25" i="1"/>
  <c r="H24" i="1"/>
  <c r="H26" i="1"/>
  <c r="G6" i="2"/>
  <c r="G25" i="1"/>
  <c r="G24" i="1"/>
  <c r="G26" i="1"/>
  <c r="G5" i="2"/>
  <c r="BD24" i="1"/>
  <c r="BC24" i="1"/>
  <c r="AZ24" i="1"/>
  <c r="AZ26" i="1"/>
  <c r="G30" i="2"/>
  <c r="AI24" i="1"/>
  <c r="AH24" i="1"/>
  <c r="AH26" i="1"/>
  <c r="G24" i="2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/>
  <c r="AY23" i="1"/>
  <c r="AX23" i="1"/>
  <c r="AW23" i="1"/>
  <c r="AV23" i="1"/>
  <c r="AU23" i="1"/>
  <c r="AT23" i="1"/>
  <c r="AS23" i="1"/>
  <c r="AR23" i="1"/>
  <c r="AQ23" i="1"/>
  <c r="AP23" i="1"/>
  <c r="AO23" i="1"/>
  <c r="AN23" i="1"/>
  <c r="Y23" i="1"/>
  <c r="F17" i="2"/>
  <c r="W23" i="1"/>
  <c r="F16" i="2"/>
  <c r="V23" i="1"/>
  <c r="F15" i="2"/>
  <c r="U23" i="1"/>
  <c r="F14" i="2"/>
  <c r="T23" i="1"/>
  <c r="F13" i="2"/>
  <c r="S23" i="1"/>
  <c r="R23" i="1"/>
  <c r="P23" i="1"/>
  <c r="F12" i="2"/>
  <c r="N23" i="1"/>
  <c r="F10" i="2"/>
  <c r="L23" i="1"/>
  <c r="K23" i="1"/>
  <c r="J23" i="1"/>
  <c r="F8" i="2"/>
  <c r="I23" i="1"/>
  <c r="F7" i="2"/>
  <c r="E23" i="1"/>
  <c r="F3" i="2"/>
  <c r="D23" i="1"/>
  <c r="C23" i="1"/>
  <c r="AZ22" i="1"/>
  <c r="AI22" i="1"/>
  <c r="AH22" i="1"/>
  <c r="AH21" i="1"/>
  <c r="AH23" i="1"/>
  <c r="F24" i="2"/>
  <c r="AG22" i="1"/>
  <c r="H22" i="1"/>
  <c r="H21" i="1"/>
  <c r="H23" i="1"/>
  <c r="F6" i="2"/>
  <c r="G22" i="1"/>
  <c r="BD21" i="1"/>
  <c r="BD23" i="1"/>
  <c r="BC21" i="1"/>
  <c r="BC23" i="1"/>
  <c r="AZ21" i="1"/>
  <c r="AI21" i="1"/>
  <c r="AG21" i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/>
  <c r="BA20" i="1"/>
  <c r="E31" i="2"/>
  <c r="AY20" i="1"/>
  <c r="AX20" i="1"/>
  <c r="AW20" i="1"/>
  <c r="AV20" i="1"/>
  <c r="AU20" i="1"/>
  <c r="AT20" i="1"/>
  <c r="AS20" i="1"/>
  <c r="AR20" i="1"/>
  <c r="AQ20" i="1"/>
  <c r="AP20" i="1"/>
  <c r="AO20" i="1"/>
  <c r="Y20" i="1"/>
  <c r="E17" i="2"/>
  <c r="W20" i="1"/>
  <c r="E16" i="2"/>
  <c r="V20" i="1"/>
  <c r="E15" i="2"/>
  <c r="U20" i="1"/>
  <c r="E14" i="2"/>
  <c r="T20" i="1"/>
  <c r="E13" i="2"/>
  <c r="S20" i="1"/>
  <c r="R20" i="1"/>
  <c r="L20" i="1"/>
  <c r="P20" i="1"/>
  <c r="E12" i="2"/>
  <c r="K20" i="1"/>
  <c r="N20" i="1"/>
  <c r="E10" i="2"/>
  <c r="J20" i="1"/>
  <c r="E8" i="2"/>
  <c r="I20" i="1"/>
  <c r="E7" i="2"/>
  <c r="E20" i="1"/>
  <c r="E3" i="2"/>
  <c r="D20" i="1"/>
  <c r="C20" i="1"/>
  <c r="AZ19" i="1"/>
  <c r="AI19" i="1"/>
  <c r="AH19" i="1"/>
  <c r="AH18" i="1"/>
  <c r="AH20" i="1"/>
  <c r="E24" i="2"/>
  <c r="AG19" i="1"/>
  <c r="N19" i="1"/>
  <c r="M19" i="1"/>
  <c r="H19" i="1"/>
  <c r="H18" i="1"/>
  <c r="H20" i="1"/>
  <c r="E6" i="2"/>
  <c r="BD18" i="1"/>
  <c r="BD20" i="1"/>
  <c r="BC18" i="1"/>
  <c r="BC20" i="1"/>
  <c r="AZ18" i="1"/>
  <c r="AI18" i="1"/>
  <c r="AG18" i="1"/>
  <c r="N18" i="1"/>
  <c r="M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/>
  <c r="BA17" i="1"/>
  <c r="D31" i="2"/>
  <c r="AY17" i="1"/>
  <c r="AX17" i="1"/>
  <c r="AW17" i="1"/>
  <c r="AV17" i="1"/>
  <c r="AU17" i="1"/>
  <c r="AT17" i="1"/>
  <c r="AS17" i="1"/>
  <c r="AR17" i="1"/>
  <c r="AQ17" i="1"/>
  <c r="AP17" i="1"/>
  <c r="AO17" i="1"/>
  <c r="AJ17" i="1"/>
  <c r="D26" i="2"/>
  <c r="Y17" i="1"/>
  <c r="D17" i="2"/>
  <c r="S17" i="1"/>
  <c r="R17" i="1"/>
  <c r="L17" i="1"/>
  <c r="P17" i="1"/>
  <c r="D12" i="2"/>
  <c r="K17" i="1"/>
  <c r="N17" i="1"/>
  <c r="J17" i="1"/>
  <c r="D8" i="2"/>
  <c r="I17" i="1"/>
  <c r="D7" i="2"/>
  <c r="E17" i="1"/>
  <c r="D3" i="2"/>
  <c r="D17" i="1"/>
  <c r="C17" i="1"/>
  <c r="AZ16" i="1"/>
  <c r="AI16" i="1"/>
  <c r="AH16" i="1"/>
  <c r="AG16" i="1"/>
  <c r="W16" i="1"/>
  <c r="U16" i="1"/>
  <c r="T16" i="1"/>
  <c r="P16" i="1"/>
  <c r="N16" i="1"/>
  <c r="M16" i="1"/>
  <c r="O16" i="1"/>
  <c r="H16" i="1"/>
  <c r="H15" i="1"/>
  <c r="H17" i="1"/>
  <c r="D6" i="2"/>
  <c r="G16" i="1"/>
  <c r="BD15" i="1"/>
  <c r="BD17" i="1"/>
  <c r="BC15" i="1"/>
  <c r="BC17" i="1"/>
  <c r="AZ15" i="1"/>
  <c r="AI15" i="1"/>
  <c r="AI17" i="1"/>
  <c r="D25" i="2"/>
  <c r="AH15" i="1"/>
  <c r="AG15" i="1"/>
  <c r="AG17" i="1"/>
  <c r="D23" i="2"/>
  <c r="W15" i="1"/>
  <c r="W17" i="1"/>
  <c r="D16" i="2"/>
  <c r="U15" i="1"/>
  <c r="U17" i="1"/>
  <c r="D14" i="2"/>
  <c r="T15" i="1"/>
  <c r="T17" i="1"/>
  <c r="D13" i="2"/>
  <c r="P15" i="1"/>
  <c r="N15" i="1"/>
  <c r="M15" i="1"/>
  <c r="G15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/>
  <c r="BA14" i="1"/>
  <c r="C31" i="2"/>
  <c r="AY14" i="1"/>
  <c r="AX14" i="1"/>
  <c r="AW14" i="1"/>
  <c r="AV14" i="1"/>
  <c r="AU14" i="1"/>
  <c r="AT14" i="1"/>
  <c r="AS14" i="1"/>
  <c r="AR14" i="1"/>
  <c r="AQ14" i="1"/>
  <c r="AP14" i="1"/>
  <c r="AO14" i="1"/>
  <c r="AK14" i="1"/>
  <c r="C27" i="2"/>
  <c r="AJ14" i="1"/>
  <c r="C26" i="2"/>
  <c r="Y14" i="1"/>
  <c r="C17" i="2"/>
  <c r="W14" i="1"/>
  <c r="C16" i="2"/>
  <c r="V14" i="1"/>
  <c r="C15" i="2"/>
  <c r="U14" i="1"/>
  <c r="C14" i="2"/>
  <c r="T14" i="1"/>
  <c r="C13" i="2"/>
  <c r="S14" i="1"/>
  <c r="R14" i="1"/>
  <c r="L14" i="1"/>
  <c r="P14" i="1"/>
  <c r="C12" i="2"/>
  <c r="K14" i="1"/>
  <c r="J14" i="1"/>
  <c r="C8" i="2"/>
  <c r="I14" i="1"/>
  <c r="C7" i="2"/>
  <c r="E14" i="1"/>
  <c r="C3" i="2"/>
  <c r="D14" i="1"/>
  <c r="C14" i="1"/>
  <c r="AZ13" i="1"/>
  <c r="AI13" i="1"/>
  <c r="AH13" i="1"/>
  <c r="AG13" i="1"/>
  <c r="P13" i="1"/>
  <c r="N13" i="1"/>
  <c r="M13" i="1"/>
  <c r="O13" i="1"/>
  <c r="H13" i="1"/>
  <c r="G13" i="1"/>
  <c r="G12" i="1"/>
  <c r="G14" i="1"/>
  <c r="BD12" i="1"/>
  <c r="BC12" i="1"/>
  <c r="BC14" i="1"/>
  <c r="C33" i="2"/>
  <c r="AZ12" i="1"/>
  <c r="AI12" i="1"/>
  <c r="AH12" i="1"/>
  <c r="AG12" i="1"/>
  <c r="N12" i="1"/>
  <c r="M12" i="1"/>
  <c r="H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B11" i="1"/>
  <c r="B32" i="2"/>
  <c r="BA11" i="1"/>
  <c r="B31" i="2"/>
  <c r="AY11" i="1"/>
  <c r="AX11" i="1"/>
  <c r="AW11" i="1"/>
  <c r="AV11" i="1"/>
  <c r="AU11" i="1"/>
  <c r="AT11" i="1"/>
  <c r="AS11" i="1"/>
  <c r="AR11" i="1"/>
  <c r="AQ11" i="1"/>
  <c r="AP11" i="1"/>
  <c r="AO11" i="1"/>
  <c r="AJ11" i="1"/>
  <c r="Y11" i="1"/>
  <c r="S11" i="1"/>
  <c r="R11" i="1"/>
  <c r="L11" i="1"/>
  <c r="K11" i="1"/>
  <c r="J11" i="1"/>
  <c r="I11" i="1"/>
  <c r="B7" i="2"/>
  <c r="E11" i="1"/>
  <c r="B3" i="2"/>
  <c r="D11" i="1"/>
  <c r="C11" i="1"/>
  <c r="BD10" i="1"/>
  <c r="AZ10" i="1"/>
  <c r="AZ9" i="1"/>
  <c r="AZ11" i="1"/>
  <c r="B30" i="2"/>
  <c r="AI10" i="1"/>
  <c r="AH10" i="1"/>
  <c r="AG10" i="1"/>
  <c r="AG9" i="1"/>
  <c r="AG11" i="1"/>
  <c r="B23" i="2"/>
  <c r="W10" i="1"/>
  <c r="U10" i="1"/>
  <c r="T10" i="1"/>
  <c r="P10" i="1"/>
  <c r="N10" i="1"/>
  <c r="M10" i="1"/>
  <c r="M9" i="1"/>
  <c r="M11" i="1"/>
  <c r="B9" i="2"/>
  <c r="H10" i="1"/>
  <c r="G10" i="1"/>
  <c r="G9" i="1"/>
  <c r="G11" i="1"/>
  <c r="B5" i="2"/>
  <c r="BD9" i="1"/>
  <c r="BC9" i="1"/>
  <c r="BC11" i="1"/>
  <c r="AI9" i="1"/>
  <c r="AH9" i="1"/>
  <c r="W9" i="1"/>
  <c r="W11" i="1"/>
  <c r="B16" i="2"/>
  <c r="U9" i="1"/>
  <c r="T9" i="1"/>
  <c r="T11" i="1"/>
  <c r="B13" i="2"/>
  <c r="P9" i="1"/>
  <c r="P11" i="1"/>
  <c r="B12" i="2"/>
  <c r="N9" i="1"/>
  <c r="N11" i="1"/>
  <c r="B10" i="2"/>
  <c r="H9" i="1"/>
  <c r="L103" i="1"/>
  <c r="BM103" i="1"/>
  <c r="BO103" i="1"/>
  <c r="BR15" i="1"/>
  <c r="V16" i="1"/>
  <c r="V36" i="1"/>
  <c r="V37" i="1"/>
  <c r="W59" i="1"/>
  <c r="R16" i="2"/>
  <c r="BR66" i="1"/>
  <c r="M23" i="1"/>
  <c r="F9" i="2"/>
  <c r="BR54" i="1"/>
  <c r="BR63" i="1"/>
  <c r="BR69" i="1"/>
  <c r="Y33" i="2"/>
  <c r="V79" i="1"/>
  <c r="R103" i="1"/>
  <c r="AU103" i="1"/>
  <c r="AU105" i="1"/>
  <c r="AU106" i="1"/>
  <c r="AW103" i="1"/>
  <c r="AW105" i="1"/>
  <c r="AW106" i="1"/>
  <c r="AY103" i="1"/>
  <c r="BR33" i="1"/>
  <c r="Q33" i="2"/>
  <c r="V33" i="2"/>
  <c r="BR84" i="1"/>
  <c r="D33" i="2"/>
  <c r="BR39" i="1"/>
  <c r="AZ41" i="1"/>
  <c r="L30" i="2"/>
  <c r="O33" i="2"/>
  <c r="V57" i="1"/>
  <c r="R33" i="2"/>
  <c r="V61" i="1"/>
  <c r="V62" i="1"/>
  <c r="S15" i="2"/>
  <c r="AH98" i="1"/>
  <c r="AE24" i="2"/>
  <c r="AG23" i="1"/>
  <c r="F23" i="2"/>
  <c r="AI23" i="1"/>
  <c r="F25" i="2"/>
  <c r="BD26" i="1"/>
  <c r="AZ20" i="1"/>
  <c r="E30" i="2"/>
  <c r="BD29" i="1"/>
  <c r="AZ53" i="1"/>
  <c r="P30" i="2"/>
  <c r="BR9" i="1"/>
  <c r="V10" i="1"/>
  <c r="BR21" i="1"/>
  <c r="BC26" i="1"/>
  <c r="BR27" i="1"/>
  <c r="AZ35" i="1"/>
  <c r="J30" i="2"/>
  <c r="BR42" i="1"/>
  <c r="M33" i="2"/>
  <c r="BR45" i="1"/>
  <c r="N33" i="2"/>
  <c r="BR51" i="1"/>
  <c r="BJ107" i="1"/>
  <c r="BJ108" i="1"/>
  <c r="BN107" i="1"/>
  <c r="BN108" i="1"/>
  <c r="BP107" i="1"/>
  <c r="BP108" i="1"/>
  <c r="P59" i="1"/>
  <c r="R12" i="2"/>
  <c r="U59" i="1"/>
  <c r="R14" i="2"/>
  <c r="T59" i="1"/>
  <c r="R13" i="2"/>
  <c r="BR60" i="1"/>
  <c r="S33" i="2"/>
  <c r="AZ65" i="1"/>
  <c r="T30" i="2"/>
  <c r="AZ68" i="1"/>
  <c r="U30" i="2"/>
  <c r="P83" i="1"/>
  <c r="Z12" i="2"/>
  <c r="Z33" i="2"/>
  <c r="BR87" i="1"/>
  <c r="AB33" i="2"/>
  <c r="BR93" i="1"/>
  <c r="H101" i="1"/>
  <c r="N101" i="1"/>
  <c r="T101" i="1"/>
  <c r="W101" i="1"/>
  <c r="AH101" i="1"/>
  <c r="BR25" i="1"/>
  <c r="G98" i="1"/>
  <c r="AE5" i="2"/>
  <c r="BR96" i="1"/>
  <c r="AE33" i="2"/>
  <c r="N50" i="1"/>
  <c r="O10" i="2"/>
  <c r="AH17" i="1"/>
  <c r="D24" i="2"/>
  <c r="AH32" i="1"/>
  <c r="I24" i="2"/>
  <c r="M83" i="1"/>
  <c r="Z9" i="2"/>
  <c r="AZ38" i="1"/>
  <c r="K30" i="2"/>
  <c r="AH14" i="1"/>
  <c r="C24" i="2"/>
  <c r="AH83" i="1"/>
  <c r="Z24" i="2"/>
  <c r="G32" i="1"/>
  <c r="I5" i="2"/>
  <c r="AH77" i="1"/>
  <c r="X24" i="2"/>
  <c r="AG50" i="1"/>
  <c r="O23" i="2"/>
  <c r="AI50" i="1"/>
  <c r="O25" i="2"/>
  <c r="AG29" i="1"/>
  <c r="H23" i="2"/>
  <c r="AI29" i="1"/>
  <c r="H25" i="2"/>
  <c r="AG14" i="1"/>
  <c r="C23" i="2"/>
  <c r="AI14" i="1"/>
  <c r="C25" i="2"/>
  <c r="M62" i="1"/>
  <c r="S9" i="2"/>
  <c r="M50" i="1"/>
  <c r="O9" i="2"/>
  <c r="G23" i="1"/>
  <c r="F5" i="2"/>
  <c r="E33" i="2"/>
  <c r="F33" i="2"/>
  <c r="I33" i="2"/>
  <c r="K33" i="2"/>
  <c r="BE104" i="1"/>
  <c r="BE105" i="1"/>
  <c r="BE103" i="1"/>
  <c r="AJ103" i="1"/>
  <c r="AL106" i="1"/>
  <c r="B26" i="2"/>
  <c r="BJ104" i="1"/>
  <c r="BJ105" i="1"/>
  <c r="BJ103" i="1"/>
  <c r="V9" i="1"/>
  <c r="BD11" i="1"/>
  <c r="B33" i="2"/>
  <c r="S103" i="1"/>
  <c r="U11" i="1"/>
  <c r="B14" i="2"/>
  <c r="AT103" i="1"/>
  <c r="AT105" i="1"/>
  <c r="AT106" i="1"/>
  <c r="AV103" i="1"/>
  <c r="AV105" i="1"/>
  <c r="AV106" i="1"/>
  <c r="AX103" i="1"/>
  <c r="AX105" i="1"/>
  <c r="AX106" i="1"/>
  <c r="BN103" i="1"/>
  <c r="BP103" i="1"/>
  <c r="AZ14" i="1"/>
  <c r="C30" i="2"/>
  <c r="V15" i="1"/>
  <c r="V17" i="1"/>
  <c r="D15" i="2"/>
  <c r="AS103" i="1"/>
  <c r="AS105" i="1"/>
  <c r="AS106" i="1"/>
  <c r="BK103" i="1"/>
  <c r="BR28" i="1"/>
  <c r="BR29" i="1"/>
  <c r="H34" i="2"/>
  <c r="BC29" i="1"/>
  <c r="AZ32" i="1"/>
  <c r="I30" i="2"/>
  <c r="N35" i="1"/>
  <c r="J10" i="2"/>
  <c r="BC35" i="1"/>
  <c r="T38" i="1"/>
  <c r="K13" i="2"/>
  <c r="BC41" i="1"/>
  <c r="AZ44" i="1"/>
  <c r="M30" i="2"/>
  <c r="AZ47" i="1"/>
  <c r="N30" i="2"/>
  <c r="O49" i="1"/>
  <c r="O48" i="1"/>
  <c r="O50" i="1"/>
  <c r="O11" i="2"/>
  <c r="BC53" i="1"/>
  <c r="BE107" i="1"/>
  <c r="BE108" i="1"/>
  <c r="BG107" i="1"/>
  <c r="BG108" i="1"/>
  <c r="BI107" i="1"/>
  <c r="BI108" i="1"/>
  <c r="BM107" i="1"/>
  <c r="BM108" i="1"/>
  <c r="BO107" i="1"/>
  <c r="BO108" i="1"/>
  <c r="AZ62" i="1"/>
  <c r="S30" i="2"/>
  <c r="T62" i="1"/>
  <c r="S13" i="2"/>
  <c r="BH107" i="1"/>
  <c r="BH108" i="1"/>
  <c r="BC65" i="1"/>
  <c r="T33" i="2"/>
  <c r="BC68" i="1"/>
  <c r="AZ71" i="1"/>
  <c r="V30" i="2"/>
  <c r="X33" i="2"/>
  <c r="AA33" i="2"/>
  <c r="AC33" i="2"/>
  <c r="AD33" i="2"/>
  <c r="B8" i="2"/>
  <c r="J103" i="1"/>
  <c r="B17" i="2"/>
  <c r="Y103" i="1"/>
  <c r="BG104" i="1"/>
  <c r="BG105" i="1"/>
  <c r="BG103" i="1"/>
  <c r="BI104" i="1"/>
  <c r="BI105" i="1"/>
  <c r="BI103" i="1"/>
  <c r="W103" i="1"/>
  <c r="BR12" i="1"/>
  <c r="AZ17" i="1"/>
  <c r="D30" i="2"/>
  <c r="BR18" i="1"/>
  <c r="AZ23" i="1"/>
  <c r="F30" i="2"/>
  <c r="J33" i="2"/>
  <c r="BR36" i="1"/>
  <c r="L33" i="2"/>
  <c r="AZ50" i="1"/>
  <c r="O30" i="2"/>
  <c r="P33" i="2"/>
  <c r="BR56" i="1"/>
  <c r="Q34" i="2"/>
  <c r="BL103" i="1"/>
  <c r="V58" i="1"/>
  <c r="V59" i="1"/>
  <c r="R15" i="2"/>
  <c r="BF107" i="1"/>
  <c r="BF108" i="1"/>
  <c r="U33" i="2"/>
  <c r="BD74" i="1"/>
  <c r="V78" i="1"/>
  <c r="V80" i="1"/>
  <c r="Y15" i="2"/>
  <c r="BR78" i="1"/>
  <c r="BR80" i="1"/>
  <c r="Y34" i="2"/>
  <c r="AZ83" i="1"/>
  <c r="Z30" i="2"/>
  <c r="AZ86" i="1"/>
  <c r="AA30" i="2"/>
  <c r="AZ89" i="1"/>
  <c r="AB30" i="2"/>
  <c r="BR90" i="1"/>
  <c r="AZ95" i="1"/>
  <c r="AD30" i="2"/>
  <c r="AZ98" i="1"/>
  <c r="AE30" i="2"/>
  <c r="AF15" i="2"/>
  <c r="AF27" i="2"/>
  <c r="BK107" i="1"/>
  <c r="BK108" i="1"/>
  <c r="BR75" i="1"/>
  <c r="AZ80" i="1"/>
  <c r="Y30" i="2"/>
  <c r="BR92" i="1"/>
  <c r="AC34" i="2"/>
  <c r="BR95" i="1"/>
  <c r="AD34" i="2"/>
  <c r="BL107" i="1"/>
  <c r="BL108" i="1"/>
  <c r="AG53" i="1"/>
  <c r="P23" i="2"/>
  <c r="AI53" i="1"/>
  <c r="P25" i="2"/>
  <c r="H50" i="1"/>
  <c r="O6" i="2"/>
  <c r="BB103" i="1"/>
  <c r="BH104" i="1"/>
  <c r="BH105" i="1"/>
  <c r="BF104" i="1"/>
  <c r="BF105" i="1"/>
  <c r="AG77" i="1"/>
  <c r="X23" i="2"/>
  <c r="AI77" i="1"/>
  <c r="X25" i="2"/>
  <c r="O19" i="1"/>
  <c r="M77" i="1"/>
  <c r="X9" i="2"/>
  <c r="H14" i="1"/>
  <c r="C6" i="2"/>
  <c r="BR97" i="1"/>
  <c r="BR98" i="1"/>
  <c r="AE34" i="2"/>
  <c r="AI98" i="1"/>
  <c r="AE25" i="2"/>
  <c r="O96" i="1"/>
  <c r="O93" i="1"/>
  <c r="BR85" i="1"/>
  <c r="BR86" i="1"/>
  <c r="AA34" i="2"/>
  <c r="O82" i="1"/>
  <c r="AG83" i="1"/>
  <c r="Z23" i="2"/>
  <c r="AI83" i="1"/>
  <c r="Z25" i="2"/>
  <c r="N77" i="1"/>
  <c r="X10" i="2"/>
  <c r="O76" i="1"/>
  <c r="BC74" i="1"/>
  <c r="W33" i="2"/>
  <c r="AH74" i="1"/>
  <c r="W24" i="2"/>
  <c r="O73" i="1"/>
  <c r="O72" i="1"/>
  <c r="O74" i="1"/>
  <c r="W11" i="2"/>
  <c r="R32" i="2"/>
  <c r="N56" i="1"/>
  <c r="Q10" i="2"/>
  <c r="H56" i="1"/>
  <c r="Q6" i="2"/>
  <c r="AG35" i="1"/>
  <c r="J23" i="2"/>
  <c r="AI35" i="1"/>
  <c r="J25" i="2"/>
  <c r="O34" i="1"/>
  <c r="D32" i="3"/>
  <c r="AG20" i="1"/>
  <c r="E23" i="2"/>
  <c r="AI20" i="1"/>
  <c r="E25" i="2"/>
  <c r="G17" i="1"/>
  <c r="D5" i="2"/>
  <c r="AQ103" i="1"/>
  <c r="AQ105" i="1"/>
  <c r="AQ106" i="1"/>
  <c r="O12" i="1"/>
  <c r="BR88" i="1"/>
  <c r="BR89" i="1"/>
  <c r="AB34" i="2"/>
  <c r="BR19" i="1"/>
  <c r="BR20" i="1"/>
  <c r="AH65" i="1"/>
  <c r="T24" i="2"/>
  <c r="AH62" i="1"/>
  <c r="S24" i="2"/>
  <c r="AG59" i="1"/>
  <c r="R23" i="2"/>
  <c r="O66" i="1"/>
  <c r="N53" i="1"/>
  <c r="P10" i="2"/>
  <c r="O45" i="1"/>
  <c r="C13" i="3"/>
  <c r="D11" i="3"/>
  <c r="D47" i="3"/>
  <c r="H89" i="1"/>
  <c r="AB6" i="2"/>
  <c r="AG74" i="1"/>
  <c r="W23" i="2"/>
  <c r="AI74" i="1"/>
  <c r="W25" i="2"/>
  <c r="O63" i="1"/>
  <c r="N65" i="1"/>
  <c r="T10" i="2"/>
  <c r="AG62" i="1"/>
  <c r="S23" i="2"/>
  <c r="O61" i="1"/>
  <c r="BR43" i="1"/>
  <c r="BR40" i="1"/>
  <c r="BR41" i="1"/>
  <c r="L34" i="2"/>
  <c r="H41" i="1"/>
  <c r="L6" i="2"/>
  <c r="BA103" i="1"/>
  <c r="C107" i="1"/>
  <c r="O27" i="1"/>
  <c r="O18" i="1"/>
  <c r="BR16" i="1"/>
  <c r="BR17" i="1"/>
  <c r="D34" i="2"/>
  <c r="O15" i="1"/>
  <c r="BH103" i="1"/>
  <c r="AZ77" i="1"/>
  <c r="X30" i="2"/>
  <c r="BR24" i="1"/>
  <c r="BR26" i="1"/>
  <c r="G34" i="2"/>
  <c r="AG89" i="1"/>
  <c r="AB23" i="2"/>
  <c r="AI89" i="1"/>
  <c r="AB25" i="2"/>
  <c r="L41" i="3"/>
  <c r="AG86" i="1"/>
  <c r="AA23" i="2"/>
  <c r="AI86" i="1"/>
  <c r="AA25" i="2"/>
  <c r="L24" i="3"/>
  <c r="AG68" i="1"/>
  <c r="U23" i="2"/>
  <c r="AI68" i="1"/>
  <c r="U25" i="2"/>
  <c r="L20" i="3"/>
  <c r="L22" i="3"/>
  <c r="AI59" i="1"/>
  <c r="R25" i="2"/>
  <c r="AH47" i="1"/>
  <c r="N24" i="2"/>
  <c r="AH44" i="1"/>
  <c r="M24" i="2"/>
  <c r="D29" i="3"/>
  <c r="G95" i="1"/>
  <c r="AD5" i="2"/>
  <c r="H92" i="1"/>
  <c r="AC6" i="2"/>
  <c r="G86" i="1"/>
  <c r="AA5" i="2"/>
  <c r="M74" i="1"/>
  <c r="W9" i="2"/>
  <c r="H68" i="1"/>
  <c r="U6" i="2"/>
  <c r="G65" i="1"/>
  <c r="T5" i="2"/>
  <c r="N59" i="1"/>
  <c r="R10" i="2"/>
  <c r="O43" i="1"/>
  <c r="M41" i="1"/>
  <c r="L9" i="2"/>
  <c r="G35" i="1"/>
  <c r="J5" i="2"/>
  <c r="M29" i="1"/>
  <c r="H9" i="2"/>
  <c r="F8" i="3"/>
  <c r="F9" i="3"/>
  <c r="F10" i="3"/>
  <c r="L9" i="3"/>
  <c r="F11" i="3"/>
  <c r="K13" i="3"/>
  <c r="D14" i="3"/>
  <c r="C16" i="3"/>
  <c r="D17" i="3"/>
  <c r="C19" i="3"/>
  <c r="N20" i="3"/>
  <c r="K22" i="3"/>
  <c r="N24" i="3"/>
  <c r="D27" i="3"/>
  <c r="C31" i="3"/>
  <c r="L30" i="3"/>
  <c r="C34" i="3"/>
  <c r="D35" i="3"/>
  <c r="C40" i="3"/>
  <c r="D41" i="3"/>
  <c r="N41" i="3"/>
  <c r="F47" i="3"/>
  <c r="L50" i="3"/>
  <c r="L53" i="3"/>
  <c r="L55" i="3"/>
  <c r="K55" i="3"/>
  <c r="N54" i="3"/>
  <c r="F14" i="3"/>
  <c r="F17" i="3"/>
  <c r="F27" i="3"/>
  <c r="K34" i="3"/>
  <c r="F35" i="3"/>
  <c r="N36" i="3"/>
  <c r="N35" i="3"/>
  <c r="N37" i="3"/>
  <c r="F38" i="3"/>
  <c r="C49" i="3"/>
  <c r="N50" i="3"/>
  <c r="K52" i="3"/>
  <c r="N53" i="3"/>
  <c r="AG95" i="1"/>
  <c r="AD23" i="2"/>
  <c r="AI95" i="1"/>
  <c r="AD25" i="2"/>
  <c r="O94" i="1"/>
  <c r="O95" i="1"/>
  <c r="AD11" i="2"/>
  <c r="H95" i="1"/>
  <c r="AD6" i="2"/>
  <c r="AH92" i="1"/>
  <c r="AC24" i="2"/>
  <c r="M45" i="3"/>
  <c r="M46" i="3"/>
  <c r="M92" i="1"/>
  <c r="AC9" i="2"/>
  <c r="L44" i="3"/>
  <c r="K46" i="3"/>
  <c r="O90" i="1"/>
  <c r="M89" i="1"/>
  <c r="AB9" i="2"/>
  <c r="AH86" i="1"/>
  <c r="AA24" i="2"/>
  <c r="L39" i="3"/>
  <c r="N86" i="1"/>
  <c r="AA10" i="2"/>
  <c r="O85" i="1"/>
  <c r="K40" i="3"/>
  <c r="O84" i="1"/>
  <c r="M86" i="1"/>
  <c r="AA9" i="2"/>
  <c r="L33" i="3"/>
  <c r="N33" i="3"/>
  <c r="N32" i="3"/>
  <c r="N34" i="3"/>
  <c r="H80" i="1"/>
  <c r="Y6" i="2"/>
  <c r="BR76" i="1"/>
  <c r="BR77" i="1"/>
  <c r="X34" i="2"/>
  <c r="K31" i="3"/>
  <c r="L27" i="3"/>
  <c r="N26" i="3"/>
  <c r="K28" i="3"/>
  <c r="N28" i="3"/>
  <c r="L26" i="3"/>
  <c r="BR70" i="1"/>
  <c r="BR71" i="1"/>
  <c r="V34" i="2"/>
  <c r="AG71" i="1"/>
  <c r="V23" i="2"/>
  <c r="AI71" i="1"/>
  <c r="V25" i="2"/>
  <c r="M25" i="3"/>
  <c r="N71" i="1"/>
  <c r="V10" i="2"/>
  <c r="L23" i="3"/>
  <c r="N23" i="3"/>
  <c r="K25" i="3"/>
  <c r="O69" i="1"/>
  <c r="BR67" i="1"/>
  <c r="BR68" i="1"/>
  <c r="U34" i="2"/>
  <c r="N21" i="3"/>
  <c r="M68" i="1"/>
  <c r="U9" i="2"/>
  <c r="AG65" i="1"/>
  <c r="T23" i="2"/>
  <c r="AI65" i="1"/>
  <c r="T25" i="2"/>
  <c r="O64" i="1"/>
  <c r="K19" i="3"/>
  <c r="H65" i="1"/>
  <c r="T6" i="2"/>
  <c r="K16" i="3"/>
  <c r="AH59" i="1"/>
  <c r="R24" i="2"/>
  <c r="N12" i="3"/>
  <c r="M59" i="1"/>
  <c r="R9" i="2"/>
  <c r="H59" i="1"/>
  <c r="R6" i="2"/>
  <c r="G56" i="1"/>
  <c r="Q5" i="2"/>
  <c r="K10" i="3"/>
  <c r="BR52" i="1"/>
  <c r="AH53" i="1"/>
  <c r="P24" i="2"/>
  <c r="G53" i="1"/>
  <c r="P5" i="2"/>
  <c r="D50" i="3"/>
  <c r="C52" i="3"/>
  <c r="F50" i="3"/>
  <c r="BR49" i="1"/>
  <c r="BR50" i="1"/>
  <c r="O34" i="2"/>
  <c r="H47" i="1"/>
  <c r="N6" i="2"/>
  <c r="AG47" i="1"/>
  <c r="N23" i="2"/>
  <c r="AI47" i="1"/>
  <c r="N25" i="2"/>
  <c r="F44" i="3"/>
  <c r="C46" i="3"/>
  <c r="M47" i="1"/>
  <c r="N9" i="2"/>
  <c r="AG44" i="1"/>
  <c r="M23" i="2"/>
  <c r="AI44" i="1"/>
  <c r="M25" i="2"/>
  <c r="M44" i="1"/>
  <c r="M9" i="2"/>
  <c r="F41" i="3"/>
  <c r="C43" i="3"/>
  <c r="L31" i="2"/>
  <c r="AH41" i="1"/>
  <c r="L24" i="2"/>
  <c r="N41" i="1"/>
  <c r="L10" i="2"/>
  <c r="O40" i="1"/>
  <c r="O39" i="1"/>
  <c r="O41" i="1"/>
  <c r="L11" i="2"/>
  <c r="BR37" i="1"/>
  <c r="BR38" i="1"/>
  <c r="K34" i="2"/>
  <c r="O31" i="1"/>
  <c r="O28" i="1"/>
  <c r="N26" i="1"/>
  <c r="G10" i="2"/>
  <c r="BF103" i="1"/>
  <c r="BR34" i="1"/>
  <c r="BR35" i="1"/>
  <c r="J34" i="2"/>
  <c r="AH35" i="1"/>
  <c r="J24" i="2"/>
  <c r="H35" i="1"/>
  <c r="J6" i="2"/>
  <c r="F32" i="3"/>
  <c r="F29" i="3"/>
  <c r="AZ29" i="1"/>
  <c r="H30" i="2"/>
  <c r="AH29" i="1"/>
  <c r="H24" i="2"/>
  <c r="D26" i="3"/>
  <c r="F26" i="3"/>
  <c r="C28" i="3"/>
  <c r="AI26" i="1"/>
  <c r="G25" i="2"/>
  <c r="F23" i="3"/>
  <c r="C25" i="3"/>
  <c r="F20" i="3"/>
  <c r="C22" i="3"/>
  <c r="AK17" i="1"/>
  <c r="D27" i="2"/>
  <c r="BR64" i="1"/>
  <c r="BR65" i="1"/>
  <c r="T34" i="2"/>
  <c r="BR61" i="1"/>
  <c r="BR62" i="1"/>
  <c r="S34" i="2"/>
  <c r="AZ56" i="1"/>
  <c r="Q30" i="2"/>
  <c r="BR46" i="1"/>
  <c r="BR22" i="1"/>
  <c r="BR13" i="1"/>
  <c r="BR14" i="1"/>
  <c r="C34" i="2"/>
  <c r="BR10" i="1"/>
  <c r="BR11" i="1"/>
  <c r="B34" i="2"/>
  <c r="M54" i="3"/>
  <c r="M55" i="3"/>
  <c r="L51" i="3"/>
  <c r="N51" i="3"/>
  <c r="M51" i="3"/>
  <c r="M52" i="3"/>
  <c r="L47" i="3"/>
  <c r="N47" i="3"/>
  <c r="N48" i="3"/>
  <c r="N49" i="3"/>
  <c r="L38" i="3"/>
  <c r="M39" i="3"/>
  <c r="M40" i="3"/>
  <c r="L32" i="3"/>
  <c r="M33" i="3"/>
  <c r="M34" i="3"/>
  <c r="L29" i="3"/>
  <c r="N29" i="3"/>
  <c r="N31" i="3"/>
  <c r="M30" i="3"/>
  <c r="M31" i="3"/>
  <c r="M27" i="3"/>
  <c r="M28" i="3"/>
  <c r="M21" i="3"/>
  <c r="M22" i="3"/>
  <c r="L17" i="3"/>
  <c r="N17" i="3"/>
  <c r="M18" i="3"/>
  <c r="M19" i="3"/>
  <c r="N16" i="3"/>
  <c r="M14" i="3"/>
  <c r="L14" i="3"/>
  <c r="L11" i="3"/>
  <c r="N11" i="3"/>
  <c r="M12" i="3"/>
  <c r="M13" i="3"/>
  <c r="L8" i="3"/>
  <c r="N8" i="3"/>
  <c r="N10" i="3"/>
  <c r="M9" i="3"/>
  <c r="M10" i="3"/>
  <c r="D51" i="3"/>
  <c r="F51" i="3"/>
  <c r="E51" i="3"/>
  <c r="E52" i="3"/>
  <c r="F45" i="3"/>
  <c r="F46" i="3"/>
  <c r="D42" i="3"/>
  <c r="D43" i="3"/>
  <c r="F42" i="3"/>
  <c r="E42" i="3"/>
  <c r="E43" i="3"/>
  <c r="F39" i="3"/>
  <c r="F40" i="3"/>
  <c r="D36" i="3"/>
  <c r="E36" i="3"/>
  <c r="E37" i="3"/>
  <c r="D33" i="3"/>
  <c r="F33" i="3"/>
  <c r="E33" i="3"/>
  <c r="E34" i="3"/>
  <c r="D30" i="3"/>
  <c r="F30" i="3"/>
  <c r="E30" i="3"/>
  <c r="E31" i="3"/>
  <c r="F24" i="3"/>
  <c r="F25" i="3"/>
  <c r="F21" i="3"/>
  <c r="F22" i="3"/>
  <c r="D18" i="3"/>
  <c r="D19" i="3"/>
  <c r="F18" i="3"/>
  <c r="E18" i="3"/>
  <c r="E19" i="3"/>
  <c r="D15" i="3"/>
  <c r="F15" i="3"/>
  <c r="F16" i="3"/>
  <c r="E15" i="3"/>
  <c r="E16" i="3"/>
  <c r="D12" i="3"/>
  <c r="F12" i="3"/>
  <c r="F13" i="3"/>
  <c r="E12" i="3"/>
  <c r="E13" i="3"/>
  <c r="AI11" i="1"/>
  <c r="B25" i="2"/>
  <c r="AH11" i="1"/>
  <c r="B24" i="2"/>
  <c r="O9" i="1"/>
  <c r="N14" i="1"/>
  <c r="C10" i="2"/>
  <c r="M14" i="1"/>
  <c r="C9" i="2"/>
  <c r="M17" i="1"/>
  <c r="D9" i="2"/>
  <c r="M20" i="1"/>
  <c r="E9" i="2"/>
  <c r="M26" i="1"/>
  <c r="G9" i="2"/>
  <c r="O30" i="1"/>
  <c r="O33" i="1"/>
  <c r="M38" i="1"/>
  <c r="K9" i="2"/>
  <c r="I103" i="1"/>
  <c r="O42" i="1"/>
  <c r="O51" i="1"/>
  <c r="M65" i="1"/>
  <c r="T9" i="2"/>
  <c r="O60" i="1"/>
  <c r="O75" i="1"/>
  <c r="O78" i="1"/>
  <c r="O81" i="1"/>
  <c r="M95" i="1"/>
  <c r="AD9" i="2"/>
  <c r="M98" i="1"/>
  <c r="AE9" i="2"/>
  <c r="H11" i="1"/>
  <c r="B6" i="2"/>
  <c r="V38" i="1"/>
  <c r="K15" i="2"/>
  <c r="O35" i="1"/>
  <c r="J11" i="2"/>
  <c r="O83" i="1"/>
  <c r="Z11" i="2"/>
  <c r="BR23" i="1"/>
  <c r="F34" i="2"/>
  <c r="BR47" i="1"/>
  <c r="N34" i="2"/>
  <c r="BR53" i="1"/>
  <c r="P34" i="2"/>
  <c r="BR44" i="1"/>
  <c r="M34" i="2"/>
  <c r="BD103" i="1"/>
  <c r="C105" i="1"/>
  <c r="BR108" i="1"/>
  <c r="H33" i="2"/>
  <c r="BC103" i="1"/>
  <c r="C106" i="1"/>
  <c r="BR105" i="1"/>
  <c r="G33" i="2"/>
  <c r="F52" i="3"/>
  <c r="O32" i="1"/>
  <c r="I11" i="2"/>
  <c r="BR107" i="1"/>
  <c r="O44" i="1"/>
  <c r="M11" i="2"/>
  <c r="N25" i="3"/>
  <c r="D37" i="3"/>
  <c r="D16" i="3"/>
  <c r="N52" i="3"/>
  <c r="L10" i="3"/>
  <c r="L34" i="3"/>
  <c r="L31" i="3"/>
  <c r="BR104" i="1"/>
  <c r="L52" i="3"/>
  <c r="O62" i="1"/>
  <c r="S11" i="2"/>
  <c r="V11" i="1"/>
  <c r="B15" i="2"/>
  <c r="V101" i="1"/>
  <c r="U103" i="1"/>
  <c r="D34" i="3"/>
  <c r="D52" i="3"/>
  <c r="T103" i="1"/>
  <c r="L25" i="3"/>
  <c r="O65" i="1"/>
  <c r="T11" i="2"/>
  <c r="D31" i="3"/>
  <c r="L40" i="3"/>
  <c r="D28" i="3"/>
  <c r="D13" i="3"/>
  <c r="O77" i="1"/>
  <c r="X11" i="2"/>
  <c r="N22" i="3"/>
  <c r="F34" i="3"/>
  <c r="F31" i="3"/>
  <c r="F19" i="3"/>
  <c r="O29" i="1"/>
  <c r="H11" i="2"/>
  <c r="L28" i="3"/>
  <c r="F43" i="3"/>
  <c r="O20" i="1"/>
  <c r="E11" i="2"/>
  <c r="F28" i="3"/>
  <c r="O59" i="1"/>
  <c r="R11" i="2"/>
  <c r="N55" i="3"/>
  <c r="N13" i="3"/>
  <c r="O86" i="1"/>
  <c r="AA11" i="2"/>
  <c r="O14" i="1"/>
  <c r="C11" i="2"/>
  <c r="V103" i="1"/>
  <c r="AF2" i="2"/>
  <c r="AM94" i="1"/>
  <c r="AN94" i="1"/>
  <c r="AL95" i="1"/>
  <c r="AK95" i="1"/>
  <c r="AD27" i="2"/>
  <c r="L45" i="3"/>
  <c r="L46" i="3"/>
  <c r="L42" i="3"/>
  <c r="L43" i="3"/>
  <c r="N89" i="1"/>
  <c r="AB10" i="2"/>
  <c r="AK89" i="1"/>
  <c r="AB27" i="2"/>
  <c r="AL86" i="1"/>
  <c r="AM85" i="1"/>
  <c r="M36" i="3"/>
  <c r="M37" i="3"/>
  <c r="K37" i="3"/>
  <c r="AK80" i="1"/>
  <c r="Y27" i="2"/>
  <c r="AZ74" i="1"/>
  <c r="W30" i="2"/>
  <c r="O67" i="1"/>
  <c r="O68" i="1"/>
  <c r="U11" i="2"/>
  <c r="AM67" i="1"/>
  <c r="AN67" i="1"/>
  <c r="AL68" i="1"/>
  <c r="N19" i="3"/>
  <c r="L18" i="3"/>
  <c r="L19" i="3"/>
  <c r="AK65" i="1"/>
  <c r="T27" i="2"/>
  <c r="M15" i="3"/>
  <c r="M16" i="3"/>
  <c r="L15" i="3"/>
  <c r="L16" i="3"/>
  <c r="AK62" i="1"/>
  <c r="S27" i="2"/>
  <c r="AM62" i="1"/>
  <c r="S28" i="2"/>
  <c r="S36" i="2"/>
  <c r="AL62" i="1"/>
  <c r="AZ59" i="1"/>
  <c r="R30" i="2"/>
  <c r="L13" i="3"/>
  <c r="O52" i="1"/>
  <c r="O53" i="1"/>
  <c r="P11" i="2"/>
  <c r="AK53" i="1"/>
  <c r="P27" i="2"/>
  <c r="F48" i="3"/>
  <c r="F49" i="3"/>
  <c r="D48" i="3"/>
  <c r="D49" i="3"/>
  <c r="E45" i="3"/>
  <c r="E46" i="3"/>
  <c r="E39" i="3"/>
  <c r="E40" i="3"/>
  <c r="F36" i="3"/>
  <c r="F37" i="3"/>
  <c r="AH38" i="1"/>
  <c r="K24" i="2"/>
  <c r="AL38" i="1"/>
  <c r="AK38" i="1"/>
  <c r="K27" i="2"/>
  <c r="AM31" i="1"/>
  <c r="AN31" i="1"/>
  <c r="AL32" i="1"/>
  <c r="E24" i="3"/>
  <c r="E25" i="3"/>
  <c r="AK26" i="1"/>
  <c r="G27" i="2"/>
  <c r="AR103" i="1"/>
  <c r="AR105" i="1"/>
  <c r="AR106" i="1"/>
  <c r="E21" i="3"/>
  <c r="E22" i="3"/>
  <c r="F36" i="2"/>
  <c r="AK20" i="1"/>
  <c r="E27" i="2"/>
  <c r="AP103" i="1"/>
  <c r="AP105" i="1"/>
  <c r="AP106" i="1"/>
  <c r="AM16" i="1"/>
  <c r="AL17" i="1"/>
  <c r="AG103" i="1"/>
  <c r="E9" i="3"/>
  <c r="E10" i="3"/>
  <c r="D54" i="3"/>
  <c r="F56" i="3"/>
  <c r="C10" i="3"/>
  <c r="C54" i="3"/>
  <c r="O10" i="1"/>
  <c r="O11" i="1"/>
  <c r="AK11" i="1"/>
  <c r="B27" i="2"/>
  <c r="AF34" i="2"/>
  <c r="BR101" i="1"/>
  <c r="BR103" i="1"/>
  <c r="AZ101" i="1"/>
  <c r="AF30" i="2"/>
  <c r="AO103" i="1"/>
  <c r="AO105" i="1"/>
  <c r="AO106" i="1"/>
  <c r="E34" i="2"/>
  <c r="AZ103" i="1"/>
  <c r="C104" i="1"/>
  <c r="G44" i="4"/>
  <c r="G76" i="4"/>
  <c r="G108" i="4"/>
  <c r="M42" i="3"/>
  <c r="M43" i="3"/>
  <c r="N42" i="3"/>
  <c r="N43" i="3"/>
  <c r="K57" i="3"/>
  <c r="AC25" i="2"/>
  <c r="AI103" i="1"/>
  <c r="AD24" i="2"/>
  <c r="AH103" i="1"/>
  <c r="AL101" i="1"/>
  <c r="AM99" i="1"/>
  <c r="AN99" i="1"/>
  <c r="N57" i="3"/>
  <c r="N63" i="3"/>
  <c r="N64" i="3"/>
  <c r="M48" i="3"/>
  <c r="M49" i="3"/>
  <c r="L48" i="3"/>
  <c r="L49" i="3"/>
  <c r="AL92" i="1"/>
  <c r="AK101" i="1"/>
  <c r="E54" i="3"/>
  <c r="F63" i="3"/>
  <c r="F54" i="3"/>
  <c r="AM33" i="1"/>
  <c r="AN33" i="1"/>
  <c r="AL35" i="1"/>
  <c r="AM54" i="1"/>
  <c r="AN54" i="1"/>
  <c r="AL56" i="1"/>
  <c r="AM42" i="1"/>
  <c r="AL44" i="1"/>
  <c r="AM63" i="1"/>
  <c r="AL65" i="1"/>
  <c r="AM24" i="1"/>
  <c r="AN24" i="1"/>
  <c r="AL26" i="1"/>
  <c r="AN60" i="1"/>
  <c r="O97" i="1"/>
  <c r="O98" i="1"/>
  <c r="AE11" i="2"/>
  <c r="O101" i="1"/>
  <c r="AF11" i="2"/>
  <c r="AF28" i="2"/>
  <c r="AF36" i="2"/>
  <c r="AN100" i="1"/>
  <c r="G101" i="1"/>
  <c r="AN97" i="1"/>
  <c r="AM98" i="1"/>
  <c r="AN93" i="1"/>
  <c r="AM95" i="1"/>
  <c r="O91" i="1"/>
  <c r="O92" i="1"/>
  <c r="AC11" i="2"/>
  <c r="AN91" i="1"/>
  <c r="AM92" i="1"/>
  <c r="AL89" i="1"/>
  <c r="AM88" i="1"/>
  <c r="O79" i="1"/>
  <c r="O80" i="1"/>
  <c r="Y11" i="2"/>
  <c r="AM82" i="1"/>
  <c r="AL83" i="1"/>
  <c r="AK83" i="1"/>
  <c r="Z27" i="2"/>
  <c r="AN79" i="1"/>
  <c r="AM80" i="1"/>
  <c r="AL80" i="1"/>
  <c r="AM76" i="1"/>
  <c r="AL77" i="1"/>
  <c r="AK77" i="1"/>
  <c r="X27" i="2"/>
  <c r="AM73" i="1"/>
  <c r="AL74" i="1"/>
  <c r="AK74" i="1"/>
  <c r="W27" i="2"/>
  <c r="O70" i="1"/>
  <c r="O71" i="1"/>
  <c r="V11" i="2"/>
  <c r="AM70" i="1"/>
  <c r="AL71" i="1"/>
  <c r="AM68" i="1"/>
  <c r="C103" i="1"/>
  <c r="G8" i="4"/>
  <c r="G106" i="4"/>
  <c r="AM58" i="1"/>
  <c r="AL59" i="1"/>
  <c r="AK59" i="1"/>
  <c r="R27" i="2"/>
  <c r="M56" i="1"/>
  <c r="Q9" i="2"/>
  <c r="AN55" i="1"/>
  <c r="AM56" i="1"/>
  <c r="M53" i="1"/>
  <c r="P9" i="2"/>
  <c r="AM53" i="1"/>
  <c r="AN52" i="1"/>
  <c r="AL53" i="1"/>
  <c r="K103" i="1"/>
  <c r="AL50" i="1"/>
  <c r="AM49" i="1"/>
  <c r="O46" i="1"/>
  <c r="O47" i="1"/>
  <c r="N11" i="2"/>
  <c r="AL47" i="1"/>
  <c r="AM45" i="1"/>
  <c r="AM41" i="1"/>
  <c r="AN40" i="1"/>
  <c r="AL41" i="1"/>
  <c r="AM38" i="1"/>
  <c r="AN37" i="1"/>
  <c r="AN34" i="1"/>
  <c r="AM35" i="1"/>
  <c r="AM32" i="1"/>
  <c r="AL29" i="1"/>
  <c r="AM28" i="1"/>
  <c r="E103" i="1"/>
  <c r="AN25" i="1"/>
  <c r="AM26" i="1"/>
  <c r="D10" i="2"/>
  <c r="O17" i="1"/>
  <c r="D11" i="2"/>
  <c r="N103" i="1"/>
  <c r="AM20" i="1"/>
  <c r="AN19" i="1"/>
  <c r="H103" i="1"/>
  <c r="AL20" i="1"/>
  <c r="AM17" i="1"/>
  <c r="AN16" i="1"/>
  <c r="D103" i="1"/>
  <c r="AM14" i="1"/>
  <c r="AN13" i="1"/>
  <c r="C5" i="2"/>
  <c r="G103" i="1"/>
  <c r="AL14" i="1"/>
  <c r="B11" i="2"/>
  <c r="AM10" i="1"/>
  <c r="AL11" i="1"/>
  <c r="A15" i="1"/>
  <c r="L57" i="3"/>
  <c r="N59" i="3"/>
  <c r="M57" i="3"/>
  <c r="N66" i="3"/>
  <c r="AN85" i="1"/>
  <c r="AM86" i="1"/>
  <c r="N69" i="3"/>
  <c r="AN62" i="1"/>
  <c r="C108" i="1"/>
  <c r="AM101" i="1"/>
  <c r="AN101" i="1"/>
  <c r="N71" i="3"/>
  <c r="AM65" i="1"/>
  <c r="AN63" i="1"/>
  <c r="AN42" i="1"/>
  <c r="AM44" i="1"/>
  <c r="F60" i="3"/>
  <c r="F66" i="3"/>
  <c r="AE28" i="2"/>
  <c r="AE36" i="2"/>
  <c r="AN98" i="1"/>
  <c r="AD28" i="2"/>
  <c r="AD36" i="2"/>
  <c r="AN95" i="1"/>
  <c r="AC28" i="2"/>
  <c r="AC36" i="2"/>
  <c r="AN92" i="1"/>
  <c r="AN88" i="1"/>
  <c r="AM89" i="1"/>
  <c r="AN82" i="1"/>
  <c r="AM83" i="1"/>
  <c r="AN80" i="1"/>
  <c r="Y28" i="2"/>
  <c r="Y36" i="2"/>
  <c r="AN76" i="1"/>
  <c r="AM77" i="1"/>
  <c r="AN73" i="1"/>
  <c r="AM74" i="1"/>
  <c r="AN70" i="1"/>
  <c r="AM71" i="1"/>
  <c r="U28" i="2"/>
  <c r="U36" i="2"/>
  <c r="AN68" i="1"/>
  <c r="AN58" i="1"/>
  <c r="AM59" i="1"/>
  <c r="AK103" i="1"/>
  <c r="M103" i="1"/>
  <c r="Q28" i="2"/>
  <c r="Q36" i="2"/>
  <c r="AN56" i="1"/>
  <c r="AN53" i="1"/>
  <c r="P28" i="2"/>
  <c r="P36" i="2"/>
  <c r="AN49" i="1"/>
  <c r="AM50" i="1"/>
  <c r="AN45" i="1"/>
  <c r="AM47" i="1"/>
  <c r="AN41" i="1"/>
  <c r="L28" i="2"/>
  <c r="L36" i="2"/>
  <c r="K28" i="2"/>
  <c r="K36" i="2"/>
  <c r="AN38" i="1"/>
  <c r="G74" i="4"/>
  <c r="G42" i="4"/>
  <c r="J28" i="2"/>
  <c r="J36" i="2"/>
  <c r="AN35" i="1"/>
  <c r="AN32" i="1"/>
  <c r="I28" i="2"/>
  <c r="I36" i="2"/>
  <c r="AN28" i="1"/>
  <c r="AM29" i="1"/>
  <c r="G28" i="2"/>
  <c r="G36" i="2"/>
  <c r="AN26" i="1"/>
  <c r="O103" i="1"/>
  <c r="AN20" i="1"/>
  <c r="E28" i="2"/>
  <c r="E36" i="2"/>
  <c r="AN17" i="1"/>
  <c r="D28" i="2"/>
  <c r="D36" i="2"/>
  <c r="AN14" i="1"/>
  <c r="C28" i="2"/>
  <c r="C36" i="2"/>
  <c r="AL103" i="1"/>
  <c r="AL105" i="1"/>
  <c r="AL107" i="1"/>
  <c r="AN10" i="1"/>
  <c r="AN11" i="1"/>
  <c r="AM11" i="1"/>
  <c r="D2" i="2"/>
  <c r="A18" i="1"/>
  <c r="AA28" i="2"/>
  <c r="AA36" i="2"/>
  <c r="AN86" i="1"/>
  <c r="M28" i="2"/>
  <c r="M36" i="2"/>
  <c r="AN44" i="1"/>
  <c r="F61" i="3"/>
  <c r="F68" i="3"/>
  <c r="G68" i="3"/>
  <c r="T28" i="2"/>
  <c r="T36" i="2"/>
  <c r="AN65" i="1"/>
  <c r="AB28" i="2"/>
  <c r="AB36" i="2"/>
  <c r="AN89" i="1"/>
  <c r="Z28" i="2"/>
  <c r="Z36" i="2"/>
  <c r="AN83" i="1"/>
  <c r="X28" i="2"/>
  <c r="X36" i="2"/>
  <c r="AN77" i="1"/>
  <c r="W28" i="2"/>
  <c r="W36" i="2"/>
  <c r="AN74" i="1"/>
  <c r="V28" i="2"/>
  <c r="V36" i="2"/>
  <c r="AN71" i="1"/>
  <c r="R28" i="2"/>
  <c r="R36" i="2"/>
  <c r="AN59" i="1"/>
  <c r="O28" i="2"/>
  <c r="O36" i="2"/>
  <c r="AN50" i="1"/>
  <c r="AN47" i="1"/>
  <c r="N28" i="2"/>
  <c r="N36" i="2"/>
  <c r="AN29" i="1"/>
  <c r="H28" i="2"/>
  <c r="H36" i="2"/>
  <c r="B28" i="2"/>
  <c r="B36" i="2"/>
  <c r="AM103" i="1"/>
  <c r="G12" i="4"/>
  <c r="A21" i="1"/>
  <c r="E2" i="2"/>
  <c r="AN103" i="1"/>
  <c r="G78" i="4"/>
  <c r="G80" i="4"/>
  <c r="G46" i="4"/>
  <c r="G48" i="4"/>
  <c r="G51" i="4"/>
  <c r="G14" i="4"/>
  <c r="G17" i="4"/>
  <c r="G110" i="4"/>
  <c r="F2" i="2"/>
  <c r="A24" i="1"/>
  <c r="G19" i="4"/>
  <c r="G21" i="4"/>
  <c r="G112" i="4"/>
  <c r="G115" i="4"/>
  <c r="G83" i="4"/>
  <c r="G55" i="4"/>
  <c r="G53" i="4"/>
  <c r="G2" i="2"/>
  <c r="A27" i="1"/>
  <c r="G23" i="4"/>
  <c r="G57" i="4"/>
  <c r="G87" i="4"/>
  <c r="G85" i="4"/>
  <c r="G119" i="4"/>
  <c r="G117" i="4"/>
  <c r="A30" i="1"/>
  <c r="H2" i="2"/>
  <c r="G121" i="4"/>
  <c r="G89" i="4"/>
  <c r="I2" i="2"/>
  <c r="A33" i="1"/>
  <c r="J2" i="2"/>
  <c r="A36" i="1"/>
  <c r="K2" i="2"/>
  <c r="A39" i="1"/>
  <c r="L2" i="2"/>
  <c r="A42" i="1"/>
  <c r="M2" i="2"/>
  <c r="A45" i="1"/>
  <c r="A48" i="1"/>
  <c r="N2" i="2"/>
  <c r="O2" i="2"/>
  <c r="A51" i="1"/>
  <c r="P2" i="2"/>
  <c r="A54" i="1"/>
  <c r="Q2" i="2"/>
  <c r="A57" i="1"/>
  <c r="R2" i="2"/>
  <c r="A60" i="1"/>
  <c r="S2" i="2"/>
  <c r="A63" i="1"/>
  <c r="T2" i="2"/>
  <c r="A66" i="1"/>
  <c r="U2" i="2"/>
  <c r="A69" i="1"/>
  <c r="A72" i="1"/>
  <c r="V2" i="2"/>
  <c r="W2" i="2"/>
  <c r="A75" i="1"/>
  <c r="X2" i="2"/>
  <c r="A78" i="1"/>
  <c r="Y2" i="2"/>
  <c r="A81" i="1"/>
  <c r="A84" i="1"/>
  <c r="Z2" i="2"/>
  <c r="AA2" i="2"/>
  <c r="A87" i="1"/>
  <c r="AB2" i="2"/>
  <c r="A90" i="1"/>
  <c r="A93" i="1"/>
  <c r="AC2" i="2"/>
  <c r="A96" i="1"/>
  <c r="AD2" i="2"/>
  <c r="AE2" i="2"/>
  <c r="A99" i="1"/>
</calcChain>
</file>

<file path=xl/sharedStrings.xml><?xml version="1.0" encoding="utf-8"?>
<sst xmlns="http://schemas.openxmlformats.org/spreadsheetml/2006/main" count="466" uniqueCount="140">
  <si>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</si>
  <si>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</si>
  <si>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</si>
  <si>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</si>
  <si>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</si>
  <si>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</si>
  <si>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</si>
  <si>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</si>
  <si>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</si>
  <si>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</si>
  <si>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</si>
  <si>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</si>
  <si>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</si>
  <si>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</si>
  <si>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</si>
  <si>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</si>
  <si>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</si>
  <si>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</si>
  <si>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</si>
  <si>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</si>
  <si>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</si>
  <si>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</si>
  <si>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</si>
  <si>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</si>
  <si>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</si>
  <si>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</si>
  <si>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</si>
  <si>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</si>
  <si>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</si>
  <si>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</si>
  <si>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</si>
  <si>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</si>
  <si>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</si>
  <si>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</si>
  <si>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</si>
  <si>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</si>
  <si>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</si>
  <si>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</si>
  <si>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</si>
  <si>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</si>
  <si>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</si>
  <si>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</si>
  <si>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</si>
  <si>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</si>
  <si>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</si>
  <si>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</si>
  <si>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</si>
  <si>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</si>
  <si>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</si>
  <si>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</si>
  <si>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</si>
  <si>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</si>
  <si>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</si>
  <si>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</si>
  <si>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</si>
  <si>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</si>
  <si>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</si>
  <si>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</si>
  <si>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</si>
  <si>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</si>
  <si>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</si>
  <si>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</si>
  <si>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</si>
  <si>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</si>
  <si>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</si>
  <si>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</si>
  <si>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</si>
  <si>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</si>
  <si>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</si>
  <si>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</si>
  <si>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</si>
  <si>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</si>
  <si>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</si>
  <si>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</si>
  <si>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</si>
  <si>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</si>
  <si>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</si>
  <si>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</si>
  <si>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</si>
  <si>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</si>
  <si>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</si>
  <si>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</si>
  <si>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</si>
  <si>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</si>
  <si>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</si>
  <si>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</si>
  <si>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</si>
  <si>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</si>
  <si>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</si>
  <si>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</si>
  <si>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</si>
  <si>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</si>
  <si>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</si>
  <si>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</si>
  <si>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</si>
  <si>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</si>
  <si>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</si>
  <si>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</si>
  <si>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</si>
  <si>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</si>
  <si>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</si>
  <si>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</si>
  <si>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</si>
  <si>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</si>
  <si>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</si>
  <si>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</si>
  <si>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</si>
  <si>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</si>
  <si>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</si>
  <si>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</si>
  <si>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</si>
  <si>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</si>
  <si>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</si>
  <si>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</si>
  <si>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</si>
  <si>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</si>
  <si>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</si>
  <si>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</si>
  <si>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</si>
  <si>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</si>
  <si>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</si>
  <si>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</si>
  <si>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</si>
  <si>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</si>
  <si>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</si>
  <si>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</si>
  <si>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</si>
  <si>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</si>
  <si>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</si>
  <si>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</si>
  <si>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</si>
  <si>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</si>
  <si>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</si>
  <si>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Picasso</t>
  </si>
  <si>
    <t>ERIC LABADAN</t>
  </si>
  <si>
    <t xml:space="preserve">Food Panda </t>
  </si>
  <si>
    <t>Ruel Hayagan</t>
  </si>
  <si>
    <t>June 1-15</t>
  </si>
  <si>
    <t>June 16-30</t>
  </si>
  <si>
    <t>8/211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</si>
</sst>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336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0" fontId="2" fillId="0" borderId="0" xfId="0" applyFont="1" applyAlignment="1">
      <alignment horizontal="center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Fill="1" applyAlignment="1"/>
    <xf numFmtId="43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10" fillId="0" borderId="0" xfId="0" applyFont="1" applyAlignment="1"/>
    <xf numFmtId="43" fontId="2" fillId="0" borderId="0" xfId="0" applyNumberFormat="1" applyFont="1" applyFill="1" applyAlignment="1"/>
    <xf numFmtId="0" fontId="2" fillId="0" borderId="0" xfId="0" applyNumberFormat="1" applyFont="1" applyFill="1" applyAlignment="1"/>
    <xf numFmtId="49" fontId="2" fillId="0" borderId="0" xfId="0" applyNumberFormat="1" applyFont="1" applyAlignment="1"/>
    <xf numFmtId="0" fontId="3" fillId="0" borderId="0" xfId="0" applyFont="1" applyFill="1" applyAlignment="1"/>
    <xf numFmtId="43" fontId="3" fillId="0" borderId="0" xfId="0" applyNumberFormat="1" applyFont="1" applyAlignment="1"/>
    <xf numFmtId="9" fontId="3" fillId="0" borderId="0" xfId="0" applyNumberFormat="1" applyFont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2" fillId="0" borderId="3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3" fontId="3" fillId="3" borderId="0" xfId="1" applyFont="1" applyFill="1" applyBorder="1" applyAlignment="1"/>
    <xf numFmtId="15" fontId="2" fillId="0" borderId="23" xfId="0" applyNumberFormat="1" applyFont="1" applyBorder="1" applyAlignment="1">
      <alignment horizontal="center" vertical="center"/>
    </xf>
    <xf numFmtId="15" fontId="3" fillId="0" borderId="0" xfId="0" applyNumberFormat="1" applyFont="1" applyBorder="1" applyAlignment="1"/>
    <xf numFmtId="43" fontId="3" fillId="0" borderId="0" xfId="1" applyFont="1" applyFill="1" applyBorder="1" applyAlignment="1"/>
    <xf numFmtId="43" fontId="3" fillId="0" borderId="0" xfId="1" applyFont="1" applyBorder="1" applyAlignment="1"/>
    <xf numFmtId="43" fontId="3" fillId="2" borderId="0" xfId="1" applyNumberFormat="1" applyFont="1" applyFill="1" applyBorder="1" applyAlignment="1"/>
    <xf numFmtId="43" fontId="3" fillId="2" borderId="0" xfId="1" applyFont="1" applyFill="1" applyBorder="1" applyAlignment="1"/>
    <xf numFmtId="43" fontId="3" fillId="0" borderId="0" xfId="1" applyNumberFormat="1" applyFont="1" applyFill="1" applyBorder="1" applyAlignment="1"/>
    <xf numFmtId="15" fontId="2" fillId="0" borderId="24" xfId="0" applyNumberFormat="1" applyFont="1" applyBorder="1" applyAlignment="1">
      <alignment horizontal="center" vertical="center"/>
    </xf>
    <xf numFmtId="15" fontId="10" fillId="0" borderId="0" xfId="0" applyNumberFormat="1" applyFont="1" applyAlignment="1"/>
    <xf numFmtId="2" fontId="3" fillId="0" borderId="0" xfId="0" applyNumberFormat="1" applyFont="1" applyAlignment="1"/>
    <xf numFmtId="0" fontId="3" fillId="0" borderId="23" xfId="0" applyFont="1" applyBorder="1" applyAlignment="1">
      <alignment horizontal="center" vertical="center"/>
    </xf>
    <xf numFmtId="43" fontId="3" fillId="0" borderId="28" xfId="1" applyFont="1" applyFill="1" applyBorder="1" applyAlignment="1"/>
    <xf numFmtId="166" fontId="3" fillId="2" borderId="0" xfId="1" applyNumberFormat="1" applyFont="1" applyFill="1" applyBorder="1" applyAlignment="1"/>
    <xf numFmtId="15" fontId="2" fillId="0" borderId="34" xfId="0" applyNumberFormat="1" applyFont="1" applyBorder="1" applyAlignment="1">
      <alignment horizontal="center" vertical="center"/>
    </xf>
    <xf numFmtId="43" fontId="2" fillId="2" borderId="35" xfId="1" applyFont="1" applyFill="1" applyBorder="1" applyAlignment="1"/>
    <xf numFmtId="0" fontId="2" fillId="0" borderId="24" xfId="0" applyFont="1" applyBorder="1" applyAlignment="1">
      <alignment horizontal="center" vertical="center"/>
    </xf>
    <xf numFmtId="43" fontId="3" fillId="0" borderId="0" xfId="1" applyFont="1" applyFill="1" applyAlignment="1"/>
    <xf numFmtId="43" fontId="3" fillId="3" borderId="0" xfId="1" applyFont="1" applyFill="1" applyAlignment="1"/>
    <xf numFmtId="43" fontId="3" fillId="0" borderId="0" xfId="1" applyFont="1" applyAlignment="1"/>
    <xf numFmtId="43" fontId="3" fillId="4" borderId="0" xfId="1" applyFont="1" applyFill="1" applyAlignment="1"/>
    <xf numFmtId="43" fontId="3" fillId="2" borderId="25" xfId="1" applyFont="1" applyFill="1" applyBorder="1" applyAlignment="1"/>
    <xf numFmtId="43" fontId="3" fillId="2" borderId="0" xfId="1" applyFont="1" applyFill="1" applyAlignment="1"/>
    <xf numFmtId="0" fontId="2" fillId="0" borderId="11" xfId="0" applyFont="1" applyBorder="1" applyAlignment="1"/>
    <xf numFmtId="43" fontId="2" fillId="0" borderId="11" xfId="1" applyFont="1" applyBorder="1" applyAlignment="1"/>
    <xf numFmtId="43" fontId="2" fillId="4" borderId="11" xfId="1" applyFont="1" applyFill="1" applyBorder="1" applyAlignment="1"/>
    <xf numFmtId="43" fontId="2" fillId="7" borderId="11" xfId="1" applyFont="1" applyFill="1" applyBorder="1" applyAlignment="1"/>
    <xf numFmtId="43" fontId="2" fillId="0" borderId="11" xfId="1" applyFont="1" applyFill="1" applyBorder="1" applyAlignment="1"/>
    <xf numFmtId="43" fontId="10" fillId="0" borderId="0" xfId="0" applyNumberFormat="1" applyFont="1" applyAlignment="1"/>
    <xf numFmtId="43" fontId="11" fillId="0" borderId="0" xfId="0" applyNumberFormat="1" applyFont="1" applyAlignment="1"/>
    <xf numFmtId="43" fontId="10" fillId="0" borderId="0" xfId="4" applyNumberFormat="1" applyFont="1" applyAlignment="1"/>
    <xf numFmtId="10" fontId="10" fillId="0" borderId="0" xfId="4" applyNumberFormat="1" applyFont="1" applyAlignment="1"/>
    <xf numFmtId="43" fontId="10" fillId="0" borderId="0" xfId="1" applyFont="1" applyAlignment="1"/>
    <xf numFmtId="0" fontId="3" fillId="4" borderId="0" xfId="0" quotePrefix="1" applyFont="1" applyFill="1" applyAlignment="1"/>
    <xf numFmtId="43" fontId="3" fillId="4" borderId="0" xfId="0" applyNumberFormat="1" applyFont="1" applyFill="1" applyAlignment="1"/>
    <xf numFmtId="0" fontId="3" fillId="4" borderId="0" xfId="0" applyFont="1" applyFill="1" applyAlignment="1"/>
    <xf numFmtId="0" fontId="13" fillId="0" borderId="0" xfId="0" applyFont="1" applyAlignment="1"/>
    <xf numFmtId="43" fontId="14" fillId="0" borderId="0" xfId="0" applyNumberFormat="1" applyFont="1" applyAlignment="1"/>
    <xf numFmtId="0" fontId="3" fillId="0" borderId="0" xfId="0" quotePrefix="1" applyFont="1" applyAlignment="1"/>
    <xf numFmtId="43" fontId="3" fillId="0" borderId="17" xfId="0" applyNumberFormat="1" applyFont="1" applyBorder="1" applyAlignment="1"/>
    <xf numFmtId="0" fontId="3" fillId="6" borderId="0" xfId="0" quotePrefix="1" applyFont="1" applyFill="1" applyAlignment="1"/>
    <xf numFmtId="43" fontId="3" fillId="6" borderId="0" xfId="0" applyNumberFormat="1" applyFont="1" applyFill="1" applyAlignment="1"/>
    <xf numFmtId="0" fontId="3" fillId="6" borderId="0" xfId="0" applyFont="1" applyFill="1" applyBorder="1" applyAlignment="1"/>
    <xf numFmtId="0" fontId="10" fillId="0" borderId="0" xfId="0" quotePrefix="1" applyFont="1" applyAlignment="1"/>
    <xf numFmtId="15" fontId="2" fillId="0" borderId="36" xfId="0" applyNumberFormat="1" applyFont="1" applyBorder="1" applyAlignment="1">
      <alignment horizontal="center" vertical="center"/>
    </xf>
    <xf numFmtId="0" fontId="3" fillId="0" borderId="17" xfId="0" applyFont="1" applyFill="1" applyBorder="1" applyAlignment="1"/>
    <xf numFmtId="43" fontId="3" fillId="0" borderId="17" xfId="1" applyFont="1" applyFill="1" applyBorder="1" applyAlignment="1"/>
    <xf numFmtId="43" fontId="3" fillId="3" borderId="17" xfId="1" applyFont="1" applyFill="1" applyBorder="1" applyAlignment="1"/>
    <xf numFmtId="14" fontId="3" fillId="3" borderId="17" xfId="1" applyNumberFormat="1" applyFont="1" applyFill="1" applyBorder="1" applyAlignment="1">
      <alignment horizontal="center"/>
    </xf>
    <xf numFmtId="43" fontId="3" fillId="0" borderId="17" xfId="1" applyFont="1" applyBorder="1" applyAlignment="1"/>
    <xf numFmtId="43" fontId="3" fillId="3" borderId="17" xfId="1" applyFont="1" applyFill="1" applyBorder="1" applyAlignment="1">
      <alignment horizontal="center"/>
    </xf>
    <xf numFmtId="43" fontId="3" fillId="4" borderId="17" xfId="1" applyFont="1" applyFill="1" applyBorder="1" applyAlignment="1"/>
    <xf numFmtId="43" fontId="3" fillId="2" borderId="17" xfId="1" applyNumberFormat="1" applyFont="1" applyFill="1" applyBorder="1" applyAlignment="1"/>
    <xf numFmtId="43" fontId="3" fillId="2" borderId="17" xfId="1" applyFont="1" applyFill="1" applyBorder="1" applyAlignment="1"/>
    <xf numFmtId="43" fontId="3" fillId="0" borderId="17" xfId="1" applyNumberFormat="1" applyFont="1" applyFill="1" applyBorder="1" applyAlignment="1"/>
    <xf numFmtId="0" fontId="10" fillId="0" borderId="17" xfId="0" applyFont="1" applyBorder="1" applyAlignment="1"/>
    <xf numFmtId="15" fontId="10" fillId="0" borderId="17" xfId="0" applyNumberFormat="1" applyFont="1" applyBorder="1" applyAlignment="1"/>
    <xf numFmtId="2" fontId="3" fillId="0" borderId="17" xfId="0" applyNumberFormat="1" applyFont="1" applyBorder="1" applyAlignment="1"/>
    <xf numFmtId="0" fontId="3" fillId="0" borderId="17" xfId="0" applyFont="1" applyBorder="1" applyAlignment="1"/>
    <xf numFmtId="0" fontId="3" fillId="0" borderId="37" xfId="0" applyFont="1" applyBorder="1" applyAlignment="1"/>
    <xf numFmtId="0" fontId="3" fillId="0" borderId="38" xfId="0" applyFont="1" applyBorder="1" applyAlignment="1"/>
    <xf numFmtId="0" fontId="3" fillId="0" borderId="38" xfId="0" applyFont="1" applyFill="1" applyBorder="1" applyAlignment="1"/>
    <xf numFmtId="0" fontId="3" fillId="3" borderId="38" xfId="0" applyFont="1" applyFill="1" applyBorder="1" applyAlignment="1"/>
    <xf numFmtId="0" fontId="3" fillId="3" borderId="38" xfId="0" applyFont="1" applyFill="1" applyBorder="1" applyAlignment="1">
      <alignment horizontal="center"/>
    </xf>
    <xf numFmtId="0" fontId="3" fillId="4" borderId="38" xfId="0" applyFont="1" applyFill="1" applyBorder="1" applyAlignment="1"/>
    <xf numFmtId="43" fontId="3" fillId="2" borderId="38" xfId="0" applyNumberFormat="1" applyFont="1" applyFill="1" applyBorder="1" applyAlignment="1"/>
    <xf numFmtId="0" fontId="3" fillId="2" borderId="38" xfId="0" applyFont="1" applyFill="1" applyBorder="1" applyAlignment="1"/>
    <xf numFmtId="43" fontId="3" fillId="0" borderId="38" xfId="0" applyNumberFormat="1" applyFont="1" applyFill="1" applyBorder="1" applyAlignment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8"/>
  <sheetViews>
    <sheetView zoomScale="120" zoomScaleNormal="120" workbookViewId="0">
      <pane xSplit="3" ySplit="7" topLeftCell="AG93" activePane="bottomRight" state="frozen"/>
      <selection pane="topRight" activeCell="D1" sqref="D1"/>
      <selection pane="bottomLeft" activeCell="A8" sqref="A8"/>
      <selection pane="bottomRight" activeCell="AO95" sqref="AO95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189" t="s">
        <v>2</v>
      </c>
      <c r="B6" s="183" t="s">
        <v>3</v>
      </c>
      <c r="C6" s="185" t="s">
        <v>4</v>
      </c>
      <c r="D6" s="187" t="s">
        <v>5</v>
      </c>
      <c r="E6" s="187" t="s">
        <v>6</v>
      </c>
      <c r="F6" s="187" t="s">
        <v>7</v>
      </c>
      <c r="G6" s="185" t="s">
        <v>8</v>
      </c>
      <c r="H6" s="185" t="s">
        <v>9</v>
      </c>
      <c r="I6" s="187" t="s">
        <v>10</v>
      </c>
      <c r="J6" s="187" t="s">
        <v>11</v>
      </c>
      <c r="K6" s="187" t="s">
        <v>12</v>
      </c>
      <c r="L6" s="187" t="s">
        <v>13</v>
      </c>
      <c r="M6" s="183" t="s">
        <v>14</v>
      </c>
      <c r="N6" s="183" t="s">
        <v>15</v>
      </c>
      <c r="O6" s="183" t="s">
        <v>16</v>
      </c>
      <c r="P6" s="183" t="s">
        <v>17</v>
      </c>
      <c r="Q6" s="187" t="s">
        <v>46</v>
      </c>
      <c r="R6" s="187" t="s">
        <v>18</v>
      </c>
      <c r="S6" s="187" t="s">
        <v>19</v>
      </c>
      <c r="T6" s="183" t="s">
        <v>20</v>
      </c>
      <c r="U6" s="183" t="s">
        <v>21</v>
      </c>
      <c r="V6" s="183" t="s">
        <v>22</v>
      </c>
      <c r="W6" s="183" t="s">
        <v>47</v>
      </c>
      <c r="X6" s="187" t="s">
        <v>46</v>
      </c>
      <c r="Y6" s="64"/>
      <c r="Z6" s="187" t="s">
        <v>23</v>
      </c>
      <c r="AA6" s="199" t="s">
        <v>24</v>
      </c>
      <c r="AB6" s="187" t="s">
        <v>25</v>
      </c>
      <c r="AC6" s="187" t="s">
        <v>26</v>
      </c>
      <c r="AD6" s="204" t="s">
        <v>95</v>
      </c>
      <c r="AE6" s="205"/>
      <c r="AF6" s="206" t="s">
        <v>28</v>
      </c>
      <c r="AG6" s="192" t="s">
        <v>29</v>
      </c>
      <c r="AH6" s="201"/>
      <c r="AI6" s="185" t="s">
        <v>30</v>
      </c>
      <c r="AJ6" s="64"/>
      <c r="AK6" s="185" t="s">
        <v>31</v>
      </c>
      <c r="AL6" s="185" t="s">
        <v>32</v>
      </c>
      <c r="AM6" s="207" t="s">
        <v>33</v>
      </c>
      <c r="AN6" s="202" t="s">
        <v>103</v>
      </c>
      <c r="AO6" s="17"/>
      <c r="AP6" s="194" t="s">
        <v>63</v>
      </c>
      <c r="AQ6" s="194" t="s">
        <v>64</v>
      </c>
      <c r="AR6" s="194" t="s">
        <v>111</v>
      </c>
      <c r="AS6" s="194" t="s">
        <v>65</v>
      </c>
      <c r="AT6" s="194" t="s">
        <v>98</v>
      </c>
      <c r="AU6" s="194" t="s">
        <v>118</v>
      </c>
      <c r="AV6" s="194" t="s">
        <v>113</v>
      </c>
      <c r="AW6" s="194" t="s">
        <v>114</v>
      </c>
      <c r="AX6" s="194" t="s">
        <v>115</v>
      </c>
      <c r="AY6" s="66"/>
      <c r="AZ6" s="68"/>
      <c r="BA6" s="196" t="s">
        <v>34</v>
      </c>
      <c r="BB6" s="70"/>
      <c r="BC6" s="185" t="s">
        <v>25</v>
      </c>
      <c r="BD6" s="185" t="s">
        <v>35</v>
      </c>
      <c r="BE6" s="194" t="s">
        <v>124</v>
      </c>
      <c r="BF6" s="194" t="s">
        <v>112</v>
      </c>
      <c r="BG6" s="194" t="s">
        <v>127</v>
      </c>
      <c r="BH6" s="194" t="s">
        <v>134</v>
      </c>
      <c r="BI6" s="194" t="s">
        <v>128</v>
      </c>
      <c r="BJ6" s="194" t="s">
        <v>129</v>
      </c>
      <c r="BK6" s="194" t="s">
        <v>126</v>
      </c>
      <c r="BL6" s="194" t="s">
        <v>136</v>
      </c>
      <c r="BM6" s="194" t="s">
        <v>117</v>
      </c>
      <c r="BN6" s="18"/>
      <c r="BO6" s="18"/>
      <c r="BP6" s="18"/>
      <c r="BQ6" s="194" t="s">
        <v>132</v>
      </c>
      <c r="BR6" s="192" t="s">
        <v>36</v>
      </c>
    </row>
    <row r="7" spans="1:125" ht="35.25" thickTop="1" thickBot="1" x14ac:dyDescent="0.3">
      <c r="A7" s="190"/>
      <c r="B7" s="184"/>
      <c r="C7" s="186"/>
      <c r="D7" s="191"/>
      <c r="E7" s="191"/>
      <c r="F7" s="188"/>
      <c r="G7" s="186"/>
      <c r="H7" s="186"/>
      <c r="I7" s="188"/>
      <c r="J7" s="188"/>
      <c r="K7" s="191"/>
      <c r="L7" s="188"/>
      <c r="M7" s="184"/>
      <c r="N7" s="184"/>
      <c r="O7" s="184"/>
      <c r="P7" s="184"/>
      <c r="Q7" s="188"/>
      <c r="R7" s="191"/>
      <c r="S7" s="188"/>
      <c r="T7" s="184"/>
      <c r="U7" s="184"/>
      <c r="V7" s="184"/>
      <c r="W7" s="184"/>
      <c r="X7" s="188"/>
      <c r="Y7" s="19" t="s">
        <v>37</v>
      </c>
      <c r="Z7" s="191"/>
      <c r="AA7" s="200"/>
      <c r="AB7" s="191"/>
      <c r="AC7" s="191"/>
      <c r="AD7" s="118" t="s">
        <v>96</v>
      </c>
      <c r="AE7" s="119" t="s">
        <v>97</v>
      </c>
      <c r="AF7" s="191"/>
      <c r="AG7" s="20" t="s">
        <v>38</v>
      </c>
      <c r="AH7" s="20" t="s">
        <v>39</v>
      </c>
      <c r="AI7" s="198"/>
      <c r="AJ7" s="65" t="s">
        <v>40</v>
      </c>
      <c r="AK7" s="186"/>
      <c r="AL7" s="186"/>
      <c r="AM7" s="208"/>
      <c r="AN7" s="203"/>
      <c r="AO7" s="21" t="s">
        <v>66</v>
      </c>
      <c r="AP7" s="195"/>
      <c r="AQ7" s="195"/>
      <c r="AR7" s="195"/>
      <c r="AS7" s="195"/>
      <c r="AT7" s="195"/>
      <c r="AU7" s="195"/>
      <c r="AV7" s="195"/>
      <c r="AW7" s="195"/>
      <c r="AX7" s="195"/>
      <c r="AY7" s="67"/>
      <c r="AZ7" s="69" t="s">
        <v>41</v>
      </c>
      <c r="BA7" s="197"/>
      <c r="BB7" s="71" t="s">
        <v>42</v>
      </c>
      <c r="BC7" s="198"/>
      <c r="BD7" s="198"/>
      <c r="BE7" s="195"/>
      <c r="BF7" s="195"/>
      <c r="BG7" s="195"/>
      <c r="BH7" s="195"/>
      <c r="BI7" s="195"/>
      <c r="BJ7" s="195"/>
      <c r="BK7" s="195"/>
      <c r="BL7" s="195"/>
      <c r="BM7" s="195"/>
      <c r="BN7" s="22"/>
      <c r="BO7" s="22"/>
      <c r="BP7" s="22"/>
      <c r="BQ7" s="195"/>
      <c r="BR7" s="193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178">
        <v>44044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182"/>
      <c r="B10" s="15" t="s">
        <v>44</v>
      </c>
      <c r="C10" s="33">
        <v>6837.77</v>
      </c>
      <c r="D10" s="34">
        <v>4461.34</v>
      </c>
      <c r="E10" s="34">
        <v>4463</v>
      </c>
      <c r="F10" s="35">
        <v>44047</v>
      </c>
      <c r="G10" s="33">
        <f>IF(E10-D10&lt;0,E10-D10,0)*-1</f>
        <v>0</v>
      </c>
      <c r="H10" s="33">
        <f>IF(E10-D10&gt;0,E10-D10,0)</f>
        <v>1.6599999999998545</v>
      </c>
      <c r="I10" s="34"/>
      <c r="J10" s="34"/>
      <c r="K10" s="34">
        <v>185</v>
      </c>
      <c r="L10" s="34"/>
      <c r="M10" s="36">
        <f>(+K10)*M$5</f>
        <v>3.9774999999999996</v>
      </c>
      <c r="N10" s="36">
        <f>(+K10)*N$5</f>
        <v>0.92500000000000004</v>
      </c>
      <c r="O10" s="36">
        <f>+K10-M10-N10+P10</f>
        <v>180.0975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>
        <v>46.43</v>
      </c>
      <c r="AD10" s="38"/>
      <c r="AE10" s="38">
        <v>2145</v>
      </c>
      <c r="AF10" s="34">
        <v>240.63</v>
      </c>
      <c r="AG10" s="33">
        <f>(AF10*0.8)*0.85</f>
        <v>163.6284</v>
      </c>
      <c r="AH10" s="33">
        <f>(AF10*0.8)*0.15</f>
        <v>28.875600000000002</v>
      </c>
      <c r="AI10" s="33">
        <f>AF10*0.2</f>
        <v>48.126000000000005</v>
      </c>
      <c r="AJ10" s="34"/>
      <c r="AK10" s="33">
        <f t="shared" ref="AK10" si="3">(C10-AF10-AJ10)/1.12</f>
        <v>5890.3035714285716</v>
      </c>
      <c r="AL10" s="33">
        <f t="shared" si="0"/>
        <v>5843.8735714285713</v>
      </c>
      <c r="AM10" s="33">
        <f t="shared" si="1"/>
        <v>701.26482857142855</v>
      </c>
      <c r="AN10" s="33">
        <f t="shared" si="2"/>
        <v>6545.1383999999998</v>
      </c>
      <c r="AO10" s="39">
        <v>1450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1450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1450</v>
      </c>
    </row>
    <row r="11" spans="1:125" s="163" customFormat="1" ht="16.5" customHeight="1" thickBot="1" x14ac:dyDescent="0.3">
      <c r="A11" s="157"/>
      <c r="B11" s="43"/>
      <c r="C11" s="44">
        <f>SUBTOTAL(9,C9:C10)</f>
        <v>6837.77</v>
      </c>
      <c r="D11" s="45">
        <f>SUBTOTAL(9,D9:D10)</f>
        <v>4461.34</v>
      </c>
      <c r="E11" s="45">
        <f>SUBTOTAL(9,E9:E10)</f>
        <v>4463</v>
      </c>
      <c r="F11" s="45"/>
      <c r="G11" s="45">
        <f t="shared" ref="G11:P11" si="4">SUBTOTAL(9,G9:G10)</f>
        <v>0</v>
      </c>
      <c r="H11" s="45">
        <f t="shared" si="4"/>
        <v>1.6599999999998545</v>
      </c>
      <c r="I11" s="45">
        <f t="shared" si="4"/>
        <v>0</v>
      </c>
      <c r="J11" s="45">
        <f t="shared" si="4"/>
        <v>0</v>
      </c>
      <c r="K11" s="159">
        <f t="shared" si="4"/>
        <v>185</v>
      </c>
      <c r="L11" s="45">
        <f t="shared" si="4"/>
        <v>0</v>
      </c>
      <c r="M11" s="46">
        <f t="shared" si="4"/>
        <v>3.9774999999999996</v>
      </c>
      <c r="N11" s="46">
        <f t="shared" si="4"/>
        <v>0.92500000000000004</v>
      </c>
      <c r="O11" s="46">
        <f t="shared" si="4"/>
        <v>180.0975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163.6284</v>
      </c>
      <c r="AH11" s="44">
        <f t="shared" si="5"/>
        <v>28.875600000000002</v>
      </c>
      <c r="AI11" s="44">
        <f t="shared" si="5"/>
        <v>48.126000000000005</v>
      </c>
      <c r="AJ11" s="45">
        <f t="shared" si="5"/>
        <v>0</v>
      </c>
      <c r="AK11" s="44">
        <f t="shared" si="5"/>
        <v>5890.3035714285716</v>
      </c>
      <c r="AL11" s="44">
        <f t="shared" si="5"/>
        <v>5843.8735714285713</v>
      </c>
      <c r="AM11" s="44">
        <f t="shared" si="5"/>
        <v>701.26482857142855</v>
      </c>
      <c r="AN11" s="44">
        <f>+AN10+AN9</f>
        <v>6545.1383999999998</v>
      </c>
      <c r="AO11" s="49">
        <f t="shared" si="5"/>
        <v>1450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1450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1450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178">
        <f>A9+1</f>
        <v>44045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179"/>
      <c r="B13" s="15" t="s">
        <v>44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>
        <v>0</v>
      </c>
      <c r="AK13" s="33">
        <f t="shared" si="6"/>
        <v>0</v>
      </c>
      <c r="AL13" s="33">
        <f t="shared" si="7"/>
        <v>0</v>
      </c>
      <c r="AM13" s="33">
        <f t="shared" si="8"/>
        <v>0</v>
      </c>
      <c r="AN13" s="33">
        <f t="shared" si="9"/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0</v>
      </c>
      <c r="D14" s="45">
        <f>SUBTOTAL(9,D12:D13)</f>
        <v>0</v>
      </c>
      <c r="E14" s="45">
        <f>SUBTOTAL(9,E12:E13)</f>
        <v>0</v>
      </c>
      <c r="F14" s="168"/>
      <c r="G14" s="45">
        <f t="shared" ref="G14:L14" si="10">SUBTOTAL(9,G12:G13)</f>
        <v>0</v>
      </c>
      <c r="H14" s="45">
        <f t="shared" si="10"/>
        <v>0</v>
      </c>
      <c r="I14" s="45">
        <f t="shared" si="10"/>
        <v>0</v>
      </c>
      <c r="J14" s="45">
        <f t="shared" si="10"/>
        <v>0</v>
      </c>
      <c r="K14" s="159">
        <f t="shared" si="10"/>
        <v>0</v>
      </c>
      <c r="L14" s="160">
        <f t="shared" si="10"/>
        <v>0</v>
      </c>
      <c r="M14" s="46">
        <f t="shared" ref="M14:M22" si="11">(+K14)*M$5</f>
        <v>0</v>
      </c>
      <c r="N14" s="46">
        <f t="shared" ref="N14:N22" si="12">(+K14)*N$5</f>
        <v>0</v>
      </c>
      <c r="O14" s="46">
        <f t="shared" ref="O14:O22" si="13">+K14-M14-N14+P14</f>
        <v>0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0</v>
      </c>
      <c r="AH14" s="44">
        <f t="shared" si="15"/>
        <v>0</v>
      </c>
      <c r="AI14" s="44">
        <f t="shared" si="15"/>
        <v>0</v>
      </c>
      <c r="AJ14" s="45">
        <f t="shared" si="15"/>
        <v>0</v>
      </c>
      <c r="AK14" s="44">
        <f t="shared" si="15"/>
        <v>0</v>
      </c>
      <c r="AL14" s="44">
        <f t="shared" si="15"/>
        <v>0</v>
      </c>
      <c r="AM14" s="44">
        <f t="shared" si="15"/>
        <v>0</v>
      </c>
      <c r="AN14" s="44">
        <f t="shared" ref="AN14:AN43" si="16">+AM14+AL14+AJ14</f>
        <v>0</v>
      </c>
      <c r="AO14" s="49">
        <f t="shared" si="15"/>
        <v>0</v>
      </c>
      <c r="AP14" s="49">
        <f t="shared" si="15"/>
        <v>0</v>
      </c>
      <c r="AQ14" s="49">
        <f t="shared" si="15"/>
        <v>0</v>
      </c>
      <c r="AR14" s="49">
        <f t="shared" si="15"/>
        <v>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178">
        <f>+A12+1</f>
        <v>44046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179"/>
      <c r="B16" s="15" t="s">
        <v>44</v>
      </c>
      <c r="C16" s="33">
        <v>11966.98</v>
      </c>
      <c r="D16" s="34">
        <v>8432.4500000000007</v>
      </c>
      <c r="E16" s="34">
        <v>8435</v>
      </c>
      <c r="F16" s="35">
        <v>44047</v>
      </c>
      <c r="G16" s="33">
        <f>IF(E16-D16&lt;0,E16-D16,0)*-1</f>
        <v>0</v>
      </c>
      <c r="H16" s="33">
        <f>IF(E16-D16&gt;0,E16-D16,0)</f>
        <v>2.5499999999992724</v>
      </c>
      <c r="I16" s="34"/>
      <c r="J16" s="34"/>
      <c r="K16" s="34">
        <v>1655</v>
      </c>
      <c r="L16" s="34"/>
      <c r="M16" s="36">
        <f>(+K16)*M$5</f>
        <v>35.582499999999996</v>
      </c>
      <c r="N16" s="36">
        <f t="shared" si="12"/>
        <v>8.2750000000000004</v>
      </c>
      <c r="O16" s="36">
        <f>+K16-M16-N16+P16</f>
        <v>1611.1424999999999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v>16.5</v>
      </c>
      <c r="AA16" s="34"/>
      <c r="AB16" s="34"/>
      <c r="AC16" s="34">
        <v>133.03</v>
      </c>
      <c r="AD16" s="38"/>
      <c r="AE16" s="38">
        <v>1730</v>
      </c>
      <c r="AF16" s="34">
        <v>398.8</v>
      </c>
      <c r="AG16" s="33">
        <f>(AF16*0.8)*0.85</f>
        <v>271.18400000000003</v>
      </c>
      <c r="AH16" s="33">
        <f>(AF16*0.8)*0.15</f>
        <v>47.856000000000002</v>
      </c>
      <c r="AI16" s="33">
        <f>AF16*0.2</f>
        <v>79.760000000000005</v>
      </c>
      <c r="AJ16" s="34">
        <v>0</v>
      </c>
      <c r="AK16" s="33">
        <f t="shared" si="17"/>
        <v>10328.732142857141</v>
      </c>
      <c r="AL16" s="33">
        <f t="shared" si="18"/>
        <v>10179.202142857141</v>
      </c>
      <c r="AM16" s="33">
        <f t="shared" si="19"/>
        <v>1221.5042571428569</v>
      </c>
      <c r="AN16" s="33">
        <f t="shared" si="16"/>
        <v>11400.706399999997</v>
      </c>
      <c r="AO16" s="39"/>
      <c r="AP16" s="40">
        <v>250</v>
      </c>
      <c r="AQ16" s="40">
        <v>235</v>
      </c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485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485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11966.98</v>
      </c>
      <c r="D17" s="45">
        <f>SUBTOTAL(9,D15:D16)</f>
        <v>8432.4500000000007</v>
      </c>
      <c r="E17" s="45">
        <f>SUBTOTAL(9,E15:E16)</f>
        <v>8435</v>
      </c>
      <c r="F17" s="168"/>
      <c r="G17" s="45">
        <f t="shared" ref="G17:L17" si="20">SUBTOTAL(9,G15:G16)</f>
        <v>0</v>
      </c>
      <c r="H17" s="45">
        <f t="shared" si="20"/>
        <v>2.5499999999992724</v>
      </c>
      <c r="I17" s="45">
        <f t="shared" si="20"/>
        <v>0</v>
      </c>
      <c r="J17" s="45">
        <f t="shared" si="20"/>
        <v>0</v>
      </c>
      <c r="K17" s="159">
        <f t="shared" si="20"/>
        <v>1655</v>
      </c>
      <c r="L17" s="45">
        <f t="shared" si="20"/>
        <v>0</v>
      </c>
      <c r="M17" s="161">
        <f t="shared" si="11"/>
        <v>35.582499999999996</v>
      </c>
      <c r="N17" s="161">
        <f t="shared" si="12"/>
        <v>8.2750000000000004</v>
      </c>
      <c r="O17" s="161">
        <f t="shared" si="13"/>
        <v>1611.1424999999999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271.18400000000003</v>
      </c>
      <c r="AH17" s="44">
        <f t="shared" si="21"/>
        <v>47.856000000000002</v>
      </c>
      <c r="AI17" s="44">
        <f t="shared" si="21"/>
        <v>79.760000000000005</v>
      </c>
      <c r="AJ17" s="45">
        <f t="shared" si="21"/>
        <v>0</v>
      </c>
      <c r="AK17" s="44">
        <f t="shared" si="21"/>
        <v>10328.732142857141</v>
      </c>
      <c r="AL17" s="44">
        <f t="shared" si="21"/>
        <v>10179.202142857141</v>
      </c>
      <c r="AM17" s="44">
        <f t="shared" si="21"/>
        <v>1221.5042571428569</v>
      </c>
      <c r="AN17" s="44">
        <f t="shared" si="16"/>
        <v>11400.706399999997</v>
      </c>
      <c r="AO17" s="49">
        <f t="shared" si="21"/>
        <v>0</v>
      </c>
      <c r="AP17" s="49">
        <f t="shared" si="21"/>
        <v>250</v>
      </c>
      <c r="AQ17" s="49">
        <f t="shared" si="21"/>
        <v>235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485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485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178">
        <f>+A15+1</f>
        <v>44047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179"/>
      <c r="B19" s="15" t="s">
        <v>44</v>
      </c>
      <c r="C19" s="33">
        <v>9255</v>
      </c>
      <c r="D19" s="34">
        <v>4194.5</v>
      </c>
      <c r="E19" s="34">
        <v>4195</v>
      </c>
      <c r="F19" s="35">
        <v>44048</v>
      </c>
      <c r="G19" s="33">
        <f>IF(E19-D19&lt;0,E19-D19,0)*-1</f>
        <v>0</v>
      </c>
      <c r="H19" s="33">
        <f>IF(E19-D19&gt;0,E19-D19,0)</f>
        <v>0.5</v>
      </c>
      <c r="I19" s="34"/>
      <c r="J19" s="34"/>
      <c r="K19" s="34">
        <v>1255</v>
      </c>
      <c r="L19" s="34"/>
      <c r="M19" s="36">
        <f t="shared" si="11"/>
        <v>26.982499999999998</v>
      </c>
      <c r="N19" s="36">
        <f t="shared" si="12"/>
        <v>6.2750000000000004</v>
      </c>
      <c r="O19" s="36">
        <f t="shared" si="13"/>
        <v>1221.7424999999998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85.5</v>
      </c>
      <c r="AA19" s="34"/>
      <c r="AB19" s="34"/>
      <c r="AC19" s="34"/>
      <c r="AD19" s="38"/>
      <c r="AE19" s="38">
        <v>3720</v>
      </c>
      <c r="AF19" s="34">
        <v>0</v>
      </c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 t="shared" si="22"/>
        <v>8263.3928571428569</v>
      </c>
      <c r="AL19" s="33">
        <f t="shared" si="23"/>
        <v>8177.8928571428569</v>
      </c>
      <c r="AM19" s="33">
        <f t="shared" si="24"/>
        <v>981.34714285714279</v>
      </c>
      <c r="AN19" s="33">
        <f t="shared" si="25"/>
        <v>9159.24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9255</v>
      </c>
      <c r="D20" s="45">
        <f>SUBTOTAL(9,D18:D19)</f>
        <v>4194.5</v>
      </c>
      <c r="E20" s="45">
        <f>SUBTOTAL(9,E18:E19)</f>
        <v>4195</v>
      </c>
      <c r="F20" s="47"/>
      <c r="G20" s="45">
        <f t="shared" ref="G20:L20" si="26">SUBTOTAL(9,G18:G19)</f>
        <v>0</v>
      </c>
      <c r="H20" s="45">
        <f t="shared" si="26"/>
        <v>0.5</v>
      </c>
      <c r="I20" s="45">
        <f t="shared" si="26"/>
        <v>0</v>
      </c>
      <c r="J20" s="45">
        <f t="shared" si="26"/>
        <v>0</v>
      </c>
      <c r="K20" s="159">
        <f t="shared" si="26"/>
        <v>1255</v>
      </c>
      <c r="L20" s="45">
        <f t="shared" si="26"/>
        <v>0</v>
      </c>
      <c r="M20" s="161">
        <f t="shared" si="11"/>
        <v>26.982499999999998</v>
      </c>
      <c r="N20" s="161">
        <f t="shared" si="12"/>
        <v>6.2750000000000004</v>
      </c>
      <c r="O20" s="161">
        <f t="shared" si="13"/>
        <v>1221.7424999999998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0</v>
      </c>
      <c r="AH20" s="44">
        <f t="shared" si="27"/>
        <v>0</v>
      </c>
      <c r="AI20" s="44">
        <f t="shared" si="27"/>
        <v>0</v>
      </c>
      <c r="AJ20" s="45">
        <v>0</v>
      </c>
      <c r="AK20" s="44">
        <f>SUBTOTAL(9,AK18:AK19)</f>
        <v>8263.3928571428569</v>
      </c>
      <c r="AL20" s="44">
        <f t="shared" si="27"/>
        <v>8177.8928571428569</v>
      </c>
      <c r="AM20" s="44">
        <f t="shared" si="27"/>
        <v>981.34714285714279</v>
      </c>
      <c r="AN20" s="44">
        <f t="shared" si="16"/>
        <v>9159.24</v>
      </c>
      <c r="AO20" s="49">
        <f t="shared" si="27"/>
        <v>0</v>
      </c>
      <c r="AP20" s="49">
        <f t="shared" si="27"/>
        <v>0</v>
      </c>
      <c r="AQ20" s="49">
        <f t="shared" si="27"/>
        <v>0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0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0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178">
        <f>+A18+1</f>
        <v>44048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179"/>
      <c r="B22" s="15" t="s">
        <v>44</v>
      </c>
      <c r="C22" s="33">
        <v>9288.57</v>
      </c>
      <c r="D22" s="34">
        <v>2018.86</v>
      </c>
      <c r="E22" s="34">
        <v>2020</v>
      </c>
      <c r="F22" s="35">
        <v>44049</v>
      </c>
      <c r="G22" s="33">
        <f>IF(E22-D22&lt;0,E22-D22,0)*-1</f>
        <v>0</v>
      </c>
      <c r="H22" s="33">
        <f>IF(E22-D22&gt;0,E22-D22,0)</f>
        <v>1.1400000000001</v>
      </c>
      <c r="I22" s="34"/>
      <c r="J22" s="34"/>
      <c r="K22" s="34">
        <v>0</v>
      </c>
      <c r="L22" s="34"/>
      <c r="M22" s="36">
        <f t="shared" si="11"/>
        <v>0</v>
      </c>
      <c r="N22" s="36">
        <f t="shared" si="12"/>
        <v>0</v>
      </c>
      <c r="O22" s="36">
        <f t="shared" si="13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14</v>
      </c>
      <c r="AA22" s="34"/>
      <c r="AB22" s="34"/>
      <c r="AC22" s="34">
        <v>185.71</v>
      </c>
      <c r="AD22" s="38"/>
      <c r="AE22" s="38">
        <v>7070</v>
      </c>
      <c r="AF22" s="34">
        <v>0</v>
      </c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si="28"/>
        <v>8293.3660714285706</v>
      </c>
      <c r="AL22" s="33">
        <f t="shared" si="29"/>
        <v>8093.6560714285706</v>
      </c>
      <c r="AM22" s="33">
        <f t="shared" si="30"/>
        <v>971.2387285714284</v>
      </c>
      <c r="AN22" s="33">
        <f t="shared" si="31"/>
        <v>9064.8947999999982</v>
      </c>
      <c r="AO22" s="39"/>
      <c r="AP22" s="40"/>
      <c r="AQ22" s="40">
        <v>195</v>
      </c>
      <c r="AR22" s="40">
        <v>660</v>
      </c>
      <c r="AS22" s="40"/>
      <c r="AT22" s="40"/>
      <c r="AU22" s="40"/>
      <c r="AV22" s="40"/>
      <c r="AW22" s="40"/>
      <c r="AX22" s="40"/>
      <c r="AY22" s="40"/>
      <c r="AZ22" s="33">
        <f>SUM(AO22:AY22)</f>
        <v>855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855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9288.57</v>
      </c>
      <c r="D23" s="45">
        <f>SUBTOTAL(9,D21:D22)</f>
        <v>2018.86</v>
      </c>
      <c r="E23" s="45">
        <f>SUBTOTAL(9,E21:E22)</f>
        <v>2020</v>
      </c>
      <c r="F23" s="47"/>
      <c r="G23" s="45">
        <f t="shared" ref="G23:P23" si="32">SUBTOTAL(9,G21:G22)</f>
        <v>0</v>
      </c>
      <c r="H23" s="45">
        <f t="shared" si="32"/>
        <v>1.1400000000001</v>
      </c>
      <c r="I23" s="45">
        <f t="shared" si="32"/>
        <v>0</v>
      </c>
      <c r="J23" s="45">
        <f t="shared" si="32"/>
        <v>0</v>
      </c>
      <c r="K23" s="159">
        <f t="shared" si="32"/>
        <v>0</v>
      </c>
      <c r="L23" s="45">
        <f t="shared" si="32"/>
        <v>0</v>
      </c>
      <c r="M23" s="46">
        <f t="shared" si="32"/>
        <v>0</v>
      </c>
      <c r="N23" s="46">
        <f t="shared" si="32"/>
        <v>0</v>
      </c>
      <c r="O23" s="46">
        <f t="shared" si="32"/>
        <v>0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0</v>
      </c>
      <c r="AH23" s="44">
        <f t="shared" si="33"/>
        <v>0</v>
      </c>
      <c r="AI23" s="44">
        <f t="shared" si="33"/>
        <v>0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0</v>
      </c>
      <c r="AP23" s="49">
        <f t="shared" si="33"/>
        <v>0</v>
      </c>
      <c r="AQ23" s="49">
        <f t="shared" si="33"/>
        <v>195</v>
      </c>
      <c r="AR23" s="49">
        <f t="shared" si="33"/>
        <v>660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855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855</v>
      </c>
    </row>
    <row r="24" spans="1:125" x14ac:dyDescent="0.25">
      <c r="A24" s="178">
        <f>A21+1</f>
        <v>44049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34">(C24-AF24-AJ24)/1.12</f>
        <v>0</v>
      </c>
      <c r="AL24" s="33">
        <f t="shared" ref="AL24:AL25" si="35">AK24-SUM(Y24:AC24)</f>
        <v>0</v>
      </c>
      <c r="AM24" s="33">
        <f t="shared" ref="AM24:AM25" si="36">+AL24*0.12</f>
        <v>0</v>
      </c>
      <c r="AN24" s="33">
        <f t="shared" ref="AN24:AN25" si="37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179"/>
      <c r="B25" s="15" t="s">
        <v>44</v>
      </c>
      <c r="C25" s="33">
        <v>8311.16</v>
      </c>
      <c r="D25" s="34">
        <v>4138.18</v>
      </c>
      <c r="E25" s="34">
        <v>4139</v>
      </c>
      <c r="F25" s="35">
        <v>44050</v>
      </c>
      <c r="G25" s="33">
        <f>IF(E25-D25&lt;0,E25-D25,0)*-1</f>
        <v>0</v>
      </c>
      <c r="H25" s="33">
        <f>IF(E25-D25&gt;0,E25-D25,0)</f>
        <v>0.81999999999970896</v>
      </c>
      <c r="I25" s="34"/>
      <c r="J25" s="34"/>
      <c r="K25" s="34">
        <v>0</v>
      </c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23.25</v>
      </c>
      <c r="AA25" s="34"/>
      <c r="AB25" s="34"/>
      <c r="AC25" s="34">
        <v>64.73</v>
      </c>
      <c r="AD25" s="38"/>
      <c r="AE25" s="38">
        <v>4085</v>
      </c>
      <c r="AF25" s="34">
        <v>0</v>
      </c>
      <c r="AG25" s="33">
        <f>(AF25*0.8)*0.85</f>
        <v>0</v>
      </c>
      <c r="AH25" s="33">
        <f>(AF25*0.8)*0.15</f>
        <v>0</v>
      </c>
      <c r="AI25" s="33">
        <f>AF25*0.2</f>
        <v>0</v>
      </c>
      <c r="AJ25" s="34">
        <v>0</v>
      </c>
      <c r="AK25" s="33">
        <f t="shared" si="34"/>
        <v>7420.6785714285706</v>
      </c>
      <c r="AL25" s="33">
        <f t="shared" si="35"/>
        <v>7332.6985714285711</v>
      </c>
      <c r="AM25" s="33">
        <f t="shared" si="36"/>
        <v>879.92382857142854</v>
      </c>
      <c r="AN25" s="33">
        <f t="shared" si="37"/>
        <v>8212.6224000000002</v>
      </c>
      <c r="AO25" s="39"/>
      <c r="AP25" s="40"/>
      <c r="AQ25" s="40"/>
      <c r="AR25" s="40">
        <v>70</v>
      </c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8311.16</v>
      </c>
      <c r="D26" s="45">
        <f>SUBTOTAL(9,D24:D25)</f>
        <v>4138.18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0.81999999999970896</v>
      </c>
      <c r="I26" s="45">
        <f t="shared" si="38"/>
        <v>0</v>
      </c>
      <c r="J26" s="45">
        <f t="shared" si="38"/>
        <v>0</v>
      </c>
      <c r="K26" s="159">
        <f t="shared" si="38"/>
        <v>0</v>
      </c>
      <c r="L26" s="45">
        <f t="shared" si="38"/>
        <v>0</v>
      </c>
      <c r="M26" s="46">
        <f t="shared" si="38"/>
        <v>0</v>
      </c>
      <c r="N26" s="46">
        <f t="shared" si="38"/>
        <v>0</v>
      </c>
      <c r="O26" s="46">
        <f t="shared" si="38"/>
        <v>0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0</v>
      </c>
      <c r="AH26" s="44">
        <f t="shared" si="39"/>
        <v>0</v>
      </c>
      <c r="AI26" s="44">
        <f t="shared" si="39"/>
        <v>0</v>
      </c>
      <c r="AJ26" s="45">
        <v>0</v>
      </c>
      <c r="AK26" s="44">
        <f t="shared" si="39"/>
        <v>7420.6785714285706</v>
      </c>
      <c r="AL26" s="44">
        <f t="shared" si="39"/>
        <v>7332.6985714285711</v>
      </c>
      <c r="AM26" s="44">
        <f t="shared" si="39"/>
        <v>879.92382857142854</v>
      </c>
      <c r="AN26" s="44">
        <f t="shared" si="16"/>
        <v>8212.6224000000002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70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0</v>
      </c>
    </row>
    <row r="27" spans="1:125" ht="15.75" customHeight="1" x14ac:dyDescent="0.25">
      <c r="A27" s="178">
        <f>+A24+1</f>
        <v>44050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:AL28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 x14ac:dyDescent="0.3">
      <c r="A28" s="179"/>
      <c r="B28" s="15" t="s">
        <v>44</v>
      </c>
      <c r="C28" s="33">
        <v>5730</v>
      </c>
      <c r="D28" s="34">
        <v>2945</v>
      </c>
      <c r="E28" s="34">
        <v>2945</v>
      </c>
      <c r="F28" s="35">
        <v>44053</v>
      </c>
      <c r="G28" s="33"/>
      <c r="H28" s="33">
        <f>IF(E28-D28&gt;0,E28-D28,0)</f>
        <v>0</v>
      </c>
      <c r="I28" s="34"/>
      <c r="J28" s="34"/>
      <c r="K28" s="34">
        <v>385</v>
      </c>
      <c r="L28" s="34"/>
      <c r="M28" s="36">
        <f>(+K28)*M$5</f>
        <v>8.2774999999999999</v>
      </c>
      <c r="N28" s="36">
        <f>(+K28)*N$5</f>
        <v>1.925</v>
      </c>
      <c r="O28" s="36">
        <f>+K28-M28-N28+P28</f>
        <v>374.79750000000001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>
        <v>2400</v>
      </c>
      <c r="AF28" s="34">
        <v>0</v>
      </c>
      <c r="AG28" s="33">
        <f>(AF28*0.8)*0.85</f>
        <v>0</v>
      </c>
      <c r="AH28" s="33">
        <f>(AF28*0.8)*0.15</f>
        <v>0</v>
      </c>
      <c r="AI28" s="33">
        <f>AF28*0.2</f>
        <v>0</v>
      </c>
      <c r="AJ28" s="34">
        <v>0</v>
      </c>
      <c r="AK28" s="33">
        <f t="shared" ref="AK28" si="42">(C28-AF28-AJ28)/1.12</f>
        <v>5116.0714285714284</v>
      </c>
      <c r="AL28" s="33">
        <f t="shared" si="40"/>
        <v>5116.0714285714284</v>
      </c>
      <c r="AM28" s="33">
        <f t="shared" si="41"/>
        <v>613.92857142857144</v>
      </c>
      <c r="AN28" s="33">
        <f t="shared" si="16"/>
        <v>5730</v>
      </c>
      <c r="AO28" s="39"/>
      <c r="AP28" s="40"/>
      <c r="AQ28" s="40"/>
      <c r="AR28" s="40">
        <v>70</v>
      </c>
      <c r="AS28" s="40"/>
      <c r="AT28" s="40"/>
      <c r="AU28" s="40"/>
      <c r="AV28" s="40"/>
      <c r="AW28" s="40"/>
      <c r="AX28" s="40"/>
      <c r="AY28" s="40"/>
      <c r="AZ28" s="33">
        <f>SUM(AO28:AY28)</f>
        <v>70</v>
      </c>
      <c r="BA28" s="38">
        <v>130</v>
      </c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200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5730</v>
      </c>
      <c r="D29" s="45">
        <f>SUBTOTAL(9,D27:D28)</f>
        <v>2945</v>
      </c>
      <c r="E29" s="45">
        <f>SUBTOTAL(9,E27:E28)</f>
        <v>2945</v>
      </c>
      <c r="F29" s="47"/>
      <c r="G29" s="45">
        <f t="shared" ref="G29:P29" si="43">SUBTOTAL(9,G27:G28)</f>
        <v>0</v>
      </c>
      <c r="H29" s="45">
        <f t="shared" si="43"/>
        <v>0</v>
      </c>
      <c r="I29" s="45">
        <f t="shared" si="43"/>
        <v>0</v>
      </c>
      <c r="J29" s="45">
        <f t="shared" si="43"/>
        <v>0</v>
      </c>
      <c r="K29" s="159">
        <f t="shared" si="43"/>
        <v>385</v>
      </c>
      <c r="L29" s="45">
        <f t="shared" si="43"/>
        <v>0</v>
      </c>
      <c r="M29" s="46">
        <f t="shared" si="43"/>
        <v>8.2774999999999999</v>
      </c>
      <c r="N29" s="46">
        <f t="shared" si="43"/>
        <v>1.925</v>
      </c>
      <c r="O29" s="46">
        <f t="shared" si="43"/>
        <v>374.79750000000001</v>
      </c>
      <c r="P29" s="46">
        <f t="shared" si="43"/>
        <v>0</v>
      </c>
      <c r="Q29" s="47"/>
      <c r="R29" s="45">
        <f t="shared" ref="R29:BP29" si="44">SUBTOTAL(9,R27:R28)</f>
        <v>0</v>
      </c>
      <c r="S29" s="45">
        <f t="shared" si="44"/>
        <v>0</v>
      </c>
      <c r="T29" s="46">
        <f t="shared" si="44"/>
        <v>0</v>
      </c>
      <c r="U29" s="46">
        <f t="shared" si="44"/>
        <v>0</v>
      </c>
      <c r="V29" s="46">
        <f t="shared" si="44"/>
        <v>0</v>
      </c>
      <c r="W29" s="46">
        <f t="shared" si="44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4"/>
        <v>0</v>
      </c>
      <c r="AH29" s="44">
        <f t="shared" si="44"/>
        <v>0</v>
      </c>
      <c r="AI29" s="44">
        <f t="shared" si="44"/>
        <v>0</v>
      </c>
      <c r="AJ29" s="45">
        <f t="shared" si="44"/>
        <v>0</v>
      </c>
      <c r="AK29" s="44">
        <f t="shared" si="44"/>
        <v>5116.0714285714284</v>
      </c>
      <c r="AL29" s="44">
        <f t="shared" si="44"/>
        <v>5116.0714285714284</v>
      </c>
      <c r="AM29" s="44">
        <f t="shared" si="44"/>
        <v>613.92857142857144</v>
      </c>
      <c r="AN29" s="44">
        <f t="shared" si="16"/>
        <v>5730</v>
      </c>
      <c r="AO29" s="49">
        <f t="shared" si="44"/>
        <v>0</v>
      </c>
      <c r="AP29" s="49">
        <f t="shared" si="44"/>
        <v>0</v>
      </c>
      <c r="AQ29" s="49">
        <f t="shared" si="44"/>
        <v>0</v>
      </c>
      <c r="AR29" s="49">
        <f t="shared" si="44"/>
        <v>70</v>
      </c>
      <c r="AS29" s="49">
        <f t="shared" si="44"/>
        <v>0</v>
      </c>
      <c r="AT29" s="49">
        <f t="shared" si="44"/>
        <v>0</v>
      </c>
      <c r="AU29" s="49">
        <f>SUBTOTAL(9,AU27:AU28)</f>
        <v>0</v>
      </c>
      <c r="AV29" s="49">
        <f t="shared" si="44"/>
        <v>0</v>
      </c>
      <c r="AW29" s="49">
        <f t="shared" si="44"/>
        <v>0</v>
      </c>
      <c r="AX29" s="49">
        <f t="shared" si="44"/>
        <v>0</v>
      </c>
      <c r="AY29" s="49">
        <f t="shared" si="44"/>
        <v>0</v>
      </c>
      <c r="AZ29" s="44">
        <f t="shared" si="44"/>
        <v>70</v>
      </c>
      <c r="BA29" s="48">
        <f t="shared" si="44"/>
        <v>130</v>
      </c>
      <c r="BB29" s="48">
        <f t="shared" si="44"/>
        <v>0</v>
      </c>
      <c r="BC29" s="44">
        <f t="shared" si="44"/>
        <v>0</v>
      </c>
      <c r="BD29" s="44">
        <f t="shared" si="44"/>
        <v>0</v>
      </c>
      <c r="BE29" s="49">
        <f>SUBTOTAL(9,BE27:BE28)</f>
        <v>0</v>
      </c>
      <c r="BF29" s="49">
        <f t="shared" si="44"/>
        <v>0</v>
      </c>
      <c r="BG29" s="49">
        <f t="shared" si="44"/>
        <v>0</v>
      </c>
      <c r="BH29" s="49">
        <f t="shared" si="44"/>
        <v>0</v>
      </c>
      <c r="BI29" s="49">
        <f t="shared" si="44"/>
        <v>0</v>
      </c>
      <c r="BJ29" s="49">
        <f t="shared" si="44"/>
        <v>0</v>
      </c>
      <c r="BK29" s="49">
        <f t="shared" si="44"/>
        <v>0</v>
      </c>
      <c r="BL29" s="49">
        <f t="shared" si="44"/>
        <v>0</v>
      </c>
      <c r="BM29" s="49">
        <f t="shared" si="44"/>
        <v>0</v>
      </c>
      <c r="BN29" s="49">
        <f t="shared" si="44"/>
        <v>0</v>
      </c>
      <c r="BO29" s="49">
        <f t="shared" si="44"/>
        <v>0</v>
      </c>
      <c r="BP29" s="49">
        <f t="shared" si="44"/>
        <v>0</v>
      </c>
      <c r="BQ29" s="49"/>
      <c r="BR29" s="44">
        <f>SUBTOTAL(9,BR27:BR28)</f>
        <v>200</v>
      </c>
    </row>
    <row r="30" spans="1:125" x14ac:dyDescent="0.25">
      <c r="A30" s="178">
        <f>+A27+1</f>
        <v>44051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5">AK30-SUM(Y30:AC30)</f>
        <v>0</v>
      </c>
      <c r="AM30" s="33">
        <f t="shared" ref="AM30:AM31" si="46">+AL30*0.12</f>
        <v>0</v>
      </c>
      <c r="AN30" s="33">
        <f t="shared" ref="AN30:AN31" si="47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6.5" customHeight="1" thickBot="1" x14ac:dyDescent="0.3">
      <c r="A31" s="179"/>
      <c r="B31" s="15" t="s">
        <v>44</v>
      </c>
      <c r="C31" s="33">
        <v>5655.54</v>
      </c>
      <c r="D31" s="34">
        <v>906.43</v>
      </c>
      <c r="E31" s="34">
        <v>907</v>
      </c>
      <c r="F31" s="35">
        <v>44053</v>
      </c>
      <c r="G31" s="33">
        <f>IF(E31-D31&lt;0,E31-D31,0)*-1</f>
        <v>0</v>
      </c>
      <c r="H31" s="33">
        <f>IF(E31-D31&gt;0,E31-D31,0)</f>
        <v>0.57000000000005002</v>
      </c>
      <c r="I31" s="34"/>
      <c r="J31" s="34"/>
      <c r="K31" s="34">
        <v>0</v>
      </c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0</v>
      </c>
      <c r="AA31" s="34"/>
      <c r="AB31" s="34"/>
      <c r="AC31" s="34">
        <v>49.11</v>
      </c>
      <c r="AD31" s="38"/>
      <c r="AE31" s="38">
        <v>4700</v>
      </c>
      <c r="AF31" s="34">
        <v>0</v>
      </c>
      <c r="AG31" s="33">
        <f>(AF31*0.8)*0.85</f>
        <v>0</v>
      </c>
      <c r="AH31" s="33">
        <f>(AF31*0.8)*0.15</f>
        <v>0</v>
      </c>
      <c r="AI31" s="33">
        <f>AF31*0.2</f>
        <v>0</v>
      </c>
      <c r="AJ31" s="34">
        <v>0</v>
      </c>
      <c r="AK31" s="33">
        <f t="shared" ref="AK31" si="48">(C31-AF31-AJ31)/1.12</f>
        <v>5049.5892857142853</v>
      </c>
      <c r="AL31" s="33">
        <f t="shared" si="45"/>
        <v>5000.4792857142857</v>
      </c>
      <c r="AM31" s="33">
        <f t="shared" si="46"/>
        <v>600.05751428571421</v>
      </c>
      <c r="AN31" s="33">
        <f t="shared" si="47"/>
        <v>5600.5367999999999</v>
      </c>
      <c r="AO31" s="39"/>
      <c r="AP31" s="40"/>
      <c r="AQ31" s="40">
        <v>385</v>
      </c>
      <c r="AR31" s="40">
        <v>175</v>
      </c>
      <c r="AS31" s="40"/>
      <c r="AT31" s="40"/>
      <c r="AU31" s="40"/>
      <c r="AV31" s="40"/>
      <c r="AW31" s="40"/>
      <c r="AX31" s="40"/>
      <c r="AY31" s="40"/>
      <c r="AZ31" s="33">
        <f>SUM(AO31:AY31)</f>
        <v>560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560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5655.54</v>
      </c>
      <c r="D32" s="45">
        <f>SUBTOTAL(9,D30:D31)</f>
        <v>906.43</v>
      </c>
      <c r="E32" s="45">
        <f>SUBTOTAL(9,E30:E31)</f>
        <v>907</v>
      </c>
      <c r="F32" s="47"/>
      <c r="G32" s="45">
        <f t="shared" ref="G32:P32" si="49">SUBTOTAL(9,G30:G31)</f>
        <v>0</v>
      </c>
      <c r="H32" s="45">
        <f t="shared" si="49"/>
        <v>0.57000000000005002</v>
      </c>
      <c r="I32" s="45">
        <f t="shared" si="49"/>
        <v>0</v>
      </c>
      <c r="J32" s="45">
        <f t="shared" si="49"/>
        <v>0</v>
      </c>
      <c r="K32" s="159">
        <f t="shared" si="49"/>
        <v>0</v>
      </c>
      <c r="L32" s="45">
        <f t="shared" si="49"/>
        <v>0</v>
      </c>
      <c r="M32" s="46">
        <f t="shared" si="49"/>
        <v>0</v>
      </c>
      <c r="N32" s="46">
        <f t="shared" si="49"/>
        <v>0</v>
      </c>
      <c r="O32" s="46">
        <f t="shared" si="49"/>
        <v>0</v>
      </c>
      <c r="P32" s="46">
        <f t="shared" si="49"/>
        <v>0</v>
      </c>
      <c r="Q32" s="47"/>
      <c r="R32" s="45">
        <f t="shared" ref="R32:BP32" si="50">SUBTOTAL(9,R30:R31)</f>
        <v>0</v>
      </c>
      <c r="S32" s="45">
        <f t="shared" si="50"/>
        <v>0</v>
      </c>
      <c r="T32" s="46">
        <f t="shared" si="50"/>
        <v>0</v>
      </c>
      <c r="U32" s="46">
        <f t="shared" si="50"/>
        <v>0</v>
      </c>
      <c r="V32" s="46">
        <f t="shared" si="50"/>
        <v>0</v>
      </c>
      <c r="W32" s="46">
        <f t="shared" si="5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0"/>
        <v>0</v>
      </c>
      <c r="AH32" s="44">
        <f t="shared" si="50"/>
        <v>0</v>
      </c>
      <c r="AI32" s="44">
        <f t="shared" si="50"/>
        <v>0</v>
      </c>
      <c r="AJ32" s="45">
        <f t="shared" si="50"/>
        <v>0</v>
      </c>
      <c r="AK32" s="44">
        <f t="shared" si="50"/>
        <v>5049.5892857142853</v>
      </c>
      <c r="AL32" s="44">
        <f t="shared" si="50"/>
        <v>5000.4792857142857</v>
      </c>
      <c r="AM32" s="44">
        <f t="shared" si="50"/>
        <v>600.05751428571421</v>
      </c>
      <c r="AN32" s="44">
        <f t="shared" si="16"/>
        <v>5600.5367999999999</v>
      </c>
      <c r="AO32" s="49">
        <f t="shared" si="50"/>
        <v>0</v>
      </c>
      <c r="AP32" s="49" t="s">
        <v>1</v>
      </c>
      <c r="AQ32" s="49">
        <f t="shared" si="50"/>
        <v>385</v>
      </c>
      <c r="AR32" s="49">
        <f t="shared" si="50"/>
        <v>175</v>
      </c>
      <c r="AS32" s="49">
        <f t="shared" si="50"/>
        <v>0</v>
      </c>
      <c r="AT32" s="49">
        <f t="shared" si="50"/>
        <v>0</v>
      </c>
      <c r="AU32" s="49">
        <f>SUBTOTAL(9,AU30:AU31)</f>
        <v>0</v>
      </c>
      <c r="AV32" s="49">
        <f t="shared" si="50"/>
        <v>0</v>
      </c>
      <c r="AW32" s="49">
        <f t="shared" si="50"/>
        <v>0</v>
      </c>
      <c r="AX32" s="49">
        <f t="shared" si="50"/>
        <v>0</v>
      </c>
      <c r="AY32" s="49">
        <f t="shared" si="50"/>
        <v>0</v>
      </c>
      <c r="AZ32" s="44">
        <f t="shared" si="50"/>
        <v>560</v>
      </c>
      <c r="BA32" s="48">
        <f t="shared" si="50"/>
        <v>0</v>
      </c>
      <c r="BB32" s="48">
        <f t="shared" si="50"/>
        <v>0</v>
      </c>
      <c r="BC32" s="44">
        <f t="shared" si="50"/>
        <v>0</v>
      </c>
      <c r="BD32" s="44">
        <f t="shared" si="50"/>
        <v>0</v>
      </c>
      <c r="BE32" s="49">
        <f>SUBTOTAL(9,BE30:BE31)</f>
        <v>0</v>
      </c>
      <c r="BF32" s="49">
        <f t="shared" si="50"/>
        <v>0</v>
      </c>
      <c r="BG32" s="49">
        <f t="shared" si="50"/>
        <v>0</v>
      </c>
      <c r="BH32" s="49">
        <f t="shared" si="50"/>
        <v>0</v>
      </c>
      <c r="BI32" s="49">
        <f t="shared" si="50"/>
        <v>0</v>
      </c>
      <c r="BJ32" s="49">
        <f t="shared" si="50"/>
        <v>0</v>
      </c>
      <c r="BK32" s="49">
        <f t="shared" si="50"/>
        <v>0</v>
      </c>
      <c r="BL32" s="49">
        <f t="shared" si="50"/>
        <v>0</v>
      </c>
      <c r="BM32" s="49">
        <f t="shared" si="50"/>
        <v>0</v>
      </c>
      <c r="BN32" s="49">
        <f t="shared" si="50"/>
        <v>0</v>
      </c>
      <c r="BO32" s="49">
        <f t="shared" si="50"/>
        <v>0</v>
      </c>
      <c r="BP32" s="49">
        <f t="shared" si="50"/>
        <v>0</v>
      </c>
      <c r="BQ32" s="49"/>
      <c r="BR32" s="44">
        <f>SUBTOTAL(9,BR30:BR31)</f>
        <v>560</v>
      </c>
    </row>
    <row r="33" spans="1:125" ht="15.75" customHeight="1" x14ac:dyDescent="0.25">
      <c r="A33" s="178">
        <f>+A30+1</f>
        <v>44052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1">(C33-AF33-AJ33)/1.12</f>
        <v>0</v>
      </c>
      <c r="AL33" s="33">
        <f t="shared" ref="AL33:AL34" si="52">AK33-SUM(Y33:AC33)</f>
        <v>0</v>
      </c>
      <c r="AM33" s="33">
        <f t="shared" ref="AM33:AM34" si="53">+AL33*0.12</f>
        <v>0</v>
      </c>
      <c r="AN33" s="33">
        <f t="shared" ref="AN33:AN34" si="54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179"/>
      <c r="B34" s="15" t="s">
        <v>44</v>
      </c>
      <c r="C34" s="33"/>
      <c r="D34" s="34"/>
      <c r="E34" s="34"/>
      <c r="F34" s="35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 t="shared" si="51"/>
        <v>0</v>
      </c>
      <c r="AL34" s="33">
        <f t="shared" si="52"/>
        <v>0</v>
      </c>
      <c r="AM34" s="33">
        <f t="shared" si="53"/>
        <v>0</v>
      </c>
      <c r="AN34" s="33">
        <f t="shared" si="54"/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55">SUBTOTAL(9,C33:C34)</f>
        <v>0</v>
      </c>
      <c r="D35" s="159">
        <f t="shared" si="55"/>
        <v>0</v>
      </c>
      <c r="E35" s="159">
        <f t="shared" si="55"/>
        <v>0</v>
      </c>
      <c r="F35" s="170"/>
      <c r="G35" s="44">
        <f t="shared" si="55"/>
        <v>0</v>
      </c>
      <c r="H35" s="44">
        <f t="shared" si="55"/>
        <v>0</v>
      </c>
      <c r="I35" s="159">
        <f t="shared" si="55"/>
        <v>0</v>
      </c>
      <c r="J35" s="159">
        <f t="shared" si="55"/>
        <v>0</v>
      </c>
      <c r="K35" s="159">
        <f t="shared" si="55"/>
        <v>0</v>
      </c>
      <c r="L35" s="159">
        <f t="shared" si="55"/>
        <v>0</v>
      </c>
      <c r="M35" s="44">
        <f t="shared" si="55"/>
        <v>0</v>
      </c>
      <c r="N35" s="44">
        <f t="shared" si="55"/>
        <v>0</v>
      </c>
      <c r="O35" s="44">
        <f t="shared" si="55"/>
        <v>0</v>
      </c>
      <c r="P35" s="44">
        <f t="shared" si="55"/>
        <v>0</v>
      </c>
      <c r="Q35" s="159">
        <f t="shared" si="55"/>
        <v>0</v>
      </c>
      <c r="R35" s="159">
        <f t="shared" si="55"/>
        <v>0</v>
      </c>
      <c r="S35" s="159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59">
        <f t="shared" si="55"/>
        <v>0</v>
      </c>
      <c r="Y35" s="159">
        <f t="shared" si="55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6">SUBTOTAL(9,AG33:AG34)</f>
        <v>0</v>
      </c>
      <c r="AH35" s="44">
        <f t="shared" si="56"/>
        <v>0</v>
      </c>
      <c r="AI35" s="44">
        <f t="shared" si="56"/>
        <v>0</v>
      </c>
      <c r="AJ35" s="45">
        <f t="shared" si="56"/>
        <v>0</v>
      </c>
      <c r="AK35" s="44">
        <f t="shared" si="56"/>
        <v>0</v>
      </c>
      <c r="AL35" s="44">
        <f t="shared" si="56"/>
        <v>0</v>
      </c>
      <c r="AM35" s="44">
        <f t="shared" si="56"/>
        <v>0</v>
      </c>
      <c r="AN35" s="44">
        <f t="shared" si="16"/>
        <v>0</v>
      </c>
      <c r="AO35" s="49">
        <f t="shared" si="56"/>
        <v>0</v>
      </c>
      <c r="AP35" s="49">
        <f t="shared" si="56"/>
        <v>0</v>
      </c>
      <c r="AQ35" s="49">
        <f t="shared" si="56"/>
        <v>0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0</v>
      </c>
      <c r="BA35" s="48">
        <f t="shared" si="56"/>
        <v>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>SUBTOTAL(9,BE33:BE34)</f>
        <v>0</v>
      </c>
      <c r="BF35" s="49">
        <f t="shared" si="56"/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0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/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178">
        <f>+A33+1</f>
        <v>44053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7">(C36-AF36-AJ36)/1.12</f>
        <v>0</v>
      </c>
      <c r="AL36" s="33">
        <f t="shared" ref="AL36:AL37" si="58">AK36-SUM(Y36:AC36)</f>
        <v>0</v>
      </c>
      <c r="AM36" s="33">
        <f t="shared" ref="AM36:AM37" si="59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179"/>
      <c r="B37" s="15" t="s">
        <v>44</v>
      </c>
      <c r="C37" s="33">
        <v>6420</v>
      </c>
      <c r="D37" s="34">
        <v>1650</v>
      </c>
      <c r="E37" s="34">
        <v>1650</v>
      </c>
      <c r="F37" s="35">
        <v>44054</v>
      </c>
      <c r="G37" s="33">
        <f>IF(E37-D37&lt;0,E37-D37,0)*-1</f>
        <v>0</v>
      </c>
      <c r="H37" s="33">
        <f>IF(E37-D37&gt;0,E37-D37,0)</f>
        <v>0</v>
      </c>
      <c r="I37" s="34"/>
      <c r="J37" s="34"/>
      <c r="K37" s="34">
        <v>555</v>
      </c>
      <c r="L37" s="34"/>
      <c r="M37" s="36">
        <f>(+K37)*M$5</f>
        <v>11.932499999999999</v>
      </c>
      <c r="N37" s="36">
        <f>(+K37)*N$5</f>
        <v>2.7749999999999999</v>
      </c>
      <c r="O37" s="36">
        <f>+K37-M37-N37+P37</f>
        <v>540.29250000000002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/>
      <c r="AE37" s="38">
        <v>4215</v>
      </c>
      <c r="AF37" s="34">
        <v>0</v>
      </c>
      <c r="AG37" s="33">
        <f>(AF37*0.8)*0.85</f>
        <v>0</v>
      </c>
      <c r="AH37" s="33">
        <f>(AF37*0.8)*0.15</f>
        <v>0</v>
      </c>
      <c r="AI37" s="33">
        <f>AF37*0.2</f>
        <v>0</v>
      </c>
      <c r="AJ37" s="34"/>
      <c r="AK37" s="33">
        <f t="shared" si="57"/>
        <v>5732.1428571428569</v>
      </c>
      <c r="AL37" s="33">
        <f t="shared" si="58"/>
        <v>5732.1428571428569</v>
      </c>
      <c r="AM37" s="33">
        <f t="shared" si="59"/>
        <v>687.85714285714278</v>
      </c>
      <c r="AN37" s="33">
        <f t="shared" si="16"/>
        <v>6420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6420</v>
      </c>
      <c r="D38" s="45">
        <f>SUBTOTAL(9,D36:D37)</f>
        <v>1650</v>
      </c>
      <c r="E38" s="45">
        <f>SUBTOTAL(9,E36:E37)</f>
        <v>1650</v>
      </c>
      <c r="F38" s="47"/>
      <c r="G38" s="45">
        <f t="shared" ref="G38:P38" si="60">SUBTOTAL(9,G36:G37)</f>
        <v>0</v>
      </c>
      <c r="H38" s="45">
        <f t="shared" si="60"/>
        <v>0</v>
      </c>
      <c r="I38" s="159">
        <f t="shared" si="60"/>
        <v>0</v>
      </c>
      <c r="J38" s="159">
        <f t="shared" si="60"/>
        <v>0</v>
      </c>
      <c r="K38" s="159">
        <f t="shared" si="60"/>
        <v>555</v>
      </c>
      <c r="L38" s="159">
        <v>0</v>
      </c>
      <c r="M38" s="46">
        <f t="shared" si="60"/>
        <v>11.932499999999999</v>
      </c>
      <c r="N38" s="46">
        <f t="shared" si="60"/>
        <v>2.7749999999999999</v>
      </c>
      <c r="O38" s="46">
        <f t="shared" si="60"/>
        <v>540.29250000000002</v>
      </c>
      <c r="P38" s="46">
        <f t="shared" si="60"/>
        <v>0</v>
      </c>
      <c r="Q38" s="47"/>
      <c r="R38" s="45">
        <f t="shared" ref="R38:BP38" si="61">SUBTOTAL(9,R36:R37)</f>
        <v>0</v>
      </c>
      <c r="S38" s="45">
        <f t="shared" si="61"/>
        <v>0</v>
      </c>
      <c r="T38" s="46">
        <f t="shared" si="61"/>
        <v>0</v>
      </c>
      <c r="U38" s="46">
        <f t="shared" si="61"/>
        <v>0</v>
      </c>
      <c r="V38" s="46">
        <f t="shared" si="61"/>
        <v>0</v>
      </c>
      <c r="W38" s="46">
        <f t="shared" si="61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1"/>
        <v>0</v>
      </c>
      <c r="AH38" s="44">
        <f t="shared" si="61"/>
        <v>0</v>
      </c>
      <c r="AI38" s="44">
        <f t="shared" si="61"/>
        <v>0</v>
      </c>
      <c r="AJ38" s="45">
        <f t="shared" si="61"/>
        <v>0</v>
      </c>
      <c r="AK38" s="44">
        <f t="shared" si="61"/>
        <v>5732.1428571428569</v>
      </c>
      <c r="AL38" s="44">
        <f t="shared" si="61"/>
        <v>5732.1428571428569</v>
      </c>
      <c r="AM38" s="44">
        <f t="shared" si="61"/>
        <v>687.85714285714278</v>
      </c>
      <c r="AN38" s="44">
        <f t="shared" si="16"/>
        <v>6420</v>
      </c>
      <c r="AO38" s="49">
        <f t="shared" si="61"/>
        <v>0</v>
      </c>
      <c r="AP38" s="49">
        <f t="shared" si="61"/>
        <v>0</v>
      </c>
      <c r="AQ38" s="49">
        <f t="shared" si="61"/>
        <v>0</v>
      </c>
      <c r="AR38" s="49">
        <f t="shared" si="61"/>
        <v>0</v>
      </c>
      <c r="AS38" s="49">
        <f t="shared" si="61"/>
        <v>0</v>
      </c>
      <c r="AT38" s="49">
        <f t="shared" si="61"/>
        <v>0</v>
      </c>
      <c r="AU38" s="49">
        <f>SUBTOTAL(9,AU36:AU37)</f>
        <v>0</v>
      </c>
      <c r="AV38" s="49">
        <f t="shared" si="61"/>
        <v>0</v>
      </c>
      <c r="AW38" s="49">
        <f t="shared" si="61"/>
        <v>0</v>
      </c>
      <c r="AX38" s="49">
        <f t="shared" si="61"/>
        <v>0</v>
      </c>
      <c r="AY38" s="49">
        <f t="shared" si="61"/>
        <v>0</v>
      </c>
      <c r="AZ38" s="44">
        <f t="shared" si="61"/>
        <v>0</v>
      </c>
      <c r="BA38" s="48">
        <f t="shared" si="61"/>
        <v>0</v>
      </c>
      <c r="BB38" s="48">
        <f t="shared" si="61"/>
        <v>0</v>
      </c>
      <c r="BC38" s="44">
        <f t="shared" si="61"/>
        <v>0</v>
      </c>
      <c r="BD38" s="44">
        <f t="shared" si="61"/>
        <v>0</v>
      </c>
      <c r="BE38" s="49">
        <f>SUBTOTAL(9,BE36:BE37)</f>
        <v>0</v>
      </c>
      <c r="BF38" s="49">
        <f t="shared" si="61"/>
        <v>0</v>
      </c>
      <c r="BG38" s="49">
        <f t="shared" si="61"/>
        <v>0</v>
      </c>
      <c r="BH38" s="49">
        <f t="shared" si="61"/>
        <v>0</v>
      </c>
      <c r="BI38" s="49">
        <f t="shared" si="61"/>
        <v>0</v>
      </c>
      <c r="BJ38" s="49">
        <f t="shared" si="61"/>
        <v>0</v>
      </c>
      <c r="BK38" s="49">
        <f t="shared" si="61"/>
        <v>0</v>
      </c>
      <c r="BL38" s="49">
        <f t="shared" si="61"/>
        <v>0</v>
      </c>
      <c r="BM38" s="49">
        <f t="shared" si="61"/>
        <v>0</v>
      </c>
      <c r="BN38" s="49">
        <f t="shared" si="61"/>
        <v>0</v>
      </c>
      <c r="BO38" s="49">
        <f t="shared" si="61"/>
        <v>0</v>
      </c>
      <c r="BP38" s="49">
        <f t="shared" si="61"/>
        <v>0</v>
      </c>
      <c r="BQ38" s="49"/>
      <c r="BR38" s="44">
        <f>SUBTOTAL(9,BR36:BR37)</f>
        <v>0</v>
      </c>
    </row>
    <row r="39" spans="1:125" ht="15.75" customHeight="1" x14ac:dyDescent="0.25">
      <c r="A39" s="178">
        <f>+A36+1</f>
        <v>44054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62">(C39-AF39-AJ39)/1.12</f>
        <v>0</v>
      </c>
      <c r="AL39" s="33">
        <f t="shared" ref="AL39:AL40" si="63">AK39-SUM(Y39:AC39)</f>
        <v>0</v>
      </c>
      <c r="AM39" s="33">
        <f t="shared" ref="AM39:AM40" si="64">+AL39*0.12</f>
        <v>0</v>
      </c>
      <c r="AN39" s="33">
        <f t="shared" ref="AN39:AN40" si="65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179"/>
      <c r="B40" s="16" t="s">
        <v>44</v>
      </c>
      <c r="C40" s="33">
        <v>8310</v>
      </c>
      <c r="D40" s="34">
        <v>6100</v>
      </c>
      <c r="E40" s="34">
        <v>6100</v>
      </c>
      <c r="F40" s="35">
        <v>44055</v>
      </c>
      <c r="G40" s="33">
        <f>IF(E40-D40&lt;0,E40-D40,0)*-1</f>
        <v>0</v>
      </c>
      <c r="H40" s="33">
        <f>IF(E40-D40&gt;0,E40-D40,0)</f>
        <v>0</v>
      </c>
      <c r="I40" s="34"/>
      <c r="J40" s="34"/>
      <c r="K40" s="34">
        <v>810</v>
      </c>
      <c r="L40" s="34"/>
      <c r="M40" s="36">
        <f>(+K40)*M$5</f>
        <v>17.414999999999999</v>
      </c>
      <c r="N40" s="36">
        <f>(+K40)*N$5</f>
        <v>4.05</v>
      </c>
      <c r="O40" s="36">
        <f>+K40-M40-N40+P40</f>
        <v>788.53500000000008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>
        <v>1400</v>
      </c>
      <c r="AF40" s="34">
        <v>280</v>
      </c>
      <c r="AG40" s="33">
        <f>(AF40*0.8)*0.85</f>
        <v>190.4</v>
      </c>
      <c r="AH40" s="33">
        <f>(AF40*0.8)*0.15</f>
        <v>33.6</v>
      </c>
      <c r="AI40" s="33">
        <f>AF40*0.2</f>
        <v>56</v>
      </c>
      <c r="AJ40" s="34"/>
      <c r="AK40" s="33">
        <f t="shared" si="62"/>
        <v>7169.6428571428569</v>
      </c>
      <c r="AL40" s="33">
        <f t="shared" si="63"/>
        <v>7169.6428571428569</v>
      </c>
      <c r="AM40" s="33">
        <f t="shared" si="64"/>
        <v>860.35714285714278</v>
      </c>
      <c r="AN40" s="33">
        <f t="shared" si="65"/>
        <v>8030</v>
      </c>
      <c r="AO40" s="39">
        <v>280</v>
      </c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280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280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8310</v>
      </c>
      <c r="D41" s="45">
        <f>SUBTOTAL(9,D39:D40)</f>
        <v>6100</v>
      </c>
      <c r="E41" s="45">
        <f>SUBTOTAL(9,E39:E40)</f>
        <v>6100</v>
      </c>
      <c r="F41" s="47"/>
      <c r="G41" s="45">
        <f t="shared" ref="G41:P41" si="66">SUBTOTAL(9,G39:G40)</f>
        <v>0</v>
      </c>
      <c r="H41" s="45">
        <f t="shared" si="66"/>
        <v>0</v>
      </c>
      <c r="I41" s="159">
        <f t="shared" si="66"/>
        <v>0</v>
      </c>
      <c r="J41" s="159">
        <f t="shared" si="66"/>
        <v>0</v>
      </c>
      <c r="K41" s="159">
        <f t="shared" si="66"/>
        <v>810</v>
      </c>
      <c r="L41" s="159">
        <f t="shared" si="66"/>
        <v>0</v>
      </c>
      <c r="M41" s="46">
        <f t="shared" si="66"/>
        <v>17.414999999999999</v>
      </c>
      <c r="N41" s="46">
        <f t="shared" si="66"/>
        <v>4.05</v>
      </c>
      <c r="O41" s="46">
        <f t="shared" si="66"/>
        <v>788.53500000000008</v>
      </c>
      <c r="P41" s="46">
        <f t="shared" si="66"/>
        <v>0</v>
      </c>
      <c r="Q41" s="47"/>
      <c r="R41" s="45">
        <f t="shared" ref="R41:BP41" si="67">SUBTOTAL(9,R39:R40)</f>
        <v>0</v>
      </c>
      <c r="S41" s="45">
        <f t="shared" si="67"/>
        <v>0</v>
      </c>
      <c r="T41" s="46">
        <f t="shared" si="67"/>
        <v>0</v>
      </c>
      <c r="U41" s="46">
        <f t="shared" si="67"/>
        <v>0</v>
      </c>
      <c r="V41" s="46">
        <f t="shared" si="67"/>
        <v>0</v>
      </c>
      <c r="W41" s="46">
        <f t="shared" si="67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7"/>
        <v>190.4</v>
      </c>
      <c r="AH41" s="44">
        <f t="shared" si="67"/>
        <v>33.6</v>
      </c>
      <c r="AI41" s="44">
        <f t="shared" si="67"/>
        <v>56</v>
      </c>
      <c r="AJ41" s="45">
        <f t="shared" si="67"/>
        <v>0</v>
      </c>
      <c r="AK41" s="44">
        <f t="shared" si="67"/>
        <v>7169.6428571428569</v>
      </c>
      <c r="AL41" s="44">
        <f t="shared" si="67"/>
        <v>7169.6428571428569</v>
      </c>
      <c r="AM41" s="44">
        <f t="shared" si="67"/>
        <v>860.35714285714278</v>
      </c>
      <c r="AN41" s="44">
        <f t="shared" si="16"/>
        <v>8030</v>
      </c>
      <c r="AO41" s="49">
        <f t="shared" si="67"/>
        <v>280</v>
      </c>
      <c r="AP41" s="49">
        <f t="shared" si="67"/>
        <v>0</v>
      </c>
      <c r="AQ41" s="49">
        <f t="shared" si="67"/>
        <v>0</v>
      </c>
      <c r="AR41" s="49">
        <f t="shared" si="67"/>
        <v>0</v>
      </c>
      <c r="AS41" s="49">
        <f t="shared" si="67"/>
        <v>0</v>
      </c>
      <c r="AT41" s="49">
        <f t="shared" si="67"/>
        <v>0</v>
      </c>
      <c r="AU41" s="49">
        <f>SUBTOTAL(9,AU39:AU40)</f>
        <v>0</v>
      </c>
      <c r="AV41" s="49">
        <f t="shared" si="67"/>
        <v>0</v>
      </c>
      <c r="AW41" s="49">
        <f t="shared" si="67"/>
        <v>0</v>
      </c>
      <c r="AX41" s="49">
        <f t="shared" si="67"/>
        <v>0</v>
      </c>
      <c r="AY41" s="49">
        <f t="shared" si="67"/>
        <v>0</v>
      </c>
      <c r="AZ41" s="44">
        <f t="shared" si="67"/>
        <v>280</v>
      </c>
      <c r="BA41" s="48">
        <f t="shared" si="67"/>
        <v>0</v>
      </c>
      <c r="BB41" s="48">
        <f t="shared" si="67"/>
        <v>0</v>
      </c>
      <c r="BC41" s="44">
        <f t="shared" si="67"/>
        <v>0</v>
      </c>
      <c r="BD41" s="44">
        <f t="shared" si="67"/>
        <v>0</v>
      </c>
      <c r="BE41" s="49">
        <f>SUBTOTAL(9,BE39:BE40)</f>
        <v>0</v>
      </c>
      <c r="BF41" s="49">
        <f t="shared" si="67"/>
        <v>0</v>
      </c>
      <c r="BG41" s="49">
        <f t="shared" si="67"/>
        <v>0</v>
      </c>
      <c r="BH41" s="49">
        <f t="shared" si="67"/>
        <v>0</v>
      </c>
      <c r="BI41" s="49">
        <f t="shared" si="67"/>
        <v>0</v>
      </c>
      <c r="BJ41" s="49">
        <f t="shared" si="67"/>
        <v>0</v>
      </c>
      <c r="BK41" s="49">
        <f t="shared" si="67"/>
        <v>0</v>
      </c>
      <c r="BL41" s="49">
        <f t="shared" si="67"/>
        <v>0</v>
      </c>
      <c r="BM41" s="49">
        <f t="shared" si="67"/>
        <v>0</v>
      </c>
      <c r="BN41" s="49">
        <f t="shared" si="67"/>
        <v>0</v>
      </c>
      <c r="BO41" s="49">
        <f t="shared" si="67"/>
        <v>0</v>
      </c>
      <c r="BP41" s="49">
        <f t="shared" si="67"/>
        <v>0</v>
      </c>
      <c r="BQ41" s="49"/>
      <c r="BR41" s="44">
        <f>SUBTOTAL(9,BR39:BR40)</f>
        <v>280</v>
      </c>
    </row>
    <row r="42" spans="1:125" x14ac:dyDescent="0.25">
      <c r="A42" s="178">
        <f>+A39+1</f>
        <v>44055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68">(C42-AF42-AJ42)/1.12</f>
        <v>0</v>
      </c>
      <c r="AL42" s="33">
        <f t="shared" ref="AL42:AL43" si="69">AK42-SUM(Y42:AC42)</f>
        <v>0</v>
      </c>
      <c r="AM42" s="33">
        <f t="shared" ref="AM42:AM43" si="70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6.5" customHeight="1" thickBot="1" x14ac:dyDescent="0.3">
      <c r="A43" s="179"/>
      <c r="B43" s="15" t="s">
        <v>44</v>
      </c>
      <c r="C43" s="33">
        <v>5300</v>
      </c>
      <c r="D43" s="34">
        <v>2640</v>
      </c>
      <c r="E43" s="34">
        <v>2640</v>
      </c>
      <c r="F43" s="35">
        <v>44056</v>
      </c>
      <c r="G43" s="33">
        <f>IF(E43-D43&lt;0,E43-D43,0)*-1</f>
        <v>0</v>
      </c>
      <c r="H43" s="33">
        <f>IF(E43-D43&gt;0,E43-D43,0)</f>
        <v>0</v>
      </c>
      <c r="I43" s="34"/>
      <c r="J43" s="34"/>
      <c r="K43" s="34">
        <v>0</v>
      </c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>
        <v>2610</v>
      </c>
      <c r="AF43" s="34">
        <v>0</v>
      </c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si="68"/>
        <v>4732.1428571428569</v>
      </c>
      <c r="AL43" s="33">
        <f t="shared" si="69"/>
        <v>4732.1428571428569</v>
      </c>
      <c r="AM43" s="33">
        <f t="shared" si="70"/>
        <v>567.85714285714278</v>
      </c>
      <c r="AN43" s="33">
        <f t="shared" si="16"/>
        <v>5300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 x14ac:dyDescent="0.3">
      <c r="A44" s="42"/>
      <c r="B44" s="43"/>
      <c r="C44" s="44">
        <f>SUBTOTAL(9,C42:C43)</f>
        <v>5300</v>
      </c>
      <c r="D44" s="45">
        <f>SUBTOTAL(9,D42:D43)</f>
        <v>2640</v>
      </c>
      <c r="E44" s="45">
        <f>SUBTOTAL(9,E42:E43)</f>
        <v>2640</v>
      </c>
      <c r="F44" s="47"/>
      <c r="G44" s="45">
        <f t="shared" ref="G44:P44" si="71">SUBTOTAL(9,G42:G43)</f>
        <v>0</v>
      </c>
      <c r="H44" s="45">
        <f t="shared" si="71"/>
        <v>0</v>
      </c>
      <c r="I44" s="159">
        <f t="shared" si="71"/>
        <v>0</v>
      </c>
      <c r="J44" s="159">
        <f t="shared" si="71"/>
        <v>0</v>
      </c>
      <c r="K44" s="159">
        <f t="shared" si="71"/>
        <v>0</v>
      </c>
      <c r="L44" s="159">
        <f t="shared" si="71"/>
        <v>0</v>
      </c>
      <c r="M44" s="46">
        <f t="shared" si="71"/>
        <v>0</v>
      </c>
      <c r="N44" s="46">
        <f t="shared" si="71"/>
        <v>0</v>
      </c>
      <c r="O44" s="46">
        <f t="shared" si="71"/>
        <v>0</v>
      </c>
      <c r="P44" s="46">
        <f t="shared" si="71"/>
        <v>0</v>
      </c>
      <c r="Q44" s="47"/>
      <c r="R44" s="45">
        <f t="shared" ref="R44:BP44" si="72">SUBTOTAL(9,R42:R43)</f>
        <v>0</v>
      </c>
      <c r="S44" s="45">
        <f t="shared" si="72"/>
        <v>0</v>
      </c>
      <c r="T44" s="46">
        <f t="shared" si="72"/>
        <v>0</v>
      </c>
      <c r="U44" s="46">
        <f t="shared" si="72"/>
        <v>0</v>
      </c>
      <c r="V44" s="46">
        <f t="shared" si="72"/>
        <v>0</v>
      </c>
      <c r="W44" s="46">
        <f t="shared" si="72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2"/>
        <v>0</v>
      </c>
      <c r="AH44" s="44">
        <f t="shared" si="72"/>
        <v>0</v>
      </c>
      <c r="AI44" s="44">
        <f t="shared" si="72"/>
        <v>0</v>
      </c>
      <c r="AJ44" s="45">
        <f t="shared" si="72"/>
        <v>0</v>
      </c>
      <c r="AK44" s="44">
        <f t="shared" si="72"/>
        <v>4732.1428571428569</v>
      </c>
      <c r="AL44" s="44">
        <f t="shared" si="72"/>
        <v>4732.1428571428569</v>
      </c>
      <c r="AM44" s="44">
        <f t="shared" si="72"/>
        <v>567.85714285714278</v>
      </c>
      <c r="AN44" s="44">
        <f t="shared" ref="AN44:AN74" si="73">+AM44+AL44+AJ44</f>
        <v>5300</v>
      </c>
      <c r="AO44" s="49" t="s">
        <v>1</v>
      </c>
      <c r="AP44" s="49">
        <f t="shared" si="72"/>
        <v>0</v>
      </c>
      <c r="AQ44" s="49">
        <f t="shared" si="72"/>
        <v>0</v>
      </c>
      <c r="AR44" s="49">
        <f t="shared" si="72"/>
        <v>0</v>
      </c>
      <c r="AS44" s="49">
        <f t="shared" si="72"/>
        <v>0</v>
      </c>
      <c r="AT44" s="49">
        <f t="shared" si="72"/>
        <v>0</v>
      </c>
      <c r="AU44" s="49">
        <f>SUBTOTAL(9,AU42:AU43)</f>
        <v>0</v>
      </c>
      <c r="AV44" s="49">
        <f t="shared" si="72"/>
        <v>0</v>
      </c>
      <c r="AW44" s="49">
        <f t="shared" si="72"/>
        <v>0</v>
      </c>
      <c r="AX44" s="49">
        <f t="shared" si="72"/>
        <v>0</v>
      </c>
      <c r="AY44" s="49">
        <f t="shared" si="72"/>
        <v>0</v>
      </c>
      <c r="AZ44" s="44">
        <f t="shared" si="72"/>
        <v>0</v>
      </c>
      <c r="BA44" s="48">
        <f t="shared" si="72"/>
        <v>0</v>
      </c>
      <c r="BB44" s="48">
        <f t="shared" si="72"/>
        <v>0</v>
      </c>
      <c r="BC44" s="44">
        <f t="shared" si="72"/>
        <v>0</v>
      </c>
      <c r="BD44" s="44">
        <f t="shared" si="72"/>
        <v>0</v>
      </c>
      <c r="BE44" s="49">
        <f>SUBTOTAL(9,BE42:BE43)</f>
        <v>0</v>
      </c>
      <c r="BF44" s="49">
        <f t="shared" si="72"/>
        <v>0</v>
      </c>
      <c r="BG44" s="49">
        <f t="shared" si="72"/>
        <v>0</v>
      </c>
      <c r="BH44" s="49">
        <f t="shared" si="72"/>
        <v>0</v>
      </c>
      <c r="BI44" s="49">
        <f t="shared" si="72"/>
        <v>0</v>
      </c>
      <c r="BJ44" s="49">
        <f t="shared" si="72"/>
        <v>0</v>
      </c>
      <c r="BK44" s="49">
        <f t="shared" si="72"/>
        <v>0</v>
      </c>
      <c r="BL44" s="49">
        <f t="shared" si="72"/>
        <v>0</v>
      </c>
      <c r="BM44" s="49">
        <f t="shared" si="72"/>
        <v>0</v>
      </c>
      <c r="BN44" s="49">
        <f t="shared" si="72"/>
        <v>0</v>
      </c>
      <c r="BO44" s="49">
        <f t="shared" si="72"/>
        <v>0</v>
      </c>
      <c r="BP44" s="49">
        <f t="shared" si="72"/>
        <v>0</v>
      </c>
      <c r="BQ44" s="49"/>
      <c r="BR44" s="44">
        <f>SUBTOTAL(9,BR42:BR43)</f>
        <v>0</v>
      </c>
    </row>
    <row r="45" spans="1:125" ht="15.75" customHeight="1" x14ac:dyDescent="0.25">
      <c r="A45" s="178">
        <f>+A42+1</f>
        <v>44056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74">(C45-AF45-AJ45)/1.12</f>
        <v>0</v>
      </c>
      <c r="AL45" s="33">
        <f t="shared" ref="AL45:AL46" si="75">AK45-SUM(Y45:AC45)</f>
        <v>0</v>
      </c>
      <c r="AM45" s="33">
        <f t="shared" ref="AM45:AM46" si="76">+AL45*0.12</f>
        <v>0</v>
      </c>
      <c r="AN45" s="33">
        <f t="shared" si="73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 x14ac:dyDescent="0.3">
      <c r="A46" s="179"/>
      <c r="B46" s="15" t="s">
        <v>44</v>
      </c>
      <c r="C46" s="33">
        <v>4095</v>
      </c>
      <c r="D46" s="34">
        <v>3530</v>
      </c>
      <c r="E46" s="34">
        <v>3530</v>
      </c>
      <c r="F46" s="35">
        <v>44057</v>
      </c>
      <c r="G46" s="33">
        <f>IF(E46-D46&lt;0,E46-D46,0)*-1</f>
        <v>0</v>
      </c>
      <c r="H46" s="33">
        <f>IF(E46-D46&gt;0,E46-D46,0)</f>
        <v>0</v>
      </c>
      <c r="I46" s="34"/>
      <c r="J46" s="34"/>
      <c r="K46" s="34">
        <v>0</v>
      </c>
      <c r="L46" s="34"/>
      <c r="M46" s="36">
        <f>(+K46)*M$5</f>
        <v>0</v>
      </c>
      <c r="N46" s="36">
        <f>(+K46)*N$5</f>
        <v>0</v>
      </c>
      <c r="O46" s="36">
        <f>+K46-M46-N46+P46</f>
        <v>0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/>
      <c r="AD46" s="38"/>
      <c r="AE46" s="38">
        <v>565</v>
      </c>
      <c r="AF46" s="34">
        <v>0</v>
      </c>
      <c r="AG46" s="33">
        <f>(AF46*0.8)*0.85</f>
        <v>0</v>
      </c>
      <c r="AH46" s="33">
        <f>(AF46*0.8)*0.15</f>
        <v>0</v>
      </c>
      <c r="AI46" s="33">
        <f>AF46*0.2</f>
        <v>0</v>
      </c>
      <c r="AJ46" s="34"/>
      <c r="AK46" s="33">
        <f t="shared" si="74"/>
        <v>3656.2499999999995</v>
      </c>
      <c r="AL46" s="33">
        <f t="shared" si="75"/>
        <v>3656.2499999999995</v>
      </c>
      <c r="AM46" s="33">
        <f t="shared" si="76"/>
        <v>438.74999999999994</v>
      </c>
      <c r="AN46" s="33">
        <f t="shared" si="73"/>
        <v>4094.9999999999995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6.5" customHeight="1" thickBot="1" x14ac:dyDescent="0.3">
      <c r="A47" s="42"/>
      <c r="B47" s="43"/>
      <c r="C47" s="44">
        <f>SUBTOTAL(9,C45:C46)</f>
        <v>4095</v>
      </c>
      <c r="D47" s="45">
        <f>SUBTOTAL(9,D45:D46)</f>
        <v>3530</v>
      </c>
      <c r="E47" s="45">
        <f>SUBTOTAL(9,E45:E46)</f>
        <v>3530</v>
      </c>
      <c r="F47" s="47"/>
      <c r="G47" s="45">
        <f t="shared" ref="G47:P47" si="77">SUBTOTAL(9,G45:G46)</f>
        <v>0</v>
      </c>
      <c r="H47" s="45">
        <f t="shared" si="77"/>
        <v>0</v>
      </c>
      <c r="I47" s="159">
        <f t="shared" si="77"/>
        <v>0</v>
      </c>
      <c r="J47" s="159">
        <f t="shared" si="77"/>
        <v>0</v>
      </c>
      <c r="K47" s="159">
        <f t="shared" si="77"/>
        <v>0</v>
      </c>
      <c r="L47" s="159">
        <f t="shared" si="77"/>
        <v>0</v>
      </c>
      <c r="M47" s="46">
        <f t="shared" si="77"/>
        <v>0</v>
      </c>
      <c r="N47" s="46">
        <f t="shared" si="77"/>
        <v>0</v>
      </c>
      <c r="O47" s="46">
        <f t="shared" si="77"/>
        <v>0</v>
      </c>
      <c r="P47" s="46">
        <f t="shared" si="77"/>
        <v>0</v>
      </c>
      <c r="Q47" s="47"/>
      <c r="R47" s="45">
        <f t="shared" ref="R47:BP47" si="78">SUBTOTAL(9,R45:R46)</f>
        <v>0</v>
      </c>
      <c r="S47" s="45">
        <f t="shared" si="78"/>
        <v>0</v>
      </c>
      <c r="T47" s="46">
        <f t="shared" si="78"/>
        <v>0</v>
      </c>
      <c r="U47" s="46">
        <f t="shared" si="78"/>
        <v>0</v>
      </c>
      <c r="V47" s="46">
        <f t="shared" si="78"/>
        <v>0</v>
      </c>
      <c r="W47" s="46">
        <f t="shared" si="78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8"/>
        <v>0</v>
      </c>
      <c r="AH47" s="44">
        <f t="shared" si="78"/>
        <v>0</v>
      </c>
      <c r="AI47" s="44">
        <f t="shared" si="78"/>
        <v>0</v>
      </c>
      <c r="AJ47" s="45">
        <f t="shared" si="78"/>
        <v>0</v>
      </c>
      <c r="AK47" s="44">
        <f t="shared" si="78"/>
        <v>3656.2499999999995</v>
      </c>
      <c r="AL47" s="44">
        <f t="shared" si="78"/>
        <v>3656.2499999999995</v>
      </c>
      <c r="AM47" s="44">
        <f t="shared" si="78"/>
        <v>438.74999999999994</v>
      </c>
      <c r="AN47" s="44">
        <f t="shared" si="73"/>
        <v>4094.9999999999995</v>
      </c>
      <c r="AO47" s="49">
        <f t="shared" si="78"/>
        <v>0</v>
      </c>
      <c r="AP47" s="49">
        <f t="shared" si="78"/>
        <v>0</v>
      </c>
      <c r="AQ47" s="49">
        <f t="shared" si="78"/>
        <v>0</v>
      </c>
      <c r="AR47" s="49">
        <f t="shared" si="78"/>
        <v>0</v>
      </c>
      <c r="AS47" s="49">
        <f t="shared" si="78"/>
        <v>0</v>
      </c>
      <c r="AT47" s="49">
        <f t="shared" si="78"/>
        <v>0</v>
      </c>
      <c r="AU47" s="49">
        <f>SUBTOTAL(9,AU45:AU46)</f>
        <v>0</v>
      </c>
      <c r="AV47" s="49">
        <f t="shared" si="78"/>
        <v>0</v>
      </c>
      <c r="AW47" s="49">
        <f t="shared" si="78"/>
        <v>0</v>
      </c>
      <c r="AX47" s="49">
        <f t="shared" si="78"/>
        <v>0</v>
      </c>
      <c r="AY47" s="49">
        <f t="shared" si="78"/>
        <v>0</v>
      </c>
      <c r="AZ47" s="44">
        <f t="shared" si="78"/>
        <v>0</v>
      </c>
      <c r="BA47" s="48">
        <f t="shared" si="78"/>
        <v>0</v>
      </c>
      <c r="BB47" s="48">
        <f t="shared" si="78"/>
        <v>0</v>
      </c>
      <c r="BC47" s="44">
        <f t="shared" si="78"/>
        <v>0</v>
      </c>
      <c r="BD47" s="44">
        <f t="shared" si="78"/>
        <v>0</v>
      </c>
      <c r="BE47" s="49">
        <f>SUBTOTAL(9,BE45:BE46)</f>
        <v>0</v>
      </c>
      <c r="BF47" s="49">
        <f t="shared" si="78"/>
        <v>0</v>
      </c>
      <c r="BG47" s="49">
        <f t="shared" si="78"/>
        <v>0</v>
      </c>
      <c r="BH47" s="49">
        <f t="shared" si="78"/>
        <v>0</v>
      </c>
      <c r="BI47" s="49">
        <f t="shared" si="78"/>
        <v>0</v>
      </c>
      <c r="BJ47" s="49">
        <f t="shared" si="78"/>
        <v>0</v>
      </c>
      <c r="BK47" s="49">
        <f t="shared" si="78"/>
        <v>0</v>
      </c>
      <c r="BL47" s="49">
        <f t="shared" si="78"/>
        <v>0</v>
      </c>
      <c r="BM47" s="49">
        <f t="shared" si="78"/>
        <v>0</v>
      </c>
      <c r="BN47" s="49">
        <f t="shared" si="78"/>
        <v>0</v>
      </c>
      <c r="BO47" s="49">
        <f t="shared" si="78"/>
        <v>0</v>
      </c>
      <c r="BP47" s="49">
        <f t="shared" si="78"/>
        <v>0</v>
      </c>
      <c r="BQ47" s="49"/>
      <c r="BR47" s="44">
        <f>SUBTOTAL(9,BR45:BR46)</f>
        <v>0</v>
      </c>
    </row>
    <row r="48" spans="1:125" x14ac:dyDescent="0.25">
      <c r="A48" s="178">
        <f>A45+1</f>
        <v>44057</v>
      </c>
      <c r="B48" s="16" t="s">
        <v>43</v>
      </c>
      <c r="C48" s="33"/>
      <c r="D48" s="34"/>
      <c r="E48" s="34"/>
      <c r="F48" s="35"/>
      <c r="G48" s="33">
        <f t="shared" ref="G48:G49" si="79">IF(E48-D48&lt;0,E48-D48,0)*-1</f>
        <v>0</v>
      </c>
      <c r="H48" s="33">
        <f t="shared" ref="H48:H49" si="80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:AL49" si="81">AK48-SUM(Y48:AC48)</f>
        <v>0</v>
      </c>
      <c r="AM48" s="33">
        <f t="shared" ref="AM48:AM49" si="82">+AL48*0.12</f>
        <v>0</v>
      </c>
      <c r="AN48" s="33">
        <f t="shared" si="73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6.5" customHeight="1" thickBot="1" x14ac:dyDescent="0.3">
      <c r="A49" s="179"/>
      <c r="B49" s="16" t="s">
        <v>44</v>
      </c>
      <c r="C49" s="33">
        <v>15460</v>
      </c>
      <c r="D49" s="34">
        <v>10920</v>
      </c>
      <c r="E49" s="34">
        <v>10920</v>
      </c>
      <c r="F49" s="35">
        <v>44060</v>
      </c>
      <c r="G49" s="33">
        <f t="shared" si="79"/>
        <v>0</v>
      </c>
      <c r="H49" s="33">
        <f t="shared" si="80"/>
        <v>0</v>
      </c>
      <c r="I49" s="34"/>
      <c r="J49" s="34"/>
      <c r="K49" s="34">
        <v>1873.5</v>
      </c>
      <c r="L49" s="34"/>
      <c r="M49" s="36">
        <f>(+K49)*M$5</f>
        <v>40.280249999999995</v>
      </c>
      <c r="N49" s="36">
        <f>(+K49)*N$5</f>
        <v>9.3674999999999997</v>
      </c>
      <c r="O49" s="36">
        <f>+K49-M49-N49+P49</f>
        <v>1823.8522499999999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>
        <v>111.5</v>
      </c>
      <c r="AB49" s="34"/>
      <c r="AC49" s="34"/>
      <c r="AD49" s="38"/>
      <c r="AE49" s="38">
        <v>2555</v>
      </c>
      <c r="AF49" s="34">
        <v>0</v>
      </c>
      <c r="AG49" s="33">
        <f>(AF49*0.8)*0.85</f>
        <v>0</v>
      </c>
      <c r="AH49" s="33">
        <f>(AF49*0.8)*0.15</f>
        <v>0</v>
      </c>
      <c r="AI49" s="33">
        <f>AF49*0.2</f>
        <v>0</v>
      </c>
      <c r="AJ49" s="34"/>
      <c r="AK49" s="33">
        <f t="shared" ref="AK49" si="83">(C49-AF49-AJ49)/1.12</f>
        <v>13803.571428571428</v>
      </c>
      <c r="AL49" s="33">
        <f t="shared" si="81"/>
        <v>13692.071428571428</v>
      </c>
      <c r="AM49" s="33">
        <f t="shared" si="82"/>
        <v>1643.0485714285712</v>
      </c>
      <c r="AN49" s="33">
        <f t="shared" si="73"/>
        <v>15335.119999999999</v>
      </c>
      <c r="AO49" s="39">
        <v>230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230</v>
      </c>
      <c r="BA49" s="38">
        <v>90</v>
      </c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320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 x14ac:dyDescent="0.3">
      <c r="A50" s="42"/>
      <c r="B50" s="43"/>
      <c r="C50" s="44">
        <f>SUBTOTAL(9,C48:C49)</f>
        <v>15460</v>
      </c>
      <c r="D50" s="45">
        <f>SUBTOTAL(9,D48:D49)</f>
        <v>10920</v>
      </c>
      <c r="E50" s="45">
        <f>SUBTOTAL(9,E48:E49)</f>
        <v>10920</v>
      </c>
      <c r="F50" s="47"/>
      <c r="G50" s="45">
        <f t="shared" ref="G50:P50" si="84">SUBTOTAL(9,G48:G49)</f>
        <v>0</v>
      </c>
      <c r="H50" s="45">
        <f t="shared" si="84"/>
        <v>0</v>
      </c>
      <c r="I50" s="159">
        <f t="shared" si="84"/>
        <v>0</v>
      </c>
      <c r="J50" s="159">
        <f t="shared" si="84"/>
        <v>0</v>
      </c>
      <c r="K50" s="159">
        <f t="shared" si="84"/>
        <v>1873.5</v>
      </c>
      <c r="L50" s="159">
        <f t="shared" si="84"/>
        <v>0</v>
      </c>
      <c r="M50" s="46">
        <f t="shared" si="84"/>
        <v>40.280249999999995</v>
      </c>
      <c r="N50" s="46">
        <f t="shared" si="84"/>
        <v>9.3674999999999997</v>
      </c>
      <c r="O50" s="46">
        <f t="shared" si="84"/>
        <v>1823.8522499999999</v>
      </c>
      <c r="P50" s="46">
        <f t="shared" si="84"/>
        <v>0</v>
      </c>
      <c r="Q50" s="47"/>
      <c r="R50" s="45">
        <f t="shared" ref="R50:BP50" si="85">SUBTOTAL(9,R48:R49)</f>
        <v>0</v>
      </c>
      <c r="S50" s="45">
        <f t="shared" si="85"/>
        <v>0</v>
      </c>
      <c r="T50" s="46">
        <f t="shared" si="85"/>
        <v>0</v>
      </c>
      <c r="U50" s="46">
        <f t="shared" si="85"/>
        <v>0</v>
      </c>
      <c r="V50" s="46">
        <f t="shared" si="85"/>
        <v>0</v>
      </c>
      <c r="W50" s="46">
        <f t="shared" si="85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5"/>
        <v>0</v>
      </c>
      <c r="AH50" s="44">
        <f t="shared" si="85"/>
        <v>0</v>
      </c>
      <c r="AI50" s="44">
        <f t="shared" si="85"/>
        <v>0</v>
      </c>
      <c r="AJ50" s="45">
        <f t="shared" si="85"/>
        <v>0</v>
      </c>
      <c r="AK50" s="44">
        <f t="shared" si="85"/>
        <v>13803.571428571428</v>
      </c>
      <c r="AL50" s="44">
        <f t="shared" si="85"/>
        <v>13692.071428571428</v>
      </c>
      <c r="AM50" s="44">
        <f t="shared" si="85"/>
        <v>1643.0485714285712</v>
      </c>
      <c r="AN50" s="44">
        <f t="shared" si="73"/>
        <v>15335.119999999999</v>
      </c>
      <c r="AO50" s="49">
        <f t="shared" si="85"/>
        <v>230</v>
      </c>
      <c r="AP50" s="49">
        <f t="shared" si="85"/>
        <v>0</v>
      </c>
      <c r="AQ50" s="49">
        <f t="shared" si="85"/>
        <v>0</v>
      </c>
      <c r="AR50" s="49">
        <f t="shared" si="85"/>
        <v>0</v>
      </c>
      <c r="AS50" s="49">
        <f t="shared" si="85"/>
        <v>0</v>
      </c>
      <c r="AT50" s="49">
        <f t="shared" si="85"/>
        <v>0</v>
      </c>
      <c r="AU50" s="49">
        <f>SUBTOTAL(9,AU48:AU49)</f>
        <v>0</v>
      </c>
      <c r="AV50" s="49">
        <f t="shared" si="85"/>
        <v>0</v>
      </c>
      <c r="AW50" s="49">
        <f t="shared" si="85"/>
        <v>0</v>
      </c>
      <c r="AX50" s="49">
        <f t="shared" si="85"/>
        <v>0</v>
      </c>
      <c r="AY50" s="49">
        <f t="shared" si="85"/>
        <v>0</v>
      </c>
      <c r="AZ50" s="44">
        <f t="shared" si="85"/>
        <v>230</v>
      </c>
      <c r="BA50" s="48">
        <f t="shared" si="85"/>
        <v>90</v>
      </c>
      <c r="BB50" s="48">
        <f t="shared" si="85"/>
        <v>0</v>
      </c>
      <c r="BC50" s="44">
        <f t="shared" si="85"/>
        <v>0</v>
      </c>
      <c r="BD50" s="44">
        <f t="shared" si="85"/>
        <v>0</v>
      </c>
      <c r="BE50" s="49">
        <f>SUBTOTAL(9,BE48:BE49)</f>
        <v>0</v>
      </c>
      <c r="BF50" s="49">
        <f t="shared" si="85"/>
        <v>0</v>
      </c>
      <c r="BG50" s="49">
        <f t="shared" si="85"/>
        <v>0</v>
      </c>
      <c r="BH50" s="49">
        <f t="shared" si="85"/>
        <v>0</v>
      </c>
      <c r="BI50" s="49">
        <f t="shared" si="85"/>
        <v>0</v>
      </c>
      <c r="BJ50" s="49">
        <f t="shared" si="85"/>
        <v>0</v>
      </c>
      <c r="BK50" s="49">
        <f t="shared" si="85"/>
        <v>0</v>
      </c>
      <c r="BL50" s="49">
        <f t="shared" si="85"/>
        <v>0</v>
      </c>
      <c r="BM50" s="49">
        <f t="shared" si="85"/>
        <v>0</v>
      </c>
      <c r="BN50" s="49">
        <f t="shared" si="85"/>
        <v>0</v>
      </c>
      <c r="BO50" s="49">
        <f t="shared" si="85"/>
        <v>0</v>
      </c>
      <c r="BP50" s="49">
        <f t="shared" si="85"/>
        <v>0</v>
      </c>
      <c r="BQ50" s="49"/>
      <c r="BR50" s="44">
        <f>SUBTOTAL(9,BR48:BR49)</f>
        <v>320</v>
      </c>
    </row>
    <row r="51" spans="1:97" ht="15.75" customHeight="1" x14ac:dyDescent="0.25">
      <c r="A51" s="178">
        <f>+A48+1</f>
        <v>44058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6">AK51-SUM(Y51:AC51)</f>
        <v>0</v>
      </c>
      <c r="AM51" s="33">
        <f t="shared" ref="AM51:AM52" si="87">+AL51*0.12</f>
        <v>0</v>
      </c>
      <c r="AN51" s="33">
        <f t="shared" si="73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 x14ac:dyDescent="0.3">
      <c r="A52" s="179"/>
      <c r="B52" s="16" t="s">
        <v>44</v>
      </c>
      <c r="C52" s="33">
        <v>3620</v>
      </c>
      <c r="D52" s="34">
        <v>2395</v>
      </c>
      <c r="E52" s="34">
        <v>2395</v>
      </c>
      <c r="F52" s="35">
        <v>44060</v>
      </c>
      <c r="G52" s="33">
        <f>IF(E52-D52&lt;0,E52-D52,0)*-1</f>
        <v>0</v>
      </c>
      <c r="H52" s="33">
        <f>IF(E52-D52&gt;0,E52-D52,0)</f>
        <v>0</v>
      </c>
      <c r="I52" s="34"/>
      <c r="J52" s="34"/>
      <c r="K52" s="34">
        <v>0</v>
      </c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>
        <v>1225</v>
      </c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f t="shared" ref="AK52" si="88">(C52-AF52-AJ52)/1.12</f>
        <v>3232.1428571428569</v>
      </c>
      <c r="AL52" s="33">
        <f t="shared" si="86"/>
        <v>3232.1428571428569</v>
      </c>
      <c r="AM52" s="33">
        <f t="shared" si="87"/>
        <v>387.85714285714283</v>
      </c>
      <c r="AN52" s="33">
        <f t="shared" si="73"/>
        <v>3619.9999999999995</v>
      </c>
      <c r="AO52" s="39">
        <v>315</v>
      </c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315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315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6.5" customHeight="1" thickBot="1" x14ac:dyDescent="0.3">
      <c r="A53" s="42"/>
      <c r="B53" s="43"/>
      <c r="C53" s="44">
        <f>SUBTOTAL(9,C51:C52)</f>
        <v>3620</v>
      </c>
      <c r="D53" s="45">
        <f>SUBTOTAL(9,D51:D52)</f>
        <v>2395</v>
      </c>
      <c r="E53" s="45">
        <f>SUBTOTAL(9,E51:E52)</f>
        <v>2395</v>
      </c>
      <c r="F53" s="47"/>
      <c r="G53" s="45">
        <f t="shared" ref="G53:P53" si="89">SUBTOTAL(9,G51:G52)</f>
        <v>0</v>
      </c>
      <c r="H53" s="45">
        <f t="shared" si="89"/>
        <v>0</v>
      </c>
      <c r="I53" s="159">
        <f t="shared" si="89"/>
        <v>0</v>
      </c>
      <c r="J53" s="159">
        <f t="shared" si="89"/>
        <v>0</v>
      </c>
      <c r="K53" s="159">
        <f t="shared" si="89"/>
        <v>0</v>
      </c>
      <c r="L53" s="159">
        <f t="shared" si="89"/>
        <v>0</v>
      </c>
      <c r="M53" s="46">
        <f t="shared" si="89"/>
        <v>0</v>
      </c>
      <c r="N53" s="46">
        <f t="shared" si="89"/>
        <v>0</v>
      </c>
      <c r="O53" s="46">
        <f t="shared" si="89"/>
        <v>0</v>
      </c>
      <c r="P53" s="46">
        <f t="shared" si="89"/>
        <v>0</v>
      </c>
      <c r="Q53" s="47"/>
      <c r="R53" s="45">
        <f t="shared" ref="R53:BP53" si="90">SUBTOTAL(9,R51:R52)</f>
        <v>0</v>
      </c>
      <c r="S53" s="45">
        <f t="shared" si="90"/>
        <v>0</v>
      </c>
      <c r="T53" s="46">
        <f t="shared" si="90"/>
        <v>0</v>
      </c>
      <c r="U53" s="46">
        <f t="shared" si="90"/>
        <v>0</v>
      </c>
      <c r="V53" s="46">
        <f t="shared" si="90"/>
        <v>0</v>
      </c>
      <c r="W53" s="46">
        <f t="shared" si="90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0"/>
        <v>0</v>
      </c>
      <c r="AH53" s="44">
        <f t="shared" si="90"/>
        <v>0</v>
      </c>
      <c r="AI53" s="44">
        <f t="shared" si="90"/>
        <v>0</v>
      </c>
      <c r="AJ53" s="45">
        <f t="shared" si="90"/>
        <v>0</v>
      </c>
      <c r="AK53" s="44">
        <f t="shared" si="90"/>
        <v>3232.1428571428569</v>
      </c>
      <c r="AL53" s="44">
        <f t="shared" si="90"/>
        <v>3232.1428571428569</v>
      </c>
      <c r="AM53" s="44">
        <f t="shared" si="90"/>
        <v>387.85714285714283</v>
      </c>
      <c r="AN53" s="44">
        <f t="shared" si="73"/>
        <v>3619.9999999999995</v>
      </c>
      <c r="AO53" s="49">
        <f t="shared" si="90"/>
        <v>315</v>
      </c>
      <c r="AP53" s="49">
        <f t="shared" si="90"/>
        <v>0</v>
      </c>
      <c r="AQ53" s="49" t="s">
        <v>1</v>
      </c>
      <c r="AR53" s="49">
        <f t="shared" si="90"/>
        <v>0</v>
      </c>
      <c r="AS53" s="49">
        <f t="shared" si="90"/>
        <v>0</v>
      </c>
      <c r="AT53" s="49">
        <f t="shared" si="90"/>
        <v>0</v>
      </c>
      <c r="AU53" s="49">
        <f>SUBTOTAL(9,AU51:AU52)</f>
        <v>0</v>
      </c>
      <c r="AV53" s="49">
        <f t="shared" si="90"/>
        <v>0</v>
      </c>
      <c r="AW53" s="49">
        <f t="shared" si="90"/>
        <v>0</v>
      </c>
      <c r="AX53" s="49">
        <f t="shared" si="90"/>
        <v>0</v>
      </c>
      <c r="AY53" s="49">
        <f t="shared" si="90"/>
        <v>0</v>
      </c>
      <c r="AZ53" s="44">
        <f t="shared" si="90"/>
        <v>315</v>
      </c>
      <c r="BA53" s="48">
        <f t="shared" si="90"/>
        <v>0</v>
      </c>
      <c r="BB53" s="48">
        <f t="shared" si="90"/>
        <v>0</v>
      </c>
      <c r="BC53" s="44">
        <f t="shared" si="90"/>
        <v>0</v>
      </c>
      <c r="BD53" s="44">
        <f t="shared" si="90"/>
        <v>0</v>
      </c>
      <c r="BE53" s="49">
        <f>SUBTOTAL(9,BE51:BE52)</f>
        <v>0</v>
      </c>
      <c r="BF53" s="49">
        <f t="shared" si="90"/>
        <v>0</v>
      </c>
      <c r="BG53" s="49">
        <f t="shared" si="90"/>
        <v>0</v>
      </c>
      <c r="BH53" s="49">
        <f t="shared" si="90"/>
        <v>0</v>
      </c>
      <c r="BI53" s="49">
        <f t="shared" si="90"/>
        <v>0</v>
      </c>
      <c r="BJ53" s="49">
        <f t="shared" si="90"/>
        <v>0</v>
      </c>
      <c r="BK53" s="49">
        <f t="shared" si="90"/>
        <v>0</v>
      </c>
      <c r="BL53" s="49">
        <f t="shared" si="90"/>
        <v>0</v>
      </c>
      <c r="BM53" s="49">
        <f t="shared" si="90"/>
        <v>0</v>
      </c>
      <c r="BN53" s="49">
        <f t="shared" si="90"/>
        <v>0</v>
      </c>
      <c r="BO53" s="49">
        <f t="shared" si="90"/>
        <v>0</v>
      </c>
      <c r="BP53" s="49">
        <f t="shared" si="90"/>
        <v>0</v>
      </c>
      <c r="BQ53" s="49"/>
      <c r="BR53" s="44">
        <f>SUBTOTAL(9,BR51:BR52)</f>
        <v>315</v>
      </c>
    </row>
    <row r="54" spans="1:97" x14ac:dyDescent="0.25">
      <c r="A54" s="178">
        <f>+A51+1</f>
        <v>44059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1">(C54-AF54-AJ54)/1.12</f>
        <v>0</v>
      </c>
      <c r="AL54" s="33">
        <f t="shared" ref="AL54" si="92">AK54-SUM(Y54:AC54)</f>
        <v>0</v>
      </c>
      <c r="AM54" s="33">
        <f t="shared" ref="AM54" si="93">+AL54*0.12</f>
        <v>0</v>
      </c>
      <c r="AN54" s="33">
        <f t="shared" ref="AN54" si="94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6.5" customHeight="1" thickBot="1" x14ac:dyDescent="0.3">
      <c r="A55" s="179"/>
      <c r="B55" s="16" t="s">
        <v>44</v>
      </c>
      <c r="C55" s="33"/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 t="shared" ref="AK55" si="95">(C55-AF55-AJ55)/1.12</f>
        <v>0</v>
      </c>
      <c r="AL55" s="33">
        <f t="shared" ref="AL55" si="96">AK55-SUM(Y55:AC55)</f>
        <v>0</v>
      </c>
      <c r="AM55" s="33">
        <f t="shared" ref="AM55" si="97">+AL55*0.12</f>
        <v>0</v>
      </c>
      <c r="AN55" s="33">
        <f t="shared" ref="AN55" si="98">+AM55+AL55+AJ55</f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 x14ac:dyDescent="0.3">
      <c r="A56" s="42"/>
      <c r="B56" s="43"/>
      <c r="C56" s="44">
        <f>SUBTOTAL(9,C54:C55)</f>
        <v>0</v>
      </c>
      <c r="D56" s="45">
        <f>SUBTOTAL(9,D54:D55)</f>
        <v>0</v>
      </c>
      <c r="E56" s="45">
        <f>SUBTOTAL(9,E54:E55)</f>
        <v>0</v>
      </c>
      <c r="F56" s="47"/>
      <c r="G56" s="45">
        <f t="shared" ref="G56:P56" si="99">SUBTOTAL(9,G54:G55)</f>
        <v>0</v>
      </c>
      <c r="H56" s="45">
        <f t="shared" si="99"/>
        <v>0</v>
      </c>
      <c r="I56" s="159">
        <f t="shared" si="99"/>
        <v>0</v>
      </c>
      <c r="J56" s="159">
        <f t="shared" si="99"/>
        <v>0</v>
      </c>
      <c r="K56" s="159">
        <f t="shared" si="99"/>
        <v>0</v>
      </c>
      <c r="L56" s="159">
        <f t="shared" si="99"/>
        <v>0</v>
      </c>
      <c r="M56" s="46">
        <f t="shared" si="99"/>
        <v>0</v>
      </c>
      <c r="N56" s="46">
        <f t="shared" si="99"/>
        <v>0</v>
      </c>
      <c r="O56" s="46">
        <f t="shared" si="99"/>
        <v>0</v>
      </c>
      <c r="P56" s="46">
        <f t="shared" si="99"/>
        <v>0</v>
      </c>
      <c r="Q56" s="47"/>
      <c r="R56" s="45">
        <f t="shared" ref="R56:BP56" si="100">SUBTOTAL(9,R54:R55)</f>
        <v>0</v>
      </c>
      <c r="S56" s="45">
        <f t="shared" si="100"/>
        <v>0</v>
      </c>
      <c r="T56" s="46">
        <f t="shared" si="100"/>
        <v>0</v>
      </c>
      <c r="U56" s="46">
        <f t="shared" si="100"/>
        <v>0</v>
      </c>
      <c r="V56" s="46">
        <f t="shared" si="100"/>
        <v>0</v>
      </c>
      <c r="W56" s="46">
        <f t="shared" si="100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0"/>
        <v>0</v>
      </c>
      <c r="AH56" s="44">
        <f t="shared" si="100"/>
        <v>0</v>
      </c>
      <c r="AI56" s="44">
        <f t="shared" si="100"/>
        <v>0</v>
      </c>
      <c r="AJ56" s="45">
        <f t="shared" si="100"/>
        <v>0</v>
      </c>
      <c r="AK56" s="44">
        <f t="shared" si="100"/>
        <v>0</v>
      </c>
      <c r="AL56" s="44">
        <f t="shared" si="100"/>
        <v>0</v>
      </c>
      <c r="AM56" s="44">
        <f t="shared" si="100"/>
        <v>0</v>
      </c>
      <c r="AN56" s="44">
        <f t="shared" si="73"/>
        <v>0</v>
      </c>
      <c r="AO56" s="49">
        <f t="shared" si="100"/>
        <v>0</v>
      </c>
      <c r="AP56" s="49">
        <f t="shared" si="100"/>
        <v>0</v>
      </c>
      <c r="AQ56" s="49">
        <f t="shared" si="100"/>
        <v>0</v>
      </c>
      <c r="AR56" s="49">
        <f t="shared" si="100"/>
        <v>0</v>
      </c>
      <c r="AS56" s="49">
        <f t="shared" si="100"/>
        <v>0</v>
      </c>
      <c r="AT56" s="49">
        <f t="shared" si="100"/>
        <v>0</v>
      </c>
      <c r="AU56" s="49">
        <f>SUBTOTAL(9,AU54:AU55)</f>
        <v>0</v>
      </c>
      <c r="AV56" s="49">
        <f t="shared" si="100"/>
        <v>0</v>
      </c>
      <c r="AW56" s="49">
        <f t="shared" si="100"/>
        <v>0</v>
      </c>
      <c r="AX56" s="49">
        <f t="shared" si="100"/>
        <v>0</v>
      </c>
      <c r="AY56" s="49">
        <f t="shared" si="100"/>
        <v>0</v>
      </c>
      <c r="AZ56" s="44">
        <f t="shared" si="100"/>
        <v>0</v>
      </c>
      <c r="BA56" s="48">
        <f t="shared" si="100"/>
        <v>0</v>
      </c>
      <c r="BB56" s="48">
        <f t="shared" si="100"/>
        <v>0</v>
      </c>
      <c r="BC56" s="44">
        <f t="shared" si="100"/>
        <v>0</v>
      </c>
      <c r="BD56" s="44">
        <f t="shared" si="100"/>
        <v>0</v>
      </c>
      <c r="BE56" s="49">
        <f>SUBTOTAL(9,BE54:BE55)</f>
        <v>0</v>
      </c>
      <c r="BF56" s="49">
        <f t="shared" si="100"/>
        <v>0</v>
      </c>
      <c r="BG56" s="49">
        <f t="shared" si="100"/>
        <v>0</v>
      </c>
      <c r="BH56" s="49">
        <f t="shared" si="100"/>
        <v>0</v>
      </c>
      <c r="BI56" s="49">
        <f t="shared" si="100"/>
        <v>0</v>
      </c>
      <c r="BJ56" s="49">
        <f t="shared" si="100"/>
        <v>0</v>
      </c>
      <c r="BK56" s="49">
        <f t="shared" si="100"/>
        <v>0</v>
      </c>
      <c r="BL56" s="49">
        <f t="shared" si="100"/>
        <v>0</v>
      </c>
      <c r="BM56" s="49">
        <f t="shared" si="100"/>
        <v>0</v>
      </c>
      <c r="BN56" s="49">
        <f t="shared" si="100"/>
        <v>0</v>
      </c>
      <c r="BO56" s="49">
        <f t="shared" si="100"/>
        <v>0</v>
      </c>
      <c r="BP56" s="49">
        <f t="shared" si="100"/>
        <v>0</v>
      </c>
      <c r="BQ56" s="49"/>
      <c r="BR56" s="44">
        <f>SUBTOTAL(9,BR54:BR55)</f>
        <v>0</v>
      </c>
    </row>
    <row r="57" spans="1:97" ht="15.75" customHeight="1" x14ac:dyDescent="0.25">
      <c r="A57" s="178">
        <f>+A54+1</f>
        <v>44060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1">(C57-AF57-AJ57)/1.12</f>
        <v>0</v>
      </c>
      <c r="AL57" s="33">
        <f t="shared" ref="AL57" si="102">AK57-SUM(Y57:AC57)</f>
        <v>0</v>
      </c>
      <c r="AM57" s="33">
        <f t="shared" ref="AM57:AM58" si="103">+AL57*0.12</f>
        <v>0</v>
      </c>
      <c r="AN57" s="33">
        <f t="shared" si="73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 x14ac:dyDescent="0.3">
      <c r="A58" s="179"/>
      <c r="B58" s="16" t="s">
        <v>44</v>
      </c>
      <c r="C58" s="166">
        <v>7332.32</v>
      </c>
      <c r="D58" s="34">
        <v>4867.8500000000004</v>
      </c>
      <c r="E58" s="34">
        <v>4868</v>
      </c>
      <c r="F58" s="35">
        <v>44061</v>
      </c>
      <c r="G58" s="33"/>
      <c r="H58" s="33">
        <f>IF(E58-D58&gt;0,E58-D58,0)</f>
        <v>0.1499999999996362</v>
      </c>
      <c r="I58" s="34"/>
      <c r="J58" s="34"/>
      <c r="K58" s="34">
        <v>1185</v>
      </c>
      <c r="L58" s="34"/>
      <c r="M58" s="36">
        <f>(+K58)*M$5</f>
        <v>25.477499999999999</v>
      </c>
      <c r="N58" s="36">
        <f>(+K58)*N$5</f>
        <v>5.9249999999999998</v>
      </c>
      <c r="O58" s="36">
        <f>+K58-M58-N58+P58</f>
        <v>1153.5975000000001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329.47</v>
      </c>
      <c r="AD58" s="38"/>
      <c r="AE58" s="38">
        <v>950</v>
      </c>
      <c r="AF58" s="34">
        <v>0</v>
      </c>
      <c r="AG58" s="33">
        <f>(AF58*0.8)*0.85</f>
        <v>0</v>
      </c>
      <c r="AH58" s="33">
        <f>(AF58*0.8)*0.15</f>
        <v>0</v>
      </c>
      <c r="AI58" s="33">
        <f>AF58*0.2</f>
        <v>0</v>
      </c>
      <c r="AJ58" s="34"/>
      <c r="AK58" s="33">
        <f t="shared" si="101"/>
        <v>6546.7142857142844</v>
      </c>
      <c r="AL58" s="33">
        <f t="shared" ref="AL58" si="104">AK58-SUM(Y58:AC58)</f>
        <v>6217.2442857142842</v>
      </c>
      <c r="AM58" s="33">
        <f t="shared" si="103"/>
        <v>746.06931428571409</v>
      </c>
      <c r="AN58" s="33">
        <f t="shared" si="73"/>
        <v>6963.3135999999986</v>
      </c>
      <c r="AO58" s="39"/>
      <c r="AP58" s="40"/>
      <c r="AQ58" s="40">
        <v>245</v>
      </c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245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245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6.5" customHeight="1" thickBot="1" x14ac:dyDescent="0.3">
      <c r="A59" s="42"/>
      <c r="B59" s="43"/>
      <c r="C59" s="44">
        <f>SUBTOTAL(9,C57:C58)</f>
        <v>7332.32</v>
      </c>
      <c r="D59" s="45">
        <f>SUBTOTAL(9,D57:D58)</f>
        <v>4867.8500000000004</v>
      </c>
      <c r="E59" s="45">
        <f>SUBTOTAL(9,E57:E58)</f>
        <v>4868</v>
      </c>
      <c r="F59" s="47"/>
      <c r="G59" s="45">
        <f t="shared" ref="G59:P59" si="105">SUBTOTAL(9,G57:G58)</f>
        <v>0</v>
      </c>
      <c r="H59" s="45">
        <f t="shared" si="105"/>
        <v>0.1499999999996362</v>
      </c>
      <c r="I59" s="159">
        <f t="shared" si="105"/>
        <v>0</v>
      </c>
      <c r="J59" s="159">
        <f t="shared" si="105"/>
        <v>0</v>
      </c>
      <c r="K59" s="159">
        <f t="shared" si="105"/>
        <v>1185</v>
      </c>
      <c r="L59" s="159">
        <f t="shared" si="105"/>
        <v>0</v>
      </c>
      <c r="M59" s="46">
        <f t="shared" si="105"/>
        <v>25.477499999999999</v>
      </c>
      <c r="N59" s="46">
        <f t="shared" si="105"/>
        <v>5.9249999999999998</v>
      </c>
      <c r="O59" s="46">
        <f t="shared" si="105"/>
        <v>1153.5975000000001</v>
      </c>
      <c r="P59" s="46">
        <f t="shared" si="105"/>
        <v>0</v>
      </c>
      <c r="Q59" s="47"/>
      <c r="R59" s="45">
        <f t="shared" ref="R59:BP59" si="106">SUBTOTAL(9,R57:R58)</f>
        <v>0</v>
      </c>
      <c r="S59" s="45">
        <f t="shared" si="106"/>
        <v>0</v>
      </c>
      <c r="T59" s="46">
        <f t="shared" si="106"/>
        <v>0</v>
      </c>
      <c r="U59" s="46">
        <f t="shared" si="106"/>
        <v>0</v>
      </c>
      <c r="V59" s="46">
        <f t="shared" si="106"/>
        <v>0</v>
      </c>
      <c r="W59" s="46">
        <f t="shared" si="106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6"/>
        <v>0</v>
      </c>
      <c r="AH59" s="44">
        <f t="shared" si="106"/>
        <v>0</v>
      </c>
      <c r="AI59" s="44">
        <f t="shared" si="106"/>
        <v>0</v>
      </c>
      <c r="AJ59" s="45">
        <f t="shared" si="106"/>
        <v>0</v>
      </c>
      <c r="AK59" s="44">
        <f t="shared" si="106"/>
        <v>6546.7142857142844</v>
      </c>
      <c r="AL59" s="44">
        <f t="shared" si="106"/>
        <v>6217.2442857142842</v>
      </c>
      <c r="AM59" s="44">
        <f t="shared" si="106"/>
        <v>746.06931428571409</v>
      </c>
      <c r="AN59" s="44">
        <f t="shared" si="73"/>
        <v>6963.3135999999986</v>
      </c>
      <c r="AO59" s="49">
        <f t="shared" si="106"/>
        <v>0</v>
      </c>
      <c r="AP59" s="49">
        <f t="shared" si="106"/>
        <v>0</v>
      </c>
      <c r="AQ59" s="49">
        <f t="shared" si="106"/>
        <v>245</v>
      </c>
      <c r="AR59" s="49">
        <f t="shared" si="106"/>
        <v>0</v>
      </c>
      <c r="AS59" s="49">
        <f t="shared" si="106"/>
        <v>0</v>
      </c>
      <c r="AT59" s="49">
        <f t="shared" si="106"/>
        <v>0</v>
      </c>
      <c r="AU59" s="49">
        <f>SUBTOTAL(9,AU57:AU58)</f>
        <v>0</v>
      </c>
      <c r="AV59" s="49">
        <f t="shared" si="106"/>
        <v>0</v>
      </c>
      <c r="AW59" s="49">
        <f t="shared" si="106"/>
        <v>0</v>
      </c>
      <c r="AX59" s="49">
        <f t="shared" si="106"/>
        <v>0</v>
      </c>
      <c r="AY59" s="49">
        <f t="shared" si="106"/>
        <v>0</v>
      </c>
      <c r="AZ59" s="44">
        <f t="shared" si="106"/>
        <v>245</v>
      </c>
      <c r="BA59" s="48">
        <f t="shared" si="106"/>
        <v>0</v>
      </c>
      <c r="BB59" s="48">
        <f t="shared" si="106"/>
        <v>0</v>
      </c>
      <c r="BC59" s="44">
        <f t="shared" si="106"/>
        <v>0</v>
      </c>
      <c r="BD59" s="44">
        <f t="shared" si="106"/>
        <v>0</v>
      </c>
      <c r="BE59" s="49">
        <f>SUBTOTAL(9,BE57:BE58)</f>
        <v>0</v>
      </c>
      <c r="BF59" s="49">
        <f t="shared" si="106"/>
        <v>0</v>
      </c>
      <c r="BG59" s="49">
        <f t="shared" si="106"/>
        <v>0</v>
      </c>
      <c r="BH59" s="49">
        <f t="shared" si="106"/>
        <v>0</v>
      </c>
      <c r="BI59" s="49">
        <f t="shared" si="106"/>
        <v>0</v>
      </c>
      <c r="BJ59" s="49">
        <f t="shared" si="106"/>
        <v>0</v>
      </c>
      <c r="BK59" s="49">
        <f t="shared" si="106"/>
        <v>0</v>
      </c>
      <c r="BL59" s="49">
        <f t="shared" si="106"/>
        <v>0</v>
      </c>
      <c r="BM59" s="49">
        <f t="shared" si="106"/>
        <v>0</v>
      </c>
      <c r="BN59" s="49">
        <f t="shared" si="106"/>
        <v>0</v>
      </c>
      <c r="BO59" s="49">
        <f t="shared" si="106"/>
        <v>0</v>
      </c>
      <c r="BP59" s="49">
        <f t="shared" si="106"/>
        <v>0</v>
      </c>
      <c r="BQ59" s="49"/>
      <c r="BR59" s="44">
        <f>SUBTOTAL(9,BR57:BR58)</f>
        <v>245</v>
      </c>
    </row>
    <row r="60" spans="1:97" x14ac:dyDescent="0.25">
      <c r="A60" s="178">
        <f>A57+1</f>
        <v>44061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07">(C60-AF60-AJ60)/1.12</f>
        <v>0</v>
      </c>
      <c r="AL60" s="33">
        <f t="shared" ref="AL60" si="108">AK60-SUM(Y60:AC60)</f>
        <v>0</v>
      </c>
      <c r="AM60" s="33">
        <f t="shared" ref="AM60:AM61" si="109">+AL60*0.12</f>
        <v>0</v>
      </c>
      <c r="AN60" s="33">
        <f t="shared" ref="AN60:AN61" si="110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6.5" customHeight="1" thickBot="1" x14ac:dyDescent="0.3">
      <c r="A61" s="179"/>
      <c r="B61" s="16" t="s">
        <v>44</v>
      </c>
      <c r="C61" s="33">
        <v>13441.08</v>
      </c>
      <c r="D61" s="34">
        <v>7646.2</v>
      </c>
      <c r="E61" s="34">
        <v>7647</v>
      </c>
      <c r="F61" s="35">
        <v>44063</v>
      </c>
      <c r="G61" s="33"/>
      <c r="H61" s="33">
        <f>IF(E61-D61&gt;0,E61-D61,0)</f>
        <v>0.8000000000001819</v>
      </c>
      <c r="I61" s="34"/>
      <c r="J61" s="34"/>
      <c r="K61" s="34">
        <v>2990</v>
      </c>
      <c r="L61" s="34"/>
      <c r="M61" s="36">
        <f>(+K61)*M$5</f>
        <v>64.284999999999997</v>
      </c>
      <c r="N61" s="36">
        <f>(+K61)*N$5</f>
        <v>14.950000000000001</v>
      </c>
      <c r="O61" s="36">
        <f>+K61-M61-N61+P61</f>
        <v>2910.7650000000003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/>
      <c r="AE61" s="38">
        <v>2240</v>
      </c>
      <c r="AF61" s="34">
        <v>0</v>
      </c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f t="shared" si="107"/>
        <v>12000.964285714284</v>
      </c>
      <c r="AL61" s="33">
        <f t="shared" ref="AL61" si="111">AK61-SUM(Y61:AC61)</f>
        <v>12000.964285714284</v>
      </c>
      <c r="AM61" s="33">
        <f t="shared" si="109"/>
        <v>1440.1157142857141</v>
      </c>
      <c r="AN61" s="33">
        <f t="shared" si="110"/>
        <v>13441.079999999998</v>
      </c>
      <c r="AO61" s="39"/>
      <c r="AP61" s="40"/>
      <c r="AQ61" s="40">
        <v>140</v>
      </c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140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140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 x14ac:dyDescent="0.3">
      <c r="A62" s="42"/>
      <c r="B62" s="43"/>
      <c r="C62" s="44">
        <f>SUBTOTAL(9,C60:C61)</f>
        <v>13441.08</v>
      </c>
      <c r="D62" s="45">
        <f>SUBTOTAL(9,D60:D61)</f>
        <v>7646.2</v>
      </c>
      <c r="E62" s="45">
        <f>SUBTOTAL(9,E60:E61)</f>
        <v>7647</v>
      </c>
      <c r="F62" s="47"/>
      <c r="G62" s="45">
        <f t="shared" ref="G62:P62" si="112">SUBTOTAL(9,G60:G61)</f>
        <v>0</v>
      </c>
      <c r="H62" s="45">
        <f t="shared" si="112"/>
        <v>0.8000000000001819</v>
      </c>
      <c r="I62" s="159">
        <f t="shared" si="112"/>
        <v>0</v>
      </c>
      <c r="J62" s="159">
        <f t="shared" si="112"/>
        <v>0</v>
      </c>
      <c r="K62" s="159">
        <f t="shared" si="112"/>
        <v>2990</v>
      </c>
      <c r="L62" s="159">
        <f t="shared" si="112"/>
        <v>0</v>
      </c>
      <c r="M62" s="46">
        <f t="shared" si="112"/>
        <v>64.284999999999997</v>
      </c>
      <c r="N62" s="46">
        <f t="shared" si="112"/>
        <v>14.950000000000001</v>
      </c>
      <c r="O62" s="46">
        <f t="shared" si="112"/>
        <v>2910.7650000000003</v>
      </c>
      <c r="P62" s="46">
        <f t="shared" si="112"/>
        <v>0</v>
      </c>
      <c r="Q62" s="47"/>
      <c r="R62" s="45">
        <f t="shared" ref="R62:BP62" si="113">SUBTOTAL(9,R60:R61)</f>
        <v>0</v>
      </c>
      <c r="S62" s="45">
        <f t="shared" si="113"/>
        <v>0</v>
      </c>
      <c r="T62" s="46">
        <f t="shared" si="113"/>
        <v>0</v>
      </c>
      <c r="U62" s="46">
        <f t="shared" si="113"/>
        <v>0</v>
      </c>
      <c r="V62" s="46">
        <f t="shared" si="113"/>
        <v>0</v>
      </c>
      <c r="W62" s="46">
        <f t="shared" si="113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3"/>
        <v>0</v>
      </c>
      <c r="AH62" s="44">
        <f t="shared" si="113"/>
        <v>0</v>
      </c>
      <c r="AI62" s="44">
        <f t="shared" si="113"/>
        <v>0</v>
      </c>
      <c r="AJ62" s="45">
        <f t="shared" si="113"/>
        <v>0</v>
      </c>
      <c r="AK62" s="44">
        <f t="shared" si="113"/>
        <v>12000.964285714284</v>
      </c>
      <c r="AL62" s="44">
        <f t="shared" si="113"/>
        <v>12000.964285714284</v>
      </c>
      <c r="AM62" s="44">
        <f t="shared" si="113"/>
        <v>1440.1157142857141</v>
      </c>
      <c r="AN62" s="44">
        <f t="shared" si="73"/>
        <v>13441.079999999998</v>
      </c>
      <c r="AO62" s="49">
        <f t="shared" si="113"/>
        <v>0</v>
      </c>
      <c r="AP62" s="49">
        <f t="shared" si="113"/>
        <v>0</v>
      </c>
      <c r="AQ62" s="49">
        <f t="shared" si="113"/>
        <v>140</v>
      </c>
      <c r="AR62" s="49">
        <f t="shared" si="113"/>
        <v>0</v>
      </c>
      <c r="AS62" s="49">
        <f t="shared" si="113"/>
        <v>0</v>
      </c>
      <c r="AT62" s="49">
        <f t="shared" si="113"/>
        <v>0</v>
      </c>
      <c r="AU62" s="49">
        <f>SUBTOTAL(9,AU60:AU61)</f>
        <v>0</v>
      </c>
      <c r="AV62" s="49">
        <f t="shared" si="113"/>
        <v>0</v>
      </c>
      <c r="AW62" s="49">
        <f t="shared" si="113"/>
        <v>0</v>
      </c>
      <c r="AX62" s="49">
        <f t="shared" si="113"/>
        <v>0</v>
      </c>
      <c r="AY62" s="49">
        <f t="shared" si="113"/>
        <v>0</v>
      </c>
      <c r="AZ62" s="44">
        <f t="shared" si="113"/>
        <v>140</v>
      </c>
      <c r="BA62" s="48">
        <f t="shared" si="113"/>
        <v>0</v>
      </c>
      <c r="BB62" s="48">
        <f t="shared" si="113"/>
        <v>0</v>
      </c>
      <c r="BC62" s="44">
        <f t="shared" si="113"/>
        <v>0</v>
      </c>
      <c r="BD62" s="44">
        <f t="shared" si="113"/>
        <v>0</v>
      </c>
      <c r="BE62" s="49">
        <f>SUBTOTAL(9,BE60:BE61)</f>
        <v>0</v>
      </c>
      <c r="BF62" s="49">
        <f t="shared" si="113"/>
        <v>0</v>
      </c>
      <c r="BG62" s="49">
        <f t="shared" si="113"/>
        <v>0</v>
      </c>
      <c r="BH62" s="49">
        <f t="shared" si="113"/>
        <v>0</v>
      </c>
      <c r="BI62" s="49">
        <f t="shared" si="113"/>
        <v>0</v>
      </c>
      <c r="BJ62" s="49">
        <f t="shared" si="113"/>
        <v>0</v>
      </c>
      <c r="BK62" s="49">
        <f t="shared" si="113"/>
        <v>0</v>
      </c>
      <c r="BL62" s="49">
        <f t="shared" si="113"/>
        <v>0</v>
      </c>
      <c r="BM62" s="49">
        <f t="shared" si="113"/>
        <v>0</v>
      </c>
      <c r="BN62" s="49">
        <f t="shared" si="113"/>
        <v>0</v>
      </c>
      <c r="BO62" s="49">
        <f t="shared" si="113"/>
        <v>0</v>
      </c>
      <c r="BP62" s="49">
        <f t="shared" si="113"/>
        <v>0</v>
      </c>
      <c r="BQ62" s="49"/>
      <c r="BR62" s="44">
        <f>SUBTOTAL(9,BR60:BR61)</f>
        <v>140</v>
      </c>
    </row>
    <row r="63" spans="1:97" ht="15.75" customHeight="1" x14ac:dyDescent="0.25">
      <c r="A63" s="178">
        <f>+A60+1</f>
        <v>44062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4">(C63-AF63-AJ63)/1.12</f>
        <v>0</v>
      </c>
      <c r="AL63" s="33">
        <f t="shared" ref="AL63" si="115">AK63-SUM(Y63:AC63)</f>
        <v>0</v>
      </c>
      <c r="AM63" s="33">
        <f t="shared" ref="AM63:AM64" si="116">+AL63*0.12</f>
        <v>0</v>
      </c>
      <c r="AN63" s="33">
        <f t="shared" si="73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 x14ac:dyDescent="0.3">
      <c r="A64" s="179"/>
      <c r="B64" s="16" t="s">
        <v>44</v>
      </c>
      <c r="C64" s="33">
        <v>15254.18</v>
      </c>
      <c r="D64" s="34">
        <v>8730.81</v>
      </c>
      <c r="E64" s="34">
        <v>8731</v>
      </c>
      <c r="F64" s="35">
        <v>44063</v>
      </c>
      <c r="G64" s="33">
        <f>IF(E64-D64&lt;0,E64-D64,0)*-1</f>
        <v>0</v>
      </c>
      <c r="H64" s="33">
        <f>IF(E64-D64&gt;0,E64-D64,0)</f>
        <v>0.19000000000050932</v>
      </c>
      <c r="I64" s="34"/>
      <c r="J64" s="34">
        <v>0</v>
      </c>
      <c r="K64" s="34">
        <v>2298.66</v>
      </c>
      <c r="L64" s="34"/>
      <c r="M64" s="36">
        <f>(+K64)*M$5</f>
        <v>49.421189999999996</v>
      </c>
      <c r="N64" s="36">
        <f>(+K64)*N$5</f>
        <v>11.4933</v>
      </c>
      <c r="O64" s="36">
        <f>+K64-M64-N64+P64</f>
        <v>2237.7455099999997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17.75</v>
      </c>
      <c r="AA64" s="34"/>
      <c r="AB64" s="34"/>
      <c r="AC64" s="34">
        <v>91.96</v>
      </c>
      <c r="AD64" s="38"/>
      <c r="AE64" s="38">
        <v>4115</v>
      </c>
      <c r="AF64" s="34">
        <v>561.36</v>
      </c>
      <c r="AG64" s="33">
        <f>(AF64*0.8)*0.85</f>
        <v>381.72480000000002</v>
      </c>
      <c r="AH64" s="33">
        <f>(AF64*0.8)*0.15</f>
        <v>67.363200000000006</v>
      </c>
      <c r="AI64" s="33">
        <f>AF64*0.2</f>
        <v>112.27200000000001</v>
      </c>
      <c r="AJ64" s="34"/>
      <c r="AK64" s="33">
        <f t="shared" si="114"/>
        <v>13118.589285714284</v>
      </c>
      <c r="AL64" s="33">
        <f t="shared" ref="AL64" si="117">AK64-SUM(Y64:AC64)</f>
        <v>13008.879285714285</v>
      </c>
      <c r="AM64" s="33">
        <f t="shared" si="116"/>
        <v>1561.0655142857142</v>
      </c>
      <c r="AN64" s="33">
        <f t="shared" si="73"/>
        <v>14569.944799999999</v>
      </c>
      <c r="AO64" s="39"/>
      <c r="AP64" s="40">
        <v>70</v>
      </c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70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70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15254.18</v>
      </c>
      <c r="D65" s="45">
        <f>SUBTOTAL(9,D63:D64)</f>
        <v>8730.81</v>
      </c>
      <c r="E65" s="45">
        <f>SUBTOTAL(9,E63:E64)</f>
        <v>8731</v>
      </c>
      <c r="F65" s="47"/>
      <c r="G65" s="45">
        <f t="shared" ref="G65:P65" si="118">SUBTOTAL(9,G63:G64)</f>
        <v>0</v>
      </c>
      <c r="H65" s="45">
        <f t="shared" si="118"/>
        <v>0.19000000000050932</v>
      </c>
      <c r="I65" s="159">
        <f t="shared" si="118"/>
        <v>0</v>
      </c>
      <c r="J65" s="159">
        <f t="shared" si="118"/>
        <v>0</v>
      </c>
      <c r="K65" s="159">
        <f t="shared" si="118"/>
        <v>2298.66</v>
      </c>
      <c r="L65" s="159">
        <f t="shared" si="118"/>
        <v>0</v>
      </c>
      <c r="M65" s="46">
        <f t="shared" si="118"/>
        <v>49.421189999999996</v>
      </c>
      <c r="N65" s="46">
        <f t="shared" si="118"/>
        <v>11.4933</v>
      </c>
      <c r="O65" s="46">
        <f t="shared" si="118"/>
        <v>2237.7455099999997</v>
      </c>
      <c r="P65" s="46">
        <f t="shared" si="118"/>
        <v>0</v>
      </c>
      <c r="Q65" s="47"/>
      <c r="R65" s="45">
        <f t="shared" ref="R65:BP65" si="119">SUBTOTAL(9,R63:R64)</f>
        <v>0</v>
      </c>
      <c r="S65" s="45">
        <f t="shared" si="119"/>
        <v>0</v>
      </c>
      <c r="T65" s="46">
        <f t="shared" si="119"/>
        <v>0</v>
      </c>
      <c r="U65" s="46">
        <f t="shared" si="119"/>
        <v>0</v>
      </c>
      <c r="V65" s="46">
        <f t="shared" si="119"/>
        <v>0</v>
      </c>
      <c r="W65" s="46">
        <f t="shared" si="119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19"/>
        <v>381.72480000000002</v>
      </c>
      <c r="AH65" s="44">
        <f t="shared" si="119"/>
        <v>67.363200000000006</v>
      </c>
      <c r="AI65" s="44">
        <f t="shared" si="119"/>
        <v>112.27200000000001</v>
      </c>
      <c r="AJ65" s="45">
        <f t="shared" si="119"/>
        <v>0</v>
      </c>
      <c r="AK65" s="44">
        <f t="shared" si="119"/>
        <v>13118.589285714284</v>
      </c>
      <c r="AL65" s="44">
        <f t="shared" si="119"/>
        <v>13008.879285714285</v>
      </c>
      <c r="AM65" s="44">
        <f t="shared" si="119"/>
        <v>1561.0655142857142</v>
      </c>
      <c r="AN65" s="44">
        <f t="shared" si="73"/>
        <v>14569.944799999999</v>
      </c>
      <c r="AO65" s="49">
        <f t="shared" si="119"/>
        <v>0</v>
      </c>
      <c r="AP65" s="49">
        <f t="shared" si="119"/>
        <v>70</v>
      </c>
      <c r="AQ65" s="49">
        <f t="shared" si="119"/>
        <v>0</v>
      </c>
      <c r="AR65" s="49">
        <f t="shared" si="119"/>
        <v>0</v>
      </c>
      <c r="AS65" s="49">
        <f t="shared" si="119"/>
        <v>0</v>
      </c>
      <c r="AT65" s="49">
        <f t="shared" si="119"/>
        <v>0</v>
      </c>
      <c r="AU65" s="49">
        <f>SUBTOTAL(9,AU63:AU64)</f>
        <v>0</v>
      </c>
      <c r="AV65" s="49">
        <f t="shared" si="119"/>
        <v>0</v>
      </c>
      <c r="AW65" s="49">
        <f t="shared" si="119"/>
        <v>0</v>
      </c>
      <c r="AX65" s="49">
        <f t="shared" si="119"/>
        <v>0</v>
      </c>
      <c r="AY65" s="49">
        <f t="shared" si="119"/>
        <v>0</v>
      </c>
      <c r="AZ65" s="44">
        <f t="shared" si="119"/>
        <v>70</v>
      </c>
      <c r="BA65" s="48">
        <f t="shared" si="119"/>
        <v>0</v>
      </c>
      <c r="BB65" s="48">
        <f t="shared" si="119"/>
        <v>0</v>
      </c>
      <c r="BC65" s="44">
        <f t="shared" si="119"/>
        <v>0</v>
      </c>
      <c r="BD65" s="44">
        <f t="shared" si="119"/>
        <v>0</v>
      </c>
      <c r="BE65" s="49">
        <f>SUBTOTAL(9,BE63:BE64)</f>
        <v>0</v>
      </c>
      <c r="BF65" s="49">
        <f t="shared" si="119"/>
        <v>0</v>
      </c>
      <c r="BG65" s="49" t="s">
        <v>1</v>
      </c>
      <c r="BH65" s="49">
        <f t="shared" si="119"/>
        <v>0</v>
      </c>
      <c r="BI65" s="49">
        <f t="shared" si="119"/>
        <v>0</v>
      </c>
      <c r="BJ65" s="49">
        <f t="shared" si="119"/>
        <v>0</v>
      </c>
      <c r="BK65" s="49">
        <f t="shared" si="119"/>
        <v>0</v>
      </c>
      <c r="BL65" s="49">
        <f t="shared" si="119"/>
        <v>0</v>
      </c>
      <c r="BM65" s="49">
        <f t="shared" si="119"/>
        <v>0</v>
      </c>
      <c r="BN65" s="49">
        <f t="shared" si="119"/>
        <v>0</v>
      </c>
      <c r="BO65" s="49">
        <f t="shared" si="119"/>
        <v>0</v>
      </c>
      <c r="BP65" s="49">
        <f t="shared" si="119"/>
        <v>0</v>
      </c>
      <c r="BQ65" s="49"/>
      <c r="BR65" s="44">
        <f>SUBTOTAL(9,BR63:BR64)</f>
        <v>70</v>
      </c>
    </row>
    <row r="66" spans="1:97" x14ac:dyDescent="0.25">
      <c r="A66" s="178">
        <f>A63+1</f>
        <v>44063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0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179"/>
      <c r="B67" s="16" t="s">
        <v>44</v>
      </c>
      <c r="C67" s="33">
        <v>13135.05</v>
      </c>
      <c r="D67" s="34">
        <v>8758.89</v>
      </c>
      <c r="E67" s="34">
        <v>8760</v>
      </c>
      <c r="F67" s="35">
        <v>44064</v>
      </c>
      <c r="G67" s="33">
        <f>IF(E67-D67&lt;0,E67-D67,0)*-1</f>
        <v>0</v>
      </c>
      <c r="H67" s="33">
        <f>IF(E67-D67&gt;0,E67-D67,0)</f>
        <v>1.1100000000005821</v>
      </c>
      <c r="I67" s="34"/>
      <c r="J67" s="34"/>
      <c r="K67" s="34">
        <v>2553.41</v>
      </c>
      <c r="L67" s="34"/>
      <c r="M67" s="36">
        <f>(+K67)*M$5</f>
        <v>54.89831499999999</v>
      </c>
      <c r="N67" s="36">
        <f>(+K67)*N$5</f>
        <v>12.767049999999999</v>
      </c>
      <c r="O67" s="36">
        <f>+K67-M67-N67+P67</f>
        <v>2485.744635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37.5</v>
      </c>
      <c r="AA67" s="34">
        <v>121.5</v>
      </c>
      <c r="AB67" s="34"/>
      <c r="AC67" s="34">
        <v>118.75</v>
      </c>
      <c r="AD67" s="38"/>
      <c r="AE67" s="38">
        <v>1545</v>
      </c>
      <c r="AF67" s="34">
        <v>516.29999999999995</v>
      </c>
      <c r="AG67" s="33">
        <f>(AF67*0.8)*0.85</f>
        <v>351.08399999999995</v>
      </c>
      <c r="AH67" s="33">
        <f>(AF67*0.8)*0.15</f>
        <v>61.955999999999989</v>
      </c>
      <c r="AI67" s="33">
        <f>AF67*0.2</f>
        <v>103.25999999999999</v>
      </c>
      <c r="AJ67" s="34"/>
      <c r="AK67" s="33">
        <f>(C67-AF67-AJ67)/1.12</f>
        <v>11266.741071428571</v>
      </c>
      <c r="AL67" s="33">
        <f>AK67-SUM(Y67:AC67)</f>
        <v>10988.991071428571</v>
      </c>
      <c r="AM67" s="33">
        <f>+AL67*0.12</f>
        <v>1318.6789285714285</v>
      </c>
      <c r="AN67" s="33">
        <f t="shared" ref="AN67" si="121">+AM67+AL67+AJ67</f>
        <v>12307.669999999998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>
        <v>90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90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13135.05</v>
      </c>
      <c r="D68" s="45">
        <f>SUBTOTAL(9,D66:D67)</f>
        <v>8758.89</v>
      </c>
      <c r="E68" s="45">
        <f>SUBTOTAL(9,E66:E67)</f>
        <v>8760</v>
      </c>
      <c r="F68" s="47"/>
      <c r="G68" s="45">
        <f t="shared" ref="G68:P68" si="122">SUBTOTAL(9,G66:G67)</f>
        <v>0</v>
      </c>
      <c r="H68" s="45">
        <f t="shared" si="122"/>
        <v>1.1100000000005821</v>
      </c>
      <c r="I68" s="159">
        <f t="shared" si="122"/>
        <v>0</v>
      </c>
      <c r="J68" s="159">
        <f t="shared" si="122"/>
        <v>0</v>
      </c>
      <c r="K68" s="159">
        <f t="shared" si="122"/>
        <v>2553.41</v>
      </c>
      <c r="L68" s="159">
        <f t="shared" si="122"/>
        <v>0</v>
      </c>
      <c r="M68" s="46">
        <f t="shared" si="122"/>
        <v>54.89831499999999</v>
      </c>
      <c r="N68" s="46">
        <f t="shared" si="122"/>
        <v>12.767049999999999</v>
      </c>
      <c r="O68" s="46">
        <f t="shared" si="122"/>
        <v>2485.744635</v>
      </c>
      <c r="P68" s="46">
        <f t="shared" si="122"/>
        <v>0</v>
      </c>
      <c r="Q68" s="47"/>
      <c r="R68" s="45">
        <f t="shared" ref="R68:BP68" si="123">SUBTOTAL(9,R66:R67)</f>
        <v>0</v>
      </c>
      <c r="S68" s="45">
        <f t="shared" si="123"/>
        <v>0</v>
      </c>
      <c r="T68" s="46">
        <f t="shared" si="123"/>
        <v>0</v>
      </c>
      <c r="U68" s="46">
        <f t="shared" si="123"/>
        <v>0</v>
      </c>
      <c r="V68" s="46">
        <f t="shared" si="123"/>
        <v>0</v>
      </c>
      <c r="W68" s="46">
        <f t="shared" si="123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3"/>
        <v>351.08399999999995</v>
      </c>
      <c r="AH68" s="44">
        <f t="shared" si="123"/>
        <v>61.955999999999989</v>
      </c>
      <c r="AI68" s="44">
        <f t="shared" si="123"/>
        <v>103.25999999999999</v>
      </c>
      <c r="AJ68" s="45">
        <f t="shared" si="123"/>
        <v>0</v>
      </c>
      <c r="AK68" s="44">
        <f t="shared" si="123"/>
        <v>11266.741071428571</v>
      </c>
      <c r="AL68" s="44">
        <f t="shared" si="123"/>
        <v>10988.991071428571</v>
      </c>
      <c r="AM68" s="44">
        <f t="shared" si="123"/>
        <v>1318.6789285714285</v>
      </c>
      <c r="AN68" s="44">
        <f t="shared" si="73"/>
        <v>12307.669999999998</v>
      </c>
      <c r="AO68" s="49">
        <f t="shared" si="123"/>
        <v>0</v>
      </c>
      <c r="AP68" s="49">
        <f t="shared" si="123"/>
        <v>0</v>
      </c>
      <c r="AQ68" s="49">
        <f t="shared" si="123"/>
        <v>0</v>
      </c>
      <c r="AR68" s="49">
        <f t="shared" si="123"/>
        <v>0</v>
      </c>
      <c r="AS68" s="49">
        <f t="shared" si="123"/>
        <v>0</v>
      </c>
      <c r="AT68" s="49">
        <f t="shared" si="123"/>
        <v>0</v>
      </c>
      <c r="AU68" s="49">
        <f>SUBTOTAL(9,AU66:AU67)</f>
        <v>0</v>
      </c>
      <c r="AV68" s="49">
        <f t="shared" si="123"/>
        <v>0</v>
      </c>
      <c r="AW68" s="49">
        <f t="shared" si="123"/>
        <v>0</v>
      </c>
      <c r="AX68" s="49">
        <f t="shared" si="123"/>
        <v>0</v>
      </c>
      <c r="AY68" s="49">
        <f t="shared" si="123"/>
        <v>0</v>
      </c>
      <c r="AZ68" s="44">
        <f t="shared" si="123"/>
        <v>0</v>
      </c>
      <c r="BA68" s="48">
        <f t="shared" si="123"/>
        <v>90</v>
      </c>
      <c r="BB68" s="48">
        <f t="shared" si="123"/>
        <v>0</v>
      </c>
      <c r="BC68" s="44">
        <f t="shared" si="123"/>
        <v>0</v>
      </c>
      <c r="BD68" s="44">
        <f t="shared" si="123"/>
        <v>0</v>
      </c>
      <c r="BE68" s="49">
        <f>SUBTOTAL(9,BE66:BE67)</f>
        <v>0</v>
      </c>
      <c r="BF68" s="49">
        <f t="shared" si="123"/>
        <v>0</v>
      </c>
      <c r="BG68" s="49">
        <f t="shared" si="123"/>
        <v>0</v>
      </c>
      <c r="BH68" s="49">
        <f t="shared" si="123"/>
        <v>0</v>
      </c>
      <c r="BI68" s="49">
        <f t="shared" si="123"/>
        <v>0</v>
      </c>
      <c r="BJ68" s="49">
        <f t="shared" si="123"/>
        <v>0</v>
      </c>
      <c r="BK68" s="49">
        <f t="shared" si="123"/>
        <v>0</v>
      </c>
      <c r="BL68" s="49">
        <f t="shared" si="123"/>
        <v>0</v>
      </c>
      <c r="BM68" s="49">
        <f t="shared" si="123"/>
        <v>0</v>
      </c>
      <c r="BN68" s="49">
        <f t="shared" si="123"/>
        <v>0</v>
      </c>
      <c r="BO68" s="49">
        <f t="shared" si="123"/>
        <v>0</v>
      </c>
      <c r="BP68" s="49">
        <f t="shared" si="123"/>
        <v>0</v>
      </c>
      <c r="BQ68" s="49"/>
      <c r="BR68" s="44">
        <f>SUBTOTAL(9,BR66:BR67)</f>
        <v>90</v>
      </c>
    </row>
    <row r="69" spans="1:97" ht="15.75" customHeight="1" x14ac:dyDescent="0.25">
      <c r="A69" s="178">
        <f>+A66+1</f>
        <v>44064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3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179"/>
      <c r="B70" s="16" t="s">
        <v>44</v>
      </c>
      <c r="C70" s="33">
        <v>5892.61</v>
      </c>
      <c r="D70" s="34">
        <v>3739.02</v>
      </c>
      <c r="E70" s="34">
        <v>3741</v>
      </c>
      <c r="F70" s="35" t="s">
        <v>139</v>
      </c>
      <c r="G70" s="33">
        <f>IF(E70-D70&lt;0,E70-D70,0)*-1</f>
        <v>0</v>
      </c>
      <c r="H70" s="33">
        <f>IF(E70-D70&gt;0,E70-D70,0)</f>
        <v>1.9800000000000182</v>
      </c>
      <c r="I70" s="34"/>
      <c r="J70" s="34"/>
      <c r="K70" s="34"/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8"/>
      <c r="AE70" s="38"/>
      <c r="AF70" s="34"/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>(C70-AF70-AJ70)/1.12</f>
        <v>5261.2589285714275</v>
      </c>
      <c r="AL70" s="33">
        <f>AK70-SUM(Y70:AC70)</f>
        <v>5261.2589285714275</v>
      </c>
      <c r="AM70" s="33">
        <f>+AL70*0.12</f>
        <v>631.35107142857123</v>
      </c>
      <c r="AN70" s="33">
        <f t="shared" si="73"/>
        <v>5892.6099999999988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5892.61</v>
      </c>
      <c r="D71" s="45">
        <f>SUBTOTAL(9,D69:D70)</f>
        <v>3739.02</v>
      </c>
      <c r="E71" s="45">
        <f>SUBTOTAL(9,E69:E70)</f>
        <v>3741</v>
      </c>
      <c r="F71" s="47"/>
      <c r="G71" s="45">
        <f t="shared" ref="G71:P71" si="124">SUBTOTAL(9,G69:G70)</f>
        <v>0</v>
      </c>
      <c r="H71" s="45">
        <f t="shared" si="124"/>
        <v>1.9800000000000182</v>
      </c>
      <c r="I71" s="159">
        <f t="shared" si="124"/>
        <v>0</v>
      </c>
      <c r="J71" s="159">
        <f t="shared" si="124"/>
        <v>0</v>
      </c>
      <c r="K71" s="159">
        <f t="shared" si="124"/>
        <v>0</v>
      </c>
      <c r="L71" s="159">
        <f t="shared" si="124"/>
        <v>0</v>
      </c>
      <c r="M71" s="46">
        <f t="shared" si="124"/>
        <v>0</v>
      </c>
      <c r="N71" s="46">
        <f t="shared" si="124"/>
        <v>0</v>
      </c>
      <c r="O71" s="46">
        <f t="shared" si="124"/>
        <v>0</v>
      </c>
      <c r="P71" s="46">
        <f t="shared" si="124"/>
        <v>0</v>
      </c>
      <c r="Q71" s="47"/>
      <c r="R71" s="45">
        <f t="shared" ref="R71:BP71" si="125">SUBTOTAL(9,R69:R70)</f>
        <v>0</v>
      </c>
      <c r="S71" s="45">
        <f t="shared" si="125"/>
        <v>0</v>
      </c>
      <c r="T71" s="46">
        <f t="shared" si="125"/>
        <v>0</v>
      </c>
      <c r="U71" s="46">
        <f t="shared" si="125"/>
        <v>0</v>
      </c>
      <c r="V71" s="46">
        <f t="shared" si="125"/>
        <v>0</v>
      </c>
      <c r="W71" s="46">
        <f t="shared" si="12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5"/>
        <v>0</v>
      </c>
      <c r="AH71" s="44">
        <f t="shared" si="125"/>
        <v>0</v>
      </c>
      <c r="AI71" s="44">
        <f t="shared" si="125"/>
        <v>0</v>
      </c>
      <c r="AJ71" s="45">
        <f t="shared" si="125"/>
        <v>0</v>
      </c>
      <c r="AK71" s="44">
        <f t="shared" si="125"/>
        <v>5261.2589285714275</v>
      </c>
      <c r="AL71" s="44">
        <f t="shared" si="125"/>
        <v>5261.2589285714275</v>
      </c>
      <c r="AM71" s="44">
        <f t="shared" si="125"/>
        <v>631.35107142857123</v>
      </c>
      <c r="AN71" s="44">
        <f t="shared" si="73"/>
        <v>5892.6099999999988</v>
      </c>
      <c r="AO71" s="49">
        <f t="shared" si="125"/>
        <v>0</v>
      </c>
      <c r="AP71" s="49">
        <f t="shared" si="125"/>
        <v>0</v>
      </c>
      <c r="AQ71" s="49">
        <f t="shared" si="125"/>
        <v>0</v>
      </c>
      <c r="AR71" s="49">
        <f t="shared" si="125"/>
        <v>0</v>
      </c>
      <c r="AS71" s="49">
        <f t="shared" si="125"/>
        <v>0</v>
      </c>
      <c r="AT71" s="49">
        <f t="shared" si="125"/>
        <v>0</v>
      </c>
      <c r="AU71" s="49">
        <f>SUBTOTAL(9,AU69:AU70)</f>
        <v>0</v>
      </c>
      <c r="AV71" s="49">
        <f t="shared" si="125"/>
        <v>0</v>
      </c>
      <c r="AW71" s="49">
        <f t="shared" si="125"/>
        <v>0</v>
      </c>
      <c r="AX71" s="49">
        <f t="shared" si="125"/>
        <v>0</v>
      </c>
      <c r="AY71" s="49">
        <f t="shared" si="125"/>
        <v>0</v>
      </c>
      <c r="AZ71" s="44">
        <f t="shared" si="125"/>
        <v>0</v>
      </c>
      <c r="BA71" s="48">
        <f t="shared" si="125"/>
        <v>0</v>
      </c>
      <c r="BB71" s="48">
        <f t="shared" si="125"/>
        <v>0</v>
      </c>
      <c r="BC71" s="44">
        <f t="shared" si="125"/>
        <v>0</v>
      </c>
      <c r="BD71" s="44">
        <f t="shared" si="125"/>
        <v>0</v>
      </c>
      <c r="BE71" s="49">
        <f>SUBTOTAL(9,BE69:BE70)</f>
        <v>0</v>
      </c>
      <c r="BF71" s="49">
        <f t="shared" si="125"/>
        <v>0</v>
      </c>
      <c r="BG71" s="49">
        <f t="shared" si="125"/>
        <v>0</v>
      </c>
      <c r="BH71" s="49">
        <f t="shared" si="125"/>
        <v>0</v>
      </c>
      <c r="BI71" s="49">
        <f t="shared" si="125"/>
        <v>0</v>
      </c>
      <c r="BJ71" s="49">
        <f t="shared" si="125"/>
        <v>0</v>
      </c>
      <c r="BK71" s="49">
        <f t="shared" si="125"/>
        <v>0</v>
      </c>
      <c r="BL71" s="49">
        <f t="shared" si="125"/>
        <v>0</v>
      </c>
      <c r="BM71" s="49">
        <f t="shared" si="125"/>
        <v>0</v>
      </c>
      <c r="BN71" s="49">
        <f t="shared" si="125"/>
        <v>0</v>
      </c>
      <c r="BO71" s="49">
        <f t="shared" si="125"/>
        <v>0</v>
      </c>
      <c r="BP71" s="49">
        <f t="shared" si="125"/>
        <v>0</v>
      </c>
      <c r="BQ71" s="49"/>
      <c r="BR71" s="44">
        <f>SUBTOTAL(9,BR69:BR70)</f>
        <v>0</v>
      </c>
    </row>
    <row r="72" spans="1:97" x14ac:dyDescent="0.25">
      <c r="A72" s="178">
        <f>+A69+1</f>
        <v>44065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6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179"/>
      <c r="B73" s="16" t="s">
        <v>44</v>
      </c>
      <c r="C73" s="33">
        <v>6446.43</v>
      </c>
      <c r="D73" s="34">
        <v>3007.86</v>
      </c>
      <c r="E73" s="34">
        <v>3008</v>
      </c>
      <c r="F73" s="35">
        <v>44067</v>
      </c>
      <c r="G73" s="33">
        <f>IF(E73-D73&lt;0,E73-D73,0)*-1</f>
        <v>0</v>
      </c>
      <c r="H73" s="33">
        <f>IF(E73-D73&gt;0,E73-D73,0)</f>
        <v>0.13999999999987267</v>
      </c>
      <c r="I73" s="34"/>
      <c r="J73" s="34"/>
      <c r="K73" s="34">
        <v>610</v>
      </c>
      <c r="L73" s="34"/>
      <c r="M73" s="36">
        <f>(+K73)*M$5</f>
        <v>13.114999999999998</v>
      </c>
      <c r="N73" s="36">
        <f>(+K73)*N$5</f>
        <v>3.0500000000000003</v>
      </c>
      <c r="O73" s="36">
        <f>+K73-M73-N73+P73</f>
        <v>593.83500000000004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>
        <v>53.57</v>
      </c>
      <c r="AD73" s="38"/>
      <c r="AE73" s="38">
        <v>2775</v>
      </c>
      <c r="AF73" s="34">
        <v>178.57</v>
      </c>
      <c r="AG73" s="33">
        <f>(AF73*0.8)*0.85</f>
        <v>121.4276</v>
      </c>
      <c r="AH73" s="33">
        <f>(AF73*0.8)*0.15</f>
        <v>21.4284</v>
      </c>
      <c r="AI73" s="33">
        <f>AF73*0.2</f>
        <v>35.713999999999999</v>
      </c>
      <c r="AJ73" s="34"/>
      <c r="AK73" s="33">
        <f>(C73-AF73-AJ73)/1.12</f>
        <v>5596.3035714285716</v>
      </c>
      <c r="AL73" s="33">
        <f>AK73-SUM(Y73:AC73)</f>
        <v>5542.7335714285718</v>
      </c>
      <c r="AM73" s="33">
        <f>+AL73*0.12</f>
        <v>665.12802857142856</v>
      </c>
      <c r="AN73" s="33">
        <f t="shared" si="126"/>
        <v>6207.8616000000002</v>
      </c>
      <c r="AO73" s="39"/>
      <c r="AP73" s="40">
        <v>570</v>
      </c>
      <c r="AQ73" s="40">
        <v>690</v>
      </c>
      <c r="AR73" s="40">
        <v>850</v>
      </c>
      <c r="AS73" s="40"/>
      <c r="AT73" s="40"/>
      <c r="AU73" s="40"/>
      <c r="AV73" s="40"/>
      <c r="AW73" s="40"/>
      <c r="AX73" s="40"/>
      <c r="AY73" s="40"/>
      <c r="AZ73" s="33">
        <f>SUM(AO73:AY73)</f>
        <v>2110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2110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6446.43</v>
      </c>
      <c r="D74" s="45">
        <f>SUBTOTAL(9,D72:D73)</f>
        <v>3007.86</v>
      </c>
      <c r="E74" s="45">
        <f>SUBTOTAL(9,E72:E73)</f>
        <v>3008</v>
      </c>
      <c r="F74" s="47"/>
      <c r="G74" s="45">
        <f t="shared" ref="G74:P74" si="127">SUBTOTAL(9,G72:G73)</f>
        <v>0</v>
      </c>
      <c r="H74" s="45">
        <f t="shared" si="127"/>
        <v>0.13999999999987267</v>
      </c>
      <c r="I74" s="159">
        <f t="shared" si="127"/>
        <v>0</v>
      </c>
      <c r="J74" s="159">
        <f t="shared" si="127"/>
        <v>0</v>
      </c>
      <c r="K74" s="159">
        <f t="shared" si="127"/>
        <v>610</v>
      </c>
      <c r="L74" s="159">
        <f t="shared" si="127"/>
        <v>0</v>
      </c>
      <c r="M74" s="46">
        <f t="shared" si="127"/>
        <v>13.114999999999998</v>
      </c>
      <c r="N74" s="46">
        <f t="shared" si="127"/>
        <v>3.0500000000000003</v>
      </c>
      <c r="O74" s="46">
        <f t="shared" si="127"/>
        <v>593.83500000000004</v>
      </c>
      <c r="P74" s="46">
        <f t="shared" si="127"/>
        <v>0</v>
      </c>
      <c r="Q74" s="47"/>
      <c r="R74" s="45">
        <f t="shared" ref="R74:BP74" si="128">SUBTOTAL(9,R72:R73)</f>
        <v>0</v>
      </c>
      <c r="S74" s="45">
        <f t="shared" si="128"/>
        <v>0</v>
      </c>
      <c r="T74" s="46">
        <f t="shared" si="128"/>
        <v>0</v>
      </c>
      <c r="U74" s="46">
        <f t="shared" si="128"/>
        <v>0</v>
      </c>
      <c r="V74" s="46">
        <f t="shared" si="128"/>
        <v>0</v>
      </c>
      <c r="W74" s="46">
        <f t="shared" si="12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8"/>
        <v>121.4276</v>
      </c>
      <c r="AH74" s="44">
        <f t="shared" si="128"/>
        <v>21.4284</v>
      </c>
      <c r="AI74" s="44">
        <f t="shared" si="128"/>
        <v>35.713999999999999</v>
      </c>
      <c r="AJ74" s="45">
        <f t="shared" si="128"/>
        <v>0</v>
      </c>
      <c r="AK74" s="44">
        <f t="shared" si="128"/>
        <v>5596.3035714285716</v>
      </c>
      <c r="AL74" s="44">
        <f t="shared" si="128"/>
        <v>5542.7335714285718</v>
      </c>
      <c r="AM74" s="44">
        <f t="shared" si="128"/>
        <v>665.12802857142856</v>
      </c>
      <c r="AN74" s="44">
        <f t="shared" si="73"/>
        <v>6207.8616000000002</v>
      </c>
      <c r="AO74" s="49">
        <f t="shared" si="128"/>
        <v>0</v>
      </c>
      <c r="AP74" s="49">
        <f t="shared" si="128"/>
        <v>570</v>
      </c>
      <c r="AQ74" s="49">
        <f t="shared" si="128"/>
        <v>690</v>
      </c>
      <c r="AR74" s="49">
        <f t="shared" si="128"/>
        <v>850</v>
      </c>
      <c r="AS74" s="49">
        <f t="shared" si="128"/>
        <v>0</v>
      </c>
      <c r="AT74" s="49">
        <f t="shared" si="128"/>
        <v>0</v>
      </c>
      <c r="AU74" s="49">
        <f>SUBTOTAL(9,AU72:AU73)</f>
        <v>0</v>
      </c>
      <c r="AV74" s="49">
        <f t="shared" si="128"/>
        <v>0</v>
      </c>
      <c r="AW74" s="49">
        <f t="shared" si="128"/>
        <v>0</v>
      </c>
      <c r="AX74" s="49">
        <f t="shared" si="128"/>
        <v>0</v>
      </c>
      <c r="AY74" s="49">
        <f t="shared" si="128"/>
        <v>0</v>
      </c>
      <c r="AZ74" s="44">
        <f t="shared" si="128"/>
        <v>2110</v>
      </c>
      <c r="BA74" s="48">
        <f t="shared" si="128"/>
        <v>0</v>
      </c>
      <c r="BB74" s="48">
        <f t="shared" si="128"/>
        <v>0</v>
      </c>
      <c r="BC74" s="44">
        <f t="shared" si="128"/>
        <v>0</v>
      </c>
      <c r="BD74" s="44">
        <f t="shared" si="128"/>
        <v>0</v>
      </c>
      <c r="BE74" s="49">
        <f>SUBTOTAL(9,BE72:BE73)</f>
        <v>0</v>
      </c>
      <c r="BF74" s="49">
        <f t="shared" si="128"/>
        <v>0</v>
      </c>
      <c r="BG74" s="49">
        <f t="shared" si="128"/>
        <v>0</v>
      </c>
      <c r="BH74" s="49">
        <f t="shared" si="128"/>
        <v>0</v>
      </c>
      <c r="BI74" s="49">
        <f t="shared" si="128"/>
        <v>0</v>
      </c>
      <c r="BJ74" s="49">
        <f t="shared" si="128"/>
        <v>0</v>
      </c>
      <c r="BK74" s="49">
        <f t="shared" si="128"/>
        <v>0</v>
      </c>
      <c r="BL74" s="49">
        <f t="shared" si="128"/>
        <v>0</v>
      </c>
      <c r="BM74" s="49">
        <f t="shared" si="128"/>
        <v>0</v>
      </c>
      <c r="BN74" s="49">
        <f t="shared" si="128"/>
        <v>0</v>
      </c>
      <c r="BO74" s="49">
        <f t="shared" si="128"/>
        <v>0</v>
      </c>
      <c r="BP74" s="49">
        <f t="shared" si="128"/>
        <v>0</v>
      </c>
      <c r="BQ74" s="49"/>
      <c r="BR74" s="44">
        <f>SUBTOTAL(9,BR72:BR73)</f>
        <v>2110</v>
      </c>
    </row>
    <row r="75" spans="1:97" ht="15.75" customHeight="1" x14ac:dyDescent="0.25">
      <c r="A75" s="178">
        <f>+A72+1</f>
        <v>44066</v>
      </c>
      <c r="B75" s="16" t="s">
        <v>43</v>
      </c>
      <c r="C75" s="33"/>
      <c r="D75" s="34"/>
      <c r="E75" s="34"/>
      <c r="F75" s="35"/>
      <c r="G75" s="33">
        <f t="shared" ref="G75:G76" si="129">IF(E75-D75&lt;0,E75-D75,0)*-1</f>
        <v>0</v>
      </c>
      <c r="H75" s="33">
        <f t="shared" ref="H75:H76" si="130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179"/>
      <c r="B76" s="16" t="s">
        <v>44</v>
      </c>
      <c r="C76" s="33"/>
      <c r="D76" s="34"/>
      <c r="E76" s="34"/>
      <c r="F76" s="35"/>
      <c r="G76" s="33">
        <f t="shared" si="129"/>
        <v>0</v>
      </c>
      <c r="H76" s="33">
        <f t="shared" si="130"/>
        <v>0</v>
      </c>
      <c r="I76" s="34"/>
      <c r="J76" s="34"/>
      <c r="K76" s="34"/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/>
      <c r="AF76" s="34"/>
      <c r="AG76" s="33">
        <f>(AF76*0.8)*0.85</f>
        <v>0</v>
      </c>
      <c r="AH76" s="33">
        <f>(AF76*0.8)*0.15</f>
        <v>0</v>
      </c>
      <c r="AI76" s="33">
        <f>AF76*0.2</f>
        <v>0</v>
      </c>
      <c r="AJ76" s="34"/>
      <c r="AK76" s="33">
        <f>(C76-AF76-AJ76)/1.12</f>
        <v>0</v>
      </c>
      <c r="AL76" s="33">
        <f>AK76-SUM(Y76:AC76)</f>
        <v>0</v>
      </c>
      <c r="AM76" s="33">
        <f>+AL76*0.12</f>
        <v>0</v>
      </c>
      <c r="AN76" s="33">
        <f>+AM76+AL76+AJ76</f>
        <v>0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0</v>
      </c>
      <c r="D77" s="45">
        <f>SUBTOTAL(9,D75:D76)</f>
        <v>0</v>
      </c>
      <c r="E77" s="45">
        <f>SUBTOTAL(9,E75:E76)</f>
        <v>0</v>
      </c>
      <c r="F77" s="47"/>
      <c r="G77" s="45">
        <f t="shared" ref="G77:P77" si="131">SUBTOTAL(9,G75:G76)</f>
        <v>0</v>
      </c>
      <c r="H77" s="45">
        <f t="shared" si="131"/>
        <v>0</v>
      </c>
      <c r="I77" s="45">
        <f t="shared" si="131"/>
        <v>0</v>
      </c>
      <c r="J77" s="45">
        <f t="shared" si="131"/>
        <v>0</v>
      </c>
      <c r="K77" s="159">
        <f t="shared" si="131"/>
        <v>0</v>
      </c>
      <c r="L77" s="45">
        <f t="shared" si="131"/>
        <v>0</v>
      </c>
      <c r="M77" s="46">
        <f t="shared" si="131"/>
        <v>0</v>
      </c>
      <c r="N77" s="46">
        <f t="shared" si="131"/>
        <v>0</v>
      </c>
      <c r="O77" s="46">
        <f t="shared" si="131"/>
        <v>0</v>
      </c>
      <c r="P77" s="46">
        <f t="shared" si="131"/>
        <v>0</v>
      </c>
      <c r="Q77" s="116"/>
      <c r="R77" s="45">
        <f t="shared" ref="R77:BP77" si="132">SUBTOTAL(9,R75:R76)</f>
        <v>0</v>
      </c>
      <c r="S77" s="45">
        <f t="shared" si="132"/>
        <v>0</v>
      </c>
      <c r="T77" s="46">
        <f t="shared" si="132"/>
        <v>0</v>
      </c>
      <c r="U77" s="46">
        <f t="shared" si="132"/>
        <v>0</v>
      </c>
      <c r="V77" s="46">
        <f t="shared" si="132"/>
        <v>0</v>
      </c>
      <c r="W77" s="46">
        <f t="shared" si="13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2"/>
        <v>0</v>
      </c>
      <c r="AH77" s="44">
        <f t="shared" si="132"/>
        <v>0</v>
      </c>
      <c r="AI77" s="44">
        <f t="shared" si="132"/>
        <v>0</v>
      </c>
      <c r="AJ77" s="45">
        <f t="shared" si="132"/>
        <v>0</v>
      </c>
      <c r="AK77" s="44">
        <f t="shared" si="132"/>
        <v>0</v>
      </c>
      <c r="AL77" s="44">
        <f t="shared" si="132"/>
        <v>0</v>
      </c>
      <c r="AM77" s="44">
        <f t="shared" si="132"/>
        <v>0</v>
      </c>
      <c r="AN77" s="44">
        <f t="shared" ref="AN77:AN98" si="133">+AM77+AL77+AJ77</f>
        <v>0</v>
      </c>
      <c r="AO77" s="49">
        <f t="shared" si="132"/>
        <v>0</v>
      </c>
      <c r="AP77" s="49">
        <f t="shared" si="132"/>
        <v>0</v>
      </c>
      <c r="AQ77" s="49">
        <f t="shared" si="132"/>
        <v>0</v>
      </c>
      <c r="AR77" s="49">
        <f t="shared" si="132"/>
        <v>0</v>
      </c>
      <c r="AS77" s="49">
        <f t="shared" si="132"/>
        <v>0</v>
      </c>
      <c r="AT77" s="49">
        <f t="shared" si="132"/>
        <v>0</v>
      </c>
      <c r="AU77" s="49">
        <f>SUBTOTAL(9,AU75:AU76)</f>
        <v>0</v>
      </c>
      <c r="AV77" s="49">
        <f t="shared" si="132"/>
        <v>0</v>
      </c>
      <c r="AW77" s="49">
        <f t="shared" si="132"/>
        <v>0</v>
      </c>
      <c r="AX77" s="49">
        <f t="shared" si="132"/>
        <v>0</v>
      </c>
      <c r="AY77" s="49">
        <f t="shared" si="132"/>
        <v>0</v>
      </c>
      <c r="AZ77" s="44">
        <f t="shared" si="132"/>
        <v>0</v>
      </c>
      <c r="BA77" s="48">
        <f t="shared" si="132"/>
        <v>0</v>
      </c>
      <c r="BB77" s="48">
        <f t="shared" si="132"/>
        <v>0</v>
      </c>
      <c r="BC77" s="44">
        <f t="shared" si="132"/>
        <v>0</v>
      </c>
      <c r="BD77" s="44">
        <f t="shared" si="132"/>
        <v>0</v>
      </c>
      <c r="BE77" s="49">
        <f>SUBTOTAL(9,BE75:BE76)</f>
        <v>0</v>
      </c>
      <c r="BF77" s="49">
        <f t="shared" si="132"/>
        <v>0</v>
      </c>
      <c r="BG77" s="49">
        <f t="shared" si="132"/>
        <v>0</v>
      </c>
      <c r="BH77" s="49">
        <f t="shared" si="132"/>
        <v>0</v>
      </c>
      <c r="BI77" s="49">
        <f t="shared" si="132"/>
        <v>0</v>
      </c>
      <c r="BJ77" s="49">
        <f t="shared" si="132"/>
        <v>0</v>
      </c>
      <c r="BK77" s="49">
        <f t="shared" si="132"/>
        <v>0</v>
      </c>
      <c r="BL77" s="49">
        <f t="shared" si="132"/>
        <v>0</v>
      </c>
      <c r="BM77" s="49">
        <f t="shared" si="132"/>
        <v>0</v>
      </c>
      <c r="BN77" s="49">
        <f t="shared" si="132"/>
        <v>0</v>
      </c>
      <c r="BO77" s="49">
        <f t="shared" si="132"/>
        <v>0</v>
      </c>
      <c r="BP77" s="49">
        <f t="shared" si="132"/>
        <v>0</v>
      </c>
      <c r="BQ77" s="49"/>
      <c r="BR77" s="44">
        <f>SUBTOTAL(9,BR75:BR76)</f>
        <v>0</v>
      </c>
    </row>
    <row r="78" spans="1:97" x14ac:dyDescent="0.25">
      <c r="A78" s="178">
        <f>+A75+1</f>
        <v>44067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179"/>
      <c r="B79" s="16" t="s">
        <v>44</v>
      </c>
      <c r="C79" s="33">
        <v>5960.55</v>
      </c>
      <c r="D79" s="34">
        <v>2731.16</v>
      </c>
      <c r="E79" s="34">
        <v>2732</v>
      </c>
      <c r="F79" s="35">
        <v>44068</v>
      </c>
      <c r="G79" s="33">
        <f>IF(E79-D79&lt;0,E79-D79,0)*-1</f>
        <v>0</v>
      </c>
      <c r="H79" s="33">
        <f>IF(E79-D79&gt;0,E79-D79,0)</f>
        <v>0.84000000000014552</v>
      </c>
      <c r="I79" s="34"/>
      <c r="J79" s="34"/>
      <c r="K79" s="34">
        <v>849.64</v>
      </c>
      <c r="L79" s="34"/>
      <c r="M79" s="36">
        <f>(+K79)*M$5</f>
        <v>18.267259999999997</v>
      </c>
      <c r="N79" s="36">
        <f>(+K79)*N$5</f>
        <v>4.2481999999999998</v>
      </c>
      <c r="O79" s="36">
        <f>+K79-M79-N79+P79</f>
        <v>827.12454000000002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14.75</v>
      </c>
      <c r="AA79" s="34"/>
      <c r="AB79" s="34"/>
      <c r="AC79" s="34"/>
      <c r="AD79" s="38"/>
      <c r="AE79" s="38">
        <v>2365</v>
      </c>
      <c r="AF79" s="34">
        <v>120.55</v>
      </c>
      <c r="AG79" s="33">
        <f>(AF79*0.8)*0.85</f>
        <v>81.97399999999999</v>
      </c>
      <c r="AH79" s="33">
        <f>(AF79*0.8)*0.15</f>
        <v>14.465999999999999</v>
      </c>
      <c r="AI79" s="33">
        <f>AF79*0.2</f>
        <v>24.11</v>
      </c>
      <c r="AJ79" s="34"/>
      <c r="AK79" s="33">
        <f>(C79-AF79-AJ79)/1.12</f>
        <v>5214.2857142857138</v>
      </c>
      <c r="AL79" s="33">
        <f>AK79-SUM(Y79:AC79)</f>
        <v>5199.5357142857138</v>
      </c>
      <c r="AM79" s="33">
        <f>+AL79*0.12</f>
        <v>623.94428571428568</v>
      </c>
      <c r="AN79" s="33">
        <f>+AM79+AL79+AJ79</f>
        <v>5823.48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5960.55</v>
      </c>
      <c r="D80" s="45">
        <f>SUBTOTAL(9,D78:D79)</f>
        <v>2731.16</v>
      </c>
      <c r="E80" s="45">
        <f>SUBTOTAL(9,E78:E79)</f>
        <v>2732</v>
      </c>
      <c r="F80" s="47"/>
      <c r="G80" s="45">
        <f t="shared" ref="G80:P80" si="134">SUBTOTAL(9,G78:G79)</f>
        <v>0</v>
      </c>
      <c r="H80" s="45">
        <f t="shared" si="134"/>
        <v>0.84000000000014552</v>
      </c>
      <c r="I80" s="45"/>
      <c r="J80" s="45">
        <f t="shared" si="134"/>
        <v>0</v>
      </c>
      <c r="K80" s="159">
        <f t="shared" si="134"/>
        <v>849.64</v>
      </c>
      <c r="L80" s="45">
        <f t="shared" si="134"/>
        <v>0</v>
      </c>
      <c r="M80" s="46">
        <f t="shared" si="134"/>
        <v>18.267259999999997</v>
      </c>
      <c r="N80" s="46">
        <f t="shared" si="134"/>
        <v>4.2481999999999998</v>
      </c>
      <c r="O80" s="46">
        <f t="shared" si="134"/>
        <v>827.12454000000002</v>
      </c>
      <c r="P80" s="46">
        <f t="shared" si="134"/>
        <v>0</v>
      </c>
      <c r="Q80" s="47"/>
      <c r="R80" s="45">
        <f t="shared" ref="R80:BP80" si="135">SUBTOTAL(9,R78:R79)</f>
        <v>0</v>
      </c>
      <c r="S80" s="45">
        <f t="shared" si="135"/>
        <v>0</v>
      </c>
      <c r="T80" s="46">
        <f t="shared" si="135"/>
        <v>0</v>
      </c>
      <c r="U80" s="46">
        <f t="shared" si="135"/>
        <v>0</v>
      </c>
      <c r="V80" s="46">
        <f t="shared" si="135"/>
        <v>0</v>
      </c>
      <c r="W80" s="46">
        <f t="shared" si="13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5"/>
        <v>81.97399999999999</v>
      </c>
      <c r="AH80" s="44">
        <f t="shared" si="135"/>
        <v>14.465999999999999</v>
      </c>
      <c r="AI80" s="44">
        <f t="shared" si="135"/>
        <v>24.11</v>
      </c>
      <c r="AJ80" s="45">
        <f t="shared" si="135"/>
        <v>0</v>
      </c>
      <c r="AK80" s="44">
        <f t="shared" si="135"/>
        <v>5214.2857142857138</v>
      </c>
      <c r="AL80" s="44">
        <f t="shared" si="135"/>
        <v>5199.5357142857138</v>
      </c>
      <c r="AM80" s="44">
        <f t="shared" si="135"/>
        <v>623.94428571428568</v>
      </c>
      <c r="AN80" s="44">
        <f t="shared" si="133"/>
        <v>5823.48</v>
      </c>
      <c r="AO80" s="49">
        <f t="shared" si="135"/>
        <v>0</v>
      </c>
      <c r="AP80" s="49">
        <f t="shared" si="135"/>
        <v>0</v>
      </c>
      <c r="AQ80" s="49">
        <f t="shared" si="135"/>
        <v>0</v>
      </c>
      <c r="AR80" s="49">
        <f t="shared" si="135"/>
        <v>0</v>
      </c>
      <c r="AS80" s="49">
        <f t="shared" si="135"/>
        <v>0</v>
      </c>
      <c r="AT80" s="49">
        <f t="shared" si="135"/>
        <v>0</v>
      </c>
      <c r="AU80" s="49">
        <f>SUBTOTAL(9,AU78:AU79)</f>
        <v>0</v>
      </c>
      <c r="AV80" s="49">
        <f t="shared" si="135"/>
        <v>0</v>
      </c>
      <c r="AW80" s="49">
        <f t="shared" si="135"/>
        <v>0</v>
      </c>
      <c r="AX80" s="49">
        <f t="shared" si="135"/>
        <v>0</v>
      </c>
      <c r="AY80" s="49">
        <f t="shared" si="135"/>
        <v>0</v>
      </c>
      <c r="AZ80" s="44">
        <f t="shared" si="135"/>
        <v>0</v>
      </c>
      <c r="BA80" s="48">
        <f t="shared" si="135"/>
        <v>0</v>
      </c>
      <c r="BB80" s="48">
        <f t="shared" si="135"/>
        <v>0</v>
      </c>
      <c r="BC80" s="44">
        <f t="shared" si="135"/>
        <v>0</v>
      </c>
      <c r="BD80" s="44">
        <f t="shared" si="135"/>
        <v>0</v>
      </c>
      <c r="BE80" s="49">
        <f>SUBTOTAL(9,BE78:BE79)</f>
        <v>0</v>
      </c>
      <c r="BF80" s="49">
        <f t="shared" si="135"/>
        <v>0</v>
      </c>
      <c r="BG80" s="49">
        <f t="shared" si="135"/>
        <v>0</v>
      </c>
      <c r="BH80" s="49">
        <f t="shared" si="135"/>
        <v>0</v>
      </c>
      <c r="BI80" s="49">
        <f t="shared" si="135"/>
        <v>0</v>
      </c>
      <c r="BJ80" s="49">
        <f t="shared" si="135"/>
        <v>0</v>
      </c>
      <c r="BK80" s="49">
        <f t="shared" si="135"/>
        <v>0</v>
      </c>
      <c r="BL80" s="49">
        <f t="shared" si="135"/>
        <v>0</v>
      </c>
      <c r="BM80" s="49">
        <f t="shared" si="135"/>
        <v>0</v>
      </c>
      <c r="BN80" s="49">
        <f t="shared" si="135"/>
        <v>0</v>
      </c>
      <c r="BO80" s="49">
        <f t="shared" si="135"/>
        <v>0</v>
      </c>
      <c r="BP80" s="49">
        <f t="shared" si="135"/>
        <v>0</v>
      </c>
      <c r="BQ80" s="49"/>
      <c r="BR80" s="44">
        <f>SUBTOTAL(9,BR78:BR79)</f>
        <v>0</v>
      </c>
    </row>
    <row r="81" spans="1:97" ht="15.75" customHeight="1" x14ac:dyDescent="0.25">
      <c r="A81" s="178">
        <f>+A78+1</f>
        <v>44068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6">AK81-SUM(Y81:AC81)</f>
        <v>0</v>
      </c>
      <c r="AM81" s="33">
        <f t="shared" ref="AM81:AM82" si="137">+AL81*0.12</f>
        <v>0</v>
      </c>
      <c r="AN81" s="33">
        <f t="shared" ref="AN81:AN82" si="138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179"/>
      <c r="B82" s="16" t="s">
        <v>44</v>
      </c>
      <c r="C82" s="33">
        <v>15568.45</v>
      </c>
      <c r="D82" s="34">
        <v>11197.79</v>
      </c>
      <c r="E82" s="34">
        <v>11197</v>
      </c>
      <c r="F82" s="35">
        <v>44069</v>
      </c>
      <c r="G82" s="33"/>
      <c r="H82" s="33">
        <f>IF(E82-D82&gt;0,E82-D82,0)</f>
        <v>0</v>
      </c>
      <c r="I82" s="34"/>
      <c r="J82" s="34"/>
      <c r="K82" s="34">
        <v>753.75</v>
      </c>
      <c r="L82" s="34"/>
      <c r="M82" s="36">
        <f>(+K82)*M$5</f>
        <v>16.205624999999998</v>
      </c>
      <c r="N82" s="36">
        <f>(+K82)*N$5</f>
        <v>3.7687500000000003</v>
      </c>
      <c r="O82" s="36">
        <f>+K82-M82-N82+P82</f>
        <v>733.77562499999999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84.5</v>
      </c>
      <c r="AA82" s="34"/>
      <c r="AB82" s="34"/>
      <c r="AC82" s="34">
        <v>217.41</v>
      </c>
      <c r="AD82" s="38"/>
      <c r="AE82" s="38">
        <v>3315</v>
      </c>
      <c r="AF82" s="34">
        <v>541.42999999999995</v>
      </c>
      <c r="AG82" s="33">
        <f>(AF82*0.8)*0.85</f>
        <v>368.17239999999998</v>
      </c>
      <c r="AH82" s="33">
        <f>(AF82*0.8)*0.15</f>
        <v>64.971599999999995</v>
      </c>
      <c r="AI82" s="33">
        <f>AF82*0.2</f>
        <v>108.286</v>
      </c>
      <c r="AJ82" s="34"/>
      <c r="AK82" s="33">
        <f t="shared" ref="AK82" si="139">(C82-AF82-AJ82)/1.12</f>
        <v>13416.982142857141</v>
      </c>
      <c r="AL82" s="33">
        <f t="shared" si="136"/>
        <v>13115.072142857141</v>
      </c>
      <c r="AM82" s="33">
        <f t="shared" si="137"/>
        <v>1573.8086571428569</v>
      </c>
      <c r="AN82" s="33">
        <f t="shared" si="138"/>
        <v>14688.880799999999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15568.45</v>
      </c>
      <c r="D83" s="45">
        <f>SUBTOTAL(9,D81:D82)</f>
        <v>11197.79</v>
      </c>
      <c r="E83" s="45">
        <f>SUBTOTAL(9,E81:E82)</f>
        <v>11197</v>
      </c>
      <c r="F83" s="47"/>
      <c r="G83" s="45">
        <f t="shared" ref="G83:P83" si="140">SUBTOTAL(9,G81:G82)</f>
        <v>0</v>
      </c>
      <c r="H83" s="45">
        <f t="shared" si="140"/>
        <v>0</v>
      </c>
      <c r="I83" s="45">
        <f t="shared" si="140"/>
        <v>0</v>
      </c>
      <c r="J83" s="45">
        <f t="shared" si="140"/>
        <v>0</v>
      </c>
      <c r="K83" s="159">
        <f t="shared" si="140"/>
        <v>753.75</v>
      </c>
      <c r="L83" s="45">
        <f t="shared" si="140"/>
        <v>0</v>
      </c>
      <c r="M83" s="46">
        <f t="shared" si="140"/>
        <v>16.205624999999998</v>
      </c>
      <c r="N83" s="46">
        <f t="shared" si="140"/>
        <v>3.7687500000000003</v>
      </c>
      <c r="O83" s="46">
        <f t="shared" si="140"/>
        <v>733.77562499999999</v>
      </c>
      <c r="P83" s="46">
        <f t="shared" si="140"/>
        <v>0</v>
      </c>
      <c r="Q83" s="47"/>
      <c r="R83" s="45">
        <f t="shared" ref="R83:BP83" si="141">SUBTOTAL(9,R81:R82)</f>
        <v>0</v>
      </c>
      <c r="S83" s="45">
        <f t="shared" si="141"/>
        <v>0</v>
      </c>
      <c r="T83" s="46">
        <f t="shared" si="141"/>
        <v>0</v>
      </c>
      <c r="U83" s="46">
        <f t="shared" si="141"/>
        <v>0</v>
      </c>
      <c r="V83" s="46">
        <f t="shared" si="141"/>
        <v>0</v>
      </c>
      <c r="W83" s="46">
        <f t="shared" si="141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1"/>
        <v>368.17239999999998</v>
      </c>
      <c r="AH83" s="44">
        <f t="shared" si="141"/>
        <v>64.971599999999995</v>
      </c>
      <c r="AI83" s="44">
        <f t="shared" si="141"/>
        <v>108.286</v>
      </c>
      <c r="AJ83" s="45">
        <f t="shared" si="141"/>
        <v>0</v>
      </c>
      <c r="AK83" s="44">
        <f t="shared" si="141"/>
        <v>13416.982142857141</v>
      </c>
      <c r="AL83" s="44">
        <f t="shared" si="141"/>
        <v>13115.072142857141</v>
      </c>
      <c r="AM83" s="44">
        <f t="shared" si="141"/>
        <v>1573.8086571428569</v>
      </c>
      <c r="AN83" s="44">
        <f t="shared" si="133"/>
        <v>14688.880799999999</v>
      </c>
      <c r="AO83" s="49">
        <f t="shared" si="141"/>
        <v>0</v>
      </c>
      <c r="AP83" s="49">
        <f t="shared" si="141"/>
        <v>0</v>
      </c>
      <c r="AQ83" s="49">
        <f t="shared" si="141"/>
        <v>0</v>
      </c>
      <c r="AR83" s="49">
        <f t="shared" si="141"/>
        <v>0</v>
      </c>
      <c r="AS83" s="49">
        <f t="shared" si="141"/>
        <v>0</v>
      </c>
      <c r="AT83" s="49">
        <f t="shared" si="141"/>
        <v>0</v>
      </c>
      <c r="AU83" s="49">
        <f>SUBTOTAL(9,AU81:AU82)</f>
        <v>0</v>
      </c>
      <c r="AV83" s="49">
        <f t="shared" si="141"/>
        <v>0</v>
      </c>
      <c r="AW83" s="49">
        <f t="shared" si="141"/>
        <v>0</v>
      </c>
      <c r="AX83" s="49">
        <f t="shared" si="141"/>
        <v>0</v>
      </c>
      <c r="AY83" s="49">
        <f t="shared" si="141"/>
        <v>0</v>
      </c>
      <c r="AZ83" s="44">
        <f t="shared" si="141"/>
        <v>0</v>
      </c>
      <c r="BA83" s="48" t="s">
        <v>1</v>
      </c>
      <c r="BB83" s="48">
        <f t="shared" si="141"/>
        <v>0</v>
      </c>
      <c r="BC83" s="44">
        <f t="shared" si="141"/>
        <v>0</v>
      </c>
      <c r="BD83" s="44">
        <f t="shared" si="141"/>
        <v>0</v>
      </c>
      <c r="BE83" s="49">
        <f>SUBTOTAL(9,BE81:BE82)</f>
        <v>0</v>
      </c>
      <c r="BF83" s="49"/>
      <c r="BG83" s="49">
        <f t="shared" si="141"/>
        <v>0</v>
      </c>
      <c r="BH83" s="49">
        <f t="shared" si="141"/>
        <v>0</v>
      </c>
      <c r="BI83" s="49">
        <f t="shared" si="141"/>
        <v>0</v>
      </c>
      <c r="BJ83" s="49">
        <f t="shared" si="141"/>
        <v>0</v>
      </c>
      <c r="BK83" s="49">
        <f t="shared" si="141"/>
        <v>0</v>
      </c>
      <c r="BL83" s="49">
        <f t="shared" si="141"/>
        <v>0</v>
      </c>
      <c r="BM83" s="49">
        <f t="shared" si="141"/>
        <v>0</v>
      </c>
      <c r="BN83" s="49">
        <f t="shared" si="141"/>
        <v>0</v>
      </c>
      <c r="BO83" s="49">
        <f t="shared" si="141"/>
        <v>0</v>
      </c>
      <c r="BP83" s="49">
        <f t="shared" si="141"/>
        <v>0</v>
      </c>
      <c r="BQ83" s="49"/>
      <c r="BR83" s="44">
        <f>SUBTOTAL(9,BR81:BR82)</f>
        <v>0</v>
      </c>
    </row>
    <row r="84" spans="1:97" x14ac:dyDescent="0.25">
      <c r="A84" s="178">
        <f>+A81+1</f>
        <v>44069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179"/>
      <c r="B85" s="15" t="s">
        <v>44</v>
      </c>
      <c r="C85" s="33">
        <v>15731.44</v>
      </c>
      <c r="D85" s="34">
        <v>8104.13</v>
      </c>
      <c r="E85" s="34">
        <v>8105</v>
      </c>
      <c r="F85" s="35">
        <v>44070</v>
      </c>
      <c r="G85" s="33">
        <f>IF(E85-D85&lt;0,E85-D85,0)*-1</f>
        <v>0</v>
      </c>
      <c r="H85" s="33">
        <f>IF(E85-D85&gt;0,E85-D85,0)</f>
        <v>0.86999999999989086</v>
      </c>
      <c r="I85" s="34"/>
      <c r="J85" s="34"/>
      <c r="K85" s="34">
        <v>5266.7</v>
      </c>
      <c r="L85" s="34"/>
      <c r="M85" s="36">
        <f>(+K85)*M$5</f>
        <v>113.23404999999998</v>
      </c>
      <c r="N85" s="36">
        <f>(+K85)*N$5</f>
        <v>26.333500000000001</v>
      </c>
      <c r="O85" s="36">
        <f>+K85-M85-N85+P85</f>
        <v>5127.1324500000001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50.5</v>
      </c>
      <c r="AA85" s="34"/>
      <c r="AB85" s="34">
        <v>108.5</v>
      </c>
      <c r="AC85" s="34">
        <v>36.61</v>
      </c>
      <c r="AD85" s="38"/>
      <c r="AE85" s="38">
        <v>2165</v>
      </c>
      <c r="AF85" s="34">
        <v>743.4</v>
      </c>
      <c r="AG85" s="33">
        <f>(AF85*0.8)*0.85</f>
        <v>505.512</v>
      </c>
      <c r="AH85" s="33">
        <f>(AF85*0.8)*0.15</f>
        <v>89.207999999999998</v>
      </c>
      <c r="AI85" s="33">
        <f>AF85*0.2</f>
        <v>148.68</v>
      </c>
      <c r="AJ85" s="34"/>
      <c r="AK85" s="33">
        <f t="shared" ref="AK85" si="142">(C85-AF85-AJ85)/1.12</f>
        <v>13382.178571428571</v>
      </c>
      <c r="AL85" s="33">
        <f t="shared" ref="AL85" si="143">AK85-SUM(Y85:AC85)</f>
        <v>13186.56857142857</v>
      </c>
      <c r="AM85" s="33">
        <f t="shared" ref="AM85" si="144">+AL85*0.12</f>
        <v>1582.3882285714283</v>
      </c>
      <c r="AN85" s="33">
        <f t="shared" si="133"/>
        <v>14768.956799999998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15731.44</v>
      </c>
      <c r="D86" s="45">
        <f>SUBTOTAL(9,D84:D85)</f>
        <v>8104.13</v>
      </c>
      <c r="E86" s="45">
        <f>SUBTOTAL(9,E84:E85)</f>
        <v>8105</v>
      </c>
      <c r="F86" s="47"/>
      <c r="G86" s="45">
        <f t="shared" ref="G86:P86" si="145">SUBTOTAL(9,G84:G85)</f>
        <v>0</v>
      </c>
      <c r="H86" s="45">
        <f t="shared" si="145"/>
        <v>0.86999999999989086</v>
      </c>
      <c r="I86" s="45">
        <f t="shared" si="145"/>
        <v>0</v>
      </c>
      <c r="J86" s="45">
        <f t="shared" si="145"/>
        <v>0</v>
      </c>
      <c r="K86" s="159">
        <f t="shared" si="145"/>
        <v>5266.7</v>
      </c>
      <c r="L86" s="45">
        <f t="shared" si="145"/>
        <v>0</v>
      </c>
      <c r="M86" s="46">
        <f t="shared" si="145"/>
        <v>113.23404999999998</v>
      </c>
      <c r="N86" s="46">
        <f t="shared" si="145"/>
        <v>26.333500000000001</v>
      </c>
      <c r="O86" s="46">
        <f t="shared" si="145"/>
        <v>5127.1324500000001</v>
      </c>
      <c r="P86" s="46">
        <f t="shared" si="145"/>
        <v>0</v>
      </c>
      <c r="Q86" s="47"/>
      <c r="R86" s="45">
        <f t="shared" ref="R86:BP86" si="146">SUBTOTAL(9,R84:R85)</f>
        <v>0</v>
      </c>
      <c r="S86" s="45">
        <f t="shared" si="146"/>
        <v>0</v>
      </c>
      <c r="T86" s="46">
        <f t="shared" si="146"/>
        <v>0</v>
      </c>
      <c r="U86" s="46">
        <f t="shared" si="146"/>
        <v>0</v>
      </c>
      <c r="V86" s="46">
        <f t="shared" si="146"/>
        <v>0</v>
      </c>
      <c r="W86" s="46">
        <f t="shared" si="14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6"/>
        <v>505.512</v>
      </c>
      <c r="AH86" s="44">
        <f t="shared" si="146"/>
        <v>89.207999999999998</v>
      </c>
      <c r="AI86" s="44">
        <f t="shared" si="146"/>
        <v>148.68</v>
      </c>
      <c r="AJ86" s="45">
        <f t="shared" si="146"/>
        <v>0</v>
      </c>
      <c r="AK86" s="44">
        <f t="shared" si="146"/>
        <v>13382.178571428571</v>
      </c>
      <c r="AL86" s="44">
        <f t="shared" si="146"/>
        <v>13186.56857142857</v>
      </c>
      <c r="AM86" s="44">
        <f t="shared" si="146"/>
        <v>1582.3882285714283</v>
      </c>
      <c r="AN86" s="44">
        <f t="shared" si="133"/>
        <v>14768.956799999998</v>
      </c>
      <c r="AO86" s="49">
        <f t="shared" si="146"/>
        <v>0</v>
      </c>
      <c r="AP86" s="49">
        <f t="shared" si="146"/>
        <v>0</v>
      </c>
      <c r="AQ86" s="49">
        <f t="shared" si="146"/>
        <v>0</v>
      </c>
      <c r="AR86" s="49">
        <f t="shared" si="146"/>
        <v>0</v>
      </c>
      <c r="AS86" s="49">
        <f t="shared" si="146"/>
        <v>0</v>
      </c>
      <c r="AT86" s="49">
        <f t="shared" si="146"/>
        <v>0</v>
      </c>
      <c r="AU86" s="49">
        <f>SUBTOTAL(9,AU84:AU85)</f>
        <v>0</v>
      </c>
      <c r="AV86" s="49">
        <f t="shared" si="146"/>
        <v>0</v>
      </c>
      <c r="AW86" s="49">
        <f t="shared" si="146"/>
        <v>0</v>
      </c>
      <c r="AX86" s="49">
        <f t="shared" si="146"/>
        <v>0</v>
      </c>
      <c r="AY86" s="49">
        <f t="shared" si="146"/>
        <v>0</v>
      </c>
      <c r="AZ86" s="44">
        <f t="shared" si="146"/>
        <v>0</v>
      </c>
      <c r="BA86" s="48">
        <f t="shared" si="146"/>
        <v>0</v>
      </c>
      <c r="BB86" s="48">
        <f t="shared" si="146"/>
        <v>0</v>
      </c>
      <c r="BC86" s="44">
        <f t="shared" si="146"/>
        <v>0</v>
      </c>
      <c r="BD86" s="44">
        <f t="shared" si="146"/>
        <v>0</v>
      </c>
      <c r="BE86" s="49">
        <f>SUBTOTAL(9,BE84:BE85)</f>
        <v>0</v>
      </c>
      <c r="BF86" s="49">
        <f t="shared" si="146"/>
        <v>0</v>
      </c>
      <c r="BG86" s="49">
        <f t="shared" si="146"/>
        <v>0</v>
      </c>
      <c r="BH86" s="49">
        <f t="shared" si="146"/>
        <v>0</v>
      </c>
      <c r="BI86" s="49">
        <f t="shared" si="146"/>
        <v>0</v>
      </c>
      <c r="BJ86" s="49">
        <f t="shared" si="146"/>
        <v>0</v>
      </c>
      <c r="BK86" s="49">
        <f t="shared" si="146"/>
        <v>0</v>
      </c>
      <c r="BL86" s="49">
        <f t="shared" si="146"/>
        <v>0</v>
      </c>
      <c r="BM86" s="49">
        <f t="shared" si="146"/>
        <v>0</v>
      </c>
      <c r="BN86" s="49">
        <f t="shared" si="146"/>
        <v>0</v>
      </c>
      <c r="BO86" s="49">
        <f t="shared" si="146"/>
        <v>0</v>
      </c>
      <c r="BP86" s="49">
        <f t="shared" si="146"/>
        <v>0</v>
      </c>
      <c r="BQ86" s="49"/>
      <c r="BR86" s="44">
        <f>SUBTOTAL(9,BR84:BR85)</f>
        <v>0</v>
      </c>
    </row>
    <row r="87" spans="1:97" ht="15.75" customHeight="1" x14ac:dyDescent="0.25">
      <c r="A87" s="178">
        <f>+A84+1</f>
        <v>44070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7">(C87-AF87-AJ87)/1.12</f>
        <v>0</v>
      </c>
      <c r="AL87" s="33">
        <f t="shared" ref="AL87:AL88" si="148">AK87-SUM(Y87:AC87)</f>
        <v>0</v>
      </c>
      <c r="AM87" s="33">
        <f t="shared" ref="AM87:AM88" si="149">+AL87*0.12</f>
        <v>0</v>
      </c>
      <c r="AN87" s="33">
        <f t="shared" ref="AN87:AN88" si="150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179"/>
      <c r="B88" s="15" t="s">
        <v>44</v>
      </c>
      <c r="C88" s="33">
        <v>10517.07</v>
      </c>
      <c r="D88" s="34">
        <v>5865.74</v>
      </c>
      <c r="E88" s="34">
        <v>5865</v>
      </c>
      <c r="F88" s="35">
        <v>44071</v>
      </c>
      <c r="G88" s="33">
        <f>IF(E88-D88&lt;0,E88-D88,0)*-1</f>
        <v>0.73999999999978172</v>
      </c>
      <c r="H88" s="33">
        <f>IF(E88-D88&gt;0,E88-D88,0)</f>
        <v>0</v>
      </c>
      <c r="I88" s="34"/>
      <c r="J88" s="34"/>
      <c r="K88" s="34">
        <v>2347.41</v>
      </c>
      <c r="L88" s="34"/>
      <c r="M88" s="36">
        <f>(+K88)*M$5</f>
        <v>50.469314999999995</v>
      </c>
      <c r="N88" s="36">
        <f>(+K88)*N$5</f>
        <v>11.73705</v>
      </c>
      <c r="O88" s="36">
        <f>+K88-M88-N88+P88</f>
        <v>2285.2036349999998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>
        <v>108.92</v>
      </c>
      <c r="AD88" s="38"/>
      <c r="AE88" s="38">
        <v>2195</v>
      </c>
      <c r="AF88" s="34">
        <v>507.43</v>
      </c>
      <c r="AG88" s="33">
        <f>(AF88*0.8)*0.85</f>
        <v>345.05239999999998</v>
      </c>
      <c r="AH88" s="33">
        <f>(AF88*0.8)*0.15</f>
        <v>60.891599999999997</v>
      </c>
      <c r="AI88" s="33">
        <f>AF88*0.2</f>
        <v>101.486</v>
      </c>
      <c r="AJ88" s="34"/>
      <c r="AK88" s="33">
        <f t="shared" si="147"/>
        <v>8937.1785714285706</v>
      </c>
      <c r="AL88" s="33">
        <f t="shared" si="148"/>
        <v>8828.2585714285706</v>
      </c>
      <c r="AM88" s="33">
        <f t="shared" si="149"/>
        <v>1059.3910285714285</v>
      </c>
      <c r="AN88" s="33">
        <f t="shared" si="150"/>
        <v>9887.6495999999988</v>
      </c>
      <c r="AO88" s="39">
        <v>70</v>
      </c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70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70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10517.07</v>
      </c>
      <c r="D89" s="45">
        <f>SUBTOTAL(9,D87:D88)</f>
        <v>5865.74</v>
      </c>
      <c r="E89" s="45">
        <f>SUBTOTAL(9,E87:E88)</f>
        <v>5865</v>
      </c>
      <c r="F89" s="47"/>
      <c r="G89" s="45">
        <f t="shared" ref="G89:P89" si="151">SUBTOTAL(9,G87:G88)</f>
        <v>0.73999999999978172</v>
      </c>
      <c r="H89" s="45">
        <f t="shared" si="151"/>
        <v>0</v>
      </c>
      <c r="I89" s="45">
        <f t="shared" si="151"/>
        <v>0</v>
      </c>
      <c r="J89" s="45">
        <f t="shared" si="151"/>
        <v>0</v>
      </c>
      <c r="K89" s="159">
        <f t="shared" si="151"/>
        <v>2347.41</v>
      </c>
      <c r="L89" s="45">
        <f t="shared" si="151"/>
        <v>0</v>
      </c>
      <c r="M89" s="46">
        <f t="shared" si="151"/>
        <v>50.469314999999995</v>
      </c>
      <c r="N89" s="46">
        <f t="shared" si="151"/>
        <v>11.73705</v>
      </c>
      <c r="O89" s="46">
        <f t="shared" si="151"/>
        <v>2285.2036349999998</v>
      </c>
      <c r="P89" s="46">
        <f t="shared" si="151"/>
        <v>0</v>
      </c>
      <c r="Q89" s="47"/>
      <c r="R89" s="45">
        <f t="shared" ref="R89:BP89" si="152">SUBTOTAL(9,R87:R88)</f>
        <v>0</v>
      </c>
      <c r="S89" s="45">
        <f t="shared" si="152"/>
        <v>0</v>
      </c>
      <c r="T89" s="46">
        <f t="shared" si="152"/>
        <v>0</v>
      </c>
      <c r="U89" s="46">
        <f t="shared" si="152"/>
        <v>0</v>
      </c>
      <c r="V89" s="46">
        <f t="shared" si="152"/>
        <v>0</v>
      </c>
      <c r="W89" s="46">
        <f t="shared" si="15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2"/>
        <v>345.05239999999998</v>
      </c>
      <c r="AH89" s="44">
        <f t="shared" si="152"/>
        <v>60.891599999999997</v>
      </c>
      <c r="AI89" s="44">
        <f t="shared" si="152"/>
        <v>101.486</v>
      </c>
      <c r="AJ89" s="45">
        <f t="shared" si="152"/>
        <v>0</v>
      </c>
      <c r="AK89" s="44">
        <f t="shared" si="152"/>
        <v>8937.1785714285706</v>
      </c>
      <c r="AL89" s="44">
        <f t="shared" si="152"/>
        <v>8828.2585714285706</v>
      </c>
      <c r="AM89" s="44">
        <f t="shared" si="152"/>
        <v>1059.3910285714285</v>
      </c>
      <c r="AN89" s="44">
        <f t="shared" si="133"/>
        <v>9887.6495999999988</v>
      </c>
      <c r="AO89" s="49">
        <f t="shared" si="152"/>
        <v>70</v>
      </c>
      <c r="AP89" s="49">
        <f t="shared" si="152"/>
        <v>0</v>
      </c>
      <c r="AQ89" s="49">
        <f t="shared" si="152"/>
        <v>0</v>
      </c>
      <c r="AR89" s="49">
        <f t="shared" si="152"/>
        <v>0</v>
      </c>
      <c r="AS89" s="49">
        <f t="shared" si="152"/>
        <v>0</v>
      </c>
      <c r="AT89" s="49">
        <f t="shared" si="152"/>
        <v>0</v>
      </c>
      <c r="AU89" s="49">
        <f>SUBTOTAL(9,AU87:AU88)</f>
        <v>0</v>
      </c>
      <c r="AV89" s="49">
        <f t="shared" si="152"/>
        <v>0</v>
      </c>
      <c r="AW89" s="49">
        <f t="shared" si="152"/>
        <v>0</v>
      </c>
      <c r="AX89" s="49">
        <f t="shared" si="152"/>
        <v>0</v>
      </c>
      <c r="AY89" s="49">
        <f t="shared" si="152"/>
        <v>0</v>
      </c>
      <c r="AZ89" s="44">
        <f t="shared" si="152"/>
        <v>70</v>
      </c>
      <c r="BA89" s="48">
        <f t="shared" si="152"/>
        <v>0</v>
      </c>
      <c r="BB89" s="48">
        <f t="shared" si="152"/>
        <v>0</v>
      </c>
      <c r="BC89" s="44">
        <f t="shared" si="152"/>
        <v>0</v>
      </c>
      <c r="BD89" s="44">
        <f t="shared" si="152"/>
        <v>0</v>
      </c>
      <c r="BE89" s="49">
        <f>SUBTOTAL(9,BE87:BE88)</f>
        <v>0</v>
      </c>
      <c r="BF89" s="49">
        <f t="shared" si="152"/>
        <v>0</v>
      </c>
      <c r="BG89" s="49">
        <f t="shared" si="152"/>
        <v>0</v>
      </c>
      <c r="BH89" s="49">
        <f t="shared" si="152"/>
        <v>0</v>
      </c>
      <c r="BI89" s="49">
        <f t="shared" si="152"/>
        <v>0</v>
      </c>
      <c r="BJ89" s="49">
        <f t="shared" si="152"/>
        <v>0</v>
      </c>
      <c r="BK89" s="49">
        <f t="shared" si="152"/>
        <v>0</v>
      </c>
      <c r="BL89" s="49">
        <f t="shared" si="152"/>
        <v>0</v>
      </c>
      <c r="BM89" s="49">
        <f t="shared" si="152"/>
        <v>0</v>
      </c>
      <c r="BN89" s="49">
        <f t="shared" si="152"/>
        <v>0</v>
      </c>
      <c r="BO89" s="49">
        <f t="shared" si="152"/>
        <v>0</v>
      </c>
      <c r="BP89" s="49">
        <f t="shared" si="152"/>
        <v>0</v>
      </c>
      <c r="BQ89" s="49"/>
      <c r="BR89" s="44">
        <f>SUBTOTAL(9,BR87:BR88)</f>
        <v>70</v>
      </c>
    </row>
    <row r="90" spans="1:97" x14ac:dyDescent="0.25">
      <c r="A90" s="178">
        <f>+A87+1</f>
        <v>44071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3">(C90-AF90-AJ90)/1.12</f>
        <v>0</v>
      </c>
      <c r="AL90" s="33">
        <f t="shared" ref="AL90:AL91" si="154">AK90-SUM(Y90:AC90)</f>
        <v>0</v>
      </c>
      <c r="AM90" s="33">
        <f t="shared" ref="AM90:AM91" si="155">+AL90*0.12</f>
        <v>0</v>
      </c>
      <c r="AN90" s="33">
        <f t="shared" si="133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179"/>
      <c r="B91" s="16" t="s">
        <v>44</v>
      </c>
      <c r="C91" s="33">
        <v>20743.91</v>
      </c>
      <c r="D91" s="34">
        <v>13317.07</v>
      </c>
      <c r="E91" s="34">
        <v>13317</v>
      </c>
      <c r="F91" s="35">
        <v>44072</v>
      </c>
      <c r="G91" s="33">
        <f>IF(E91-D91&lt;0,E91-D91,0)*-1</f>
        <v>6.9999999999708962E-2</v>
      </c>
      <c r="H91" s="33">
        <f>IF(E91-D91&gt;0,E91-D91,0)</f>
        <v>0</v>
      </c>
      <c r="I91" s="34"/>
      <c r="J91" s="34"/>
      <c r="K91" s="34">
        <v>5268.34</v>
      </c>
      <c r="L91" s="34"/>
      <c r="M91" s="36">
        <f>(+K91)*M$5</f>
        <v>113.26930999999999</v>
      </c>
      <c r="N91" s="36">
        <f>(+K91)*N$5</f>
        <v>26.341700000000003</v>
      </c>
      <c r="O91" s="36">
        <f>+K91-M91-N91+P91</f>
        <v>5128.7289900000005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f>198+22</f>
        <v>220</v>
      </c>
      <c r="AA91" s="34"/>
      <c r="AB91" s="34"/>
      <c r="AC91" s="34">
        <v>348.5</v>
      </c>
      <c r="AD91" s="38"/>
      <c r="AE91" s="38">
        <v>1590</v>
      </c>
      <c r="AF91" s="34">
        <v>1153.02</v>
      </c>
      <c r="AG91" s="33">
        <f>(AF91*0.8)*0.85</f>
        <v>784.05360000000007</v>
      </c>
      <c r="AH91" s="33">
        <f>(AF91*0.8)*0.15</f>
        <v>138.36240000000001</v>
      </c>
      <c r="AI91" s="33">
        <f>AF91*0.2</f>
        <v>230.60400000000001</v>
      </c>
      <c r="AJ91" s="34"/>
      <c r="AK91" s="33">
        <f t="shared" si="153"/>
        <v>17491.866071428569</v>
      </c>
      <c r="AL91" s="33">
        <f t="shared" si="154"/>
        <v>16923.366071428569</v>
      </c>
      <c r="AM91" s="33">
        <f t="shared" si="155"/>
        <v>2030.8039285714283</v>
      </c>
      <c r="AN91" s="33">
        <f t="shared" si="133"/>
        <v>18954.169999999998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>
        <v>90</v>
      </c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90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20743.91</v>
      </c>
      <c r="D92" s="45">
        <f>SUBTOTAL(9,D90:D91)</f>
        <v>13317.07</v>
      </c>
      <c r="E92" s="45">
        <f>SUBTOTAL(9,E90:E91)</f>
        <v>13317</v>
      </c>
      <c r="F92" s="47"/>
      <c r="G92" s="45">
        <f t="shared" ref="G92:P92" si="156">SUBTOTAL(9,G90:G91)</f>
        <v>6.9999999999708962E-2</v>
      </c>
      <c r="H92" s="45">
        <f t="shared" si="156"/>
        <v>0</v>
      </c>
      <c r="I92" s="45">
        <f t="shared" si="156"/>
        <v>0</v>
      </c>
      <c r="J92" s="45">
        <f t="shared" si="156"/>
        <v>0</v>
      </c>
      <c r="K92" s="159">
        <f t="shared" si="156"/>
        <v>5268.34</v>
      </c>
      <c r="L92" s="45">
        <f t="shared" si="156"/>
        <v>0</v>
      </c>
      <c r="M92" s="46">
        <f t="shared" si="156"/>
        <v>113.26930999999999</v>
      </c>
      <c r="N92" s="46">
        <f t="shared" si="156"/>
        <v>26.341700000000003</v>
      </c>
      <c r="O92" s="46">
        <f t="shared" si="156"/>
        <v>5128.7289900000005</v>
      </c>
      <c r="P92" s="46">
        <f t="shared" si="156"/>
        <v>0</v>
      </c>
      <c r="Q92" s="47"/>
      <c r="R92" s="45">
        <f t="shared" ref="R92:BP92" si="157">SUBTOTAL(9,R90:R91)</f>
        <v>0</v>
      </c>
      <c r="S92" s="45">
        <f t="shared" si="157"/>
        <v>0</v>
      </c>
      <c r="T92" s="46">
        <f t="shared" si="157"/>
        <v>0</v>
      </c>
      <c r="U92" s="46">
        <f t="shared" si="157"/>
        <v>0</v>
      </c>
      <c r="V92" s="46">
        <f t="shared" si="157"/>
        <v>0</v>
      </c>
      <c r="W92" s="46">
        <f t="shared" si="15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7"/>
        <v>784.05360000000007</v>
      </c>
      <c r="AH92" s="44">
        <f t="shared" si="157"/>
        <v>138.36240000000001</v>
      </c>
      <c r="AI92" s="44">
        <f t="shared" si="157"/>
        <v>230.60400000000001</v>
      </c>
      <c r="AJ92" s="45">
        <f t="shared" si="157"/>
        <v>0</v>
      </c>
      <c r="AK92" s="44">
        <f t="shared" si="157"/>
        <v>17491.866071428569</v>
      </c>
      <c r="AL92" s="44">
        <f t="shared" si="157"/>
        <v>16923.366071428569</v>
      </c>
      <c r="AM92" s="44">
        <f t="shared" si="157"/>
        <v>2030.8039285714283</v>
      </c>
      <c r="AN92" s="44">
        <f t="shared" si="133"/>
        <v>18954.169999999998</v>
      </c>
      <c r="AO92" s="49">
        <f t="shared" si="157"/>
        <v>0</v>
      </c>
      <c r="AP92" s="49">
        <f t="shared" si="157"/>
        <v>0</v>
      </c>
      <c r="AQ92" s="49">
        <f t="shared" si="157"/>
        <v>0</v>
      </c>
      <c r="AR92" s="49">
        <f t="shared" si="157"/>
        <v>0</v>
      </c>
      <c r="AS92" s="49">
        <f t="shared" si="157"/>
        <v>0</v>
      </c>
      <c r="AT92" s="49">
        <f t="shared" si="157"/>
        <v>0</v>
      </c>
      <c r="AU92" s="49">
        <f>SUBTOTAL(9,AU90:AU91)</f>
        <v>0</v>
      </c>
      <c r="AV92" s="49">
        <f t="shared" si="157"/>
        <v>0</v>
      </c>
      <c r="AW92" s="49">
        <f t="shared" si="157"/>
        <v>0</v>
      </c>
      <c r="AX92" s="49">
        <f t="shared" si="157"/>
        <v>0</v>
      </c>
      <c r="AY92" s="49">
        <f t="shared" si="157"/>
        <v>0</v>
      </c>
      <c r="AZ92" s="44">
        <f t="shared" si="157"/>
        <v>0</v>
      </c>
      <c r="BA92" s="48">
        <f t="shared" si="157"/>
        <v>90</v>
      </c>
      <c r="BB92" s="48">
        <f t="shared" si="157"/>
        <v>0</v>
      </c>
      <c r="BC92" s="44">
        <f t="shared" si="157"/>
        <v>0</v>
      </c>
      <c r="BD92" s="44">
        <f t="shared" si="157"/>
        <v>0</v>
      </c>
      <c r="BE92" s="49">
        <f>SUBTOTAL(9,BE90:BE91)</f>
        <v>0</v>
      </c>
      <c r="BF92" s="49">
        <f t="shared" si="157"/>
        <v>0</v>
      </c>
      <c r="BG92" s="49">
        <f t="shared" si="157"/>
        <v>0</v>
      </c>
      <c r="BH92" s="49">
        <f t="shared" si="157"/>
        <v>0</v>
      </c>
      <c r="BI92" s="49">
        <f t="shared" si="157"/>
        <v>0</v>
      </c>
      <c r="BJ92" s="49">
        <f t="shared" si="157"/>
        <v>0</v>
      </c>
      <c r="BK92" s="49">
        <f t="shared" si="157"/>
        <v>0</v>
      </c>
      <c r="BL92" s="49">
        <f t="shared" si="157"/>
        <v>0</v>
      </c>
      <c r="BM92" s="49">
        <f t="shared" si="157"/>
        <v>0</v>
      </c>
      <c r="BN92" s="49">
        <f t="shared" si="157"/>
        <v>0</v>
      </c>
      <c r="BO92" s="49">
        <f t="shared" si="157"/>
        <v>0</v>
      </c>
      <c r="BP92" s="49">
        <f t="shared" si="157"/>
        <v>0</v>
      </c>
      <c r="BQ92" s="49"/>
      <c r="BR92" s="44">
        <f>SUBTOTAL(9,BR90:BR91)</f>
        <v>90</v>
      </c>
    </row>
    <row r="93" spans="1:97" ht="15.75" customHeight="1" x14ac:dyDescent="0.25">
      <c r="A93" s="178">
        <f>+A90+1</f>
        <v>44072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58">(C93-AF93-AJ93)/1.12</f>
        <v>0</v>
      </c>
      <c r="AL93" s="33">
        <f t="shared" ref="AL93:AL94" si="159">AK93-SUM(Y93:AC93)</f>
        <v>0</v>
      </c>
      <c r="AM93" s="33">
        <f t="shared" ref="AM93:AM94" si="160">+AL93*0.12</f>
        <v>0</v>
      </c>
      <c r="AN93" s="33">
        <f t="shared" ref="AN93:AN94" si="161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179"/>
      <c r="B94" s="16" t="s">
        <v>44</v>
      </c>
      <c r="C94" s="33">
        <v>4674.29</v>
      </c>
      <c r="D94" s="34">
        <v>2909.73</v>
      </c>
      <c r="E94" s="34">
        <v>2910</v>
      </c>
      <c r="F94" s="35">
        <v>44075</v>
      </c>
      <c r="G94" s="33">
        <f>IF(E94-D94&lt;0,E94-D94,0)*-1</f>
        <v>0</v>
      </c>
      <c r="H94" s="33">
        <f>IF(E94-D94&gt;0,E94-D94,0)</f>
        <v>0.26999999999998181</v>
      </c>
      <c r="I94" s="34"/>
      <c r="J94" s="34"/>
      <c r="K94" s="34">
        <v>1214.56</v>
      </c>
      <c r="L94" s="34"/>
      <c r="M94" s="36">
        <f>(+K94)*M$5</f>
        <v>26.113039999999998</v>
      </c>
      <c r="N94" s="36">
        <f>(+K94)*N$5</f>
        <v>6.0728</v>
      </c>
      <c r="O94" s="36">
        <f>+K94-M94-N94+P94</f>
        <v>1182.3741600000001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>
        <v>550</v>
      </c>
      <c r="AF94" s="34">
        <v>214.29</v>
      </c>
      <c r="AG94" s="33">
        <f>(AF94*0.8)*0.85</f>
        <v>145.71720000000002</v>
      </c>
      <c r="AH94" s="33">
        <f>(AF94*0.8)*0.15</f>
        <v>25.7148</v>
      </c>
      <c r="AI94" s="33">
        <f>AF94*0.2</f>
        <v>42.858000000000004</v>
      </c>
      <c r="AJ94" s="34"/>
      <c r="AK94" s="33">
        <f t="shared" si="158"/>
        <v>3982.1428571428569</v>
      </c>
      <c r="AL94" s="33">
        <f t="shared" si="159"/>
        <v>3982.1428571428569</v>
      </c>
      <c r="AM94" s="33">
        <f t="shared" si="160"/>
        <v>477.85714285714283</v>
      </c>
      <c r="AN94" s="33">
        <f t="shared" si="161"/>
        <v>4460</v>
      </c>
      <c r="AO94" s="39">
        <v>980</v>
      </c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980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980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4674.29</v>
      </c>
      <c r="D95" s="159">
        <f>SUBTOTAL(9,D93:D94)</f>
        <v>2909.73</v>
      </c>
      <c r="E95" s="45">
        <f>SUBTOTAL(9,E93:E94)</f>
        <v>2910</v>
      </c>
      <c r="F95" s="47"/>
      <c r="G95" s="45">
        <f t="shared" ref="G95:P95" si="162">SUBTOTAL(9,G93:G94)</f>
        <v>0</v>
      </c>
      <c r="H95" s="45">
        <f t="shared" si="162"/>
        <v>0.26999999999998181</v>
      </c>
      <c r="I95" s="45">
        <f t="shared" si="162"/>
        <v>0</v>
      </c>
      <c r="J95" s="45">
        <f t="shared" si="162"/>
        <v>0</v>
      </c>
      <c r="K95" s="159">
        <f t="shared" si="162"/>
        <v>1214.56</v>
      </c>
      <c r="L95" s="45">
        <f t="shared" si="162"/>
        <v>0</v>
      </c>
      <c r="M95" s="46">
        <f t="shared" si="162"/>
        <v>26.113039999999998</v>
      </c>
      <c r="N95" s="46">
        <f t="shared" si="162"/>
        <v>6.0728</v>
      </c>
      <c r="O95" s="46">
        <f t="shared" si="162"/>
        <v>1182.3741600000001</v>
      </c>
      <c r="P95" s="46">
        <f t="shared" si="162"/>
        <v>0</v>
      </c>
      <c r="Q95" s="47"/>
      <c r="R95" s="45">
        <f t="shared" ref="R95:BP95" si="163">SUBTOTAL(9,R93:R94)</f>
        <v>0</v>
      </c>
      <c r="S95" s="45">
        <f t="shared" si="163"/>
        <v>0</v>
      </c>
      <c r="T95" s="46">
        <f t="shared" si="163"/>
        <v>0</v>
      </c>
      <c r="U95" s="46">
        <f t="shared" si="163"/>
        <v>0</v>
      </c>
      <c r="V95" s="46">
        <f t="shared" si="163"/>
        <v>0</v>
      </c>
      <c r="W95" s="46">
        <f t="shared" si="163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3"/>
        <v>145.71720000000002</v>
      </c>
      <c r="AH95" s="44">
        <f t="shared" si="163"/>
        <v>25.7148</v>
      </c>
      <c r="AI95" s="44">
        <f t="shared" si="163"/>
        <v>42.858000000000004</v>
      </c>
      <c r="AJ95" s="45">
        <f t="shared" si="163"/>
        <v>0</v>
      </c>
      <c r="AK95" s="44">
        <f t="shared" si="163"/>
        <v>3982.1428571428569</v>
      </c>
      <c r="AL95" s="44">
        <f t="shared" si="163"/>
        <v>3982.1428571428569</v>
      </c>
      <c r="AM95" s="44">
        <f t="shared" si="163"/>
        <v>477.85714285714283</v>
      </c>
      <c r="AN95" s="44">
        <f t="shared" si="133"/>
        <v>4460</v>
      </c>
      <c r="AO95" s="49">
        <f t="shared" si="163"/>
        <v>980</v>
      </c>
      <c r="AP95" s="49">
        <f t="shared" si="163"/>
        <v>0</v>
      </c>
      <c r="AQ95" s="49">
        <f t="shared" si="163"/>
        <v>0</v>
      </c>
      <c r="AR95" s="49">
        <f t="shared" si="163"/>
        <v>0</v>
      </c>
      <c r="AS95" s="49">
        <f t="shared" si="163"/>
        <v>0</v>
      </c>
      <c r="AT95" s="49">
        <f t="shared" si="163"/>
        <v>0</v>
      </c>
      <c r="AU95" s="49">
        <f>SUBTOTAL(9,AU93:AU94)</f>
        <v>0</v>
      </c>
      <c r="AV95" s="49">
        <f t="shared" si="163"/>
        <v>0</v>
      </c>
      <c r="AW95" s="49">
        <f t="shared" si="163"/>
        <v>0</v>
      </c>
      <c r="AX95" s="49">
        <f t="shared" si="163"/>
        <v>0</v>
      </c>
      <c r="AY95" s="49">
        <f t="shared" si="163"/>
        <v>0</v>
      </c>
      <c r="AZ95" s="44">
        <f t="shared" si="163"/>
        <v>980</v>
      </c>
      <c r="BA95" s="48">
        <f t="shared" si="163"/>
        <v>0</v>
      </c>
      <c r="BB95" s="48">
        <f t="shared" si="163"/>
        <v>0</v>
      </c>
      <c r="BC95" s="44">
        <f t="shared" si="163"/>
        <v>0</v>
      </c>
      <c r="BD95" s="44">
        <f t="shared" si="163"/>
        <v>0</v>
      </c>
      <c r="BE95" s="49">
        <f>SUBTOTAL(9,BE93:BE94)</f>
        <v>0</v>
      </c>
      <c r="BF95" s="49">
        <f t="shared" si="163"/>
        <v>0</v>
      </c>
      <c r="BG95" s="49">
        <f t="shared" si="163"/>
        <v>0</v>
      </c>
      <c r="BH95" s="49">
        <f t="shared" si="163"/>
        <v>0</v>
      </c>
      <c r="BI95" s="49">
        <f t="shared" si="163"/>
        <v>0</v>
      </c>
      <c r="BJ95" s="49">
        <f t="shared" si="163"/>
        <v>0</v>
      </c>
      <c r="BK95" s="49">
        <f t="shared" si="163"/>
        <v>0</v>
      </c>
      <c r="BL95" s="49">
        <f t="shared" si="163"/>
        <v>0</v>
      </c>
      <c r="BM95" s="49">
        <f t="shared" si="163"/>
        <v>0</v>
      </c>
      <c r="BN95" s="49">
        <f t="shared" si="163"/>
        <v>0</v>
      </c>
      <c r="BO95" s="49">
        <f t="shared" si="163"/>
        <v>0</v>
      </c>
      <c r="BP95" s="49">
        <f t="shared" si="163"/>
        <v>0</v>
      </c>
      <c r="BQ95" s="49"/>
      <c r="BR95" s="44">
        <f>SUBTOTAL(9,BR93:BR94)</f>
        <v>980</v>
      </c>
    </row>
    <row r="96" spans="1:97" x14ac:dyDescent="0.25">
      <c r="A96" s="181">
        <f>+A93+1</f>
        <v>44073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4">(C96-AF96-AJ96)/1.12</f>
        <v>0</v>
      </c>
      <c r="AL96" s="33">
        <f t="shared" ref="AL96:AL97" si="165">AK96-SUM(Y96:AC96)</f>
        <v>0</v>
      </c>
      <c r="AM96" s="33">
        <f t="shared" ref="AM96:AM97" si="166">+AL96*0.12</f>
        <v>0</v>
      </c>
      <c r="AN96" s="33">
        <f t="shared" si="133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178"/>
      <c r="B97" s="16" t="s">
        <v>44</v>
      </c>
      <c r="C97" s="33"/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7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 t="shared" si="164"/>
        <v>0</v>
      </c>
      <c r="AL97" s="33">
        <f t="shared" si="165"/>
        <v>0</v>
      </c>
      <c r="AM97" s="33">
        <f t="shared" si="166"/>
        <v>0</v>
      </c>
      <c r="AN97" s="33">
        <f t="shared" si="133"/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/>
      <c r="D98" s="45">
        <f>SUBTOTAL(9,D96:D97)</f>
        <v>0</v>
      </c>
      <c r="E98" s="45">
        <f>SUBTOTAL(9,E96:E97)</f>
        <v>0</v>
      </c>
      <c r="F98" s="47"/>
      <c r="G98" s="45">
        <f t="shared" ref="G98:P98" si="167">SUBTOTAL(9,G96:G97)</f>
        <v>0</v>
      </c>
      <c r="H98" s="45">
        <f t="shared" si="167"/>
        <v>0</v>
      </c>
      <c r="I98" s="45">
        <f t="shared" si="167"/>
        <v>0</v>
      </c>
      <c r="J98" s="45">
        <f t="shared" si="167"/>
        <v>0</v>
      </c>
      <c r="K98" s="159">
        <f t="shared" si="167"/>
        <v>0</v>
      </c>
      <c r="L98" s="45">
        <f t="shared" si="167"/>
        <v>0</v>
      </c>
      <c r="M98" s="46">
        <f t="shared" si="167"/>
        <v>0</v>
      </c>
      <c r="N98" s="46">
        <f t="shared" si="167"/>
        <v>0</v>
      </c>
      <c r="O98" s="46">
        <f t="shared" si="167"/>
        <v>0</v>
      </c>
      <c r="P98" s="46">
        <f t="shared" si="167"/>
        <v>0</v>
      </c>
      <c r="Q98" s="47"/>
      <c r="R98" s="45">
        <f t="shared" ref="R98:BP98" si="168">SUBTOTAL(9,R96:R97)</f>
        <v>0</v>
      </c>
      <c r="S98" s="45">
        <f t="shared" si="168"/>
        <v>0</v>
      </c>
      <c r="T98" s="46">
        <f t="shared" si="168"/>
        <v>0</v>
      </c>
      <c r="U98" s="46">
        <f t="shared" si="168"/>
        <v>0</v>
      </c>
      <c r="V98" s="46">
        <f t="shared" si="168"/>
        <v>0</v>
      </c>
      <c r="W98" s="46">
        <f t="shared" si="16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8"/>
        <v>0</v>
      </c>
      <c r="AH98" s="44">
        <f t="shared" si="168"/>
        <v>0</v>
      </c>
      <c r="AI98" s="44">
        <f t="shared" si="168"/>
        <v>0</v>
      </c>
      <c r="AJ98" s="45">
        <f t="shared" si="168"/>
        <v>0</v>
      </c>
      <c r="AK98" s="44">
        <f t="shared" si="168"/>
        <v>0</v>
      </c>
      <c r="AL98" s="44">
        <f t="shared" si="168"/>
        <v>0</v>
      </c>
      <c r="AM98" s="44">
        <f t="shared" si="168"/>
        <v>0</v>
      </c>
      <c r="AN98" s="44">
        <f t="shared" si="133"/>
        <v>0</v>
      </c>
      <c r="AO98" s="49">
        <f t="shared" si="168"/>
        <v>0</v>
      </c>
      <c r="AP98" s="49">
        <f t="shared" si="168"/>
        <v>0</v>
      </c>
      <c r="AQ98" s="49">
        <f t="shared" si="168"/>
        <v>0</v>
      </c>
      <c r="AR98" s="49">
        <f t="shared" si="168"/>
        <v>0</v>
      </c>
      <c r="AS98" s="49">
        <f t="shared" si="168"/>
        <v>0</v>
      </c>
      <c r="AT98" s="49">
        <f t="shared" si="168"/>
        <v>0</v>
      </c>
      <c r="AU98" s="49">
        <f>SUBTOTAL(9,AU96:AU97)</f>
        <v>0</v>
      </c>
      <c r="AV98" s="49">
        <f t="shared" si="168"/>
        <v>0</v>
      </c>
      <c r="AW98" s="49">
        <f t="shared" si="168"/>
        <v>0</v>
      </c>
      <c r="AX98" s="49">
        <f t="shared" si="168"/>
        <v>0</v>
      </c>
      <c r="AY98" s="49">
        <f t="shared" si="168"/>
        <v>0</v>
      </c>
      <c r="AZ98" s="44">
        <f t="shared" si="168"/>
        <v>0</v>
      </c>
      <c r="BA98" s="48">
        <f t="shared" si="168"/>
        <v>0</v>
      </c>
      <c r="BB98" s="48">
        <f t="shared" si="168"/>
        <v>0</v>
      </c>
      <c r="BC98" s="44">
        <f t="shared" si="168"/>
        <v>0</v>
      </c>
      <c r="BD98" s="44">
        <f t="shared" si="168"/>
        <v>0</v>
      </c>
      <c r="BE98" s="49">
        <f>SUBTOTAL(9,BE96:BE97)</f>
        <v>0</v>
      </c>
      <c r="BF98" s="49">
        <f t="shared" si="168"/>
        <v>0</v>
      </c>
      <c r="BG98" s="49">
        <f t="shared" si="168"/>
        <v>0</v>
      </c>
      <c r="BH98" s="49">
        <f t="shared" si="168"/>
        <v>0</v>
      </c>
      <c r="BI98" s="49">
        <f t="shared" si="168"/>
        <v>0</v>
      </c>
      <c r="BJ98" s="49">
        <f t="shared" si="168"/>
        <v>0</v>
      </c>
      <c r="BK98" s="49">
        <f t="shared" si="168"/>
        <v>0</v>
      </c>
      <c r="BL98" s="49">
        <f t="shared" si="168"/>
        <v>0</v>
      </c>
      <c r="BM98" s="49">
        <f t="shared" si="168"/>
        <v>0</v>
      </c>
      <c r="BN98" s="49">
        <f t="shared" si="168"/>
        <v>0</v>
      </c>
      <c r="BO98" s="49">
        <f t="shared" si="168"/>
        <v>0</v>
      </c>
      <c r="BP98" s="49">
        <f t="shared" si="168"/>
        <v>0</v>
      </c>
      <c r="BQ98" s="49"/>
      <c r="BR98" s="158">
        <f>SUBTOTAL(9,BR96:BR97)</f>
        <v>0</v>
      </c>
    </row>
    <row r="99" spans="1:97" ht="15.75" customHeight="1" x14ac:dyDescent="0.25">
      <c r="A99" s="181">
        <f>A96+1</f>
        <v>44074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69">(C99-AF99-AJ99)/1.12</f>
        <v>0</v>
      </c>
      <c r="AL99" s="33">
        <f t="shared" ref="AL99" si="170">AK99-SUM(Y99:AC99)</f>
        <v>0</v>
      </c>
      <c r="AM99" s="33">
        <f t="shared" ref="AM99" si="171">+AL99*0.12</f>
        <v>0</v>
      </c>
      <c r="AN99" s="33">
        <f t="shared" ref="AN99" si="172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182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3">(C100-AF100-AJ100)/1.12</f>
        <v>0</v>
      </c>
      <c r="AL100" s="33">
        <f t="shared" ref="AL100" si="174">AK100-SUM(Y100:AC100)</f>
        <v>0</v>
      </c>
      <c r="AM100" s="33">
        <f t="shared" ref="AM100" si="175">+AL100*0.12</f>
        <v>0</v>
      </c>
      <c r="AN100" s="33">
        <f t="shared" ref="AN100" si="176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 t="shared" ref="G101:P101" si="177">SUBTOTAL(9,G99:G100)</f>
        <v>0</v>
      </c>
      <c r="H101" s="45">
        <f t="shared" si="177"/>
        <v>0</v>
      </c>
      <c r="I101" s="45">
        <f t="shared" si="177"/>
        <v>0</v>
      </c>
      <c r="J101" s="45">
        <f t="shared" si="177"/>
        <v>0</v>
      </c>
      <c r="K101" s="159">
        <f t="shared" si="177"/>
        <v>0</v>
      </c>
      <c r="L101" s="45">
        <f t="shared" si="177"/>
        <v>0</v>
      </c>
      <c r="M101" s="46">
        <f t="shared" si="177"/>
        <v>0</v>
      </c>
      <c r="N101" s="46">
        <f t="shared" si="177"/>
        <v>0</v>
      </c>
      <c r="O101" s="46">
        <f t="shared" si="177"/>
        <v>0</v>
      </c>
      <c r="P101" s="46">
        <f t="shared" si="177"/>
        <v>0</v>
      </c>
      <c r="Q101" s="47"/>
      <c r="R101" s="45">
        <f t="shared" ref="R101:W101" si="178">SUBTOTAL(9,R99:R100)</f>
        <v>0</v>
      </c>
      <c r="S101" s="45">
        <f t="shared" si="178"/>
        <v>0</v>
      </c>
      <c r="T101" s="46">
        <f t="shared" si="178"/>
        <v>0</v>
      </c>
      <c r="U101" s="46">
        <f t="shared" si="178"/>
        <v>0</v>
      </c>
      <c r="V101" s="46">
        <f t="shared" si="178"/>
        <v>0</v>
      </c>
      <c r="W101" s="46">
        <f t="shared" si="178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79">SUBTOTAL(9,AG99:AG100)</f>
        <v>0</v>
      </c>
      <c r="AH101" s="44">
        <f t="shared" si="179"/>
        <v>0</v>
      </c>
      <c r="AI101" s="44">
        <f t="shared" si="179"/>
        <v>0</v>
      </c>
      <c r="AJ101" s="45">
        <f t="shared" si="179"/>
        <v>0</v>
      </c>
      <c r="AK101" s="44">
        <f t="shared" si="179"/>
        <v>0</v>
      </c>
      <c r="AL101" s="44">
        <f t="shared" si="179"/>
        <v>0</v>
      </c>
      <c r="AM101" s="44">
        <f t="shared" si="179"/>
        <v>0</v>
      </c>
      <c r="AN101" s="44">
        <f>+AM101+AL101+AJ101</f>
        <v>0</v>
      </c>
      <c r="AO101" s="49">
        <f t="shared" ref="AO101:AZ101" si="180">SUBTOTAL(9,AO99:AO100)</f>
        <v>0</v>
      </c>
      <c r="AP101" s="49">
        <f t="shared" si="180"/>
        <v>0</v>
      </c>
      <c r="AQ101" s="174">
        <f t="shared" si="180"/>
        <v>0</v>
      </c>
      <c r="AR101" s="49">
        <f t="shared" si="180"/>
        <v>0</v>
      </c>
      <c r="AS101" s="49">
        <f t="shared" si="180"/>
        <v>0</v>
      </c>
      <c r="AT101" s="49">
        <f t="shared" si="180"/>
        <v>0</v>
      </c>
      <c r="AU101" s="49">
        <f t="shared" si="180"/>
        <v>0</v>
      </c>
      <c r="AV101" s="49">
        <f t="shared" si="180"/>
        <v>0</v>
      </c>
      <c r="AW101" s="49">
        <f t="shared" si="180"/>
        <v>0</v>
      </c>
      <c r="AX101" s="49">
        <f t="shared" si="180"/>
        <v>0</v>
      </c>
      <c r="AY101" s="49">
        <f t="shared" si="180"/>
        <v>0</v>
      </c>
      <c r="AZ101" s="44">
        <f t="shared" si="180"/>
        <v>0</v>
      </c>
      <c r="BA101" s="48"/>
      <c r="BB101" s="48">
        <f t="shared" ref="BB101:BP101" si="181">SUBTOTAL(9,BB99:BB100)</f>
        <v>0</v>
      </c>
      <c r="BC101" s="44">
        <f t="shared" si="181"/>
        <v>0</v>
      </c>
      <c r="BD101" s="44">
        <f t="shared" si="181"/>
        <v>0</v>
      </c>
      <c r="BE101" s="49">
        <f t="shared" si="181"/>
        <v>0</v>
      </c>
      <c r="BF101" s="49">
        <f t="shared" si="181"/>
        <v>0</v>
      </c>
      <c r="BG101" s="49">
        <f t="shared" si="181"/>
        <v>0</v>
      </c>
      <c r="BH101" s="49">
        <f t="shared" si="181"/>
        <v>0</v>
      </c>
      <c r="BI101" s="49">
        <f t="shared" si="181"/>
        <v>0</v>
      </c>
      <c r="BJ101" s="49">
        <f t="shared" si="181"/>
        <v>0</v>
      </c>
      <c r="BK101" s="49">
        <f t="shared" si="181"/>
        <v>0</v>
      </c>
      <c r="BL101" s="49">
        <f t="shared" si="181"/>
        <v>0</v>
      </c>
      <c r="BM101" s="49">
        <f t="shared" si="181"/>
        <v>0</v>
      </c>
      <c r="BN101" s="49">
        <f t="shared" si="181"/>
        <v>0</v>
      </c>
      <c r="BO101" s="49">
        <f t="shared" si="181"/>
        <v>0</v>
      </c>
      <c r="BP101" s="49">
        <f t="shared" si="181"/>
        <v>0</v>
      </c>
      <c r="BQ101" s="49"/>
      <c r="BR101" s="44">
        <f>SUBTOTAL(9,BR99:BR100)</f>
        <v>0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234947.4</v>
      </c>
      <c r="D103" s="57">
        <f>SUBTOTAL(9,D8:D102)</f>
        <v>135208.01</v>
      </c>
      <c r="E103" s="57">
        <f>SUBTOTAL(9,E8:E102)</f>
        <v>135220</v>
      </c>
      <c r="F103" s="57"/>
      <c r="G103" s="57">
        <f t="shared" ref="G103:O103" si="182">SUBTOTAL(9,G8:G102)</f>
        <v>0.80999999999949068</v>
      </c>
      <c r="H103" s="57">
        <f t="shared" si="182"/>
        <v>13.589999999999804</v>
      </c>
      <c r="I103" s="57">
        <f t="shared" si="182"/>
        <v>0</v>
      </c>
      <c r="J103" s="57">
        <f t="shared" si="182"/>
        <v>0</v>
      </c>
      <c r="K103" s="57">
        <f t="shared" si="182"/>
        <v>32055.97</v>
      </c>
      <c r="L103" s="57">
        <f t="shared" si="182"/>
        <v>0</v>
      </c>
      <c r="M103" s="57">
        <f t="shared" si="182"/>
        <v>751.76835499999981</v>
      </c>
      <c r="N103" s="57">
        <f t="shared" si="182"/>
        <v>174.82984999999999</v>
      </c>
      <c r="O103" s="57">
        <f t="shared" si="182"/>
        <v>34039.371794999999</v>
      </c>
      <c r="P103" s="57"/>
      <c r="Q103" s="57"/>
      <c r="R103" s="57">
        <f t="shared" ref="R103:W103" si="183">SUBTOTAL(9,R8:R102)</f>
        <v>0</v>
      </c>
      <c r="S103" s="57">
        <f t="shared" si="183"/>
        <v>0</v>
      </c>
      <c r="T103" s="57">
        <f t="shared" si="183"/>
        <v>0</v>
      </c>
      <c r="U103" s="57">
        <f t="shared" si="183"/>
        <v>0</v>
      </c>
      <c r="V103" s="57">
        <f t="shared" si="183"/>
        <v>0</v>
      </c>
      <c r="W103" s="57">
        <f t="shared" si="183"/>
        <v>0</v>
      </c>
      <c r="X103" s="57"/>
      <c r="Y103" s="57">
        <f>SUBTOTAL(9,Y8:Y102)</f>
        <v>0</v>
      </c>
      <c r="Z103" s="57">
        <f>SUBTOTAL(9,Z8:Z102)</f>
        <v>564.25</v>
      </c>
      <c r="AA103" s="57">
        <f>SUBTOTAL(9,AA8:AA102)</f>
        <v>233</v>
      </c>
      <c r="AB103" s="57">
        <f>SUBTOTAL(9,AB8:AB102)</f>
        <v>108.5</v>
      </c>
      <c r="AC103" s="57">
        <f>SUBTOTAL(9,AC8:AC102)</f>
        <v>1784.2</v>
      </c>
      <c r="AD103" s="57"/>
      <c r="AE103" s="57">
        <f t="shared" ref="AE103:AK103" si="184">SUBTOTAL(9,AE8:AE102)</f>
        <v>62225</v>
      </c>
      <c r="AF103" s="57">
        <f t="shared" si="184"/>
        <v>5455.78</v>
      </c>
      <c r="AG103" s="57">
        <f t="shared" si="184"/>
        <v>3709.9304000000002</v>
      </c>
      <c r="AH103" s="57">
        <f t="shared" si="184"/>
        <v>654.69359999999995</v>
      </c>
      <c r="AI103" s="57">
        <f t="shared" si="184"/>
        <v>1091.1559999999999</v>
      </c>
      <c r="AJ103" s="57">
        <f t="shared" si="184"/>
        <v>0</v>
      </c>
      <c r="AK103" s="57">
        <f t="shared" si="184"/>
        <v>204903.23214285716</v>
      </c>
      <c r="AL103" s="57">
        <f>+AL11+AL14+AL17+AL20+AL23+AL26+AL29+AL32+AL35+AL38+AL41+AL44+AL47+AL50+AL53+AL56+AL59+AL62+AL65+AL68+AL71+AL74+AL77+AL80+AL83+AL86+AL89+AL92+AL95+AL98+AL100</f>
        <v>194119.62607142856</v>
      </c>
      <c r="AM103" s="57">
        <f>+AM11+AM14+AM17+AM20+AM23+AM26+AM29+AM32+AM35+AM38+AM41+AM44+AM47+AM50+AM53+AM56+AM59+AM62+AM65+AM68+AM71+AM74+AM77+AM80+AM83+AM86+AM89+AM92+AM95+AM98+AM100</f>
        <v>23294.355128571427</v>
      </c>
      <c r="AN103" s="57">
        <f>+AN11+AN14+AN17+AN20+AN23+AN26+AN29+AN32+AN35+AN38+AN41+AN44+AN47+AN50+AN53+AN56+AN59+AN62+AN65+AN68+AN71+AN74+AN77+AN80+AN83+AN86+AN89+AN92+AN95+AN98+AN100</f>
        <v>217413.98119999998</v>
      </c>
      <c r="AO103" s="120">
        <f t="shared" ref="AO103:BP103" si="185">SUBTOTAL(9,AO8:AO102)</f>
        <v>3325</v>
      </c>
      <c r="AP103" s="120">
        <f t="shared" si="185"/>
        <v>890</v>
      </c>
      <c r="AQ103" s="120">
        <f t="shared" si="185"/>
        <v>1890</v>
      </c>
      <c r="AR103" s="120">
        <f t="shared" si="185"/>
        <v>1825</v>
      </c>
      <c r="AS103" s="120">
        <f t="shared" si="185"/>
        <v>0</v>
      </c>
      <c r="AT103" s="120">
        <f t="shared" si="185"/>
        <v>0</v>
      </c>
      <c r="AU103" s="135">
        <f t="shared" si="185"/>
        <v>0</v>
      </c>
      <c r="AV103" s="135">
        <f t="shared" si="185"/>
        <v>0</v>
      </c>
      <c r="AW103" s="135">
        <f t="shared" si="185"/>
        <v>0</v>
      </c>
      <c r="AX103" s="135">
        <f t="shared" si="185"/>
        <v>0</v>
      </c>
      <c r="AY103" s="57">
        <f t="shared" si="185"/>
        <v>0</v>
      </c>
      <c r="AZ103" s="57">
        <f t="shared" si="185"/>
        <v>7860</v>
      </c>
      <c r="BA103" s="135">
        <f t="shared" si="185"/>
        <v>400</v>
      </c>
      <c r="BB103" s="57">
        <f t="shared" si="185"/>
        <v>0</v>
      </c>
      <c r="BC103" s="57">
        <f t="shared" si="185"/>
        <v>0</v>
      </c>
      <c r="BD103" s="57">
        <f t="shared" si="185"/>
        <v>0</v>
      </c>
      <c r="BE103" s="134">
        <f t="shared" si="185"/>
        <v>0</v>
      </c>
      <c r="BF103" s="57">
        <f t="shared" si="185"/>
        <v>0</v>
      </c>
      <c r="BG103" s="57">
        <f t="shared" si="185"/>
        <v>0</v>
      </c>
      <c r="BH103" s="57">
        <f t="shared" si="185"/>
        <v>0</v>
      </c>
      <c r="BI103" s="57">
        <f t="shared" si="185"/>
        <v>0</v>
      </c>
      <c r="BJ103" s="57">
        <f t="shared" si="185"/>
        <v>0</v>
      </c>
      <c r="BK103" s="57">
        <f t="shared" si="185"/>
        <v>0</v>
      </c>
      <c r="BL103" s="57">
        <f t="shared" si="185"/>
        <v>0</v>
      </c>
      <c r="BM103" s="57">
        <f t="shared" si="185"/>
        <v>0</v>
      </c>
      <c r="BN103" s="57">
        <f t="shared" si="185"/>
        <v>0</v>
      </c>
      <c r="BO103" s="57">
        <f t="shared" si="185"/>
        <v>0</v>
      </c>
      <c r="BP103" s="57">
        <f t="shared" si="185"/>
        <v>0</v>
      </c>
      <c r="BQ103" s="57"/>
      <c r="BR103" s="57">
        <f>SUBTOTAL(9,BR8:BR102)</f>
        <v>8260</v>
      </c>
    </row>
    <row r="104" spans="1:97" ht="15.75" thickTop="1" x14ac:dyDescent="0.25">
      <c r="A104" s="4" t="s">
        <v>100</v>
      </c>
      <c r="B104" s="4"/>
      <c r="C104" s="13">
        <f>AZ103</f>
        <v>7860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6">+BE11+BE14+BE17+BE20+BE23+BE26+BE29+BE32+BE35+BE38+BE41+BE44+BE47+BE50+BE53</f>
        <v>0</v>
      </c>
      <c r="BF104" s="151">
        <f t="shared" si="186"/>
        <v>0</v>
      </c>
      <c r="BG104" s="151">
        <f t="shared" si="186"/>
        <v>0</v>
      </c>
      <c r="BH104" s="151">
        <f t="shared" si="186"/>
        <v>0</v>
      </c>
      <c r="BI104" s="151">
        <f t="shared" si="186"/>
        <v>0</v>
      </c>
      <c r="BJ104" s="151">
        <f t="shared" si="186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 x14ac:dyDescent="0.25">
      <c r="A105" s="4" t="s">
        <v>101</v>
      </c>
      <c r="B105" s="4"/>
      <c r="C105" s="13">
        <f>+BD103</f>
        <v>0</v>
      </c>
      <c r="D105" s="147"/>
      <c r="E105" s="147"/>
      <c r="AE105" s="136" t="s">
        <v>135</v>
      </c>
      <c r="AF105" s="147">
        <f>AE103-6750</f>
        <v>55475</v>
      </c>
      <c r="AK105" s="154" t="s">
        <v>120</v>
      </c>
      <c r="AL105" s="154">
        <f>+AL103</f>
        <v>194119.62607142856</v>
      </c>
      <c r="AM105" s="147"/>
      <c r="AN105" s="149"/>
      <c r="AO105" s="150">
        <f t="shared" ref="AO105:AX105" si="187">+AO104-AO103</f>
        <v>475</v>
      </c>
      <c r="AP105" s="150">
        <f t="shared" si="187"/>
        <v>1210</v>
      </c>
      <c r="AQ105" s="150">
        <f t="shared" si="187"/>
        <v>210</v>
      </c>
      <c r="AR105" s="150">
        <f t="shared" si="187"/>
        <v>275</v>
      </c>
      <c r="AS105" s="150">
        <f t="shared" si="187"/>
        <v>1000</v>
      </c>
      <c r="AT105" s="150">
        <f t="shared" si="187"/>
        <v>1500</v>
      </c>
      <c r="AU105" s="150">
        <f>+AU104-AU103</f>
        <v>0</v>
      </c>
      <c r="AV105" s="150">
        <f t="shared" si="187"/>
        <v>0</v>
      </c>
      <c r="AW105" s="150">
        <f t="shared" si="187"/>
        <v>1500</v>
      </c>
      <c r="AX105" s="150">
        <f t="shared" si="187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88">BG104*0.9</f>
        <v>0</v>
      </c>
      <c r="BH105" s="151">
        <f t="shared" si="188"/>
        <v>0</v>
      </c>
      <c r="BI105" s="151">
        <f t="shared" si="188"/>
        <v>0</v>
      </c>
      <c r="BJ105" s="151">
        <f t="shared" si="188"/>
        <v>0</v>
      </c>
      <c r="BK105" s="151">
        <f t="shared" si="188"/>
        <v>0</v>
      </c>
      <c r="BL105" s="151">
        <f t="shared" si="188"/>
        <v>0</v>
      </c>
      <c r="BM105" s="151">
        <f t="shared" si="188"/>
        <v>0</v>
      </c>
      <c r="BN105" s="151">
        <f t="shared" si="188"/>
        <v>0</v>
      </c>
      <c r="BO105" s="151">
        <f t="shared" si="188"/>
        <v>0</v>
      </c>
      <c r="BP105" s="151">
        <f t="shared" si="188"/>
        <v>0</v>
      </c>
      <c r="BQ105" s="151"/>
      <c r="BR105" s="147">
        <f>SUM(BE105:BP105)</f>
        <v>0</v>
      </c>
    </row>
    <row r="106" spans="1:97" ht="15.75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133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89">+AO105*0.9</f>
        <v>427.5</v>
      </c>
      <c r="AP106" s="150">
        <f t="shared" si="189"/>
        <v>1089</v>
      </c>
      <c r="AQ106" s="150">
        <f t="shared" si="189"/>
        <v>189</v>
      </c>
      <c r="AR106" s="150">
        <f t="shared" si="189"/>
        <v>247.5</v>
      </c>
      <c r="AS106" s="150">
        <f t="shared" si="189"/>
        <v>900</v>
      </c>
      <c r="AT106" s="150">
        <f t="shared" si="189"/>
        <v>1350</v>
      </c>
      <c r="AU106" s="150">
        <f>+AU105*0.9</f>
        <v>0</v>
      </c>
      <c r="AV106" s="150">
        <f t="shared" si="189"/>
        <v>0</v>
      </c>
      <c r="AW106" s="150">
        <f t="shared" si="189"/>
        <v>1350</v>
      </c>
      <c r="AX106" s="150">
        <f t="shared" si="189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 x14ac:dyDescent="0.3">
      <c r="A107" s="4" t="s">
        <v>34</v>
      </c>
      <c r="B107" s="4"/>
      <c r="C107" s="152">
        <f>+BA103</f>
        <v>400</v>
      </c>
      <c r="D107" s="147"/>
      <c r="E107" s="147"/>
      <c r="AK107" s="154" t="s">
        <v>122</v>
      </c>
      <c r="AL107" s="154">
        <f>+AL105+AL106</f>
        <v>194119.62607142856</v>
      </c>
      <c r="AM107" s="148"/>
      <c r="AN107" s="149"/>
      <c r="BD107" s="140" t="s">
        <v>69</v>
      </c>
      <c r="BE107" s="153">
        <f t="shared" ref="BE107:BP107" si="190">BE56+BE59+BE62+BE65+BE68+BE71+BE74+BE77+BE80+BE83+BE86+BE89+BE92+BE95+BE98+BE100</f>
        <v>0</v>
      </c>
      <c r="BF107" s="153">
        <f t="shared" si="190"/>
        <v>0</v>
      </c>
      <c r="BG107" s="153" t="e">
        <f t="shared" si="190"/>
        <v>#VALUE!</v>
      </c>
      <c r="BH107" s="153">
        <f t="shared" si="190"/>
        <v>0</v>
      </c>
      <c r="BI107" s="153">
        <f t="shared" si="190"/>
        <v>0</v>
      </c>
      <c r="BJ107" s="153">
        <f t="shared" si="190"/>
        <v>0</v>
      </c>
      <c r="BK107" s="153">
        <f t="shared" si="190"/>
        <v>0</v>
      </c>
      <c r="BL107" s="153">
        <f t="shared" si="190"/>
        <v>0</v>
      </c>
      <c r="BM107" s="153">
        <f t="shared" si="190"/>
        <v>0</v>
      </c>
      <c r="BN107" s="153">
        <f t="shared" si="190"/>
        <v>0</v>
      </c>
      <c r="BO107" s="153">
        <f t="shared" si="190"/>
        <v>0</v>
      </c>
      <c r="BP107" s="153">
        <f t="shared" si="190"/>
        <v>0</v>
      </c>
      <c r="BQ107" s="153"/>
      <c r="BR107" s="147" t="e">
        <f>SUM(BE107:BP107)</f>
        <v>#VALUE!</v>
      </c>
    </row>
    <row r="108" spans="1:97" ht="15.75" thickTop="1" x14ac:dyDescent="0.25">
      <c r="C108" s="3">
        <f>+C107+C106+C105+C104+C103</f>
        <v>243207.4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1">+BF107*0.9</f>
        <v>0</v>
      </c>
      <c r="BG108" s="153" t="e">
        <f t="shared" si="191"/>
        <v>#VALUE!</v>
      </c>
      <c r="BH108" s="153">
        <f t="shared" si="191"/>
        <v>0</v>
      </c>
      <c r="BI108" s="153">
        <f t="shared" si="191"/>
        <v>0</v>
      </c>
      <c r="BJ108" s="153">
        <f t="shared" si="191"/>
        <v>0</v>
      </c>
      <c r="BK108" s="153">
        <f t="shared" si="191"/>
        <v>0</v>
      </c>
      <c r="BL108" s="153">
        <f t="shared" si="191"/>
        <v>0</v>
      </c>
      <c r="BM108" s="153">
        <f t="shared" si="191"/>
        <v>0</v>
      </c>
      <c r="BN108" s="153">
        <f t="shared" si="191"/>
        <v>0</v>
      </c>
      <c r="BO108" s="153">
        <f t="shared" si="191"/>
        <v>0</v>
      </c>
      <c r="BP108" s="153">
        <f t="shared" si="191"/>
        <v>0</v>
      </c>
      <c r="BQ108" s="153"/>
      <c r="BR108" s="147" t="e">
        <f>SUM(BE108:BP108)</f>
        <v>#VALUE!</v>
      </c>
    </row>
    <row r="109" spans="1:97" ht="15.75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 x14ac:dyDescent="0.25">
      <c r="D111" s="180" t="s">
        <v>108</v>
      </c>
      <c r="E111" s="180"/>
      <c r="F111" s="180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1:F111"/>
    <mergeCell ref="A96:A97"/>
    <mergeCell ref="A87:A88"/>
    <mergeCell ref="A99:A100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44044</v>
      </c>
      <c r="C2" s="60">
        <f>'SALES SUMMARY'!A12</f>
        <v>44045</v>
      </c>
      <c r="D2" s="60">
        <f>'SALES SUMMARY'!A15</f>
        <v>44046</v>
      </c>
      <c r="E2" s="60">
        <f>'SALES SUMMARY'!A18</f>
        <v>44047</v>
      </c>
      <c r="F2" s="60">
        <f>'SALES SUMMARY'!A21</f>
        <v>44048</v>
      </c>
      <c r="G2" s="60">
        <f>'SALES SUMMARY'!A24</f>
        <v>44049</v>
      </c>
      <c r="H2" s="60">
        <f>'SALES SUMMARY'!A27</f>
        <v>44050</v>
      </c>
      <c r="I2" s="60">
        <f>'SALES SUMMARY'!A30</f>
        <v>44051</v>
      </c>
      <c r="J2" s="60">
        <f>'SALES SUMMARY'!A33</f>
        <v>44052</v>
      </c>
      <c r="K2" s="60">
        <f>'SALES SUMMARY'!A36</f>
        <v>44053</v>
      </c>
      <c r="L2" s="60">
        <f>'SALES SUMMARY'!A39</f>
        <v>44054</v>
      </c>
      <c r="M2" s="60">
        <f>'SALES SUMMARY'!A42</f>
        <v>44055</v>
      </c>
      <c r="N2" s="60">
        <f>'SALES SUMMARY'!A45</f>
        <v>44056</v>
      </c>
      <c r="O2" s="60">
        <f>'SALES SUMMARY'!A48</f>
        <v>44057</v>
      </c>
      <c r="P2" s="60">
        <f>'SALES SUMMARY'!A51</f>
        <v>44058</v>
      </c>
      <c r="Q2" s="60">
        <f>'SALES SUMMARY'!A54</f>
        <v>44059</v>
      </c>
      <c r="R2" s="60">
        <f>'SALES SUMMARY'!A57</f>
        <v>44060</v>
      </c>
      <c r="S2" s="60">
        <f>'SALES SUMMARY'!A60</f>
        <v>44061</v>
      </c>
      <c r="T2" s="60">
        <f>'SALES SUMMARY'!A63</f>
        <v>44062</v>
      </c>
      <c r="U2" s="60">
        <f>'SALES SUMMARY'!A66</f>
        <v>44063</v>
      </c>
      <c r="V2" s="60">
        <f>'SALES SUMMARY'!A69</f>
        <v>44064</v>
      </c>
      <c r="W2" s="60">
        <f>'SALES SUMMARY'!A72</f>
        <v>44065</v>
      </c>
      <c r="X2" s="60">
        <f>'SALES SUMMARY'!A75</f>
        <v>44066</v>
      </c>
      <c r="Y2" s="60">
        <f>'SALES SUMMARY'!A78</f>
        <v>44067</v>
      </c>
      <c r="Z2" s="60">
        <f>'SALES SUMMARY'!A81</f>
        <v>44068</v>
      </c>
      <c r="AA2" s="60">
        <f>'SALES SUMMARY'!A84</f>
        <v>44069</v>
      </c>
      <c r="AB2" s="60">
        <f>'SALES SUMMARY'!A87</f>
        <v>44070</v>
      </c>
      <c r="AC2" s="60">
        <f>'SALES SUMMARY'!A90</f>
        <v>44071</v>
      </c>
      <c r="AD2" s="60">
        <f>'SALES SUMMARY'!A93</f>
        <v>44072</v>
      </c>
      <c r="AE2" s="60">
        <f>'SALES SUMMARY'!A96</f>
        <v>44073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4463</v>
      </c>
      <c r="C3" s="61">
        <f>'SALES SUMMARY'!E14</f>
        <v>0</v>
      </c>
      <c r="D3" s="61">
        <f>'SALES SUMMARY'!E17</f>
        <v>8435</v>
      </c>
      <c r="E3" s="61">
        <f>'SALES SUMMARY'!E20</f>
        <v>4195</v>
      </c>
      <c r="F3" s="61">
        <f>'SALES SUMMARY'!E23</f>
        <v>2020</v>
      </c>
      <c r="G3" s="61">
        <f>'SALES SUMMARY'!E26</f>
        <v>0</v>
      </c>
      <c r="H3" s="61">
        <f>'SALES SUMMARY'!E29</f>
        <v>2945</v>
      </c>
      <c r="I3" s="61">
        <f>'SALES SUMMARY'!E32</f>
        <v>907</v>
      </c>
      <c r="J3" s="61">
        <f>'SALES SUMMARY'!E35</f>
        <v>0</v>
      </c>
      <c r="K3" s="61">
        <f>'SALES SUMMARY'!E38</f>
        <v>1650</v>
      </c>
      <c r="L3" s="61">
        <f>'SALES SUMMARY'!E41</f>
        <v>6100</v>
      </c>
      <c r="M3" s="61">
        <f>'SALES SUMMARY'!E44</f>
        <v>2640</v>
      </c>
      <c r="N3" s="61">
        <f>'SALES SUMMARY'!E47</f>
        <v>3530</v>
      </c>
      <c r="O3" s="61">
        <f>'SALES SUMMARY'!E50</f>
        <v>10920</v>
      </c>
      <c r="P3" s="61">
        <f>'SALES SUMMARY'!E53</f>
        <v>2395</v>
      </c>
      <c r="Q3" s="61">
        <f>'SALES SUMMARY'!E56</f>
        <v>0</v>
      </c>
      <c r="R3" s="61">
        <f>'SALES SUMMARY'!E59</f>
        <v>4868</v>
      </c>
      <c r="S3" s="61">
        <f>'SALES SUMMARY'!E62</f>
        <v>7647</v>
      </c>
      <c r="T3" s="61">
        <f>'SALES SUMMARY'!E65</f>
        <v>8731</v>
      </c>
      <c r="U3" s="61">
        <f>'SALES SUMMARY'!E68</f>
        <v>8760</v>
      </c>
      <c r="V3" s="61">
        <f>'SALES SUMMARY'!E71</f>
        <v>3741</v>
      </c>
      <c r="W3" s="61">
        <f>'SALES SUMMARY'!E74</f>
        <v>3008</v>
      </c>
      <c r="X3" s="61">
        <f>'SALES SUMMARY'!E77</f>
        <v>0</v>
      </c>
      <c r="Y3" s="61">
        <f>'SALES SUMMARY'!E80</f>
        <v>2732</v>
      </c>
      <c r="Z3" s="61">
        <f>'SALES SUMMARY'!E83</f>
        <v>11197</v>
      </c>
      <c r="AA3" s="61">
        <f>'SALES SUMMARY'!E86</f>
        <v>8105</v>
      </c>
      <c r="AB3" s="61">
        <f>'SALES SUMMARY'!E89</f>
        <v>5865</v>
      </c>
      <c r="AC3" s="61">
        <f>'SALES SUMMARY'!E92</f>
        <v>13317</v>
      </c>
      <c r="AD3" s="61">
        <f>'SALES SUMMARY'!E95</f>
        <v>2910</v>
      </c>
      <c r="AE3" s="61">
        <f>'SALES SUMMARY'!E98</f>
        <v>0</v>
      </c>
      <c r="AF3" s="61">
        <f>'SALES SUMMARY'!E100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-0.73999999999978172</v>
      </c>
      <c r="AC5" s="61">
        <f>-'SALES SUMMARY'!G92</f>
        <v>-6.9999999999708962E-2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1.6599999999998545</v>
      </c>
      <c r="C6" s="61">
        <f>'SALES SUMMARY'!H14</f>
        <v>0</v>
      </c>
      <c r="D6" s="61">
        <f>'SALES SUMMARY'!H17</f>
        <v>2.5499999999992724</v>
      </c>
      <c r="E6" s="61">
        <f>'SALES SUMMARY'!H20</f>
        <v>0.5</v>
      </c>
      <c r="F6" s="61">
        <f>'SALES SUMMARY'!H23</f>
        <v>1.1400000000001</v>
      </c>
      <c r="G6" s="61">
        <f>'SALES SUMMARY'!H26</f>
        <v>0.81999999999970896</v>
      </c>
      <c r="H6" s="61">
        <f>'SALES SUMMARY'!H29</f>
        <v>0</v>
      </c>
      <c r="I6" s="61">
        <f>'SALES SUMMARY'!H32</f>
        <v>0.57000000000005002</v>
      </c>
      <c r="J6" s="61">
        <f>'SALES SUMMARY'!H35</f>
        <v>0</v>
      </c>
      <c r="K6" s="61">
        <f>'SALES SUMMARY'!H38</f>
        <v>0</v>
      </c>
      <c r="L6" s="61">
        <f>'SALES SUMMARY'!H41</f>
        <v>0</v>
      </c>
      <c r="M6" s="61">
        <f>'SALES SUMMARY'!H44</f>
        <v>0</v>
      </c>
      <c r="N6" s="61">
        <f>'SALES SUMMARY'!H47</f>
        <v>0</v>
      </c>
      <c r="O6" s="61">
        <f>'SALES SUMMARY'!H50</f>
        <v>0</v>
      </c>
      <c r="P6" s="61">
        <f>'SALES SUMMARY'!H53</f>
        <v>0</v>
      </c>
      <c r="Q6" s="61">
        <f>'SALES SUMMARY'!H56</f>
        <v>0</v>
      </c>
      <c r="R6" s="61">
        <f>'SALES SUMMARY'!H59</f>
        <v>0.1499999999996362</v>
      </c>
      <c r="S6" s="61">
        <f>'SALES SUMMARY'!H62</f>
        <v>0.8000000000001819</v>
      </c>
      <c r="T6" s="61">
        <f>'SALES SUMMARY'!H65</f>
        <v>0.19000000000050932</v>
      </c>
      <c r="U6" s="61">
        <f>'SALES SUMMARY'!H68</f>
        <v>1.1100000000005821</v>
      </c>
      <c r="V6" s="61">
        <f>'SALES SUMMARY'!H71</f>
        <v>1.9800000000000182</v>
      </c>
      <c r="W6" s="61">
        <f>'SALES SUMMARY'!H74</f>
        <v>0.13999999999987267</v>
      </c>
      <c r="X6" s="61">
        <f>'SALES SUMMARY'!H77</f>
        <v>0</v>
      </c>
      <c r="Y6" s="61">
        <f>'SALES SUMMARY'!H80</f>
        <v>0.84000000000014552</v>
      </c>
      <c r="Z6" s="61">
        <f>'SALES SUMMARY'!H83</f>
        <v>0</v>
      </c>
      <c r="AA6" s="61">
        <f>'SALES SUMMARY'!H86</f>
        <v>0.86999999999989086</v>
      </c>
      <c r="AB6" s="61">
        <f>'SALES SUMMARY'!H89</f>
        <v>0</v>
      </c>
      <c r="AC6" s="61">
        <f>'SALES SUMMARY'!H92</f>
        <v>0</v>
      </c>
      <c r="AD6" s="61">
        <f>'SALES SUMMARY'!H95</f>
        <v>0.26999999999998181</v>
      </c>
      <c r="AE6" s="61">
        <f>'SALES SUMMARY'!H98</f>
        <v>0</v>
      </c>
      <c r="AF6" s="61">
        <f>'SALES SUMMARY'!H100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-3.9774999999999996</v>
      </c>
      <c r="C9" s="61">
        <f>-'SALES SUMMARY'!M14</f>
        <v>0</v>
      </c>
      <c r="D9" s="61">
        <f>-'SALES SUMMARY'!M17</f>
        <v>-35.582499999999996</v>
      </c>
      <c r="E9" s="61">
        <f>-'SALES SUMMARY'!M20</f>
        <v>-26.982499999999998</v>
      </c>
      <c r="F9" s="61">
        <f>-'SALES SUMMARY'!M23</f>
        <v>0</v>
      </c>
      <c r="G9" s="61">
        <f>-'SALES SUMMARY'!M26</f>
        <v>0</v>
      </c>
      <c r="H9" s="61">
        <f>-'SALES SUMMARY'!M29</f>
        <v>-8.2774999999999999</v>
      </c>
      <c r="I9" s="61">
        <f>-'SALES SUMMARY'!M32</f>
        <v>0</v>
      </c>
      <c r="J9" s="61">
        <f>-'SALES SUMMARY'!M35</f>
        <v>0</v>
      </c>
      <c r="K9" s="61">
        <f>-'SALES SUMMARY'!M38</f>
        <v>-11.932499999999999</v>
      </c>
      <c r="L9" s="61">
        <f>-'SALES SUMMARY'!M41</f>
        <v>-17.414999999999999</v>
      </c>
      <c r="M9" s="61">
        <f>-'SALES SUMMARY'!M44</f>
        <v>0</v>
      </c>
      <c r="N9" s="61">
        <f>-'SALES SUMMARY'!M47</f>
        <v>0</v>
      </c>
      <c r="O9" s="61">
        <f>-'SALES SUMMARY'!M50</f>
        <v>-40.280249999999995</v>
      </c>
      <c r="P9" s="61">
        <f>-'SALES SUMMARY'!M53</f>
        <v>0</v>
      </c>
      <c r="Q9" s="61">
        <f>-'SALES SUMMARY'!M56</f>
        <v>0</v>
      </c>
      <c r="R9" s="61">
        <f>-'SALES SUMMARY'!M59</f>
        <v>-25.477499999999999</v>
      </c>
      <c r="S9" s="61">
        <f>-'SALES SUMMARY'!M62</f>
        <v>-64.284999999999997</v>
      </c>
      <c r="T9" s="61">
        <f>-'SALES SUMMARY'!M65</f>
        <v>-49.421189999999996</v>
      </c>
      <c r="U9" s="61">
        <f>-'SALES SUMMARY'!M68</f>
        <v>-54.89831499999999</v>
      </c>
      <c r="V9" s="61">
        <f>-'SALES SUMMARY'!M71</f>
        <v>0</v>
      </c>
      <c r="W9" s="61">
        <f>-'SALES SUMMARY'!M74</f>
        <v>-13.114999999999998</v>
      </c>
      <c r="X9" s="61">
        <f>-'SALES SUMMARY'!M77</f>
        <v>0</v>
      </c>
      <c r="Y9" s="61">
        <f>-'SALES SUMMARY'!M80</f>
        <v>-18.267259999999997</v>
      </c>
      <c r="Z9" s="61">
        <f>-'SALES SUMMARY'!M83</f>
        <v>-16.205624999999998</v>
      </c>
      <c r="AA9" s="61">
        <f>-'SALES SUMMARY'!M86</f>
        <v>-113.23404999999998</v>
      </c>
      <c r="AB9" s="61">
        <f>-'SALES SUMMARY'!M89</f>
        <v>-50.469314999999995</v>
      </c>
      <c r="AC9" s="61">
        <f>-'SALES SUMMARY'!M92</f>
        <v>-113.26930999999999</v>
      </c>
      <c r="AD9" s="61">
        <f>-'SALES SUMMARY'!M95</f>
        <v>-26.113039999999998</v>
      </c>
      <c r="AE9" s="61">
        <f>-'SALES SUMMARY'!M98</f>
        <v>0</v>
      </c>
      <c r="AF9" s="61">
        <f>-'SALES SUMMARY'!M100</f>
        <v>0</v>
      </c>
    </row>
    <row r="10" spans="1:32" x14ac:dyDescent="0.25">
      <c r="A10" s="59" t="s">
        <v>15</v>
      </c>
      <c r="B10" s="61">
        <f>-'SALES SUMMARY'!N11</f>
        <v>-0.92500000000000004</v>
      </c>
      <c r="C10" s="61">
        <f>-'SALES SUMMARY'!N14</f>
        <v>0</v>
      </c>
      <c r="D10" s="61">
        <f>-'SALES SUMMARY'!N17</f>
        <v>-8.2750000000000004</v>
      </c>
      <c r="E10" s="61">
        <f>-'SALES SUMMARY'!N20</f>
        <v>-6.2750000000000004</v>
      </c>
      <c r="F10" s="61">
        <f>-'SALES SUMMARY'!N23</f>
        <v>0</v>
      </c>
      <c r="G10" s="61">
        <f>-'SALES SUMMARY'!N26</f>
        <v>0</v>
      </c>
      <c r="H10" s="61">
        <f>-'SALES SUMMARY'!N29</f>
        <v>-1.925</v>
      </c>
      <c r="I10" s="61">
        <f>-'SALES SUMMARY'!N32</f>
        <v>0</v>
      </c>
      <c r="J10" s="61">
        <f>-'SALES SUMMARY'!N35</f>
        <v>0</v>
      </c>
      <c r="K10" s="61">
        <f>-'SALES SUMMARY'!N38</f>
        <v>-2.7749999999999999</v>
      </c>
      <c r="L10" s="61">
        <f>-'SALES SUMMARY'!N41</f>
        <v>-4.05</v>
      </c>
      <c r="M10" s="61">
        <f>-'SALES SUMMARY'!N44</f>
        <v>0</v>
      </c>
      <c r="N10" s="61">
        <f>-'SALES SUMMARY'!N47</f>
        <v>0</v>
      </c>
      <c r="O10" s="61">
        <f>-'SALES SUMMARY'!N50</f>
        <v>-9.3674999999999997</v>
      </c>
      <c r="P10" s="61">
        <f>-'SALES SUMMARY'!N53</f>
        <v>0</v>
      </c>
      <c r="Q10" s="61">
        <f>-'SALES SUMMARY'!N56</f>
        <v>0</v>
      </c>
      <c r="R10" s="61">
        <f>-'SALES SUMMARY'!N59</f>
        <v>-5.9249999999999998</v>
      </c>
      <c r="S10" s="61">
        <f>-'SALES SUMMARY'!N62</f>
        <v>-14.950000000000001</v>
      </c>
      <c r="T10" s="61">
        <f>-'SALES SUMMARY'!N65</f>
        <v>-11.4933</v>
      </c>
      <c r="U10" s="61">
        <f>-'SALES SUMMARY'!N68</f>
        <v>-12.767049999999999</v>
      </c>
      <c r="V10" s="61">
        <f>-'SALES SUMMARY'!N71</f>
        <v>0</v>
      </c>
      <c r="W10" s="61">
        <f>-'SALES SUMMARY'!N74</f>
        <v>-3.0500000000000003</v>
      </c>
      <c r="X10" s="61">
        <f>-'SALES SUMMARY'!N77</f>
        <v>0</v>
      </c>
      <c r="Y10" s="61">
        <f>-'SALES SUMMARY'!N80</f>
        <v>-4.2481999999999998</v>
      </c>
      <c r="Z10" s="61">
        <f>-'SALES SUMMARY'!N83</f>
        <v>-3.7687500000000003</v>
      </c>
      <c r="AA10" s="61">
        <f>-'SALES SUMMARY'!N86</f>
        <v>-26.333500000000001</v>
      </c>
      <c r="AB10" s="61">
        <f>-'SALES SUMMARY'!N89</f>
        <v>-11.73705</v>
      </c>
      <c r="AC10" s="61">
        <f>-'SALES SUMMARY'!N92</f>
        <v>-26.341700000000003</v>
      </c>
      <c r="AD10" s="61">
        <f>-'SALES SUMMARY'!N95</f>
        <v>-6.0728</v>
      </c>
      <c r="AE10" s="61">
        <f>-'SALES SUMMARY'!N98</f>
        <v>0</v>
      </c>
      <c r="AF10" s="61">
        <f>-'SALES SUMMARY'!N100</f>
        <v>0</v>
      </c>
    </row>
    <row r="11" spans="1:32" x14ac:dyDescent="0.25">
      <c r="A11" s="59" t="s">
        <v>16</v>
      </c>
      <c r="B11" s="61">
        <f>-'SALES SUMMARY'!O11</f>
        <v>-180.0975</v>
      </c>
      <c r="C11" s="61">
        <f>-'SALES SUMMARY'!O14</f>
        <v>0</v>
      </c>
      <c r="D11" s="61">
        <f>-'SALES SUMMARY'!O17</f>
        <v>-1611.1424999999999</v>
      </c>
      <c r="E11" s="61">
        <f>-'SALES SUMMARY'!O20</f>
        <v>-1221.7424999999998</v>
      </c>
      <c r="F11" s="61">
        <f>-'SALES SUMMARY'!O23</f>
        <v>0</v>
      </c>
      <c r="G11" s="61">
        <f>-'SALES SUMMARY'!O26</f>
        <v>0</v>
      </c>
      <c r="H11" s="61">
        <f>-'SALES SUMMARY'!O29</f>
        <v>-374.79750000000001</v>
      </c>
      <c r="I11" s="61">
        <f>-'SALES SUMMARY'!O32</f>
        <v>0</v>
      </c>
      <c r="J11" s="61">
        <f>-'SALES SUMMARY'!O35</f>
        <v>0</v>
      </c>
      <c r="K11" s="61">
        <f>-'SALES SUMMARY'!O38</f>
        <v>-540.29250000000002</v>
      </c>
      <c r="L11" s="61">
        <f>-'SALES SUMMARY'!O41</f>
        <v>-788.53500000000008</v>
      </c>
      <c r="M11" s="61">
        <f>-'SALES SUMMARY'!O44</f>
        <v>0</v>
      </c>
      <c r="N11" s="61">
        <f>-'SALES SUMMARY'!O47</f>
        <v>0</v>
      </c>
      <c r="O11" s="61">
        <f>-'SALES SUMMARY'!O50</f>
        <v>-1823.8522499999999</v>
      </c>
      <c r="P11" s="61">
        <f>-'SALES SUMMARY'!O53</f>
        <v>0</v>
      </c>
      <c r="Q11" s="61">
        <f>-'SALES SUMMARY'!O56</f>
        <v>0</v>
      </c>
      <c r="R11" s="61">
        <f>-'SALES SUMMARY'!O59</f>
        <v>-1153.5975000000001</v>
      </c>
      <c r="S11" s="61">
        <f>-'SALES SUMMARY'!O62</f>
        <v>-2910.7650000000003</v>
      </c>
      <c r="T11" s="61">
        <f>-'SALES SUMMARY'!O65</f>
        <v>-2237.7455099999997</v>
      </c>
      <c r="U11" s="61">
        <f>-'SALES SUMMARY'!O68</f>
        <v>-2485.744635</v>
      </c>
      <c r="V11" s="61">
        <f>-'SALES SUMMARY'!O71</f>
        <v>0</v>
      </c>
      <c r="W11" s="61">
        <f>-'SALES SUMMARY'!O74</f>
        <v>-593.83500000000004</v>
      </c>
      <c r="X11" s="61">
        <f>-'SALES SUMMARY'!O77</f>
        <v>0</v>
      </c>
      <c r="Y11" s="61">
        <f>-'SALES SUMMARY'!O80</f>
        <v>-827.12454000000002</v>
      </c>
      <c r="Z11" s="61">
        <f>-'SALES SUMMARY'!O83</f>
        <v>-733.77562499999999</v>
      </c>
      <c r="AA11" s="61">
        <f>-'SALES SUMMARY'!O86</f>
        <v>-5127.1324500000001</v>
      </c>
      <c r="AB11" s="61">
        <f>-'SALES SUMMARY'!O89</f>
        <v>-2285.2036349999998</v>
      </c>
      <c r="AC11" s="61">
        <f>-'SALES SUMMARY'!O92</f>
        <v>-5128.7289900000005</v>
      </c>
      <c r="AD11" s="61">
        <f>-'SALES SUMMARY'!O95</f>
        <v>-1182.3741600000001</v>
      </c>
      <c r="AE11" s="61">
        <f>-'SALES SUMMARY'!O98</f>
        <v>0</v>
      </c>
      <c r="AF11" s="61">
        <f>-'SALES SUMMARY'!O100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 x14ac:dyDescent="0.25">
      <c r="A23" s="59" t="s">
        <v>52</v>
      </c>
      <c r="B23" s="61">
        <f>'SALES SUMMARY'!AG11</f>
        <v>163.6284</v>
      </c>
      <c r="C23" s="61">
        <f>'SALES SUMMARY'!AG14</f>
        <v>0</v>
      </c>
      <c r="D23" s="61">
        <f>'SALES SUMMARY'!AG17</f>
        <v>271.18400000000003</v>
      </c>
      <c r="E23" s="61">
        <f>'SALES SUMMARY'!AG20</f>
        <v>0</v>
      </c>
      <c r="F23" s="61">
        <f>'SALES SUMMARY'!AG23</f>
        <v>0</v>
      </c>
      <c r="G23" s="61">
        <f>'SALES SUMMARY'!AG26</f>
        <v>0</v>
      </c>
      <c r="H23" s="61">
        <f>'SALES SUMMARY'!AG29</f>
        <v>0</v>
      </c>
      <c r="I23" s="61">
        <f>'SALES SUMMARY'!AG32</f>
        <v>0</v>
      </c>
      <c r="J23" s="61">
        <f>'SALES SUMMARY'!AG35</f>
        <v>0</v>
      </c>
      <c r="K23" s="61">
        <f>'SALES SUMMARY'!AG38</f>
        <v>0</v>
      </c>
      <c r="L23" s="61">
        <f>'SALES SUMMARY'!AG41</f>
        <v>190.4</v>
      </c>
      <c r="M23" s="61">
        <f>'SALES SUMMARY'!AG44</f>
        <v>0</v>
      </c>
      <c r="N23" s="61">
        <f>'SALES SUMMARY'!AG47</f>
        <v>0</v>
      </c>
      <c r="O23" s="61">
        <f>'SALES SUMMARY'!AG50</f>
        <v>0</v>
      </c>
      <c r="P23" s="61">
        <f>'SALES SUMMARY'!AG53</f>
        <v>0</v>
      </c>
      <c r="Q23" s="61">
        <f>'SALES SUMMARY'!AG56</f>
        <v>0</v>
      </c>
      <c r="R23" s="61">
        <f>'SALES SUMMARY'!AG59</f>
        <v>0</v>
      </c>
      <c r="S23" s="61">
        <f>'SALES SUMMARY'!AG62</f>
        <v>0</v>
      </c>
      <c r="T23" s="61">
        <f>'SALES SUMMARY'!AG65</f>
        <v>381.72480000000002</v>
      </c>
      <c r="U23" s="61">
        <f>'SALES SUMMARY'!AG68</f>
        <v>351.08399999999995</v>
      </c>
      <c r="V23" s="61">
        <f>'SALES SUMMARY'!AG71</f>
        <v>0</v>
      </c>
      <c r="W23" s="61">
        <f>'SALES SUMMARY'!AG74</f>
        <v>121.4276</v>
      </c>
      <c r="X23" s="61">
        <f>'SALES SUMMARY'!AG77</f>
        <v>0</v>
      </c>
      <c r="Y23" s="61">
        <f>'SALES SUMMARY'!AG80</f>
        <v>81.97399999999999</v>
      </c>
      <c r="Z23" s="61">
        <f>'SALES SUMMARY'!AG83</f>
        <v>368.17239999999998</v>
      </c>
      <c r="AA23" s="61">
        <f>'SALES SUMMARY'!AG86</f>
        <v>505.512</v>
      </c>
      <c r="AB23" s="61">
        <f>'SALES SUMMARY'!AG89</f>
        <v>345.05239999999998</v>
      </c>
      <c r="AC23" s="61">
        <f>'SALES SUMMARY'!AG92</f>
        <v>784.05360000000007</v>
      </c>
      <c r="AD23" s="61">
        <f>'SALES SUMMARY'!AG95</f>
        <v>145.71720000000002</v>
      </c>
      <c r="AE23" s="61">
        <f>'SALES SUMMARY'!AG98</f>
        <v>0</v>
      </c>
      <c r="AF23" s="61">
        <f>'SALES SUMMARY'!AG100</f>
        <v>0</v>
      </c>
    </row>
    <row r="24" spans="1:32" x14ac:dyDescent="0.25">
      <c r="A24" s="59" t="s">
        <v>53</v>
      </c>
      <c r="B24" s="61">
        <f>'SALES SUMMARY'!AH11</f>
        <v>28.875600000000002</v>
      </c>
      <c r="C24" s="61">
        <f>'SALES SUMMARY'!AH14</f>
        <v>0</v>
      </c>
      <c r="D24" s="61">
        <f>'SALES SUMMARY'!AH17</f>
        <v>47.856000000000002</v>
      </c>
      <c r="E24" s="61">
        <f>'SALES SUMMARY'!AH20</f>
        <v>0</v>
      </c>
      <c r="F24" s="61">
        <f>'SALES SUMMARY'!AH23</f>
        <v>0</v>
      </c>
      <c r="G24" s="61">
        <f>'SALES SUMMARY'!AH26</f>
        <v>0</v>
      </c>
      <c r="H24" s="61">
        <f>'SALES SUMMARY'!AH29</f>
        <v>0</v>
      </c>
      <c r="I24" s="61">
        <f>'SALES SUMMARY'!AH32</f>
        <v>0</v>
      </c>
      <c r="J24" s="61">
        <f>'SALES SUMMARY'!AH35</f>
        <v>0</v>
      </c>
      <c r="K24" s="61">
        <f>'SALES SUMMARY'!AH38</f>
        <v>0</v>
      </c>
      <c r="L24" s="61">
        <f>'SALES SUMMARY'!AH41</f>
        <v>33.6</v>
      </c>
      <c r="M24" s="61">
        <f>'SALES SUMMARY'!AH44</f>
        <v>0</v>
      </c>
      <c r="N24" s="61">
        <f>'SALES SUMMARY'!AH47</f>
        <v>0</v>
      </c>
      <c r="O24" s="61">
        <f>'SALES SUMMARY'!AH50</f>
        <v>0</v>
      </c>
      <c r="P24" s="61">
        <f>'SALES SUMMARY'!AH53</f>
        <v>0</v>
      </c>
      <c r="Q24" s="61">
        <f>'SALES SUMMARY'!AH56</f>
        <v>0</v>
      </c>
      <c r="R24" s="61">
        <f>'SALES SUMMARY'!AH59</f>
        <v>0</v>
      </c>
      <c r="S24" s="61">
        <f>'SALES SUMMARY'!AH62</f>
        <v>0</v>
      </c>
      <c r="T24" s="61">
        <f>'SALES SUMMARY'!AH65</f>
        <v>67.363200000000006</v>
      </c>
      <c r="U24" s="61">
        <f>'SALES SUMMARY'!AH68</f>
        <v>61.955999999999989</v>
      </c>
      <c r="V24" s="61">
        <f>'SALES SUMMARY'!AH71</f>
        <v>0</v>
      </c>
      <c r="W24" s="61">
        <f>'SALES SUMMARY'!AH74</f>
        <v>21.4284</v>
      </c>
      <c r="X24" s="61">
        <f>'SALES SUMMARY'!AH77</f>
        <v>0</v>
      </c>
      <c r="Y24" s="61">
        <f>'SALES SUMMARY'!AH80</f>
        <v>14.465999999999999</v>
      </c>
      <c r="Z24" s="61">
        <f>'SALES SUMMARY'!AH83</f>
        <v>64.971599999999995</v>
      </c>
      <c r="AA24" s="61">
        <f>'SALES SUMMARY'!AH86</f>
        <v>89.207999999999998</v>
      </c>
      <c r="AB24" s="61">
        <f>'SALES SUMMARY'!AH89</f>
        <v>60.891599999999997</v>
      </c>
      <c r="AC24" s="61">
        <f>'SALES SUMMARY'!AH92</f>
        <v>138.36240000000001</v>
      </c>
      <c r="AD24" s="61">
        <f>'SALES SUMMARY'!AH95</f>
        <v>25.7148</v>
      </c>
      <c r="AE24" s="61">
        <f>'SALES SUMMARY'!AH98</f>
        <v>0</v>
      </c>
      <c r="AF24" s="61">
        <f>'SALES SUMMARY'!AH100</f>
        <v>0</v>
      </c>
    </row>
    <row r="25" spans="1:32" x14ac:dyDescent="0.25">
      <c r="A25" s="59" t="s">
        <v>54</v>
      </c>
      <c r="B25" s="61">
        <f>'SALES SUMMARY'!AI11</f>
        <v>48.126000000000005</v>
      </c>
      <c r="C25" s="61">
        <f>'SALES SUMMARY'!AI14</f>
        <v>0</v>
      </c>
      <c r="D25" s="61">
        <f>'SALES SUMMARY'!AI17</f>
        <v>79.760000000000005</v>
      </c>
      <c r="E25" s="61">
        <f>'SALES SUMMARY'!AI20</f>
        <v>0</v>
      </c>
      <c r="F25" s="61">
        <f>'SALES SUMMARY'!AI23</f>
        <v>0</v>
      </c>
      <c r="G25" s="61">
        <f>'SALES SUMMARY'!AI26</f>
        <v>0</v>
      </c>
      <c r="H25" s="61">
        <f>'SALES SUMMARY'!AI29</f>
        <v>0</v>
      </c>
      <c r="I25" s="61">
        <f>'SALES SUMMARY'!AI32</f>
        <v>0</v>
      </c>
      <c r="J25" s="61">
        <f>'SALES SUMMARY'!AI35</f>
        <v>0</v>
      </c>
      <c r="K25" s="61">
        <f>'SALES SUMMARY'!AI38</f>
        <v>0</v>
      </c>
      <c r="L25" s="61">
        <f>'SALES SUMMARY'!AI41</f>
        <v>56</v>
      </c>
      <c r="M25" s="61">
        <f>'SALES SUMMARY'!AI44</f>
        <v>0</v>
      </c>
      <c r="N25" s="61">
        <f>'SALES SUMMARY'!AI47</f>
        <v>0</v>
      </c>
      <c r="O25" s="61">
        <f>'SALES SUMMARY'!AI50</f>
        <v>0</v>
      </c>
      <c r="P25" s="61">
        <f>'SALES SUMMARY'!AI53</f>
        <v>0</v>
      </c>
      <c r="Q25" s="61">
        <f>'SALES SUMMARY'!AI56</f>
        <v>0</v>
      </c>
      <c r="R25" s="61">
        <f>'SALES SUMMARY'!AI59</f>
        <v>0</v>
      </c>
      <c r="S25" s="61">
        <f>'SALES SUMMARY'!AI62</f>
        <v>0</v>
      </c>
      <c r="T25" s="61">
        <f>'SALES SUMMARY'!AI65</f>
        <v>112.27200000000001</v>
      </c>
      <c r="U25" s="61">
        <f>'SALES SUMMARY'!AI68</f>
        <v>103.25999999999999</v>
      </c>
      <c r="V25" s="61">
        <f>'SALES SUMMARY'!AI71</f>
        <v>0</v>
      </c>
      <c r="W25" s="61">
        <f>'SALES SUMMARY'!AI74</f>
        <v>35.713999999999999</v>
      </c>
      <c r="X25" s="61">
        <f>'SALES SUMMARY'!AI77</f>
        <v>0</v>
      </c>
      <c r="Y25" s="61">
        <f>'SALES SUMMARY'!AI80</f>
        <v>24.11</v>
      </c>
      <c r="Z25" s="61">
        <f>'SALES SUMMARY'!AI83</f>
        <v>108.286</v>
      </c>
      <c r="AA25" s="61">
        <f>'SALES SUMMARY'!AI86</f>
        <v>148.68</v>
      </c>
      <c r="AB25" s="61">
        <f>'SALES SUMMARY'!AI89</f>
        <v>101.486</v>
      </c>
      <c r="AC25" s="61">
        <f>'SALES SUMMARY'!AI92</f>
        <v>230.60400000000001</v>
      </c>
      <c r="AD25" s="61">
        <f>'SALES SUMMARY'!AI95</f>
        <v>42.858000000000004</v>
      </c>
      <c r="AE25" s="61">
        <f>'SALES SUMMARY'!AI98</f>
        <v>0</v>
      </c>
      <c r="AF25" s="61">
        <f>'SALES SUMMARY'!AI100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5890.3035714285716</v>
      </c>
      <c r="C27" s="61">
        <f>'SALES SUMMARY'!AK14</f>
        <v>0</v>
      </c>
      <c r="D27" s="61">
        <f>'SALES SUMMARY'!AK17</f>
        <v>10328.732142857141</v>
      </c>
      <c r="E27" s="61">
        <f>'SALES SUMMARY'!AK20</f>
        <v>8263.3928571428569</v>
      </c>
      <c r="F27" s="61">
        <f>'SALES SUMMARY'!AK23</f>
        <v>0</v>
      </c>
      <c r="G27" s="61">
        <f>'SALES SUMMARY'!AK26</f>
        <v>7420.6785714285706</v>
      </c>
      <c r="H27" s="61">
        <f>'SALES SUMMARY'!AK29</f>
        <v>5116.0714285714284</v>
      </c>
      <c r="I27" s="61">
        <f>'SALES SUMMARY'!AK32</f>
        <v>5049.5892857142853</v>
      </c>
      <c r="J27" s="61">
        <f>'SALES SUMMARY'!AK35</f>
        <v>0</v>
      </c>
      <c r="K27" s="61">
        <f>'SALES SUMMARY'!AK38</f>
        <v>5732.1428571428569</v>
      </c>
      <c r="L27" s="61">
        <f>'SALES SUMMARY'!AK41</f>
        <v>7169.6428571428569</v>
      </c>
      <c r="M27" s="61">
        <f>'SALES SUMMARY'!AK44</f>
        <v>4732.1428571428569</v>
      </c>
      <c r="N27" s="61">
        <f>'SALES SUMMARY'!AK47</f>
        <v>3656.2499999999995</v>
      </c>
      <c r="O27" s="61">
        <f>'SALES SUMMARY'!AK50</f>
        <v>13803.571428571428</v>
      </c>
      <c r="P27" s="61">
        <f>'SALES SUMMARY'!AK53</f>
        <v>3232.1428571428569</v>
      </c>
      <c r="Q27" s="61">
        <f>'SALES SUMMARY'!AK56</f>
        <v>0</v>
      </c>
      <c r="R27" s="61">
        <f>'SALES SUMMARY'!AK59</f>
        <v>6546.7142857142844</v>
      </c>
      <c r="S27" s="61">
        <f>'SALES SUMMARY'!AK62</f>
        <v>12000.964285714284</v>
      </c>
      <c r="T27" s="61">
        <f>'SALES SUMMARY'!AK65</f>
        <v>13118.589285714284</v>
      </c>
      <c r="U27" s="61">
        <f>'SALES SUMMARY'!AK68</f>
        <v>11266.741071428571</v>
      </c>
      <c r="V27" s="61">
        <f>'SALES SUMMARY'!AK71</f>
        <v>5261.2589285714275</v>
      </c>
      <c r="W27" s="61">
        <f>'SALES SUMMARY'!AK74</f>
        <v>5596.3035714285716</v>
      </c>
      <c r="X27" s="61">
        <f>'SALES SUMMARY'!AK77</f>
        <v>0</v>
      </c>
      <c r="Y27" s="61">
        <f>'SALES SUMMARY'!AK80</f>
        <v>5214.2857142857138</v>
      </c>
      <c r="Z27" s="61">
        <f>'SALES SUMMARY'!AK83</f>
        <v>13416.982142857141</v>
      </c>
      <c r="AA27" s="61">
        <f>'SALES SUMMARY'!AK86</f>
        <v>13382.178571428571</v>
      </c>
      <c r="AB27" s="61">
        <f>'SALES SUMMARY'!AK89</f>
        <v>8937.1785714285706</v>
      </c>
      <c r="AC27" s="61">
        <f>'SALES SUMMARY'!AK92</f>
        <v>17491.866071428569</v>
      </c>
      <c r="AD27" s="61">
        <f>'SALES SUMMARY'!AK95</f>
        <v>3982.1428571428569</v>
      </c>
      <c r="AE27" s="61">
        <f>'SALES SUMMARY'!AK98</f>
        <v>0</v>
      </c>
      <c r="AF27" s="61">
        <f>'SALES SUMMARY'!AK100</f>
        <v>0</v>
      </c>
    </row>
    <row r="28" spans="1:32" x14ac:dyDescent="0.25">
      <c r="A28" s="59" t="s">
        <v>57</v>
      </c>
      <c r="B28" s="61">
        <f>'SALES SUMMARY'!AM11</f>
        <v>701.26482857142855</v>
      </c>
      <c r="C28" s="61">
        <f>'SALES SUMMARY'!AM14</f>
        <v>0</v>
      </c>
      <c r="D28" s="61">
        <f>'SALES SUMMARY'!AM17</f>
        <v>1221.5042571428569</v>
      </c>
      <c r="E28" s="61">
        <f>'SALES SUMMARY'!AM20</f>
        <v>981.34714285714279</v>
      </c>
      <c r="F28" s="61">
        <f>'SALES SUMMARY'!AM23</f>
        <v>0</v>
      </c>
      <c r="G28" s="61">
        <f>'SALES SUMMARY'!AM26</f>
        <v>879.92382857142854</v>
      </c>
      <c r="H28" s="61">
        <f>'SALES SUMMARY'!AM29</f>
        <v>613.92857142857144</v>
      </c>
      <c r="I28" s="61">
        <f>'SALES SUMMARY'!AM32</f>
        <v>600.05751428571421</v>
      </c>
      <c r="J28" s="61">
        <f>'SALES SUMMARY'!AM35</f>
        <v>0</v>
      </c>
      <c r="K28" s="61">
        <f>'SALES SUMMARY'!AM38</f>
        <v>687.85714285714278</v>
      </c>
      <c r="L28" s="61">
        <f>'SALES SUMMARY'!AM41</f>
        <v>860.35714285714278</v>
      </c>
      <c r="M28" s="61">
        <f>'SALES SUMMARY'!AM44</f>
        <v>567.85714285714278</v>
      </c>
      <c r="N28" s="61">
        <f>'SALES SUMMARY'!AM47</f>
        <v>438.74999999999994</v>
      </c>
      <c r="O28" s="61">
        <f>'SALES SUMMARY'!AM50</f>
        <v>1643.0485714285712</v>
      </c>
      <c r="P28" s="61">
        <f>'SALES SUMMARY'!AM53</f>
        <v>387.85714285714283</v>
      </c>
      <c r="Q28" s="61">
        <f>'SALES SUMMARY'!AM56</f>
        <v>0</v>
      </c>
      <c r="R28" s="61">
        <f>'SALES SUMMARY'!AM59</f>
        <v>746.06931428571409</v>
      </c>
      <c r="S28" s="61">
        <f>'SALES SUMMARY'!AM62</f>
        <v>1440.1157142857141</v>
      </c>
      <c r="T28" s="61">
        <f>'SALES SUMMARY'!AM65</f>
        <v>1561.0655142857142</v>
      </c>
      <c r="U28" s="61">
        <f>'SALES SUMMARY'!AM68</f>
        <v>1318.6789285714285</v>
      </c>
      <c r="V28" s="61">
        <f>'SALES SUMMARY'!AM71</f>
        <v>631.35107142857123</v>
      </c>
      <c r="W28" s="61">
        <f>'SALES SUMMARY'!AM74</f>
        <v>665.12802857142856</v>
      </c>
      <c r="X28" s="61">
        <f>'SALES SUMMARY'!AM77</f>
        <v>0</v>
      </c>
      <c r="Y28" s="61">
        <f>'SALES SUMMARY'!AM80</f>
        <v>623.94428571428568</v>
      </c>
      <c r="Z28" s="61">
        <f>'SALES SUMMARY'!AM83</f>
        <v>1573.8086571428569</v>
      </c>
      <c r="AA28" s="61">
        <f>'SALES SUMMARY'!AM86</f>
        <v>1582.3882285714283</v>
      </c>
      <c r="AB28" s="61">
        <f>'SALES SUMMARY'!AM89</f>
        <v>1059.3910285714285</v>
      </c>
      <c r="AC28" s="61">
        <f>'SALES SUMMARY'!AM92</f>
        <v>2030.8039285714283</v>
      </c>
      <c r="AD28" s="61">
        <f>'SALES SUMMARY'!AM95</f>
        <v>477.85714285714283</v>
      </c>
      <c r="AE28" s="61">
        <f>'SALES SUMMARY'!AM98</f>
        <v>0</v>
      </c>
      <c r="AF28" s="61">
        <f>'SALES SUMMARY'!AM100</f>
        <v>0</v>
      </c>
    </row>
    <row r="30" spans="1:32" x14ac:dyDescent="0.25">
      <c r="A30" s="58" t="s">
        <v>58</v>
      </c>
      <c r="B30" s="63">
        <f>-'SALES SUMMARY'!AZ11</f>
        <v>-1450</v>
      </c>
      <c r="C30" s="63">
        <f>-'SALES SUMMARY'!AZ14</f>
        <v>0</v>
      </c>
      <c r="D30" s="63">
        <f>-'SALES SUMMARY'!AZ17</f>
        <v>-485</v>
      </c>
      <c r="E30" s="63">
        <f>-'SALES SUMMARY'!AZ20</f>
        <v>0</v>
      </c>
      <c r="F30" s="63">
        <f>-'SALES SUMMARY'!AZ23</f>
        <v>-855</v>
      </c>
      <c r="G30" s="63">
        <f>-'SALES SUMMARY'!AZ26</f>
        <v>0</v>
      </c>
      <c r="H30" s="63">
        <f>-'SALES SUMMARY'!AZ29</f>
        <v>-70</v>
      </c>
      <c r="I30" s="63">
        <f>-'SALES SUMMARY'!AZ32</f>
        <v>-560</v>
      </c>
      <c r="J30" s="63">
        <f>-'SALES SUMMARY'!AZ35</f>
        <v>0</v>
      </c>
      <c r="K30" s="63">
        <f>-'SALES SUMMARY'!AZ38</f>
        <v>0</v>
      </c>
      <c r="L30" s="63">
        <f>-'SALES SUMMARY'!AZ41</f>
        <v>-280</v>
      </c>
      <c r="M30" s="63">
        <f>-'SALES SUMMARY'!AZ44</f>
        <v>0</v>
      </c>
      <c r="N30" s="63">
        <f>-'SALES SUMMARY'!AZ47</f>
        <v>0</v>
      </c>
      <c r="O30" s="63">
        <f>-'SALES SUMMARY'!AZ50</f>
        <v>-230</v>
      </c>
      <c r="P30" s="63">
        <f>-'SALES SUMMARY'!AZ53</f>
        <v>-315</v>
      </c>
      <c r="Q30" s="63">
        <f>-'SALES SUMMARY'!AZ56</f>
        <v>0</v>
      </c>
      <c r="R30" s="63">
        <f>-'SALES SUMMARY'!AZ59</f>
        <v>-245</v>
      </c>
      <c r="S30" s="63">
        <f>-'SALES SUMMARY'!AZ62</f>
        <v>-140</v>
      </c>
      <c r="T30" s="63">
        <f>-'SALES SUMMARY'!AZ65</f>
        <v>-70</v>
      </c>
      <c r="U30" s="63">
        <f>-'SALES SUMMARY'!AZ68</f>
        <v>0</v>
      </c>
      <c r="V30" s="63">
        <f>-'SALES SUMMARY'!AZ71</f>
        <v>0</v>
      </c>
      <c r="W30" s="63">
        <f>-'SALES SUMMARY'!AZ74</f>
        <v>-2110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-70</v>
      </c>
      <c r="AC30" s="63">
        <f>-'SALES SUMMARY'!AZ92</f>
        <v>0</v>
      </c>
      <c r="AD30" s="63">
        <f>-'SALES SUMMARY'!AZ95</f>
        <v>-980</v>
      </c>
      <c r="AE30" s="63">
        <f>-'SALES SUMMARY'!AZ98</f>
        <v>0</v>
      </c>
      <c r="AF30" s="63">
        <f>-'SALES SUMMARY'!AZ100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-130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-90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-90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-90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1450</v>
      </c>
      <c r="C34" s="63">
        <f>'SALES SUMMARY'!BR14</f>
        <v>0</v>
      </c>
      <c r="D34" s="63">
        <f>'SALES SUMMARY'!BR17</f>
        <v>485</v>
      </c>
      <c r="E34" s="63">
        <f>'SALES SUMMARY'!BR20</f>
        <v>0</v>
      </c>
      <c r="F34" s="63">
        <f>'SALES SUMMARY'!BR23</f>
        <v>855</v>
      </c>
      <c r="G34" s="63">
        <f>'SALES SUMMARY'!BR26</f>
        <v>0</v>
      </c>
      <c r="H34" s="63">
        <f>'SALES SUMMARY'!BR29</f>
        <v>200</v>
      </c>
      <c r="I34" s="63">
        <f>'SALES SUMMARY'!BR32</f>
        <v>560</v>
      </c>
      <c r="J34" s="63">
        <f>'SALES SUMMARY'!BR35</f>
        <v>0</v>
      </c>
      <c r="K34" s="63">
        <f>'SALES SUMMARY'!BR38</f>
        <v>0</v>
      </c>
      <c r="L34" s="63">
        <f>'SALES SUMMARY'!BR41</f>
        <v>280</v>
      </c>
      <c r="M34" s="63">
        <f>'SALES SUMMARY'!BR44</f>
        <v>0</v>
      </c>
      <c r="N34" s="63">
        <f>'SALES SUMMARY'!BR47</f>
        <v>0</v>
      </c>
      <c r="O34" s="63">
        <f>'SALES SUMMARY'!BR50</f>
        <v>320</v>
      </c>
      <c r="P34" s="63">
        <f>'SALES SUMMARY'!BR53</f>
        <v>315</v>
      </c>
      <c r="Q34" s="63">
        <f>'SALES SUMMARY'!BR56</f>
        <v>0</v>
      </c>
      <c r="R34" s="63">
        <f>'SALES SUMMARY'!BR59</f>
        <v>245</v>
      </c>
      <c r="S34" s="63">
        <f>'SALES SUMMARY'!BR62</f>
        <v>140</v>
      </c>
      <c r="T34" s="63">
        <f>'SALES SUMMARY'!BR65</f>
        <v>70</v>
      </c>
      <c r="U34" s="63">
        <f>'SALES SUMMARY'!BR68</f>
        <v>90</v>
      </c>
      <c r="V34" s="63">
        <f>'SALES SUMMARY'!BR71</f>
        <v>0</v>
      </c>
      <c r="W34" s="63">
        <f>'SALES SUMMARY'!BR74</f>
        <v>2110</v>
      </c>
      <c r="X34" s="63">
        <f>'SALES SUMMARY'!BR77</f>
        <v>0</v>
      </c>
      <c r="Y34" s="63">
        <f>'SALES SUMMARY'!BR80</f>
        <v>0</v>
      </c>
      <c r="Z34" s="63">
        <f>'SALES SUMMARY'!BR83</f>
        <v>0</v>
      </c>
      <c r="AA34" s="63">
        <f>'SALES SUMMARY'!BR86</f>
        <v>0</v>
      </c>
      <c r="AB34" s="63">
        <f>'SALES SUMMARY'!BR89</f>
        <v>70</v>
      </c>
      <c r="AC34" s="63">
        <f>'SALES SUMMARY'!BR92</f>
        <v>90</v>
      </c>
      <c r="AD34" s="63">
        <f>'SALES SUMMARY'!BR95</f>
        <v>980</v>
      </c>
      <c r="AE34" s="63">
        <f>'SALES SUMMARY'!BR98</f>
        <v>0</v>
      </c>
      <c r="AF34" s="63">
        <f>'SALES SUMMARY'!BR100</f>
        <v>0</v>
      </c>
    </row>
    <row r="36" spans="1:32" x14ac:dyDescent="0.25">
      <c r="A36" s="58" t="s">
        <v>62</v>
      </c>
      <c r="B36" s="62">
        <f>SUM(B5:B35)-B3</f>
        <v>2185.8584000000001</v>
      </c>
      <c r="C36" s="62">
        <f t="shared" ref="C36:AF36" si="0">SUM(C5:C35)-C3</f>
        <v>0</v>
      </c>
      <c r="D36" s="62">
        <f t="shared" si="0"/>
        <v>1861.5863999999965</v>
      </c>
      <c r="E36" s="62">
        <f t="shared" si="0"/>
        <v>3795.24</v>
      </c>
      <c r="F36" s="62">
        <f t="shared" si="0"/>
        <v>-2018.86</v>
      </c>
      <c r="G36" s="62">
        <f t="shared" si="0"/>
        <v>8301.4223999999995</v>
      </c>
      <c r="H36" s="62">
        <f t="shared" si="0"/>
        <v>2400</v>
      </c>
      <c r="I36" s="62">
        <f t="shared" si="0"/>
        <v>4743.2167999999992</v>
      </c>
      <c r="J36" s="62">
        <f t="shared" si="0"/>
        <v>0</v>
      </c>
      <c r="K36" s="62">
        <f t="shared" si="0"/>
        <v>4215</v>
      </c>
      <c r="L36" s="62">
        <f t="shared" si="0"/>
        <v>1400</v>
      </c>
      <c r="M36" s="62">
        <f t="shared" si="0"/>
        <v>2660</v>
      </c>
      <c r="N36" s="62">
        <f t="shared" si="0"/>
        <v>564.99999999999955</v>
      </c>
      <c r="O36" s="62">
        <f t="shared" si="0"/>
        <v>2653.119999999999</v>
      </c>
      <c r="P36" s="62">
        <f t="shared" si="0"/>
        <v>1224.9999999999995</v>
      </c>
      <c r="Q36" s="62">
        <f t="shared" si="0"/>
        <v>0</v>
      </c>
      <c r="R36" s="62">
        <f t="shared" si="0"/>
        <v>1239.9335999999985</v>
      </c>
      <c r="S36" s="62">
        <f t="shared" si="0"/>
        <v>2804.8799999999974</v>
      </c>
      <c r="T36" s="62">
        <f t="shared" si="0"/>
        <v>4211.5447999999997</v>
      </c>
      <c r="U36" s="62">
        <f t="shared" si="0"/>
        <v>1789.4199999999983</v>
      </c>
      <c r="V36" s="62">
        <f t="shared" si="0"/>
        <v>2153.5899999999983</v>
      </c>
      <c r="W36" s="62">
        <f t="shared" si="0"/>
        <v>2822.1415999999999</v>
      </c>
      <c r="X36" s="62">
        <f t="shared" si="0"/>
        <v>0</v>
      </c>
      <c r="Y36" s="62">
        <f t="shared" si="0"/>
        <v>2377.9799999999996</v>
      </c>
      <c r="Z36" s="62" t="e">
        <f t="shared" si="0"/>
        <v>#VALUE!</v>
      </c>
      <c r="AA36" s="62">
        <f t="shared" si="0"/>
        <v>2337.1367999999984</v>
      </c>
      <c r="AB36" s="62">
        <f t="shared" si="0"/>
        <v>2290.8495999999996</v>
      </c>
      <c r="AC36" s="62">
        <f t="shared" si="0"/>
        <v>2090.279999999997</v>
      </c>
      <c r="AD36" s="62">
        <f t="shared" si="0"/>
        <v>549.99999999999955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36" zoomScaleSheetLayoutView="85" workbookViewId="0">
      <selection activeCell="N50" sqref="N5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137</v>
      </c>
      <c r="B3" s="72"/>
      <c r="C3" s="72"/>
      <c r="D3" s="72"/>
      <c r="E3" s="72"/>
      <c r="F3" s="72"/>
      <c r="I3" s="74" t="s">
        <v>138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17" t="s">
        <v>2</v>
      </c>
      <c r="B5" s="211" t="s">
        <v>3</v>
      </c>
      <c r="C5" s="211" t="s">
        <v>71</v>
      </c>
      <c r="D5" s="213" t="s">
        <v>29</v>
      </c>
      <c r="E5" s="214"/>
      <c r="F5" s="215" t="s">
        <v>72</v>
      </c>
      <c r="I5" s="217" t="s">
        <v>2</v>
      </c>
      <c r="J5" s="211" t="s">
        <v>3</v>
      </c>
      <c r="K5" s="211" t="s">
        <v>71</v>
      </c>
      <c r="L5" s="213" t="s">
        <v>29</v>
      </c>
      <c r="M5" s="214"/>
      <c r="N5" s="215" t="s">
        <v>73</v>
      </c>
    </row>
    <row r="6" spans="1:15" ht="26.25" thickBot="1" x14ac:dyDescent="0.25">
      <c r="A6" s="218"/>
      <c r="B6" s="212"/>
      <c r="C6" s="212"/>
      <c r="D6" s="76" t="s">
        <v>74</v>
      </c>
      <c r="E6" s="76" t="s">
        <v>75</v>
      </c>
      <c r="F6" s="216"/>
      <c r="I6" s="218"/>
      <c r="J6" s="212"/>
      <c r="K6" s="212"/>
      <c r="L6" s="76" t="s">
        <v>74</v>
      </c>
      <c r="M6" s="76" t="s">
        <v>75</v>
      </c>
      <c r="N6" s="216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09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09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10"/>
      <c r="B9" s="83" t="s">
        <v>44</v>
      </c>
      <c r="C9" s="80">
        <f>+'SALES SUMMARY'!AF10</f>
        <v>240.63</v>
      </c>
      <c r="D9" s="81">
        <f>(C9*0.8)*0.85</f>
        <v>163.6284</v>
      </c>
      <c r="E9" s="81">
        <f>(C9*0.8)*0.15</f>
        <v>28.875600000000002</v>
      </c>
      <c r="F9" s="82">
        <f>C9*0.2</f>
        <v>48.126000000000005</v>
      </c>
      <c r="I9" s="210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5" thickBot="1" x14ac:dyDescent="0.25">
      <c r="A10" s="126"/>
      <c r="B10" s="84"/>
      <c r="C10" s="85">
        <f>+C9+C8</f>
        <v>240.63</v>
      </c>
      <c r="D10" s="86">
        <f>+D9+D8</f>
        <v>163.6284</v>
      </c>
      <c r="E10" s="86">
        <f>+E9+E8</f>
        <v>28.875600000000002</v>
      </c>
      <c r="F10" s="87">
        <f>+F9+F8</f>
        <v>48.126000000000005</v>
      </c>
      <c r="I10" s="126"/>
      <c r="J10" s="84"/>
      <c r="K10" s="85">
        <f>+K9+K8</f>
        <v>0</v>
      </c>
      <c r="L10" s="86">
        <f>+L9+L8</f>
        <v>0</v>
      </c>
      <c r="M10" s="86">
        <f>+M9+M8</f>
        <v>0</v>
      </c>
      <c r="N10" s="87">
        <f>+N9+N8</f>
        <v>0</v>
      </c>
    </row>
    <row r="11" spans="1:15" x14ac:dyDescent="0.2">
      <c r="A11" s="209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10"/>
      <c r="B12" s="83"/>
      <c r="C12" s="80">
        <f>+'SALES SUMMARY'!AF13</f>
        <v>0</v>
      </c>
      <c r="D12" s="81">
        <f>(C12*0.8)*0.85</f>
        <v>0</v>
      </c>
      <c r="E12" s="81">
        <f>(C12*0.8)*0.15</f>
        <v>0</v>
      </c>
      <c r="F12" s="82">
        <f>C12*0.2</f>
        <v>0</v>
      </c>
      <c r="I12" s="124"/>
      <c r="J12" s="83"/>
      <c r="K12" s="80">
        <f>+'SALES SUMMARY'!AF58</f>
        <v>0</v>
      </c>
      <c r="L12" s="81">
        <f>(K12*0.8)*0.85</f>
        <v>0</v>
      </c>
      <c r="M12" s="81">
        <f>(K12*0.8)*0.15</f>
        <v>0</v>
      </c>
      <c r="N12" s="82">
        <f>K12*0.2</f>
        <v>0</v>
      </c>
    </row>
    <row r="13" spans="1:15" ht="13.5" thickBot="1" x14ac:dyDescent="0.25">
      <c r="A13" s="126"/>
      <c r="B13" s="84"/>
      <c r="C13" s="85">
        <f>+C12+C11</f>
        <v>0</v>
      </c>
      <c r="D13" s="86">
        <f>+D12+D11</f>
        <v>0</v>
      </c>
      <c r="E13" s="86">
        <f>+E12+E11</f>
        <v>0</v>
      </c>
      <c r="F13" s="87">
        <f>+F12+F11</f>
        <v>0</v>
      </c>
      <c r="I13" s="126"/>
      <c r="J13" s="84"/>
      <c r="K13" s="85">
        <f>+K12+K11</f>
        <v>0</v>
      </c>
      <c r="L13" s="86">
        <f>+L12+L11</f>
        <v>0</v>
      </c>
      <c r="M13" s="86">
        <f>+M12+M11</f>
        <v>0</v>
      </c>
      <c r="N13" s="87">
        <f>+N12+N11</f>
        <v>0</v>
      </c>
    </row>
    <row r="14" spans="1:15" x14ac:dyDescent="0.2">
      <c r="A14" s="209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10"/>
      <c r="B15" s="83"/>
      <c r="C15" s="80">
        <f>+'SALES SUMMARY'!AF16</f>
        <v>398.8</v>
      </c>
      <c r="D15" s="81">
        <f>(C15*0.8)*0.85</f>
        <v>271.18400000000003</v>
      </c>
      <c r="E15" s="81">
        <f>(C15*0.8)*0.15</f>
        <v>47.856000000000002</v>
      </c>
      <c r="F15" s="82">
        <f>C15*0.2</f>
        <v>79.760000000000005</v>
      </c>
      <c r="I15" s="124"/>
      <c r="J15" s="83"/>
      <c r="K15" s="80">
        <f>+'SALES SUMMARY'!AF61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5" thickBot="1" x14ac:dyDescent="0.25">
      <c r="A16" s="127"/>
      <c r="B16" s="84"/>
      <c r="C16" s="85">
        <f>+C15+C14</f>
        <v>398.8</v>
      </c>
      <c r="D16" s="86">
        <f>+D15+D14</f>
        <v>271.18400000000003</v>
      </c>
      <c r="E16" s="86">
        <f>+E15+E14</f>
        <v>47.856000000000002</v>
      </c>
      <c r="F16" s="87">
        <f>+F15+F14</f>
        <v>79.760000000000005</v>
      </c>
      <c r="I16" s="127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 x14ac:dyDescent="0.2">
      <c r="A17" s="209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10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561.36</v>
      </c>
      <c r="L18" s="81">
        <f>(K18*0.8)*0.85</f>
        <v>381.72480000000002</v>
      </c>
      <c r="M18" s="81">
        <f>(K18*0.8)*0.15</f>
        <v>67.363200000000006</v>
      </c>
      <c r="N18" s="82">
        <f>K18*0.2</f>
        <v>112.27200000000001</v>
      </c>
    </row>
    <row r="19" spans="1:14" ht="13.5" thickBot="1" x14ac:dyDescent="0.25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561.36</v>
      </c>
      <c r="L19" s="86">
        <f>+L18+L17</f>
        <v>381.72480000000002</v>
      </c>
      <c r="M19" s="86">
        <f>+M18+M17</f>
        <v>67.363200000000006</v>
      </c>
      <c r="N19" s="87">
        <f>+N18+N17</f>
        <v>112.27200000000001</v>
      </c>
    </row>
    <row r="20" spans="1:14" x14ac:dyDescent="0.2">
      <c r="A20" s="209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10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4"/>
      <c r="J21" s="83"/>
      <c r="K21" s="80">
        <f>+'SALES SUMMARY'!AF67</f>
        <v>516.29999999999995</v>
      </c>
      <c r="L21" s="81">
        <f>(K21*0.8)*0.85</f>
        <v>351.08399999999995</v>
      </c>
      <c r="M21" s="81">
        <f>(K21*0.8)*0.15</f>
        <v>61.955999999999989</v>
      </c>
      <c r="N21" s="82">
        <f>K21*0.2</f>
        <v>103.25999999999999</v>
      </c>
    </row>
    <row r="22" spans="1:14" ht="13.5" thickBot="1" x14ac:dyDescent="0.25">
      <c r="A22" s="127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7"/>
      <c r="J22" s="84"/>
      <c r="K22" s="85">
        <f>+K21+K20</f>
        <v>516.29999999999995</v>
      </c>
      <c r="L22" s="86">
        <f>+L21+L20</f>
        <v>351.08399999999995</v>
      </c>
      <c r="M22" s="86">
        <f>+M21+M20</f>
        <v>61.955999999999989</v>
      </c>
      <c r="N22" s="87">
        <f>+N21+N20</f>
        <v>103.25999999999999</v>
      </c>
    </row>
    <row r="23" spans="1:14" x14ac:dyDescent="0.2">
      <c r="A23" s="209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10"/>
      <c r="B24" s="83"/>
      <c r="C24" s="80">
        <f>+'SALES SUMMARY'!AF25</f>
        <v>0</v>
      </c>
      <c r="D24" s="81">
        <f>(C24*0.8)*0.85</f>
        <v>0</v>
      </c>
      <c r="E24" s="81">
        <f>(C24*0.8)*0.15</f>
        <v>0</v>
      </c>
      <c r="F24" s="82">
        <f>C24*0.2</f>
        <v>0</v>
      </c>
      <c r="I24" s="124"/>
      <c r="J24" s="83"/>
      <c r="K24" s="80">
        <f>+'SALES SUMMARY'!AF70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5" thickBot="1" x14ac:dyDescent="0.25">
      <c r="A25" s="127"/>
      <c r="B25" s="84"/>
      <c r="C25" s="85">
        <f>+C24+C23</f>
        <v>0</v>
      </c>
      <c r="D25" s="86">
        <f>+D24+D23</f>
        <v>0</v>
      </c>
      <c r="E25" s="86">
        <f>+E24+E23</f>
        <v>0</v>
      </c>
      <c r="F25" s="87">
        <f>+F24+F23</f>
        <v>0</v>
      </c>
      <c r="G25" s="128"/>
      <c r="I25" s="127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 x14ac:dyDescent="0.2">
      <c r="A26" s="209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10"/>
      <c r="B27" s="83"/>
      <c r="C27" s="80">
        <f>+'SALES SUMMARY'!AF28</f>
        <v>0</v>
      </c>
      <c r="D27" s="81">
        <f>(C27*0.8)*0.85</f>
        <v>0</v>
      </c>
      <c r="E27" s="81">
        <f>(C27*0.8)*0.15</f>
        <v>0</v>
      </c>
      <c r="F27" s="82">
        <f>C27*0.2</f>
        <v>0</v>
      </c>
      <c r="I27" s="124"/>
      <c r="J27" s="83"/>
      <c r="K27" s="80">
        <f>+'SALES SUMMARY'!AF73</f>
        <v>178.57</v>
      </c>
      <c r="L27" s="81">
        <f>(K27*0.8)*0.85</f>
        <v>121.4276</v>
      </c>
      <c r="M27" s="81">
        <f>(K27*0.8)*0.15</f>
        <v>21.4284</v>
      </c>
      <c r="N27" s="82">
        <f>K27*0.2</f>
        <v>35.713999999999999</v>
      </c>
    </row>
    <row r="28" spans="1:14" ht="13.5" thickBot="1" x14ac:dyDescent="0.25">
      <c r="A28" s="127"/>
      <c r="B28" s="84"/>
      <c r="C28" s="85">
        <f>+C27+C26</f>
        <v>0</v>
      </c>
      <c r="D28" s="86">
        <f>+D27+D26</f>
        <v>0</v>
      </c>
      <c r="E28" s="86">
        <f>+E27+E26</f>
        <v>0</v>
      </c>
      <c r="F28" s="87">
        <f>+F27+F26</f>
        <v>0</v>
      </c>
      <c r="I28" s="127"/>
      <c r="J28" s="84"/>
      <c r="K28" s="85">
        <f>+K27+K26</f>
        <v>178.57</v>
      </c>
      <c r="L28" s="86">
        <f>+L27+L26</f>
        <v>121.4276</v>
      </c>
      <c r="M28" s="86">
        <f>+M27+M26</f>
        <v>21.4284</v>
      </c>
      <c r="N28" s="87">
        <f>+N27+N26</f>
        <v>35.713999999999999</v>
      </c>
    </row>
    <row r="29" spans="1:14" x14ac:dyDescent="0.2">
      <c r="A29" s="209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10"/>
      <c r="B30" s="83"/>
      <c r="C30" s="80">
        <f>+'SALES SUMMARY'!AF31</f>
        <v>0</v>
      </c>
      <c r="D30" s="81">
        <f>(C30*0.8)*0.85</f>
        <v>0</v>
      </c>
      <c r="E30" s="81">
        <f>(C30*0.8)*0.15</f>
        <v>0</v>
      </c>
      <c r="F30" s="82">
        <f>C30*0.2</f>
        <v>0</v>
      </c>
      <c r="I30" s="124"/>
      <c r="J30" s="83"/>
      <c r="K30" s="80">
        <f>+'SALES SUMMARY'!AF76</f>
        <v>0</v>
      </c>
      <c r="L30" s="81">
        <f>(K30*0.8)*0.85</f>
        <v>0</v>
      </c>
      <c r="M30" s="81">
        <f>(K30*0.8)*0.15</f>
        <v>0</v>
      </c>
      <c r="N30" s="82">
        <f>K30*0.2</f>
        <v>0</v>
      </c>
    </row>
    <row r="31" spans="1:14" ht="13.5" thickBot="1" x14ac:dyDescent="0.25">
      <c r="A31" s="127"/>
      <c r="B31" s="84"/>
      <c r="C31" s="85">
        <f>+C30+C29</f>
        <v>0</v>
      </c>
      <c r="D31" s="86">
        <f>+D30+D29</f>
        <v>0</v>
      </c>
      <c r="E31" s="86">
        <f>+E30+E29</f>
        <v>0</v>
      </c>
      <c r="F31" s="87">
        <f>+F30+F29</f>
        <v>0</v>
      </c>
      <c r="I31" s="127"/>
      <c r="J31" s="84"/>
      <c r="K31" s="85">
        <f>+K30+K29</f>
        <v>0</v>
      </c>
      <c r="L31" s="86">
        <f>+L30+L29</f>
        <v>0</v>
      </c>
      <c r="M31" s="86">
        <f>+M30+M29</f>
        <v>0</v>
      </c>
      <c r="N31" s="87">
        <f>+N30+N29</f>
        <v>0</v>
      </c>
    </row>
    <row r="32" spans="1:14" x14ac:dyDescent="0.2">
      <c r="A32" s="209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10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4"/>
      <c r="J33" s="83"/>
      <c r="K33" s="80">
        <f>+'SALES SUMMARY'!AF79</f>
        <v>120.55</v>
      </c>
      <c r="L33" s="81">
        <f>(K33*0.8)*0.85</f>
        <v>81.97399999999999</v>
      </c>
      <c r="M33" s="81">
        <f>(K33*0.8)*0.15</f>
        <v>14.465999999999999</v>
      </c>
      <c r="N33" s="82">
        <f>K33*0.2</f>
        <v>24.11</v>
      </c>
    </row>
    <row r="34" spans="1:18" ht="13.5" thickBot="1" x14ac:dyDescent="0.25">
      <c r="A34" s="127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8"/>
      <c r="I34" s="127"/>
      <c r="J34" s="84"/>
      <c r="K34" s="85">
        <f>+K33+K32</f>
        <v>120.55</v>
      </c>
      <c r="L34" s="86">
        <f>+L33+L32</f>
        <v>81.97399999999999</v>
      </c>
      <c r="M34" s="86">
        <f>+M33+M32</f>
        <v>14.465999999999999</v>
      </c>
      <c r="N34" s="87">
        <f>+N33+N32</f>
        <v>24.11</v>
      </c>
    </row>
    <row r="35" spans="1:18" x14ac:dyDescent="0.2">
      <c r="A35" s="209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10"/>
      <c r="B36" s="83"/>
      <c r="C36" s="80">
        <f>+'SALES SUMMARY'!AF37</f>
        <v>0</v>
      </c>
      <c r="D36" s="81">
        <f>(C36*0.8)*0.85</f>
        <v>0</v>
      </c>
      <c r="E36" s="81">
        <f>(C36*0.8)*0.15</f>
        <v>0</v>
      </c>
      <c r="F36" s="82">
        <f>C36*0.2</f>
        <v>0</v>
      </c>
      <c r="I36" s="124"/>
      <c r="J36" s="83"/>
      <c r="K36" s="80">
        <f>+'SALES SUMMARY'!AF82</f>
        <v>541.42999999999995</v>
      </c>
      <c r="L36" s="81">
        <f>(K36*0.8)*0.85</f>
        <v>368.17239999999998</v>
      </c>
      <c r="M36" s="81">
        <f>(K36*0.8)*0.15</f>
        <v>64.971599999999995</v>
      </c>
      <c r="N36" s="82">
        <f>K36*0.2</f>
        <v>108.286</v>
      </c>
    </row>
    <row r="37" spans="1:18" ht="13.5" thickBot="1" x14ac:dyDescent="0.25">
      <c r="A37" s="127"/>
      <c r="B37" s="84"/>
      <c r="C37" s="85">
        <f>+C36+C35</f>
        <v>0</v>
      </c>
      <c r="D37" s="86">
        <f>+D36+D35</f>
        <v>0</v>
      </c>
      <c r="E37" s="86">
        <f>+E36+E35</f>
        <v>0</v>
      </c>
      <c r="F37" s="87">
        <f>+F36+F35</f>
        <v>0</v>
      </c>
      <c r="G37" s="128"/>
      <c r="I37" s="127"/>
      <c r="J37" s="84"/>
      <c r="K37" s="85">
        <f>+K36+K35</f>
        <v>541.42999999999995</v>
      </c>
      <c r="L37" s="86">
        <f>+L36+L35</f>
        <v>368.17239999999998</v>
      </c>
      <c r="M37" s="86">
        <f>+M36+M35</f>
        <v>64.971599999999995</v>
      </c>
      <c r="N37" s="87">
        <f>+N36+N35</f>
        <v>108.286</v>
      </c>
    </row>
    <row r="38" spans="1:18" ht="15" x14ac:dyDescent="0.25">
      <c r="A38" s="209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10"/>
      <c r="B39" s="83"/>
      <c r="C39" s="80">
        <f>+'SALES SUMMARY'!AF40</f>
        <v>280</v>
      </c>
      <c r="D39" s="81">
        <f>(C39*0.8)*0.85</f>
        <v>190.4</v>
      </c>
      <c r="E39" s="81">
        <f>(C39*0.8)*0.15</f>
        <v>33.6</v>
      </c>
      <c r="F39" s="82">
        <f>C39*0.2</f>
        <v>56</v>
      </c>
      <c r="I39" s="124"/>
      <c r="J39" s="83"/>
      <c r="K39" s="80">
        <f>+'SALES SUMMARY'!AF85</f>
        <v>743.4</v>
      </c>
      <c r="L39" s="81">
        <f>(K39*0.8)*0.85</f>
        <v>505.512</v>
      </c>
      <c r="M39" s="81">
        <f>(K39*0.8)*0.15</f>
        <v>89.207999999999998</v>
      </c>
      <c r="N39" s="82">
        <f>K39*0.2</f>
        <v>148.68</v>
      </c>
    </row>
    <row r="40" spans="1:18" ht="13.5" thickBot="1" x14ac:dyDescent="0.25">
      <c r="A40" s="127"/>
      <c r="B40" s="84"/>
      <c r="C40" s="85">
        <f>+C39+C38</f>
        <v>280</v>
      </c>
      <c r="D40" s="86">
        <f>+D39+D38</f>
        <v>190.4</v>
      </c>
      <c r="E40" s="86">
        <f>+E39+E38</f>
        <v>33.6</v>
      </c>
      <c r="F40" s="87">
        <f>+F39+F38</f>
        <v>56</v>
      </c>
      <c r="I40" s="127"/>
      <c r="J40" s="84"/>
      <c r="K40" s="85">
        <f>+K39+K38</f>
        <v>743.4</v>
      </c>
      <c r="L40" s="86">
        <f>+L39+L38</f>
        <v>505.512</v>
      </c>
      <c r="M40" s="86">
        <f>+M39+M38</f>
        <v>89.207999999999998</v>
      </c>
      <c r="N40" s="87">
        <f>+N39+N38</f>
        <v>148.68</v>
      </c>
    </row>
    <row r="41" spans="1:18" x14ac:dyDescent="0.2">
      <c r="A41" s="209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10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4"/>
      <c r="J42" s="83"/>
      <c r="K42" s="80">
        <f>+'SALES SUMMARY'!AF88</f>
        <v>507.43</v>
      </c>
      <c r="L42" s="81">
        <f>(K42*0.8)*0.85</f>
        <v>345.05239999999998</v>
      </c>
      <c r="M42" s="81">
        <f>(K42*0.8)*0.15</f>
        <v>60.891599999999997</v>
      </c>
      <c r="N42" s="82">
        <f>K42*0.2</f>
        <v>101.486</v>
      </c>
    </row>
    <row r="43" spans="1:18" ht="13.5" thickBot="1" x14ac:dyDescent="0.25">
      <c r="A43" s="126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6"/>
      <c r="J43" s="84"/>
      <c r="K43" s="85">
        <f>+K42+K41</f>
        <v>507.43</v>
      </c>
      <c r="L43" s="86">
        <f>+L42+L41</f>
        <v>345.05239999999998</v>
      </c>
      <c r="M43" s="86">
        <f>+M42+M41</f>
        <v>60.891599999999997</v>
      </c>
      <c r="N43" s="87">
        <f>+N42+N41</f>
        <v>101.486</v>
      </c>
    </row>
    <row r="44" spans="1:18" x14ac:dyDescent="0.2">
      <c r="A44" s="209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10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4"/>
      <c r="J45" s="83"/>
      <c r="K45" s="80">
        <f>+'SALES SUMMARY'!AF91</f>
        <v>1153.02</v>
      </c>
      <c r="L45" s="81">
        <f>(K45*0.8)*0.85</f>
        <v>784.05360000000007</v>
      </c>
      <c r="M45" s="81">
        <f>(K45*0.8)*0.15</f>
        <v>138.36240000000001</v>
      </c>
      <c r="N45" s="82">
        <f>K45*0.2</f>
        <v>230.60400000000001</v>
      </c>
      <c r="R45" s="83"/>
    </row>
    <row r="46" spans="1:18" ht="13.5" thickBot="1" x14ac:dyDescent="0.25">
      <c r="A46" s="126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8"/>
      <c r="I46" s="126"/>
      <c r="J46" s="84"/>
      <c r="K46" s="85">
        <f>+K45+K44</f>
        <v>1153.02</v>
      </c>
      <c r="L46" s="86">
        <f>+L45+L44</f>
        <v>784.05360000000007</v>
      </c>
      <c r="M46" s="86">
        <f>+M45+M44</f>
        <v>138.36240000000001</v>
      </c>
      <c r="N46" s="87">
        <f>+N45+N44</f>
        <v>230.60400000000001</v>
      </c>
    </row>
    <row r="47" spans="1:18" x14ac:dyDescent="0.2">
      <c r="A47" s="209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10"/>
      <c r="B48" s="83"/>
      <c r="C48" s="80">
        <f>+'SALES SUMMARY'!AF49</f>
        <v>0</v>
      </c>
      <c r="D48" s="81">
        <f>(C48*0.8)*0.85</f>
        <v>0</v>
      </c>
      <c r="E48" s="81">
        <f>(C48*0.8)*0.15</f>
        <v>0</v>
      </c>
      <c r="F48" s="82">
        <f>C48*0.2</f>
        <v>0</v>
      </c>
      <c r="I48" s="124"/>
      <c r="J48" s="83"/>
      <c r="K48" s="80">
        <f>+'SALES SUMMARY'!AF94</f>
        <v>214.29</v>
      </c>
      <c r="L48" s="81">
        <f>(K48*0.8)*0.85</f>
        <v>145.71720000000002</v>
      </c>
      <c r="M48" s="81">
        <f>(K48*0.8)*0.15</f>
        <v>25.7148</v>
      </c>
      <c r="N48" s="82">
        <f>K48*0.2</f>
        <v>42.858000000000004</v>
      </c>
    </row>
    <row r="49" spans="1:16" ht="13.5" thickBot="1" x14ac:dyDescent="0.25">
      <c r="A49" s="126"/>
      <c r="B49" s="84"/>
      <c r="C49" s="85">
        <f>+C48+C47</f>
        <v>0</v>
      </c>
      <c r="D49" s="86">
        <f>+D48+D47</f>
        <v>0</v>
      </c>
      <c r="E49" s="86">
        <f>+E48+E47</f>
        <v>0</v>
      </c>
      <c r="F49" s="87">
        <f>+F48+F47</f>
        <v>0</v>
      </c>
      <c r="G49" s="128"/>
      <c r="H49" s="128"/>
      <c r="I49" s="126"/>
      <c r="J49" s="84"/>
      <c r="K49" s="85">
        <f>+K48+K47</f>
        <v>214.29</v>
      </c>
      <c r="L49" s="86">
        <f>+L48+L47</f>
        <v>145.71720000000002</v>
      </c>
      <c r="M49" s="86">
        <f>+M48+M47</f>
        <v>25.7148</v>
      </c>
      <c r="N49" s="87">
        <f>+N48+N47</f>
        <v>42.858000000000004</v>
      </c>
    </row>
    <row r="50" spans="1:16" x14ac:dyDescent="0.2">
      <c r="A50" s="209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10"/>
      <c r="B51" s="83"/>
      <c r="C51" s="80">
        <f>+'SALES SUMMARY'!AF52</f>
        <v>0</v>
      </c>
      <c r="D51" s="81">
        <f>(C51*0.8)*0.85</f>
        <v>0</v>
      </c>
      <c r="E51" s="81">
        <f>(C51*0.8)*0.15</f>
        <v>0</v>
      </c>
      <c r="F51" s="82">
        <f>C51*0.2</f>
        <v>0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5" thickBot="1" x14ac:dyDescent="0.25">
      <c r="A52" s="126"/>
      <c r="B52" s="84"/>
      <c r="C52" s="85">
        <f>+C51+C50</f>
        <v>0</v>
      </c>
      <c r="D52" s="86">
        <f>+D51+D50</f>
        <v>0</v>
      </c>
      <c r="E52" s="86">
        <f>+E51+E50</f>
        <v>0</v>
      </c>
      <c r="F52" s="87">
        <f>+F51+F50</f>
        <v>0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919.43000000000006</v>
      </c>
      <c r="D54" s="90">
        <f>D10+D13+D16+D19+D22+D25+D28+D31+D34+D37+D40+D43+D46+D49+D52</f>
        <v>625.2124</v>
      </c>
      <c r="E54" s="90">
        <f>E10+E13+E16+E19+E22+E25+E28+E31+E34+E37+E40+E43+E46+E49+E52</f>
        <v>110.33160000000001</v>
      </c>
      <c r="F54" s="90">
        <f>F10+F13+F16+F19+F22+F25+F28+F31+F34+F37+F40+F43+F46+F49+F52</f>
        <v>183.88600000000002</v>
      </c>
      <c r="I54" s="124"/>
      <c r="J54" s="83"/>
      <c r="K54" s="80"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625.2124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4536.3499999999995</v>
      </c>
      <c r="L57" s="90">
        <f>+L10+L13+L16+L19+L22+L25+L28+L31+L34+L37+L40+L43+L46+L49+L52+L55</f>
        <v>3084.7179999999998</v>
      </c>
      <c r="M57" s="90">
        <f>+M10+M13+M16+M19+M22+M25+M28+M31+M34+M37+M40+M43+M46+M49+M52+M55</f>
        <v>544.36199999999997</v>
      </c>
      <c r="N57" s="90">
        <f>+N10+N13+N16+N19+N22+N25+N28+N31+N34+N37+N40+N43+N46+N49+N52+N55</f>
        <v>907.27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3084.7179999999998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-2637.6683999999996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1942.3316000000004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110.33160000000001</v>
      </c>
      <c r="I63" s="91"/>
      <c r="J63" s="91" t="s">
        <v>81</v>
      </c>
      <c r="K63" s="91"/>
      <c r="L63" s="91"/>
      <c r="M63" s="131"/>
      <c r="N63" s="133">
        <f>(N57-N62)*0.6</f>
        <v>-2203.6379999999999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>
        <f>+N62+N63</f>
        <v>2376.3620000000001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-1758.4456</v>
      </c>
      <c r="I66" s="91"/>
      <c r="J66" s="91" t="s">
        <v>80</v>
      </c>
      <c r="K66" s="91"/>
      <c r="L66" s="91"/>
      <c r="M66" s="130"/>
      <c r="N66" s="93">
        <f>M57</f>
        <v>544.36199999999997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919.43000000000075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-1469.0920000000001</v>
      </c>
    </row>
    <row r="71" spans="3:14" ht="13.5" thickBot="1" x14ac:dyDescent="0.25">
      <c r="J71" s="91" t="s">
        <v>84</v>
      </c>
      <c r="N71" s="95">
        <f>+N59+N62+N63+N66+N69</f>
        <v>4536.3500000000004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0" workbookViewId="0">
      <selection activeCell="M95" sqref="M9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43983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234947.4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5455.78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23294.355128571427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206197.26487142858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4123.9452974285714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494.87343569142854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+G17*0.15</f>
        <v>618.59179461428573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123</v>
      </c>
      <c r="B23" s="104"/>
      <c r="C23" s="104"/>
      <c r="D23" s="104"/>
      <c r="E23" s="104"/>
      <c r="F23" s="104"/>
      <c r="G23" s="112">
        <f>G17+G19-G21</f>
        <v>4000.2269385057139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v>44002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234947.4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5455.78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23294.355128571427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206197.26487142858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4123.9452974285714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494.87343569142854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+G51*0.15</f>
        <v>618.59179461428573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123</v>
      </c>
      <c r="B57" s="104"/>
      <c r="C57" s="104"/>
      <c r="D57" s="104"/>
      <c r="E57" s="104"/>
      <c r="F57" s="104"/>
      <c r="G57" s="112">
        <f>G51+G53-G55</f>
        <v>4000.2269385057139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v>44002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234947.4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5455.78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23294.355128571427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206197.26487142858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10309.86324357143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1237.1835892285715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+G83*0.15</f>
        <v>1546.4794865357144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123</v>
      </c>
      <c r="B89" s="104"/>
      <c r="C89" s="104"/>
      <c r="D89" s="104"/>
      <c r="E89" s="104"/>
      <c r="F89" s="104"/>
      <c r="G89" s="112">
        <f>+G83+G85-G87</f>
        <v>10000.567346264286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v>44002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234947.4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5455.78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23294.355128571427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206197.26487142858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10309.86324357143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1237.1835892285715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+G115*0.15</f>
        <v>1546.4794865357144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123</v>
      </c>
      <c r="B121" s="104"/>
      <c r="C121" s="104"/>
      <c r="D121" s="104"/>
      <c r="E121" s="104"/>
      <c r="F121" s="104"/>
      <c r="G121" s="112">
        <f>G115+G117-G119</f>
        <v>10000.567346264286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A449-9418-4856-9457-C273A1D6CC85}">
  <dimension ref="A1:DU157"/>
  <sheetViews>
    <sheetView tabSelected="1" zoomScale="120" zoomScaleNormal="120" workbookViewId="0">
      <pane xSplit="3" ySplit="7" topLeftCell="AO8" activePane="bottomRight" state="frozen"/>
      <selection pane="topRight" activeCell="D1" sqref="D1"/>
      <selection pane="bottomLeft" activeCell="A8" sqref="A8"/>
      <selection pane="bottomRight" activeCell="AO9" sqref="AO9"/>
    </sheetView>
  </sheetViews>
  <sheetFormatPr defaultRowHeight="15" x14ac:dyDescent="0.25"/>
  <cols>
    <col min="1" max="1" width="13" style="225" customWidth="1"/>
    <col min="2" max="2" width="5.28515625" style="225" customWidth="1"/>
    <col min="3" max="3" width="21" style="225" customWidth="1"/>
    <col min="4" max="29" width="10.7109375" style="225" customWidth="1"/>
    <col min="30" max="30" width="12.140625" style="225" customWidth="1"/>
    <col min="31" max="31" width="19.28515625" style="225" customWidth="1"/>
    <col min="32" max="32" width="12" style="225" customWidth="1"/>
    <col min="33" max="38" width="10.7109375" style="225" customWidth="1"/>
    <col min="39" max="39" width="11.42578125" style="225" customWidth="1"/>
    <col min="40" max="40" width="15.28515625" style="225" customWidth="1"/>
    <col min="41" max="41" width="10.7109375" style="225" customWidth="1"/>
    <col min="42" max="42" width="12" style="225" customWidth="1"/>
    <col min="43" max="44" width="10.7109375" style="225" customWidth="1"/>
    <col min="45" max="51" width="10.7109375" style="225" hidden="1" customWidth="1"/>
    <col min="52" max="56" width="10.7109375" style="225" customWidth="1"/>
    <col min="57" max="57" width="10.7109375" style="225" hidden="1" customWidth="1"/>
    <col min="58" max="58" width="10.7109375" style="225" customWidth="1"/>
    <col min="59" max="59" width="13" style="225" hidden="1" customWidth="1"/>
    <col min="60" max="60" width="10.7109375" style="225" customWidth="1"/>
    <col min="61" max="62" width="10.7109375" style="225" hidden="1" customWidth="1"/>
    <col min="63" max="64" width="10.7109375" style="225" customWidth="1"/>
    <col min="65" max="68" width="10.7109375" style="225" hidden="1" customWidth="1"/>
    <col min="69" max="70" width="10.7109375" style="225" customWidth="1"/>
    <col min="71" max="72" width="9.140625" style="225"/>
    <col min="73" max="125" width="12.7109375" style="222" customWidth="1"/>
    <col min="126" max="16384" width="9.140625" style="225"/>
  </cols>
  <sheetData>
    <row r="1" spans="1:125" ht="16.5" hidden="1" customHeight="1" thickTop="1" thickBot="1" x14ac:dyDescent="0.3">
      <c r="A1" s="219" t="s">
        <v>94</v>
      </c>
      <c r="B1" s="219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19"/>
      <c r="N1" s="219"/>
      <c r="O1" s="219"/>
      <c r="P1" s="219"/>
      <c r="Q1" s="219"/>
      <c r="R1" s="220"/>
      <c r="S1" s="220"/>
      <c r="T1" s="219"/>
      <c r="U1" s="219"/>
      <c r="V1" s="219"/>
      <c r="W1" s="219"/>
      <c r="X1" s="219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1"/>
      <c r="AL1" s="221"/>
      <c r="AM1" s="220"/>
      <c r="AN1" s="220"/>
      <c r="AO1" s="220"/>
      <c r="AP1" s="219"/>
      <c r="AQ1" s="222"/>
      <c r="AR1" s="219"/>
      <c r="AS1" s="223"/>
      <c r="AT1" s="223"/>
      <c r="AU1" s="223"/>
      <c r="AV1" s="223"/>
      <c r="AW1" s="224"/>
      <c r="AX1" s="224"/>
      <c r="AY1" s="224"/>
      <c r="AZ1" s="224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</row>
    <row r="2" spans="1:125" ht="15.75" hidden="1" customHeight="1" thickBot="1" x14ac:dyDescent="0.3">
      <c r="A2" s="219" t="s">
        <v>67</v>
      </c>
      <c r="B2" s="219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19"/>
      <c r="N2" s="219"/>
      <c r="O2" s="219"/>
      <c r="P2" s="219"/>
      <c r="Q2" s="219"/>
      <c r="R2" s="220"/>
      <c r="S2" s="220"/>
      <c r="T2" s="219"/>
      <c r="U2" s="219"/>
      <c r="V2" s="219"/>
      <c r="W2" s="219"/>
      <c r="X2" s="219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1"/>
      <c r="AL2" s="221"/>
      <c r="AM2" s="220"/>
      <c r="AN2" s="220"/>
      <c r="AO2" s="220"/>
      <c r="AP2" s="219"/>
      <c r="AQ2" s="222"/>
      <c r="AR2" s="219"/>
      <c r="AS2" s="223"/>
      <c r="AT2" s="223"/>
      <c r="AU2" s="223"/>
      <c r="AV2" s="223"/>
      <c r="AW2" s="224"/>
      <c r="AX2" s="224"/>
      <c r="AY2" s="224"/>
      <c r="AZ2" s="224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</row>
    <row r="3" spans="1:125" ht="16.5" hidden="1" customHeight="1" thickTop="1" thickBot="1" x14ac:dyDescent="0.3">
      <c r="A3" s="219" t="s">
        <v>0</v>
      </c>
      <c r="B3" s="219"/>
      <c r="C3" s="226"/>
      <c r="D3" s="226"/>
      <c r="E3" s="226"/>
      <c r="F3" s="226"/>
      <c r="G3" s="226"/>
      <c r="H3" s="226"/>
      <c r="I3" s="220"/>
      <c r="J3" s="220"/>
      <c r="K3" s="220"/>
      <c r="L3" s="220"/>
      <c r="M3" s="219"/>
      <c r="N3" s="219"/>
      <c r="O3" s="219"/>
      <c r="P3" s="219"/>
      <c r="Q3" s="219"/>
      <c r="R3" s="220"/>
      <c r="S3" s="220"/>
      <c r="T3" s="219"/>
      <c r="U3" s="219"/>
      <c r="V3" s="219"/>
      <c r="W3" s="219"/>
      <c r="X3" s="219"/>
      <c r="Y3" s="220"/>
      <c r="Z3" s="220"/>
      <c r="AA3" s="220"/>
      <c r="AB3" s="227"/>
      <c r="AC3" s="220"/>
      <c r="AD3" s="220"/>
      <c r="AE3" s="220"/>
      <c r="AF3" s="220"/>
      <c r="AG3" s="220"/>
      <c r="AH3" s="220"/>
      <c r="AI3" s="220"/>
      <c r="AJ3" s="226"/>
      <c r="AK3" s="219"/>
      <c r="AL3" s="219"/>
      <c r="AM3" s="220"/>
      <c r="AN3" s="220"/>
      <c r="AO3" s="220"/>
      <c r="AP3" s="219"/>
      <c r="AQ3" s="222"/>
      <c r="AR3" s="219"/>
      <c r="AS3" s="223"/>
      <c r="AT3" s="223"/>
      <c r="AU3" s="223"/>
      <c r="AV3" s="223"/>
      <c r="AW3" s="224"/>
      <c r="AX3" s="224"/>
      <c r="AY3" s="224"/>
      <c r="AZ3" s="224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</row>
    <row r="4" spans="1:125" ht="24" hidden="1" customHeight="1" thickBot="1" x14ac:dyDescent="0.3">
      <c r="A4" s="228" t="s">
        <v>130</v>
      </c>
      <c r="B4" s="219"/>
      <c r="C4" s="226"/>
      <c r="D4" s="226"/>
      <c r="E4" s="226"/>
      <c r="F4" s="226"/>
      <c r="G4" s="226"/>
      <c r="H4" s="226"/>
      <c r="I4" s="226"/>
      <c r="J4" s="220"/>
      <c r="K4" s="226"/>
      <c r="L4" s="220"/>
      <c r="M4" s="219"/>
      <c r="N4" s="219"/>
      <c r="O4" s="219"/>
      <c r="P4" s="219"/>
      <c r="Q4" s="219"/>
      <c r="R4" s="220"/>
      <c r="S4" s="220"/>
      <c r="T4" s="219"/>
      <c r="U4" s="219"/>
      <c r="V4" s="219"/>
      <c r="W4" s="219"/>
      <c r="X4" s="219"/>
      <c r="Y4" s="220"/>
      <c r="Z4" s="226"/>
      <c r="AA4" s="220"/>
      <c r="AB4" s="226"/>
      <c r="AC4" s="219"/>
      <c r="AD4" s="219"/>
      <c r="AE4" s="220"/>
      <c r="AF4" s="220"/>
      <c r="AG4" s="220"/>
      <c r="AH4" s="220"/>
      <c r="AI4" s="220"/>
      <c r="AJ4" s="226"/>
      <c r="AK4" s="219"/>
      <c r="AL4" s="221"/>
      <c r="AM4" s="222"/>
      <c r="AN4" s="222"/>
      <c r="AO4" s="219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DE4" s="222" t="s">
        <v>34</v>
      </c>
      <c r="DG4" s="222" t="s">
        <v>25</v>
      </c>
      <c r="DH4" s="222" t="s">
        <v>35</v>
      </c>
      <c r="DU4" s="222" t="s">
        <v>36</v>
      </c>
    </row>
    <row r="5" spans="1:125" ht="24.75" hidden="1" customHeight="1" thickTop="1" thickBot="1" x14ac:dyDescent="0.3">
      <c r="A5" s="222"/>
      <c r="B5" s="222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11">
        <v>2.1499999999999998E-2</v>
      </c>
      <c r="N5" s="12">
        <v>5.0000000000000001E-3</v>
      </c>
      <c r="O5" s="230"/>
      <c r="P5" s="231"/>
      <c r="Q5" s="231"/>
      <c r="R5" s="229"/>
      <c r="S5" s="229"/>
      <c r="T5" s="11">
        <v>2.2499999999999999E-2</v>
      </c>
      <c r="U5" s="12">
        <v>5.0000000000000001E-3</v>
      </c>
      <c r="V5" s="231"/>
      <c r="W5" s="231"/>
      <c r="X5" s="231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2"/>
      <c r="AL5" s="222"/>
      <c r="AM5" s="229"/>
      <c r="AN5" s="229"/>
      <c r="AO5" s="229"/>
      <c r="AP5" s="222"/>
      <c r="AQ5" s="222"/>
      <c r="AR5" s="222"/>
      <c r="AS5" s="232"/>
      <c r="AT5" s="232"/>
      <c r="AU5" s="232"/>
      <c r="AV5" s="232"/>
      <c r="AW5" s="233"/>
      <c r="AX5" s="233"/>
      <c r="AY5" s="233"/>
      <c r="AZ5" s="233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143">
        <v>0.5</v>
      </c>
      <c r="BN5" s="222"/>
      <c r="BO5" s="222"/>
      <c r="BP5" s="222"/>
      <c r="BQ5" s="222"/>
      <c r="BR5" s="222"/>
      <c r="DD5" s="222" t="s">
        <v>41</v>
      </c>
      <c r="DF5" s="222" t="s">
        <v>42</v>
      </c>
    </row>
    <row r="6" spans="1:125" ht="34.5" customHeight="1" thickTop="1" thickBot="1" x14ac:dyDescent="0.3">
      <c r="A6" s="234" t="s">
        <v>2</v>
      </c>
      <c r="B6" s="235" t="s">
        <v>3</v>
      </c>
      <c r="C6" s="236" t="s">
        <v>4</v>
      </c>
      <c r="D6" s="237" t="s">
        <v>5</v>
      </c>
      <c r="E6" s="237" t="s">
        <v>6</v>
      </c>
      <c r="F6" s="237" t="s">
        <v>7</v>
      </c>
      <c r="G6" s="236" t="s">
        <v>8</v>
      </c>
      <c r="H6" s="236" t="s">
        <v>9</v>
      </c>
      <c r="I6" s="237" t="s">
        <v>10</v>
      </c>
      <c r="J6" s="237" t="s">
        <v>11</v>
      </c>
      <c r="K6" s="237" t="s">
        <v>12</v>
      </c>
      <c r="L6" s="237" t="s">
        <v>13</v>
      </c>
      <c r="M6" s="235" t="s">
        <v>14</v>
      </c>
      <c r="N6" s="235" t="s">
        <v>15</v>
      </c>
      <c r="O6" s="235" t="s">
        <v>16</v>
      </c>
      <c r="P6" s="235" t="s">
        <v>17</v>
      </c>
      <c r="Q6" s="237" t="s">
        <v>46</v>
      </c>
      <c r="R6" s="237" t="s">
        <v>18</v>
      </c>
      <c r="S6" s="237" t="s">
        <v>19</v>
      </c>
      <c r="T6" s="235" t="s">
        <v>20</v>
      </c>
      <c r="U6" s="235" t="s">
        <v>21</v>
      </c>
      <c r="V6" s="235" t="s">
        <v>22</v>
      </c>
      <c r="W6" s="235" t="s">
        <v>47</v>
      </c>
      <c r="X6" s="237" t="s">
        <v>46</v>
      </c>
      <c r="Y6" s="237"/>
      <c r="Z6" s="237" t="s">
        <v>23</v>
      </c>
      <c r="AA6" s="238" t="s">
        <v>24</v>
      </c>
      <c r="AB6" s="237" t="s">
        <v>25</v>
      </c>
      <c r="AC6" s="237" t="s">
        <v>26</v>
      </c>
      <c r="AD6" s="239" t="s">
        <v>95</v>
      </c>
      <c r="AE6" s="240"/>
      <c r="AF6" s="241" t="s">
        <v>28</v>
      </c>
      <c r="AG6" s="242" t="s">
        <v>29</v>
      </c>
      <c r="AH6" s="243"/>
      <c r="AI6" s="236" t="s">
        <v>30</v>
      </c>
      <c r="AJ6" s="237"/>
      <c r="AK6" s="236" t="s">
        <v>31</v>
      </c>
      <c r="AL6" s="236" t="s">
        <v>32</v>
      </c>
      <c r="AM6" s="244" t="s">
        <v>33</v>
      </c>
      <c r="AN6" s="245" t="s">
        <v>103</v>
      </c>
      <c r="AO6" s="246"/>
      <c r="AP6" s="247" t="s">
        <v>63</v>
      </c>
      <c r="AQ6" s="247" t="s">
        <v>64</v>
      </c>
      <c r="AR6" s="247" t="s">
        <v>111</v>
      </c>
      <c r="AS6" s="247" t="s">
        <v>65</v>
      </c>
      <c r="AT6" s="247" t="s">
        <v>98</v>
      </c>
      <c r="AU6" s="247" t="s">
        <v>118</v>
      </c>
      <c r="AV6" s="247" t="s">
        <v>113</v>
      </c>
      <c r="AW6" s="247" t="s">
        <v>114</v>
      </c>
      <c r="AX6" s="247" t="s">
        <v>115</v>
      </c>
      <c r="AY6" s="247"/>
      <c r="AZ6" s="236"/>
      <c r="BA6" s="248" t="s">
        <v>34</v>
      </c>
      <c r="BB6" s="248"/>
      <c r="BC6" s="236" t="s">
        <v>25</v>
      </c>
      <c r="BD6" s="236" t="s">
        <v>35</v>
      </c>
      <c r="BE6" s="247" t="s">
        <v>124</v>
      </c>
      <c r="BF6" s="247" t="s">
        <v>112</v>
      </c>
      <c r="BG6" s="247" t="s">
        <v>127</v>
      </c>
      <c r="BH6" s="247" t="s">
        <v>134</v>
      </c>
      <c r="BI6" s="247" t="s">
        <v>128</v>
      </c>
      <c r="BJ6" s="247" t="s">
        <v>129</v>
      </c>
      <c r="BK6" s="247" t="s">
        <v>126</v>
      </c>
      <c r="BL6" s="247" t="s">
        <v>136</v>
      </c>
      <c r="BM6" s="247" t="s">
        <v>117</v>
      </c>
      <c r="BN6" s="249"/>
      <c r="BO6" s="249"/>
      <c r="BP6" s="249"/>
      <c r="BQ6" s="247" t="s">
        <v>132</v>
      </c>
      <c r="BR6" s="242" t="s">
        <v>36</v>
      </c>
    </row>
    <row r="7" spans="1:125" ht="16.5" thickTop="1" thickBot="1" x14ac:dyDescent="0.3">
      <c r="A7" s="250"/>
      <c r="B7" s="251"/>
      <c r="C7" s="252"/>
      <c r="D7" s="253"/>
      <c r="E7" s="253"/>
      <c r="F7" s="254"/>
      <c r="G7" s="252"/>
      <c r="H7" s="252"/>
      <c r="I7" s="254"/>
      <c r="J7" s="254"/>
      <c r="K7" s="253"/>
      <c r="L7" s="254"/>
      <c r="M7" s="251"/>
      <c r="N7" s="251"/>
      <c r="O7" s="251"/>
      <c r="P7" s="251"/>
      <c r="Q7" s="254"/>
      <c r="R7" s="253"/>
      <c r="S7" s="254"/>
      <c r="T7" s="251"/>
      <c r="U7" s="251"/>
      <c r="V7" s="251"/>
      <c r="W7" s="251"/>
      <c r="X7" s="254"/>
      <c r="Y7" s="255" t="s">
        <v>37</v>
      </c>
      <c r="Z7" s="253"/>
      <c r="AA7" s="256"/>
      <c r="AB7" s="253"/>
      <c r="AC7" s="253"/>
      <c r="AD7" s="257" t="s">
        <v>96</v>
      </c>
      <c r="AE7" s="258" t="s">
        <v>97</v>
      </c>
      <c r="AF7" s="253"/>
      <c r="AG7" s="259" t="s">
        <v>38</v>
      </c>
      <c r="AH7" s="259" t="s">
        <v>39</v>
      </c>
      <c r="AI7" s="260"/>
      <c r="AJ7" s="254" t="s">
        <v>40</v>
      </c>
      <c r="AK7" s="252"/>
      <c r="AL7" s="252"/>
      <c r="AM7" s="261"/>
      <c r="AN7" s="262"/>
      <c r="AO7" s="263" t="s">
        <v>66</v>
      </c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0" t="s">
        <v>41</v>
      </c>
      <c r="BA7" s="265"/>
      <c r="BB7" s="265" t="s">
        <v>42</v>
      </c>
      <c r="BC7" s="260"/>
      <c r="BD7" s="260"/>
      <c r="BE7" s="264"/>
      <c r="BF7" s="264"/>
      <c r="BG7" s="264"/>
      <c r="BH7" s="264"/>
      <c r="BI7" s="264"/>
      <c r="BJ7" s="264"/>
      <c r="BK7" s="264"/>
      <c r="BL7" s="264"/>
      <c r="BM7" s="264"/>
      <c r="BN7" s="266"/>
      <c r="BO7" s="266"/>
      <c r="BP7" s="266"/>
      <c r="BQ7" s="264"/>
      <c r="BR7" s="267"/>
      <c r="BU7" s="222" t="s">
        <v>58</v>
      </c>
      <c r="BV7" s="222" t="s">
        <v>59</v>
      </c>
      <c r="BW7" s="222" t="s">
        <v>60</v>
      </c>
      <c r="BX7" s="222" t="s">
        <v>61</v>
      </c>
      <c r="BY7" s="222" t="s">
        <v>36</v>
      </c>
    </row>
    <row r="8" spans="1:125" s="323" customFormat="1" ht="16.5" thickTop="1" thickBot="1" x14ac:dyDescent="0.3">
      <c r="A8" s="327"/>
      <c r="B8" s="328"/>
      <c r="C8" s="329"/>
      <c r="D8" s="330"/>
      <c r="E8" s="330"/>
      <c r="F8" s="330"/>
      <c r="G8" s="329"/>
      <c r="H8" s="329"/>
      <c r="I8" s="330"/>
      <c r="J8" s="330"/>
      <c r="K8" s="330"/>
      <c r="L8" s="330"/>
      <c r="M8" s="328"/>
      <c r="N8" s="328"/>
      <c r="O8" s="328"/>
      <c r="P8" s="328"/>
      <c r="Q8" s="331"/>
      <c r="R8" s="330"/>
      <c r="S8" s="330"/>
      <c r="T8" s="328"/>
      <c r="U8" s="328"/>
      <c r="V8" s="328"/>
      <c r="W8" s="328"/>
      <c r="X8" s="331"/>
      <c r="Y8" s="330"/>
      <c r="Z8" s="330"/>
      <c r="AA8" s="330"/>
      <c r="AB8" s="330"/>
      <c r="AC8" s="315"/>
      <c r="AD8" s="332"/>
      <c r="AE8" s="332"/>
      <c r="AF8" s="330"/>
      <c r="AG8" s="329"/>
      <c r="AH8" s="329"/>
      <c r="AI8" s="329"/>
      <c r="AJ8" s="330"/>
      <c r="AK8" s="329"/>
      <c r="AL8" s="329"/>
      <c r="AM8" s="329"/>
      <c r="AN8" s="329"/>
      <c r="AO8" s="333"/>
      <c r="AP8" s="334"/>
      <c r="AQ8" s="334"/>
      <c r="AR8" s="334"/>
      <c r="AS8" s="334"/>
      <c r="AT8" s="334"/>
      <c r="AU8" s="334"/>
      <c r="AV8" s="334"/>
      <c r="AW8" s="334"/>
      <c r="AX8" s="334"/>
      <c r="AY8" s="334"/>
      <c r="AZ8" s="329"/>
      <c r="BA8" s="332"/>
      <c r="BB8" s="332"/>
      <c r="BC8" s="329"/>
      <c r="BD8" s="329"/>
      <c r="BE8" s="333"/>
      <c r="BF8" s="333"/>
      <c r="BG8" s="333"/>
      <c r="BH8" s="333"/>
      <c r="BI8" s="333"/>
      <c r="BJ8" s="333"/>
      <c r="BK8" s="333"/>
      <c r="BL8" s="333"/>
      <c r="BM8" s="333"/>
      <c r="BN8" s="333"/>
      <c r="BO8" s="333"/>
      <c r="BP8" s="333"/>
      <c r="BQ8" s="333"/>
      <c r="BR8" s="335"/>
      <c r="BU8" s="326"/>
      <c r="BV8" s="326"/>
      <c r="BW8" s="326"/>
      <c r="BX8" s="326"/>
      <c r="BY8" s="326"/>
      <c r="BZ8" s="326"/>
      <c r="CA8" s="326"/>
      <c r="CB8" s="326"/>
      <c r="CC8" s="326"/>
      <c r="CD8" s="326"/>
      <c r="CE8" s="326"/>
      <c r="CF8" s="326"/>
      <c r="CG8" s="326"/>
      <c r="CH8" s="326"/>
      <c r="CI8" s="326"/>
      <c r="CJ8" s="326"/>
      <c r="CK8" s="326"/>
      <c r="CL8" s="326"/>
      <c r="CM8" s="326"/>
      <c r="CN8" s="326"/>
      <c r="CO8" s="326"/>
      <c r="CP8" s="326"/>
      <c r="CQ8" s="326"/>
      <c r="CR8" s="326"/>
      <c r="CS8" s="326"/>
      <c r="CT8" s="326"/>
      <c r="CU8" s="326"/>
      <c r="CV8" s="326"/>
      <c r="CW8" s="326"/>
      <c r="CX8" s="326"/>
      <c r="CY8" s="326"/>
      <c r="CZ8" s="326"/>
      <c r="DA8" s="326"/>
      <c r="DB8" s="326"/>
      <c r="DC8" s="326"/>
      <c r="DD8" s="326"/>
      <c r="DE8" s="326"/>
      <c r="DF8" s="326"/>
      <c r="DG8" s="326"/>
      <c r="DH8" s="326"/>
      <c r="DI8" s="326"/>
      <c r="DJ8" s="326"/>
      <c r="DK8" s="326"/>
      <c r="DL8" s="326"/>
      <c r="DM8" s="326"/>
      <c r="DN8" s="326"/>
      <c r="DO8" s="326"/>
      <c r="DP8" s="326"/>
      <c r="DQ8" s="326"/>
      <c r="DR8" s="326"/>
      <c r="DS8" s="326"/>
      <c r="DT8" s="326"/>
      <c r="DU8" s="326"/>
    </row>
    <row r="9" spans="1:125" ht="15.75" customHeight="1" thickTop="1" x14ac:dyDescent="0.25">
      <c r="A9" s="269">
        <v>44044</v>
      </c>
      <c r="B9" s="270" t="s">
        <v>43</v>
      </c>
      <c r="C9" s="271"/>
      <c r="D9" s="268"/>
      <c r="E9" s="268"/>
      <c r="F9" s="35"/>
      <c r="G9" s="271">
        <v>0</v>
      </c>
      <c r="H9" s="271">
        <v>0</v>
      </c>
      <c r="I9" s="268"/>
      <c r="J9" s="268"/>
      <c r="K9" s="268"/>
      <c r="L9" s="268"/>
      <c r="M9" s="272">
        <v>0</v>
      </c>
      <c r="N9" s="272">
        <v>0</v>
      </c>
      <c r="O9" s="272">
        <v>0</v>
      </c>
      <c r="P9" s="272">
        <v>0</v>
      </c>
      <c r="Q9" s="37"/>
      <c r="R9" s="268"/>
      <c r="S9" s="268"/>
      <c r="T9" s="272">
        <v>0</v>
      </c>
      <c r="U9" s="272">
        <v>0</v>
      </c>
      <c r="V9" s="272">
        <v>0</v>
      </c>
      <c r="W9" s="272">
        <v>0</v>
      </c>
      <c r="X9" s="37"/>
      <c r="Y9" s="268"/>
      <c r="Z9" s="268"/>
      <c r="AA9" s="268"/>
      <c r="AB9" s="268"/>
      <c r="AC9" s="268"/>
      <c r="AD9" s="167"/>
      <c r="AE9" s="167"/>
      <c r="AF9" s="268"/>
      <c r="AG9" s="271">
        <v>0</v>
      </c>
      <c r="AH9" s="271">
        <v>0</v>
      </c>
      <c r="AI9" s="271">
        <v>0</v>
      </c>
      <c r="AJ9" s="268"/>
      <c r="AK9" s="271">
        <v>0</v>
      </c>
      <c r="AL9" s="271">
        <v>0</v>
      </c>
      <c r="AM9" s="271">
        <v>0</v>
      </c>
      <c r="AN9" s="271">
        <v>0</v>
      </c>
      <c r="AO9" s="273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1">
        <v>0</v>
      </c>
      <c r="BA9" s="167"/>
      <c r="BB9" s="167"/>
      <c r="BC9" s="271">
        <v>0</v>
      </c>
      <c r="BD9" s="271">
        <v>0</v>
      </c>
      <c r="BE9" s="273"/>
      <c r="BF9" s="273"/>
      <c r="BG9" s="273"/>
      <c r="BH9" s="273"/>
      <c r="BI9" s="273"/>
      <c r="BJ9" s="273"/>
      <c r="BK9" s="273"/>
      <c r="BL9" s="273"/>
      <c r="BM9" s="273"/>
      <c r="BN9" s="273"/>
      <c r="BO9" s="273"/>
      <c r="BP9" s="273"/>
      <c r="BQ9" s="273"/>
      <c r="BR9" s="275">
        <v>0</v>
      </c>
    </row>
    <row r="10" spans="1:125" ht="15.75" thickBot="1" x14ac:dyDescent="0.3">
      <c r="A10" s="276"/>
      <c r="B10" s="232" t="s">
        <v>44</v>
      </c>
      <c r="C10" s="271">
        <v>6837.77</v>
      </c>
      <c r="D10" s="268">
        <v>4461.34</v>
      </c>
      <c r="E10" s="268">
        <v>4463</v>
      </c>
      <c r="F10" s="35">
        <v>44047</v>
      </c>
      <c r="G10" s="271">
        <v>0</v>
      </c>
      <c r="H10" s="271">
        <v>1.6599999999998545</v>
      </c>
      <c r="I10" s="268"/>
      <c r="J10" s="268"/>
      <c r="K10" s="268">
        <v>185</v>
      </c>
      <c r="L10" s="268"/>
      <c r="M10" s="272">
        <v>3.9774999999999996</v>
      </c>
      <c r="N10" s="272">
        <v>0.92500000000000004</v>
      </c>
      <c r="O10" s="272">
        <v>180.0975</v>
      </c>
      <c r="P10" s="272">
        <v>0</v>
      </c>
      <c r="Q10" s="37"/>
      <c r="R10" s="268"/>
      <c r="S10" s="268"/>
      <c r="T10" s="272">
        <v>0</v>
      </c>
      <c r="U10" s="272">
        <v>0</v>
      </c>
      <c r="V10" s="272">
        <v>0</v>
      </c>
      <c r="W10" s="272">
        <v>0</v>
      </c>
      <c r="X10" s="37"/>
      <c r="Y10" s="268"/>
      <c r="Z10" s="268"/>
      <c r="AA10" s="268"/>
      <c r="AB10" s="268"/>
      <c r="AC10" s="268">
        <v>46.43</v>
      </c>
      <c r="AD10" s="167"/>
      <c r="AE10" s="167">
        <v>2145</v>
      </c>
      <c r="AF10" s="268">
        <v>240.63</v>
      </c>
      <c r="AG10" s="271">
        <v>163.6284</v>
      </c>
      <c r="AH10" s="271">
        <v>28.875600000000002</v>
      </c>
      <c r="AI10" s="271">
        <v>48.126000000000005</v>
      </c>
      <c r="AJ10" s="268"/>
      <c r="AK10" s="271">
        <v>5890.3035714285716</v>
      </c>
      <c r="AL10" s="271">
        <v>5843.8735714285713</v>
      </c>
      <c r="AM10" s="271">
        <v>701.26482857142855</v>
      </c>
      <c r="AN10" s="271">
        <v>6545.1383999999998</v>
      </c>
      <c r="AO10" s="273">
        <v>1450</v>
      </c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1">
        <v>1450</v>
      </c>
      <c r="BA10" s="167"/>
      <c r="BB10" s="167"/>
      <c r="BC10" s="271">
        <v>0</v>
      </c>
      <c r="BD10" s="271">
        <v>0</v>
      </c>
      <c r="BE10" s="273"/>
      <c r="BF10" s="273"/>
      <c r="BG10" s="273"/>
      <c r="BH10" s="273"/>
      <c r="BI10" s="273"/>
      <c r="BJ10" s="273"/>
      <c r="BK10" s="273"/>
      <c r="BL10" s="273"/>
      <c r="BM10" s="273"/>
      <c r="BN10" s="273"/>
      <c r="BO10" s="273"/>
      <c r="BP10" s="273"/>
      <c r="BQ10" s="273"/>
      <c r="BR10" s="275">
        <v>1450</v>
      </c>
    </row>
    <row r="11" spans="1:125" hidden="1" x14ac:dyDescent="0.25">
      <c r="A11" s="269">
        <v>44045</v>
      </c>
      <c r="B11" s="270" t="s">
        <v>43</v>
      </c>
      <c r="C11" s="271"/>
      <c r="D11" s="268"/>
      <c r="E11" s="268"/>
      <c r="F11" s="35"/>
      <c r="G11" s="271">
        <v>0</v>
      </c>
      <c r="H11" s="271">
        <v>0</v>
      </c>
      <c r="I11" s="268"/>
      <c r="J11" s="268"/>
      <c r="K11" s="268"/>
      <c r="L11" s="268"/>
      <c r="M11" s="272">
        <v>0</v>
      </c>
      <c r="N11" s="272">
        <v>0</v>
      </c>
      <c r="O11" s="272">
        <v>0</v>
      </c>
      <c r="P11" s="272"/>
      <c r="Q11" s="37"/>
      <c r="R11" s="268"/>
      <c r="S11" s="268"/>
      <c r="T11" s="272">
        <v>0</v>
      </c>
      <c r="U11" s="272">
        <v>0</v>
      </c>
      <c r="V11" s="272">
        <v>0</v>
      </c>
      <c r="W11" s="272">
        <v>0</v>
      </c>
      <c r="X11" s="37"/>
      <c r="Y11" s="268"/>
      <c r="Z11" s="268"/>
      <c r="AA11" s="268"/>
      <c r="AB11" s="268"/>
      <c r="AC11" s="268"/>
      <c r="AD11" s="167"/>
      <c r="AE11" s="167"/>
      <c r="AF11" s="268"/>
      <c r="AG11" s="271">
        <v>0</v>
      </c>
      <c r="AH11" s="271">
        <v>0</v>
      </c>
      <c r="AI11" s="271">
        <v>0</v>
      </c>
      <c r="AJ11" s="268"/>
      <c r="AK11" s="271">
        <v>0</v>
      </c>
      <c r="AL11" s="271">
        <v>0</v>
      </c>
      <c r="AM11" s="271">
        <v>0</v>
      </c>
      <c r="AN11" s="271">
        <v>0</v>
      </c>
      <c r="AO11" s="273"/>
      <c r="AP11" s="274"/>
      <c r="AQ11" s="274"/>
      <c r="AR11" s="274"/>
      <c r="AS11" s="274"/>
      <c r="AT11" s="274"/>
      <c r="AU11" s="274"/>
      <c r="AV11" s="274"/>
      <c r="AW11" s="274"/>
      <c r="AX11" s="274"/>
      <c r="AY11" s="274"/>
      <c r="AZ11" s="271">
        <v>0</v>
      </c>
      <c r="BA11" s="167"/>
      <c r="BB11" s="167"/>
      <c r="BC11" s="271">
        <v>0</v>
      </c>
      <c r="BD11" s="271">
        <v>0</v>
      </c>
      <c r="BE11" s="273"/>
      <c r="BF11" s="273"/>
      <c r="BG11" s="273"/>
      <c r="BH11" s="273"/>
      <c r="BI11" s="273"/>
      <c r="BJ11" s="273"/>
      <c r="BK11" s="273"/>
      <c r="BL11" s="273"/>
      <c r="BM11" s="273"/>
      <c r="BN11" s="273"/>
      <c r="BO11" s="273"/>
      <c r="BP11" s="273"/>
      <c r="BQ11" s="273"/>
      <c r="BR11" s="275">
        <v>0</v>
      </c>
      <c r="BT11" s="277"/>
      <c r="BU11" s="278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</row>
    <row r="12" spans="1:125" ht="16.5" hidden="1" customHeight="1" x14ac:dyDescent="0.25">
      <c r="A12" s="279"/>
      <c r="B12" s="232" t="s">
        <v>44</v>
      </c>
      <c r="C12" s="271"/>
      <c r="D12" s="268"/>
      <c r="E12" s="268"/>
      <c r="F12" s="35"/>
      <c r="G12" s="271">
        <v>0</v>
      </c>
      <c r="H12" s="271">
        <v>0</v>
      </c>
      <c r="I12" s="268"/>
      <c r="J12" s="268"/>
      <c r="K12" s="268"/>
      <c r="L12" s="268"/>
      <c r="M12" s="272">
        <v>0</v>
      </c>
      <c r="N12" s="272">
        <v>0</v>
      </c>
      <c r="O12" s="272">
        <v>0</v>
      </c>
      <c r="P12" s="272">
        <v>0</v>
      </c>
      <c r="Q12" s="37"/>
      <c r="R12" s="268"/>
      <c r="S12" s="268"/>
      <c r="T12" s="272">
        <v>0</v>
      </c>
      <c r="U12" s="272">
        <v>0</v>
      </c>
      <c r="V12" s="272">
        <v>0</v>
      </c>
      <c r="W12" s="272">
        <v>0</v>
      </c>
      <c r="X12" s="37"/>
      <c r="Y12" s="268"/>
      <c r="Z12" s="268"/>
      <c r="AA12" s="268"/>
      <c r="AB12" s="268"/>
      <c r="AC12" s="268"/>
      <c r="AD12" s="167"/>
      <c r="AE12" s="167"/>
      <c r="AF12" s="268"/>
      <c r="AG12" s="271">
        <v>0</v>
      </c>
      <c r="AH12" s="271">
        <v>0</v>
      </c>
      <c r="AI12" s="271">
        <v>0</v>
      </c>
      <c r="AJ12" s="268">
        <v>0</v>
      </c>
      <c r="AK12" s="271">
        <v>0</v>
      </c>
      <c r="AL12" s="271">
        <v>0</v>
      </c>
      <c r="AM12" s="271">
        <v>0</v>
      </c>
      <c r="AN12" s="271">
        <v>0</v>
      </c>
      <c r="AO12" s="273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1">
        <v>0</v>
      </c>
      <c r="BA12" s="167"/>
      <c r="BB12" s="167">
        <v>0</v>
      </c>
      <c r="BC12" s="271">
        <v>0</v>
      </c>
      <c r="BD12" s="271">
        <v>0</v>
      </c>
      <c r="BE12" s="273"/>
      <c r="BF12" s="273"/>
      <c r="BG12" s="273">
        <v>0</v>
      </c>
      <c r="BH12" s="273"/>
      <c r="BI12" s="273"/>
      <c r="BJ12" s="273"/>
      <c r="BK12" s="273"/>
      <c r="BL12" s="273"/>
      <c r="BM12" s="273"/>
      <c r="BN12" s="273"/>
      <c r="BO12" s="273"/>
      <c r="BP12" s="273"/>
      <c r="BQ12" s="273"/>
      <c r="BR12" s="275">
        <v>0</v>
      </c>
      <c r="BT12" s="277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</row>
    <row r="13" spans="1:125" ht="15.75" hidden="1" customHeight="1" x14ac:dyDescent="0.25">
      <c r="A13" s="269">
        <v>44046</v>
      </c>
      <c r="B13" s="270" t="s">
        <v>43</v>
      </c>
      <c r="C13" s="271"/>
      <c r="D13" s="268"/>
      <c r="E13" s="268"/>
      <c r="F13" s="35"/>
      <c r="G13" s="271">
        <v>0</v>
      </c>
      <c r="H13" s="271">
        <v>0</v>
      </c>
      <c r="I13" s="268"/>
      <c r="J13" s="268"/>
      <c r="K13" s="268"/>
      <c r="L13" s="268"/>
      <c r="M13" s="272">
        <v>0</v>
      </c>
      <c r="N13" s="272">
        <v>0</v>
      </c>
      <c r="O13" s="272">
        <v>0</v>
      </c>
      <c r="P13" s="272">
        <v>0</v>
      </c>
      <c r="Q13" s="37"/>
      <c r="R13" s="268"/>
      <c r="S13" s="268"/>
      <c r="T13" s="272">
        <v>0</v>
      </c>
      <c r="U13" s="272">
        <v>0</v>
      </c>
      <c r="V13" s="272">
        <v>0</v>
      </c>
      <c r="W13" s="272">
        <v>0</v>
      </c>
      <c r="X13" s="37"/>
      <c r="Y13" s="268"/>
      <c r="Z13" s="268"/>
      <c r="AA13" s="268"/>
      <c r="AB13" s="268"/>
      <c r="AC13" s="268"/>
      <c r="AD13" s="167"/>
      <c r="AE13" s="167"/>
      <c r="AF13" s="268"/>
      <c r="AG13" s="271">
        <v>0</v>
      </c>
      <c r="AH13" s="271">
        <v>0</v>
      </c>
      <c r="AI13" s="271">
        <v>0</v>
      </c>
      <c r="AJ13" s="268"/>
      <c r="AK13" s="271">
        <v>0</v>
      </c>
      <c r="AL13" s="271">
        <v>0</v>
      </c>
      <c r="AM13" s="271">
        <v>0</v>
      </c>
      <c r="AN13" s="271">
        <v>0</v>
      </c>
      <c r="AO13" s="273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1">
        <v>0</v>
      </c>
      <c r="BA13" s="167"/>
      <c r="BB13" s="167"/>
      <c r="BC13" s="271">
        <v>0</v>
      </c>
      <c r="BD13" s="271">
        <v>0</v>
      </c>
      <c r="BE13" s="273"/>
      <c r="BF13" s="273"/>
      <c r="BG13" s="273"/>
      <c r="BH13" s="273"/>
      <c r="BI13" s="273"/>
      <c r="BJ13" s="273"/>
      <c r="BK13" s="273"/>
      <c r="BL13" s="273"/>
      <c r="BM13" s="273"/>
      <c r="BN13" s="273"/>
      <c r="BO13" s="273"/>
      <c r="BP13" s="273"/>
      <c r="BQ13" s="273"/>
      <c r="BR13" s="275">
        <v>0</v>
      </c>
      <c r="BT13" s="277"/>
      <c r="BU13" s="278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</row>
    <row r="14" spans="1:125" hidden="1" x14ac:dyDescent="0.25">
      <c r="A14" s="279"/>
      <c r="B14" s="232" t="s">
        <v>44</v>
      </c>
      <c r="C14" s="271">
        <v>11966.98</v>
      </c>
      <c r="D14" s="268">
        <v>8432.4500000000007</v>
      </c>
      <c r="E14" s="268">
        <v>8435</v>
      </c>
      <c r="F14" s="35">
        <v>44047</v>
      </c>
      <c r="G14" s="271">
        <v>0</v>
      </c>
      <c r="H14" s="271">
        <v>2.5499999999992724</v>
      </c>
      <c r="I14" s="268"/>
      <c r="J14" s="268"/>
      <c r="K14" s="268">
        <v>1655</v>
      </c>
      <c r="L14" s="268"/>
      <c r="M14" s="272">
        <v>35.582499999999996</v>
      </c>
      <c r="N14" s="272">
        <v>8.2750000000000004</v>
      </c>
      <c r="O14" s="272">
        <v>1611.1424999999999</v>
      </c>
      <c r="P14" s="272">
        <v>0</v>
      </c>
      <c r="Q14" s="37"/>
      <c r="R14" s="268"/>
      <c r="S14" s="268"/>
      <c r="T14" s="272">
        <v>0</v>
      </c>
      <c r="U14" s="272">
        <v>0</v>
      </c>
      <c r="V14" s="272">
        <v>0</v>
      </c>
      <c r="W14" s="272">
        <v>0</v>
      </c>
      <c r="X14" s="37"/>
      <c r="Y14" s="268"/>
      <c r="Z14" s="268">
        <v>16.5</v>
      </c>
      <c r="AA14" s="268"/>
      <c r="AB14" s="268"/>
      <c r="AC14" s="268">
        <v>133.03</v>
      </c>
      <c r="AD14" s="167"/>
      <c r="AE14" s="167">
        <v>1730</v>
      </c>
      <c r="AF14" s="268">
        <v>398.8</v>
      </c>
      <c r="AG14" s="271">
        <v>271.18400000000003</v>
      </c>
      <c r="AH14" s="271">
        <v>47.856000000000002</v>
      </c>
      <c r="AI14" s="271">
        <v>79.760000000000005</v>
      </c>
      <c r="AJ14" s="268">
        <v>0</v>
      </c>
      <c r="AK14" s="271">
        <v>10328.732142857141</v>
      </c>
      <c r="AL14" s="271">
        <v>10179.202142857141</v>
      </c>
      <c r="AM14" s="271">
        <v>1221.5042571428569</v>
      </c>
      <c r="AN14" s="271">
        <v>11400.706399999997</v>
      </c>
      <c r="AO14" s="273"/>
      <c r="AP14" s="274">
        <v>250</v>
      </c>
      <c r="AQ14" s="274">
        <v>235</v>
      </c>
      <c r="AR14" s="274"/>
      <c r="AS14" s="274"/>
      <c r="AT14" s="274"/>
      <c r="AU14" s="274"/>
      <c r="AV14" s="274"/>
      <c r="AW14" s="274"/>
      <c r="AX14" s="274"/>
      <c r="AY14" s="274"/>
      <c r="AZ14" s="271">
        <v>485</v>
      </c>
      <c r="BA14" s="167"/>
      <c r="BB14" s="167"/>
      <c r="BC14" s="271">
        <v>0</v>
      </c>
      <c r="BD14" s="271">
        <v>0</v>
      </c>
      <c r="BE14" s="273"/>
      <c r="BF14" s="273"/>
      <c r="BG14" s="273"/>
      <c r="BH14" s="273"/>
      <c r="BI14" s="273"/>
      <c r="BJ14" s="273"/>
      <c r="BK14" s="273"/>
      <c r="BL14" s="273"/>
      <c r="BM14" s="273"/>
      <c r="BN14" s="273"/>
      <c r="BO14" s="273"/>
      <c r="BP14" s="273"/>
      <c r="BQ14" s="273"/>
      <c r="BR14" s="275">
        <v>485</v>
      </c>
      <c r="BT14" s="277"/>
      <c r="BU14" s="278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</row>
    <row r="15" spans="1:125" hidden="1" x14ac:dyDescent="0.25">
      <c r="A15" s="269">
        <v>44047</v>
      </c>
      <c r="B15" s="270" t="s">
        <v>43</v>
      </c>
      <c r="C15" s="271"/>
      <c r="D15" s="268"/>
      <c r="E15" s="268"/>
      <c r="F15" s="35"/>
      <c r="G15" s="271">
        <v>0</v>
      </c>
      <c r="H15" s="271">
        <v>0</v>
      </c>
      <c r="I15" s="268"/>
      <c r="J15" s="268"/>
      <c r="K15" s="268"/>
      <c r="L15" s="268"/>
      <c r="M15" s="272">
        <v>0</v>
      </c>
      <c r="N15" s="272">
        <v>0</v>
      </c>
      <c r="O15" s="272">
        <v>0</v>
      </c>
      <c r="P15" s="272"/>
      <c r="Q15" s="37"/>
      <c r="R15" s="268"/>
      <c r="S15" s="268"/>
      <c r="T15" s="272"/>
      <c r="U15" s="272"/>
      <c r="V15" s="272"/>
      <c r="W15" s="272"/>
      <c r="X15" s="37"/>
      <c r="Y15" s="268"/>
      <c r="Z15" s="268"/>
      <c r="AA15" s="268"/>
      <c r="AB15" s="268"/>
      <c r="AC15" s="268"/>
      <c r="AD15" s="167"/>
      <c r="AE15" s="167"/>
      <c r="AF15" s="268"/>
      <c r="AG15" s="271">
        <v>0</v>
      </c>
      <c r="AH15" s="271">
        <v>0</v>
      </c>
      <c r="AI15" s="271">
        <v>0</v>
      </c>
      <c r="AJ15" s="268"/>
      <c r="AK15" s="271">
        <v>0</v>
      </c>
      <c r="AL15" s="271">
        <v>0</v>
      </c>
      <c r="AM15" s="271">
        <v>0</v>
      </c>
      <c r="AN15" s="271">
        <v>0</v>
      </c>
      <c r="AO15" s="273"/>
      <c r="AP15" s="274"/>
      <c r="AQ15" s="274"/>
      <c r="AR15" s="274"/>
      <c r="AS15" s="274"/>
      <c r="AT15" s="274"/>
      <c r="AU15" s="274"/>
      <c r="AV15" s="274"/>
      <c r="AW15" s="274"/>
      <c r="AX15" s="274"/>
      <c r="AY15" s="274"/>
      <c r="AZ15" s="271">
        <v>0</v>
      </c>
      <c r="BA15" s="167"/>
      <c r="BB15" s="167"/>
      <c r="BC15" s="271">
        <v>0</v>
      </c>
      <c r="BD15" s="271">
        <v>0</v>
      </c>
      <c r="BE15" s="273"/>
      <c r="BF15" s="273"/>
      <c r="BG15" s="273"/>
      <c r="BH15" s="273"/>
      <c r="BI15" s="273"/>
      <c r="BJ15" s="273"/>
      <c r="BK15" s="273"/>
      <c r="BL15" s="273"/>
      <c r="BM15" s="273"/>
      <c r="BN15" s="273"/>
      <c r="BO15" s="273"/>
      <c r="BP15" s="273"/>
      <c r="BQ15" s="273"/>
      <c r="BR15" s="275">
        <v>0</v>
      </c>
      <c r="BT15" s="277"/>
      <c r="BU15" s="278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</row>
    <row r="16" spans="1:125" ht="16.5" hidden="1" customHeight="1" x14ac:dyDescent="0.25">
      <c r="A16" s="279"/>
      <c r="B16" s="232" t="s">
        <v>44</v>
      </c>
      <c r="C16" s="271">
        <v>9255</v>
      </c>
      <c r="D16" s="268">
        <v>4194.5</v>
      </c>
      <c r="E16" s="268">
        <v>4195</v>
      </c>
      <c r="F16" s="35">
        <v>44048</v>
      </c>
      <c r="G16" s="271">
        <v>0</v>
      </c>
      <c r="H16" s="271">
        <v>0.5</v>
      </c>
      <c r="I16" s="268"/>
      <c r="J16" s="268"/>
      <c r="K16" s="268">
        <v>1255</v>
      </c>
      <c r="L16" s="268"/>
      <c r="M16" s="272">
        <v>26.982499999999998</v>
      </c>
      <c r="N16" s="272">
        <v>6.2750000000000004</v>
      </c>
      <c r="O16" s="272">
        <v>1221.7424999999998</v>
      </c>
      <c r="P16" s="272"/>
      <c r="Q16" s="37"/>
      <c r="R16" s="268"/>
      <c r="S16" s="268"/>
      <c r="T16" s="272"/>
      <c r="U16" s="272"/>
      <c r="V16" s="272"/>
      <c r="W16" s="272"/>
      <c r="X16" s="37"/>
      <c r="Y16" s="268"/>
      <c r="Z16" s="268">
        <v>85.5</v>
      </c>
      <c r="AA16" s="268"/>
      <c r="AB16" s="268"/>
      <c r="AC16" s="268"/>
      <c r="AD16" s="167"/>
      <c r="AE16" s="167">
        <v>3720</v>
      </c>
      <c r="AF16" s="268">
        <v>0</v>
      </c>
      <c r="AG16" s="271">
        <v>0</v>
      </c>
      <c r="AH16" s="271">
        <v>0</v>
      </c>
      <c r="AI16" s="271">
        <v>0</v>
      </c>
      <c r="AJ16" s="268">
        <v>0</v>
      </c>
      <c r="AK16" s="271">
        <v>8263.3928571428569</v>
      </c>
      <c r="AL16" s="271">
        <v>8177.8928571428569</v>
      </c>
      <c r="AM16" s="271">
        <v>981.34714285714279</v>
      </c>
      <c r="AN16" s="271">
        <v>9159.24</v>
      </c>
      <c r="AO16" s="273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1">
        <v>0</v>
      </c>
      <c r="BA16" s="167"/>
      <c r="BB16" s="167"/>
      <c r="BC16" s="271">
        <v>0</v>
      </c>
      <c r="BD16" s="271">
        <v>0</v>
      </c>
      <c r="BE16" s="273"/>
      <c r="BF16" s="273"/>
      <c r="BG16" s="273"/>
      <c r="BH16" s="273"/>
      <c r="BI16" s="273"/>
      <c r="BJ16" s="273"/>
      <c r="BK16" s="273"/>
      <c r="BL16" s="273"/>
      <c r="BM16" s="273"/>
      <c r="BN16" s="273"/>
      <c r="BO16" s="273"/>
      <c r="BP16" s="273"/>
      <c r="BQ16" s="273"/>
      <c r="BR16" s="275">
        <v>0</v>
      </c>
      <c r="BT16" s="277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</row>
    <row r="17" spans="1:97" ht="15.75" hidden="1" customHeight="1" x14ac:dyDescent="0.25">
      <c r="A17" s="269">
        <v>44048</v>
      </c>
      <c r="B17" s="270" t="s">
        <v>43</v>
      </c>
      <c r="C17" s="271"/>
      <c r="D17" s="268"/>
      <c r="E17" s="268"/>
      <c r="F17" s="35"/>
      <c r="G17" s="271">
        <v>0</v>
      </c>
      <c r="H17" s="271">
        <v>0</v>
      </c>
      <c r="I17" s="268"/>
      <c r="J17" s="268"/>
      <c r="K17" s="268"/>
      <c r="L17" s="268"/>
      <c r="M17" s="272">
        <v>0</v>
      </c>
      <c r="N17" s="272">
        <v>0</v>
      </c>
      <c r="O17" s="272">
        <v>0</v>
      </c>
      <c r="P17" s="272"/>
      <c r="Q17" s="37"/>
      <c r="R17" s="268"/>
      <c r="S17" s="268"/>
      <c r="T17" s="272"/>
      <c r="U17" s="272"/>
      <c r="V17" s="272"/>
      <c r="W17" s="272"/>
      <c r="X17" s="37"/>
      <c r="Y17" s="268"/>
      <c r="Z17" s="268"/>
      <c r="AA17" s="268"/>
      <c r="AB17" s="268"/>
      <c r="AC17" s="268"/>
      <c r="AD17" s="167"/>
      <c r="AE17" s="167"/>
      <c r="AF17" s="268"/>
      <c r="AG17" s="271">
        <v>0</v>
      </c>
      <c r="AH17" s="271">
        <v>0</v>
      </c>
      <c r="AI17" s="271">
        <v>0</v>
      </c>
      <c r="AJ17" s="268">
        <v>0</v>
      </c>
      <c r="AK17" s="271">
        <v>0</v>
      </c>
      <c r="AL17" s="271">
        <v>0</v>
      </c>
      <c r="AM17" s="271">
        <v>0</v>
      </c>
      <c r="AN17" s="271">
        <v>0</v>
      </c>
      <c r="AO17" s="273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1">
        <v>0</v>
      </c>
      <c r="BA17" s="167"/>
      <c r="BB17" s="167"/>
      <c r="BC17" s="271">
        <v>0</v>
      </c>
      <c r="BD17" s="271">
        <v>0</v>
      </c>
      <c r="BE17" s="273"/>
      <c r="BF17" s="273"/>
      <c r="BG17" s="273"/>
      <c r="BH17" s="273"/>
      <c r="BI17" s="273"/>
      <c r="BJ17" s="273"/>
      <c r="BK17" s="273"/>
      <c r="BL17" s="273"/>
      <c r="BM17" s="273"/>
      <c r="BN17" s="273"/>
      <c r="BO17" s="273"/>
      <c r="BP17" s="273"/>
      <c r="BQ17" s="273"/>
      <c r="BR17" s="275">
        <v>0</v>
      </c>
      <c r="BT17" s="277"/>
      <c r="BU17" s="278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8"/>
      <c r="CR17" s="278"/>
      <c r="CS17" s="278"/>
    </row>
    <row r="18" spans="1:97" hidden="1" x14ac:dyDescent="0.25">
      <c r="A18" s="279"/>
      <c r="B18" s="232" t="s">
        <v>44</v>
      </c>
      <c r="C18" s="271">
        <v>9288.57</v>
      </c>
      <c r="D18" s="268">
        <v>2018.86</v>
      </c>
      <c r="E18" s="268">
        <v>2020</v>
      </c>
      <c r="F18" s="35">
        <v>44049</v>
      </c>
      <c r="G18" s="271">
        <v>0</v>
      </c>
      <c r="H18" s="271">
        <v>1.1400000000001</v>
      </c>
      <c r="I18" s="268"/>
      <c r="J18" s="268"/>
      <c r="K18" s="268">
        <v>0</v>
      </c>
      <c r="L18" s="268"/>
      <c r="M18" s="272">
        <v>0</v>
      </c>
      <c r="N18" s="272">
        <v>0</v>
      </c>
      <c r="O18" s="272">
        <v>0</v>
      </c>
      <c r="P18" s="272"/>
      <c r="Q18" s="37"/>
      <c r="R18" s="268"/>
      <c r="S18" s="268"/>
      <c r="T18" s="272"/>
      <c r="U18" s="272"/>
      <c r="V18" s="272"/>
      <c r="W18" s="272"/>
      <c r="X18" s="37"/>
      <c r="Y18" s="268"/>
      <c r="Z18" s="268">
        <v>14</v>
      </c>
      <c r="AA18" s="268"/>
      <c r="AB18" s="268"/>
      <c r="AC18" s="268">
        <v>185.71</v>
      </c>
      <c r="AD18" s="167"/>
      <c r="AE18" s="167">
        <v>7070</v>
      </c>
      <c r="AF18" s="268">
        <v>0</v>
      </c>
      <c r="AG18" s="271">
        <v>0</v>
      </c>
      <c r="AH18" s="271">
        <v>0</v>
      </c>
      <c r="AI18" s="271">
        <v>0</v>
      </c>
      <c r="AJ18" s="268">
        <v>0</v>
      </c>
      <c r="AK18" s="271">
        <v>8293.3660714285706</v>
      </c>
      <c r="AL18" s="271">
        <v>8093.6560714285706</v>
      </c>
      <c r="AM18" s="271">
        <v>971.2387285714284</v>
      </c>
      <c r="AN18" s="271">
        <v>9064.8947999999982</v>
      </c>
      <c r="AO18" s="273"/>
      <c r="AP18" s="274"/>
      <c r="AQ18" s="274">
        <v>195</v>
      </c>
      <c r="AR18" s="274">
        <v>660</v>
      </c>
      <c r="AS18" s="274"/>
      <c r="AT18" s="274"/>
      <c r="AU18" s="274"/>
      <c r="AV18" s="274"/>
      <c r="AW18" s="274"/>
      <c r="AX18" s="274"/>
      <c r="AY18" s="274"/>
      <c r="AZ18" s="271">
        <v>855</v>
      </c>
      <c r="BA18" s="167"/>
      <c r="BB18" s="167"/>
      <c r="BC18" s="271">
        <v>0</v>
      </c>
      <c r="BD18" s="271">
        <v>0</v>
      </c>
      <c r="BE18" s="273"/>
      <c r="BF18" s="273"/>
      <c r="BG18" s="273"/>
      <c r="BH18" s="273"/>
      <c r="BI18" s="273"/>
      <c r="BJ18" s="273"/>
      <c r="BK18" s="273"/>
      <c r="BL18" s="273"/>
      <c r="BM18" s="273"/>
      <c r="BN18" s="273"/>
      <c r="BO18" s="273"/>
      <c r="BP18" s="273"/>
      <c r="BQ18" s="273"/>
      <c r="BR18" s="275">
        <v>855</v>
      </c>
      <c r="BT18" s="277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</row>
    <row r="19" spans="1:97" hidden="1" x14ac:dyDescent="0.25">
      <c r="A19" s="269">
        <v>44049</v>
      </c>
      <c r="B19" s="270" t="s">
        <v>43</v>
      </c>
      <c r="C19" s="271"/>
      <c r="D19" s="268"/>
      <c r="E19" s="268"/>
      <c r="F19" s="35"/>
      <c r="G19" s="271">
        <v>0</v>
      </c>
      <c r="H19" s="271">
        <v>0</v>
      </c>
      <c r="I19" s="268"/>
      <c r="J19" s="268"/>
      <c r="K19" s="268"/>
      <c r="L19" s="268"/>
      <c r="M19" s="272">
        <v>0</v>
      </c>
      <c r="N19" s="272">
        <v>0</v>
      </c>
      <c r="O19" s="272">
        <v>0</v>
      </c>
      <c r="P19" s="272"/>
      <c r="Q19" s="37"/>
      <c r="R19" s="268"/>
      <c r="S19" s="268"/>
      <c r="T19" s="272"/>
      <c r="U19" s="272"/>
      <c r="V19" s="272"/>
      <c r="W19" s="272"/>
      <c r="X19" s="37"/>
      <c r="Y19" s="268"/>
      <c r="Z19" s="268"/>
      <c r="AA19" s="268"/>
      <c r="AB19" s="268"/>
      <c r="AC19" s="268"/>
      <c r="AD19" s="167"/>
      <c r="AE19" s="167"/>
      <c r="AF19" s="268"/>
      <c r="AG19" s="271">
        <v>0</v>
      </c>
      <c r="AH19" s="271">
        <v>0</v>
      </c>
      <c r="AI19" s="271">
        <v>0</v>
      </c>
      <c r="AJ19" s="268">
        <v>0</v>
      </c>
      <c r="AK19" s="271">
        <v>0</v>
      </c>
      <c r="AL19" s="271">
        <v>0</v>
      </c>
      <c r="AM19" s="271">
        <v>0</v>
      </c>
      <c r="AN19" s="271">
        <v>0</v>
      </c>
      <c r="AO19" s="273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1">
        <v>0</v>
      </c>
      <c r="BA19" s="167"/>
      <c r="BB19" s="167"/>
      <c r="BC19" s="271">
        <v>0</v>
      </c>
      <c r="BD19" s="271">
        <v>0</v>
      </c>
      <c r="BE19" s="273"/>
      <c r="BF19" s="273"/>
      <c r="BG19" s="273"/>
      <c r="BH19" s="273"/>
      <c r="BI19" s="273"/>
      <c r="BJ19" s="273"/>
      <c r="BK19" s="273"/>
      <c r="BL19" s="273"/>
      <c r="BM19" s="273"/>
      <c r="BN19" s="273"/>
      <c r="BO19" s="273"/>
      <c r="BP19" s="273"/>
      <c r="BQ19" s="273"/>
      <c r="BR19" s="275">
        <v>0</v>
      </c>
      <c r="BT19" s="277"/>
      <c r="BU19" s="278"/>
      <c r="BV19" s="278"/>
      <c r="BW19" s="278"/>
      <c r="BX19" s="278"/>
      <c r="BY19" s="278"/>
      <c r="BZ19" s="278"/>
      <c r="CA19" s="278"/>
      <c r="CB19" s="278"/>
      <c r="CC19" s="278"/>
      <c r="CD19" s="278"/>
      <c r="CE19" s="278"/>
      <c r="CF19" s="278"/>
      <c r="CG19" s="278"/>
      <c r="CH19" s="278"/>
      <c r="CI19" s="278"/>
      <c r="CJ19" s="278"/>
      <c r="CK19" s="278"/>
      <c r="CL19" s="278"/>
      <c r="CM19" s="278"/>
      <c r="CN19" s="278"/>
      <c r="CO19" s="278"/>
      <c r="CP19" s="278"/>
      <c r="CQ19" s="278"/>
      <c r="CR19" s="278"/>
      <c r="CS19" s="278"/>
    </row>
    <row r="20" spans="1:97" ht="16.5" hidden="1" customHeight="1" x14ac:dyDescent="0.25">
      <c r="A20" s="279"/>
      <c r="B20" s="232" t="s">
        <v>44</v>
      </c>
      <c r="C20" s="271">
        <v>8311.16</v>
      </c>
      <c r="D20" s="268">
        <v>4138.18</v>
      </c>
      <c r="E20" s="268">
        <v>4139</v>
      </c>
      <c r="F20" s="35">
        <v>44050</v>
      </c>
      <c r="G20" s="271">
        <v>0</v>
      </c>
      <c r="H20" s="271">
        <v>0.81999999999970896</v>
      </c>
      <c r="I20" s="268"/>
      <c r="J20" s="268"/>
      <c r="K20" s="268">
        <v>0</v>
      </c>
      <c r="L20" s="268"/>
      <c r="M20" s="272">
        <v>0</v>
      </c>
      <c r="N20" s="272">
        <v>0</v>
      </c>
      <c r="O20" s="272">
        <v>0</v>
      </c>
      <c r="P20" s="272"/>
      <c r="Q20" s="37"/>
      <c r="R20" s="268"/>
      <c r="S20" s="268"/>
      <c r="T20" s="272"/>
      <c r="U20" s="272"/>
      <c r="V20" s="272"/>
      <c r="W20" s="272"/>
      <c r="X20" s="37"/>
      <c r="Y20" s="268"/>
      <c r="Z20" s="268">
        <v>23.25</v>
      </c>
      <c r="AA20" s="268"/>
      <c r="AB20" s="268"/>
      <c r="AC20" s="268">
        <v>64.73</v>
      </c>
      <c r="AD20" s="167"/>
      <c r="AE20" s="167">
        <v>4085</v>
      </c>
      <c r="AF20" s="268">
        <v>0</v>
      </c>
      <c r="AG20" s="271">
        <v>0</v>
      </c>
      <c r="AH20" s="271">
        <v>0</v>
      </c>
      <c r="AI20" s="271">
        <v>0</v>
      </c>
      <c r="AJ20" s="268">
        <v>0</v>
      </c>
      <c r="AK20" s="271">
        <v>7420.6785714285706</v>
      </c>
      <c r="AL20" s="271">
        <v>7332.6985714285711</v>
      </c>
      <c r="AM20" s="271">
        <v>879.92382857142854</v>
      </c>
      <c r="AN20" s="271">
        <v>8212.6224000000002</v>
      </c>
      <c r="AO20" s="273"/>
      <c r="AP20" s="274"/>
      <c r="AQ20" s="274"/>
      <c r="AR20" s="274">
        <v>70</v>
      </c>
      <c r="AS20" s="274"/>
      <c r="AT20" s="274"/>
      <c r="AU20" s="274"/>
      <c r="AV20" s="274"/>
      <c r="AW20" s="274"/>
      <c r="AX20" s="274"/>
      <c r="AY20" s="274"/>
      <c r="AZ20" s="271"/>
      <c r="BA20" s="167"/>
      <c r="BB20" s="167"/>
      <c r="BC20" s="271">
        <v>0</v>
      </c>
      <c r="BD20" s="271">
        <v>0</v>
      </c>
      <c r="BE20" s="273"/>
      <c r="BF20" s="273"/>
      <c r="BG20" s="273"/>
      <c r="BH20" s="273"/>
      <c r="BI20" s="273"/>
      <c r="BJ20" s="273"/>
      <c r="BK20" s="273"/>
      <c r="BL20" s="273"/>
      <c r="BM20" s="273"/>
      <c r="BN20" s="273"/>
      <c r="BO20" s="273"/>
      <c r="BP20" s="273"/>
      <c r="BQ20" s="273"/>
      <c r="BR20" s="275">
        <v>0</v>
      </c>
      <c r="BT20" s="277"/>
      <c r="BU20" s="278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</row>
    <row r="21" spans="1:97" ht="15.75" hidden="1" customHeight="1" x14ac:dyDescent="0.25">
      <c r="A21" s="269">
        <v>44050</v>
      </c>
      <c r="B21" s="270" t="s">
        <v>43</v>
      </c>
      <c r="C21" s="271"/>
      <c r="D21" s="268"/>
      <c r="E21" s="268"/>
      <c r="F21" s="35"/>
      <c r="G21" s="271"/>
      <c r="H21" s="271">
        <v>0</v>
      </c>
      <c r="I21" s="268"/>
      <c r="J21" s="268"/>
      <c r="K21" s="268"/>
      <c r="L21" s="268"/>
      <c r="M21" s="272">
        <v>0</v>
      </c>
      <c r="N21" s="272">
        <v>0</v>
      </c>
      <c r="O21" s="272">
        <v>0</v>
      </c>
      <c r="P21" s="272"/>
      <c r="Q21" s="37"/>
      <c r="R21" s="268"/>
      <c r="S21" s="268"/>
      <c r="T21" s="272"/>
      <c r="U21" s="272"/>
      <c r="V21" s="272"/>
      <c r="W21" s="272"/>
      <c r="X21" s="37"/>
      <c r="Y21" s="268"/>
      <c r="Z21" s="268"/>
      <c r="AA21" s="268"/>
      <c r="AB21" s="268"/>
      <c r="AC21" s="268"/>
      <c r="AD21" s="167"/>
      <c r="AE21" s="167"/>
      <c r="AF21" s="268"/>
      <c r="AG21" s="271">
        <v>0</v>
      </c>
      <c r="AH21" s="271">
        <v>0</v>
      </c>
      <c r="AI21" s="271">
        <v>0</v>
      </c>
      <c r="AJ21" s="268">
        <v>0</v>
      </c>
      <c r="AK21" s="271">
        <v>0</v>
      </c>
      <c r="AL21" s="271">
        <v>0</v>
      </c>
      <c r="AM21" s="271">
        <v>0</v>
      </c>
      <c r="AN21" s="271">
        <v>0</v>
      </c>
      <c r="AO21" s="273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1">
        <v>0</v>
      </c>
      <c r="BA21" s="167"/>
      <c r="BB21" s="167"/>
      <c r="BC21" s="271">
        <v>0</v>
      </c>
      <c r="BD21" s="271">
        <v>0</v>
      </c>
      <c r="BE21" s="273"/>
      <c r="BF21" s="273"/>
      <c r="BG21" s="273"/>
      <c r="BH21" s="273"/>
      <c r="BI21" s="273"/>
      <c r="BJ21" s="273"/>
      <c r="BK21" s="273"/>
      <c r="BL21" s="273"/>
      <c r="BM21" s="273"/>
      <c r="BN21" s="273"/>
      <c r="BO21" s="273"/>
      <c r="BP21" s="273"/>
      <c r="BQ21" s="273"/>
      <c r="BR21" s="275">
        <v>0</v>
      </c>
      <c r="BT21" s="277"/>
      <c r="BU21" s="278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</row>
    <row r="22" spans="1:97" hidden="1" x14ac:dyDescent="0.25">
      <c r="A22" s="279"/>
      <c r="B22" s="232" t="s">
        <v>44</v>
      </c>
      <c r="C22" s="271">
        <v>5730</v>
      </c>
      <c r="D22" s="268">
        <v>2945</v>
      </c>
      <c r="E22" s="268">
        <v>2945</v>
      </c>
      <c r="F22" s="35">
        <v>44053</v>
      </c>
      <c r="G22" s="271"/>
      <c r="H22" s="271">
        <v>0</v>
      </c>
      <c r="I22" s="268"/>
      <c r="J22" s="268"/>
      <c r="K22" s="268">
        <v>385</v>
      </c>
      <c r="L22" s="268"/>
      <c r="M22" s="272">
        <v>8.2774999999999999</v>
      </c>
      <c r="N22" s="272">
        <v>1.925</v>
      </c>
      <c r="O22" s="272">
        <v>374.79750000000001</v>
      </c>
      <c r="P22" s="272"/>
      <c r="Q22" s="37"/>
      <c r="R22" s="268"/>
      <c r="S22" s="268"/>
      <c r="T22" s="272"/>
      <c r="U22" s="272"/>
      <c r="V22" s="272"/>
      <c r="W22" s="272"/>
      <c r="X22" s="37"/>
      <c r="Y22" s="268"/>
      <c r="Z22" s="268"/>
      <c r="AA22" s="268"/>
      <c r="AB22" s="268"/>
      <c r="AC22" s="268"/>
      <c r="AD22" s="167"/>
      <c r="AE22" s="167">
        <v>2400</v>
      </c>
      <c r="AF22" s="268">
        <v>0</v>
      </c>
      <c r="AG22" s="271">
        <v>0</v>
      </c>
      <c r="AH22" s="271">
        <v>0</v>
      </c>
      <c r="AI22" s="271">
        <v>0</v>
      </c>
      <c r="AJ22" s="268">
        <v>0</v>
      </c>
      <c r="AK22" s="271">
        <v>5116.0714285714284</v>
      </c>
      <c r="AL22" s="271">
        <v>5116.0714285714284</v>
      </c>
      <c r="AM22" s="271">
        <v>613.92857142857144</v>
      </c>
      <c r="AN22" s="271">
        <v>5730</v>
      </c>
      <c r="AO22" s="273"/>
      <c r="AP22" s="274"/>
      <c r="AQ22" s="274"/>
      <c r="AR22" s="274">
        <v>70</v>
      </c>
      <c r="AS22" s="274"/>
      <c r="AT22" s="274"/>
      <c r="AU22" s="274"/>
      <c r="AV22" s="274"/>
      <c r="AW22" s="274"/>
      <c r="AX22" s="274"/>
      <c r="AY22" s="274"/>
      <c r="AZ22" s="271">
        <v>70</v>
      </c>
      <c r="BA22" s="167">
        <v>130</v>
      </c>
      <c r="BB22" s="167"/>
      <c r="BC22" s="271">
        <v>0</v>
      </c>
      <c r="BD22" s="271">
        <v>0</v>
      </c>
      <c r="BE22" s="273"/>
      <c r="BF22" s="273"/>
      <c r="BG22" s="273"/>
      <c r="BH22" s="273"/>
      <c r="BI22" s="273"/>
      <c r="BJ22" s="273"/>
      <c r="BK22" s="273"/>
      <c r="BL22" s="273"/>
      <c r="BM22" s="273"/>
      <c r="BN22" s="273"/>
      <c r="BO22" s="273"/>
      <c r="BP22" s="273"/>
      <c r="BQ22" s="273"/>
      <c r="BR22" s="275">
        <v>200</v>
      </c>
      <c r="BT22" s="277"/>
      <c r="BU22" s="278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</row>
    <row r="23" spans="1:97" hidden="1" x14ac:dyDescent="0.25">
      <c r="A23" s="269">
        <v>44051</v>
      </c>
      <c r="B23" s="270" t="s">
        <v>43</v>
      </c>
      <c r="C23" s="271"/>
      <c r="D23" s="268"/>
      <c r="E23" s="268"/>
      <c r="F23" s="35"/>
      <c r="G23" s="271">
        <v>0</v>
      </c>
      <c r="H23" s="271">
        <v>0</v>
      </c>
      <c r="I23" s="268"/>
      <c r="J23" s="268"/>
      <c r="K23" s="268"/>
      <c r="L23" s="268"/>
      <c r="M23" s="272">
        <v>0</v>
      </c>
      <c r="N23" s="272">
        <v>0</v>
      </c>
      <c r="O23" s="272">
        <v>0</v>
      </c>
      <c r="P23" s="272"/>
      <c r="Q23" s="37"/>
      <c r="R23" s="268"/>
      <c r="S23" s="268"/>
      <c r="T23" s="272"/>
      <c r="U23" s="272"/>
      <c r="V23" s="272"/>
      <c r="W23" s="272"/>
      <c r="X23" s="37"/>
      <c r="Y23" s="268"/>
      <c r="Z23" s="268"/>
      <c r="AA23" s="268"/>
      <c r="AB23" s="268"/>
      <c r="AC23" s="268"/>
      <c r="AD23" s="167"/>
      <c r="AE23" s="167"/>
      <c r="AF23" s="268"/>
      <c r="AG23" s="271">
        <v>0</v>
      </c>
      <c r="AH23" s="271">
        <v>0</v>
      </c>
      <c r="AI23" s="271">
        <v>0</v>
      </c>
      <c r="AJ23" s="268">
        <v>0</v>
      </c>
      <c r="AK23" s="271">
        <v>0</v>
      </c>
      <c r="AL23" s="271">
        <v>0</v>
      </c>
      <c r="AM23" s="271">
        <v>0</v>
      </c>
      <c r="AN23" s="271">
        <v>0</v>
      </c>
      <c r="AO23" s="273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1">
        <v>0</v>
      </c>
      <c r="BA23" s="167"/>
      <c r="BB23" s="167"/>
      <c r="BC23" s="271">
        <v>0</v>
      </c>
      <c r="BD23" s="271">
        <v>0</v>
      </c>
      <c r="BE23" s="273"/>
      <c r="BF23" s="273"/>
      <c r="BG23" s="273"/>
      <c r="BH23" s="273"/>
      <c r="BI23" s="273"/>
      <c r="BJ23" s="273"/>
      <c r="BK23" s="273"/>
      <c r="BL23" s="273"/>
      <c r="BM23" s="273"/>
      <c r="BN23" s="273"/>
      <c r="BO23" s="273"/>
      <c r="BP23" s="273"/>
      <c r="BQ23" s="273"/>
      <c r="BR23" s="275">
        <v>0</v>
      </c>
      <c r="BT23" s="277"/>
      <c r="BU23" s="278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</row>
    <row r="24" spans="1:97" ht="16.5" hidden="1" customHeight="1" x14ac:dyDescent="0.25">
      <c r="A24" s="279"/>
      <c r="B24" s="232" t="s">
        <v>44</v>
      </c>
      <c r="C24" s="271">
        <v>5655.54</v>
      </c>
      <c r="D24" s="268">
        <v>906.43</v>
      </c>
      <c r="E24" s="268">
        <v>907</v>
      </c>
      <c r="F24" s="35">
        <v>44053</v>
      </c>
      <c r="G24" s="271">
        <v>0</v>
      </c>
      <c r="H24" s="271">
        <v>0.57000000000005002</v>
      </c>
      <c r="I24" s="268"/>
      <c r="J24" s="268"/>
      <c r="K24" s="268">
        <v>0</v>
      </c>
      <c r="L24" s="268"/>
      <c r="M24" s="272">
        <v>0</v>
      </c>
      <c r="N24" s="272">
        <v>0</v>
      </c>
      <c r="O24" s="272">
        <v>0</v>
      </c>
      <c r="P24" s="272"/>
      <c r="Q24" s="37"/>
      <c r="R24" s="268"/>
      <c r="S24" s="268"/>
      <c r="T24" s="272"/>
      <c r="U24" s="272"/>
      <c r="V24" s="272"/>
      <c r="W24" s="272"/>
      <c r="X24" s="37"/>
      <c r="Y24" s="268"/>
      <c r="Z24" s="268">
        <v>0</v>
      </c>
      <c r="AA24" s="268"/>
      <c r="AB24" s="268"/>
      <c r="AC24" s="268">
        <v>49.11</v>
      </c>
      <c r="AD24" s="167"/>
      <c r="AE24" s="167">
        <v>4700</v>
      </c>
      <c r="AF24" s="268">
        <v>0</v>
      </c>
      <c r="AG24" s="271">
        <v>0</v>
      </c>
      <c r="AH24" s="271">
        <v>0</v>
      </c>
      <c r="AI24" s="271">
        <v>0</v>
      </c>
      <c r="AJ24" s="268">
        <v>0</v>
      </c>
      <c r="AK24" s="271">
        <v>5049.5892857142853</v>
      </c>
      <c r="AL24" s="271">
        <v>5000.4792857142857</v>
      </c>
      <c r="AM24" s="271">
        <v>600.05751428571421</v>
      </c>
      <c r="AN24" s="271">
        <v>5600.5367999999999</v>
      </c>
      <c r="AO24" s="273"/>
      <c r="AP24" s="274"/>
      <c r="AQ24" s="274">
        <v>385</v>
      </c>
      <c r="AR24" s="274">
        <v>175</v>
      </c>
      <c r="AS24" s="274"/>
      <c r="AT24" s="274"/>
      <c r="AU24" s="274"/>
      <c r="AV24" s="274"/>
      <c r="AW24" s="274"/>
      <c r="AX24" s="274"/>
      <c r="AY24" s="274"/>
      <c r="AZ24" s="271">
        <v>560</v>
      </c>
      <c r="BA24" s="167"/>
      <c r="BB24" s="167">
        <v>0</v>
      </c>
      <c r="BC24" s="271">
        <v>0</v>
      </c>
      <c r="BD24" s="271">
        <v>0</v>
      </c>
      <c r="BE24" s="273">
        <v>0</v>
      </c>
      <c r="BF24" s="273"/>
      <c r="BG24" s="273"/>
      <c r="BH24" s="273"/>
      <c r="BI24" s="273"/>
      <c r="BJ24" s="273"/>
      <c r="BK24" s="273"/>
      <c r="BL24" s="273"/>
      <c r="BM24" s="273"/>
      <c r="BN24" s="273"/>
      <c r="BO24" s="273"/>
      <c r="BP24" s="273"/>
      <c r="BQ24" s="273"/>
      <c r="BR24" s="275">
        <v>560</v>
      </c>
      <c r="BT24" s="277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</row>
    <row r="25" spans="1:97" ht="15.75" hidden="1" customHeight="1" x14ac:dyDescent="0.25">
      <c r="A25" s="269">
        <v>44052</v>
      </c>
      <c r="B25" s="270" t="s">
        <v>43</v>
      </c>
      <c r="C25" s="271"/>
      <c r="D25" s="268"/>
      <c r="E25" s="268"/>
      <c r="F25" s="35"/>
      <c r="G25" s="271">
        <v>0</v>
      </c>
      <c r="H25" s="271">
        <v>0</v>
      </c>
      <c r="I25" s="268"/>
      <c r="J25" s="268"/>
      <c r="K25" s="268"/>
      <c r="L25" s="268"/>
      <c r="M25" s="272">
        <v>0</v>
      </c>
      <c r="N25" s="272">
        <v>0</v>
      </c>
      <c r="O25" s="272">
        <v>0</v>
      </c>
      <c r="P25" s="272"/>
      <c r="Q25" s="37"/>
      <c r="R25" s="268"/>
      <c r="S25" s="268"/>
      <c r="T25" s="272"/>
      <c r="U25" s="272"/>
      <c r="V25" s="272"/>
      <c r="W25" s="272"/>
      <c r="X25" s="37"/>
      <c r="Y25" s="268"/>
      <c r="Z25" s="268"/>
      <c r="AA25" s="268"/>
      <c r="AB25" s="268"/>
      <c r="AC25" s="268"/>
      <c r="AD25" s="167"/>
      <c r="AE25" s="167"/>
      <c r="AF25" s="268"/>
      <c r="AG25" s="271">
        <v>0</v>
      </c>
      <c r="AH25" s="271">
        <v>0</v>
      </c>
      <c r="AI25" s="271">
        <v>0</v>
      </c>
      <c r="AJ25" s="268"/>
      <c r="AK25" s="271">
        <v>0</v>
      </c>
      <c r="AL25" s="271">
        <v>0</v>
      </c>
      <c r="AM25" s="271">
        <v>0</v>
      </c>
      <c r="AN25" s="271">
        <v>0</v>
      </c>
      <c r="AO25" s="273"/>
      <c r="AP25" s="274">
        <v>0</v>
      </c>
      <c r="AQ25" s="274"/>
      <c r="AR25" s="274"/>
      <c r="AS25" s="274"/>
      <c r="AT25" s="274"/>
      <c r="AU25" s="274"/>
      <c r="AV25" s="274"/>
      <c r="AW25" s="274"/>
      <c r="AX25" s="274"/>
      <c r="AY25" s="274"/>
      <c r="AZ25" s="271">
        <v>0</v>
      </c>
      <c r="BA25" s="167"/>
      <c r="BB25" s="167"/>
      <c r="BC25" s="271">
        <v>0</v>
      </c>
      <c r="BD25" s="271">
        <v>0</v>
      </c>
      <c r="BE25" s="273"/>
      <c r="BF25" s="273"/>
      <c r="BG25" s="273"/>
      <c r="BH25" s="273"/>
      <c r="BI25" s="273"/>
      <c r="BJ25" s="273"/>
      <c r="BK25" s="273"/>
      <c r="BL25" s="273">
        <v>0</v>
      </c>
      <c r="BM25" s="273"/>
      <c r="BN25" s="273"/>
      <c r="BO25" s="273"/>
      <c r="BP25" s="273"/>
      <c r="BQ25" s="273"/>
      <c r="BR25" s="275">
        <v>0</v>
      </c>
      <c r="BT25" s="277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</row>
    <row r="26" spans="1:97" hidden="1" x14ac:dyDescent="0.25">
      <c r="A26" s="279"/>
      <c r="B26" s="232" t="s">
        <v>44</v>
      </c>
      <c r="C26" s="271"/>
      <c r="D26" s="268"/>
      <c r="E26" s="268"/>
      <c r="F26" s="35"/>
      <c r="G26" s="271">
        <v>0</v>
      </c>
      <c r="H26" s="271">
        <v>0</v>
      </c>
      <c r="I26" s="268"/>
      <c r="J26" s="268"/>
      <c r="K26" s="268"/>
      <c r="L26" s="268"/>
      <c r="M26" s="272">
        <v>0</v>
      </c>
      <c r="N26" s="272">
        <v>0</v>
      </c>
      <c r="O26" s="272">
        <v>0</v>
      </c>
      <c r="P26" s="272"/>
      <c r="Q26" s="37"/>
      <c r="R26" s="268"/>
      <c r="S26" s="268"/>
      <c r="T26" s="272"/>
      <c r="U26" s="272"/>
      <c r="V26" s="272"/>
      <c r="W26" s="272"/>
      <c r="X26" s="37"/>
      <c r="Y26" s="268"/>
      <c r="Z26" s="268"/>
      <c r="AA26" s="268"/>
      <c r="AB26" s="268"/>
      <c r="AC26" s="268"/>
      <c r="AD26" s="167"/>
      <c r="AE26" s="167"/>
      <c r="AF26" s="268"/>
      <c r="AG26" s="271">
        <v>0</v>
      </c>
      <c r="AH26" s="271">
        <v>0</v>
      </c>
      <c r="AI26" s="271">
        <v>0</v>
      </c>
      <c r="AJ26" s="268">
        <v>0</v>
      </c>
      <c r="AK26" s="271">
        <v>0</v>
      </c>
      <c r="AL26" s="271">
        <v>0</v>
      </c>
      <c r="AM26" s="271">
        <v>0</v>
      </c>
      <c r="AN26" s="271">
        <v>0</v>
      </c>
      <c r="AO26" s="273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1">
        <v>0</v>
      </c>
      <c r="BA26" s="167"/>
      <c r="BB26" s="167"/>
      <c r="BC26" s="271">
        <v>0</v>
      </c>
      <c r="BD26" s="271">
        <v>0</v>
      </c>
      <c r="BE26" s="273"/>
      <c r="BF26" s="273"/>
      <c r="BG26" s="273"/>
      <c r="BH26" s="273"/>
      <c r="BI26" s="273"/>
      <c r="BJ26" s="273"/>
      <c r="BK26" s="273"/>
      <c r="BL26" s="273"/>
      <c r="BM26" s="273"/>
      <c r="BN26" s="273"/>
      <c r="BO26" s="273"/>
      <c r="BP26" s="273"/>
      <c r="BQ26" s="273"/>
      <c r="BR26" s="275">
        <v>0</v>
      </c>
      <c r="BT26" s="277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</row>
    <row r="27" spans="1:97" hidden="1" x14ac:dyDescent="0.25">
      <c r="A27" s="269">
        <v>44053</v>
      </c>
      <c r="B27" s="232" t="s">
        <v>43</v>
      </c>
      <c r="C27" s="271"/>
      <c r="D27" s="268"/>
      <c r="E27" s="268"/>
      <c r="F27" s="35"/>
      <c r="G27" s="271">
        <v>0</v>
      </c>
      <c r="H27" s="271">
        <v>0</v>
      </c>
      <c r="I27" s="268"/>
      <c r="J27" s="268">
        <v>0</v>
      </c>
      <c r="K27" s="268"/>
      <c r="L27" s="268"/>
      <c r="M27" s="272">
        <v>0</v>
      </c>
      <c r="N27" s="272">
        <v>0</v>
      </c>
      <c r="O27" s="272">
        <v>0</v>
      </c>
      <c r="P27" s="272">
        <v>0</v>
      </c>
      <c r="Q27" s="37"/>
      <c r="R27" s="268"/>
      <c r="S27" s="268"/>
      <c r="T27" s="272">
        <v>0</v>
      </c>
      <c r="U27" s="272">
        <v>0</v>
      </c>
      <c r="V27" s="272">
        <v>0</v>
      </c>
      <c r="W27" s="272">
        <v>0</v>
      </c>
      <c r="X27" s="37"/>
      <c r="Y27" s="268"/>
      <c r="Z27" s="268"/>
      <c r="AA27" s="268"/>
      <c r="AB27" s="268"/>
      <c r="AC27" s="268"/>
      <c r="AD27" s="167"/>
      <c r="AE27" s="167"/>
      <c r="AF27" s="268"/>
      <c r="AG27" s="271">
        <v>0</v>
      </c>
      <c r="AH27" s="271">
        <v>0</v>
      </c>
      <c r="AI27" s="271">
        <v>0</v>
      </c>
      <c r="AJ27" s="268">
        <v>0</v>
      </c>
      <c r="AK27" s="271">
        <v>0</v>
      </c>
      <c r="AL27" s="271">
        <v>0</v>
      </c>
      <c r="AM27" s="271">
        <v>0</v>
      </c>
      <c r="AN27" s="271">
        <v>0</v>
      </c>
      <c r="AO27" s="273"/>
      <c r="AP27" s="274"/>
      <c r="AQ27" s="274"/>
      <c r="AR27" s="274"/>
      <c r="AS27" s="274"/>
      <c r="AT27" s="274"/>
      <c r="AU27" s="274"/>
      <c r="AV27" s="274"/>
      <c r="AW27" s="274"/>
      <c r="AX27" s="274"/>
      <c r="AY27" s="274"/>
      <c r="AZ27" s="271">
        <v>0</v>
      </c>
      <c r="BA27" s="167"/>
      <c r="BB27" s="167"/>
      <c r="BC27" s="271">
        <v>0</v>
      </c>
      <c r="BD27" s="271">
        <v>0</v>
      </c>
      <c r="BE27" s="273"/>
      <c r="BF27" s="273"/>
      <c r="BG27" s="273"/>
      <c r="BH27" s="273"/>
      <c r="BI27" s="273"/>
      <c r="BJ27" s="273"/>
      <c r="BK27" s="273"/>
      <c r="BL27" s="273"/>
      <c r="BM27" s="273"/>
      <c r="BN27" s="273"/>
      <c r="BO27" s="273"/>
      <c r="BP27" s="273"/>
      <c r="BQ27" s="273"/>
      <c r="BR27" s="275">
        <v>0</v>
      </c>
      <c r="BT27" s="277"/>
      <c r="BU27" s="278"/>
      <c r="BV27" s="278"/>
      <c r="BW27" s="278"/>
      <c r="BX27" s="278"/>
      <c r="BY27" s="278"/>
      <c r="BZ27" s="278"/>
      <c r="CA27" s="278"/>
      <c r="CB27" s="278"/>
      <c r="CC27" s="278"/>
      <c r="CD27" s="278"/>
      <c r="CE27" s="278"/>
      <c r="CF27" s="278"/>
      <c r="CG27" s="278"/>
      <c r="CH27" s="278"/>
      <c r="CI27" s="278"/>
      <c r="CJ27" s="278"/>
      <c r="CK27" s="278"/>
      <c r="CL27" s="278"/>
      <c r="CM27" s="278"/>
      <c r="CN27" s="278"/>
      <c r="CO27" s="278"/>
      <c r="CP27" s="278"/>
      <c r="CQ27" s="278"/>
      <c r="CR27" s="278"/>
      <c r="CS27" s="278"/>
    </row>
    <row r="28" spans="1:97" ht="16.5" hidden="1" customHeight="1" x14ac:dyDescent="0.25">
      <c r="A28" s="279"/>
      <c r="B28" s="232" t="s">
        <v>44</v>
      </c>
      <c r="C28" s="271">
        <v>6420</v>
      </c>
      <c r="D28" s="268">
        <v>1650</v>
      </c>
      <c r="E28" s="268">
        <v>1650</v>
      </c>
      <c r="F28" s="35">
        <v>44054</v>
      </c>
      <c r="G28" s="271">
        <v>0</v>
      </c>
      <c r="H28" s="271">
        <v>0</v>
      </c>
      <c r="I28" s="268"/>
      <c r="J28" s="268"/>
      <c r="K28" s="268">
        <v>555</v>
      </c>
      <c r="L28" s="268"/>
      <c r="M28" s="272">
        <v>11.932499999999999</v>
      </c>
      <c r="N28" s="272">
        <v>2.7749999999999999</v>
      </c>
      <c r="O28" s="272">
        <v>540.29250000000002</v>
      </c>
      <c r="P28" s="272">
        <v>0</v>
      </c>
      <c r="Q28" s="37"/>
      <c r="R28" s="268"/>
      <c r="S28" s="268"/>
      <c r="T28" s="272">
        <v>0</v>
      </c>
      <c r="U28" s="272">
        <v>0</v>
      </c>
      <c r="V28" s="272">
        <v>0</v>
      </c>
      <c r="W28" s="272">
        <v>0</v>
      </c>
      <c r="X28" s="37"/>
      <c r="Y28" s="268"/>
      <c r="Z28" s="268"/>
      <c r="AA28" s="268"/>
      <c r="AB28" s="268"/>
      <c r="AC28" s="268"/>
      <c r="AD28" s="167"/>
      <c r="AE28" s="167">
        <v>4215</v>
      </c>
      <c r="AF28" s="268">
        <v>0</v>
      </c>
      <c r="AG28" s="271">
        <v>0</v>
      </c>
      <c r="AH28" s="271">
        <v>0</v>
      </c>
      <c r="AI28" s="271">
        <v>0</v>
      </c>
      <c r="AJ28" s="268"/>
      <c r="AK28" s="271">
        <v>5732.1428571428569</v>
      </c>
      <c r="AL28" s="271">
        <v>5732.1428571428569</v>
      </c>
      <c r="AM28" s="271">
        <v>687.85714285714278</v>
      </c>
      <c r="AN28" s="271">
        <v>6420</v>
      </c>
      <c r="AO28" s="273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1">
        <v>0</v>
      </c>
      <c r="BA28" s="167"/>
      <c r="BB28" s="167">
        <v>0</v>
      </c>
      <c r="BC28" s="271">
        <v>0</v>
      </c>
      <c r="BD28" s="271">
        <v>0</v>
      </c>
      <c r="BE28" s="273"/>
      <c r="BF28" s="273"/>
      <c r="BG28" s="273"/>
      <c r="BH28" s="273"/>
      <c r="BI28" s="273"/>
      <c r="BJ28" s="273"/>
      <c r="BK28" s="273"/>
      <c r="BL28" s="273"/>
      <c r="BM28" s="273"/>
      <c r="BN28" s="273"/>
      <c r="BO28" s="273"/>
      <c r="BP28" s="273"/>
      <c r="BQ28" s="273"/>
      <c r="BR28" s="275">
        <v>0</v>
      </c>
      <c r="BT28" s="277"/>
      <c r="BU28" s="278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</row>
    <row r="29" spans="1:97" ht="15.75" hidden="1" customHeight="1" x14ac:dyDescent="0.25">
      <c r="A29" s="269">
        <v>44054</v>
      </c>
      <c r="B29" s="233" t="s">
        <v>43</v>
      </c>
      <c r="C29" s="271"/>
      <c r="D29" s="268"/>
      <c r="E29" s="268"/>
      <c r="F29" s="35"/>
      <c r="G29" s="271">
        <v>0</v>
      </c>
      <c r="H29" s="271">
        <v>0</v>
      </c>
      <c r="I29" s="268"/>
      <c r="J29" s="268"/>
      <c r="K29" s="268"/>
      <c r="L29" s="268"/>
      <c r="M29" s="272">
        <v>0</v>
      </c>
      <c r="N29" s="272">
        <v>0</v>
      </c>
      <c r="O29" s="272">
        <v>0</v>
      </c>
      <c r="P29" s="272"/>
      <c r="Q29" s="37"/>
      <c r="R29" s="268"/>
      <c r="S29" s="268"/>
      <c r="T29" s="272"/>
      <c r="U29" s="272"/>
      <c r="V29" s="272"/>
      <c r="W29" s="272"/>
      <c r="X29" s="37"/>
      <c r="Y29" s="268"/>
      <c r="Z29" s="268"/>
      <c r="AA29" s="268"/>
      <c r="AB29" s="268"/>
      <c r="AC29" s="268"/>
      <c r="AD29" s="167"/>
      <c r="AE29" s="167"/>
      <c r="AF29" s="268"/>
      <c r="AG29" s="271">
        <v>0</v>
      </c>
      <c r="AH29" s="271">
        <v>0</v>
      </c>
      <c r="AI29" s="271">
        <v>0</v>
      </c>
      <c r="AJ29" s="268"/>
      <c r="AK29" s="271">
        <v>0</v>
      </c>
      <c r="AL29" s="271">
        <v>0</v>
      </c>
      <c r="AM29" s="271">
        <v>0</v>
      </c>
      <c r="AN29" s="271">
        <v>0</v>
      </c>
      <c r="AO29" s="273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1">
        <v>0</v>
      </c>
      <c r="BA29" s="167"/>
      <c r="BB29" s="167"/>
      <c r="BC29" s="271">
        <v>0</v>
      </c>
      <c r="BD29" s="271">
        <v>0</v>
      </c>
      <c r="BE29" s="273"/>
      <c r="BF29" s="273"/>
      <c r="BG29" s="273"/>
      <c r="BH29" s="273"/>
      <c r="BI29" s="273"/>
      <c r="BJ29" s="273"/>
      <c r="BK29" s="273"/>
      <c r="BL29" s="273"/>
      <c r="BM29" s="273"/>
      <c r="BN29" s="273"/>
      <c r="BO29" s="273"/>
      <c r="BP29" s="273"/>
      <c r="BQ29" s="273"/>
      <c r="BR29" s="275">
        <v>0</v>
      </c>
      <c r="BT29" s="277"/>
      <c r="BU29" s="278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8"/>
      <c r="CR29" s="278"/>
      <c r="CS29" s="278"/>
    </row>
    <row r="30" spans="1:97" hidden="1" x14ac:dyDescent="0.25">
      <c r="A30" s="279"/>
      <c r="B30" s="233" t="s">
        <v>44</v>
      </c>
      <c r="C30" s="271">
        <v>8310</v>
      </c>
      <c r="D30" s="268">
        <v>6100</v>
      </c>
      <c r="E30" s="268">
        <v>6100</v>
      </c>
      <c r="F30" s="35">
        <v>44055</v>
      </c>
      <c r="G30" s="271">
        <v>0</v>
      </c>
      <c r="H30" s="271">
        <v>0</v>
      </c>
      <c r="I30" s="268"/>
      <c r="J30" s="268"/>
      <c r="K30" s="268">
        <v>810</v>
      </c>
      <c r="L30" s="268"/>
      <c r="M30" s="272">
        <v>17.414999999999999</v>
      </c>
      <c r="N30" s="272">
        <v>4.05</v>
      </c>
      <c r="O30" s="272">
        <v>788.53500000000008</v>
      </c>
      <c r="P30" s="272"/>
      <c r="Q30" s="37"/>
      <c r="R30" s="268"/>
      <c r="S30" s="268"/>
      <c r="T30" s="272"/>
      <c r="U30" s="272"/>
      <c r="V30" s="272"/>
      <c r="W30" s="272"/>
      <c r="X30" s="37"/>
      <c r="Y30" s="268"/>
      <c r="Z30" s="268"/>
      <c r="AA30" s="268"/>
      <c r="AB30" s="268"/>
      <c r="AC30" s="268"/>
      <c r="AD30" s="167"/>
      <c r="AE30" s="167">
        <v>1400</v>
      </c>
      <c r="AF30" s="268">
        <v>280</v>
      </c>
      <c r="AG30" s="271">
        <v>190.4</v>
      </c>
      <c r="AH30" s="271">
        <v>33.6</v>
      </c>
      <c r="AI30" s="271">
        <v>56</v>
      </c>
      <c r="AJ30" s="268"/>
      <c r="AK30" s="271">
        <v>7169.6428571428569</v>
      </c>
      <c r="AL30" s="271">
        <v>7169.6428571428569</v>
      </c>
      <c r="AM30" s="271">
        <v>860.35714285714278</v>
      </c>
      <c r="AN30" s="271">
        <v>8030</v>
      </c>
      <c r="AO30" s="273">
        <v>280</v>
      </c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1">
        <v>280</v>
      </c>
      <c r="BA30" s="167"/>
      <c r="BB30" s="167"/>
      <c r="BC30" s="271"/>
      <c r="BD30" s="271"/>
      <c r="BE30" s="273"/>
      <c r="BF30" s="273"/>
      <c r="BG30" s="273"/>
      <c r="BH30" s="273"/>
      <c r="BI30" s="273"/>
      <c r="BJ30" s="273"/>
      <c r="BK30" s="273"/>
      <c r="BL30" s="273"/>
      <c r="BM30" s="273"/>
      <c r="BN30" s="273"/>
      <c r="BO30" s="273"/>
      <c r="BP30" s="273"/>
      <c r="BQ30" s="273"/>
      <c r="BR30" s="275">
        <v>280</v>
      </c>
      <c r="BT30" s="277"/>
      <c r="BU30" s="278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</row>
    <row r="31" spans="1:97" hidden="1" x14ac:dyDescent="0.25">
      <c r="A31" s="269">
        <v>44055</v>
      </c>
      <c r="B31" s="232" t="s">
        <v>43</v>
      </c>
      <c r="C31" s="271"/>
      <c r="D31" s="268"/>
      <c r="E31" s="268"/>
      <c r="F31" s="35"/>
      <c r="G31" s="271">
        <v>0</v>
      </c>
      <c r="H31" s="271">
        <v>0</v>
      </c>
      <c r="I31" s="268"/>
      <c r="J31" s="268"/>
      <c r="K31" s="268"/>
      <c r="L31" s="268"/>
      <c r="M31" s="272">
        <v>0</v>
      </c>
      <c r="N31" s="272">
        <v>0</v>
      </c>
      <c r="O31" s="272">
        <v>0</v>
      </c>
      <c r="P31" s="272"/>
      <c r="Q31" s="37"/>
      <c r="R31" s="268"/>
      <c r="S31" s="268"/>
      <c r="T31" s="272"/>
      <c r="U31" s="272"/>
      <c r="V31" s="272"/>
      <c r="W31" s="272"/>
      <c r="X31" s="37"/>
      <c r="Y31" s="268"/>
      <c r="Z31" s="268"/>
      <c r="AA31" s="268"/>
      <c r="AB31" s="268"/>
      <c r="AC31" s="268"/>
      <c r="AD31" s="167"/>
      <c r="AE31" s="167"/>
      <c r="AF31" s="268"/>
      <c r="AG31" s="271">
        <v>0</v>
      </c>
      <c r="AH31" s="271">
        <v>0</v>
      </c>
      <c r="AI31" s="271">
        <v>0</v>
      </c>
      <c r="AJ31" s="268"/>
      <c r="AK31" s="271">
        <v>0</v>
      </c>
      <c r="AL31" s="271">
        <v>0</v>
      </c>
      <c r="AM31" s="271">
        <v>0</v>
      </c>
      <c r="AN31" s="271">
        <v>0</v>
      </c>
      <c r="AO31" s="273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1">
        <v>0</v>
      </c>
      <c r="BA31" s="167"/>
      <c r="BB31" s="167"/>
      <c r="BC31" s="271">
        <v>0</v>
      </c>
      <c r="BD31" s="271">
        <v>0</v>
      </c>
      <c r="BE31" s="273"/>
      <c r="BF31" s="273"/>
      <c r="BG31" s="273"/>
      <c r="BH31" s="273"/>
      <c r="BI31" s="273"/>
      <c r="BJ31" s="273"/>
      <c r="BK31" s="273"/>
      <c r="BL31" s="273"/>
      <c r="BM31" s="273"/>
      <c r="BN31" s="273"/>
      <c r="BO31" s="273"/>
      <c r="BP31" s="273"/>
      <c r="BQ31" s="273"/>
      <c r="BR31" s="275">
        <v>0</v>
      </c>
      <c r="BT31" s="277"/>
      <c r="BU31" s="278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</row>
    <row r="32" spans="1:97" ht="16.5" hidden="1" customHeight="1" x14ac:dyDescent="0.25">
      <c r="A32" s="279"/>
      <c r="B32" s="232" t="s">
        <v>44</v>
      </c>
      <c r="C32" s="271">
        <v>5300</v>
      </c>
      <c r="D32" s="268">
        <v>2640</v>
      </c>
      <c r="E32" s="268">
        <v>2640</v>
      </c>
      <c r="F32" s="35">
        <v>44056</v>
      </c>
      <c r="G32" s="271">
        <v>0</v>
      </c>
      <c r="H32" s="271">
        <v>0</v>
      </c>
      <c r="I32" s="268"/>
      <c r="J32" s="268"/>
      <c r="K32" s="268">
        <v>0</v>
      </c>
      <c r="L32" s="268"/>
      <c r="M32" s="272">
        <v>0</v>
      </c>
      <c r="N32" s="272">
        <v>0</v>
      </c>
      <c r="O32" s="272">
        <v>0</v>
      </c>
      <c r="P32" s="272"/>
      <c r="Q32" s="37"/>
      <c r="R32" s="268"/>
      <c r="S32" s="268"/>
      <c r="T32" s="272"/>
      <c r="U32" s="272"/>
      <c r="V32" s="272"/>
      <c r="W32" s="272"/>
      <c r="X32" s="37"/>
      <c r="Y32" s="268"/>
      <c r="Z32" s="268"/>
      <c r="AA32" s="268"/>
      <c r="AB32" s="268"/>
      <c r="AC32" s="268"/>
      <c r="AD32" s="167"/>
      <c r="AE32" s="167">
        <v>2610</v>
      </c>
      <c r="AF32" s="268">
        <v>0</v>
      </c>
      <c r="AG32" s="271">
        <v>0</v>
      </c>
      <c r="AH32" s="271">
        <v>0</v>
      </c>
      <c r="AI32" s="271">
        <v>0</v>
      </c>
      <c r="AJ32" s="268"/>
      <c r="AK32" s="271">
        <v>4732.1428571428569</v>
      </c>
      <c r="AL32" s="271">
        <v>4732.1428571428569</v>
      </c>
      <c r="AM32" s="271">
        <v>567.85714285714278</v>
      </c>
      <c r="AN32" s="271">
        <v>5300</v>
      </c>
      <c r="AO32" s="273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1">
        <v>0</v>
      </c>
      <c r="BA32" s="167"/>
      <c r="BB32" s="167">
        <v>0</v>
      </c>
      <c r="BC32" s="271"/>
      <c r="BD32" s="271"/>
      <c r="BE32" s="273"/>
      <c r="BF32" s="273"/>
      <c r="BG32" s="273"/>
      <c r="BH32" s="273"/>
      <c r="BI32" s="273"/>
      <c r="BJ32" s="273"/>
      <c r="BK32" s="273"/>
      <c r="BL32" s="273"/>
      <c r="BM32" s="273"/>
      <c r="BN32" s="273"/>
      <c r="BO32" s="273"/>
      <c r="BP32" s="273"/>
      <c r="BQ32" s="273"/>
      <c r="BR32" s="275">
        <v>0</v>
      </c>
      <c r="BT32" s="277"/>
      <c r="BU32" s="278"/>
      <c r="BV32" s="278"/>
      <c r="BW32" s="278"/>
      <c r="BX32" s="278"/>
      <c r="BY32" s="278"/>
      <c r="BZ32" s="278"/>
      <c r="CA32" s="278"/>
      <c r="CB32" s="27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8"/>
      <c r="CN32" s="278"/>
      <c r="CO32" s="278"/>
      <c r="CP32" s="278"/>
      <c r="CQ32" s="278"/>
      <c r="CR32" s="278"/>
      <c r="CS32" s="278"/>
    </row>
    <row r="33" spans="1:97" ht="15.75" hidden="1" customHeight="1" x14ac:dyDescent="0.25">
      <c r="A33" s="269">
        <v>44056</v>
      </c>
      <c r="B33" s="232" t="s">
        <v>43</v>
      </c>
      <c r="C33" s="271"/>
      <c r="D33" s="268"/>
      <c r="E33" s="268"/>
      <c r="F33" s="35"/>
      <c r="G33" s="271">
        <v>0</v>
      </c>
      <c r="H33" s="271">
        <v>0</v>
      </c>
      <c r="I33" s="268"/>
      <c r="J33" s="268"/>
      <c r="K33" s="268"/>
      <c r="L33" s="268"/>
      <c r="M33" s="272">
        <v>0</v>
      </c>
      <c r="N33" s="272">
        <v>0</v>
      </c>
      <c r="O33" s="272">
        <v>0</v>
      </c>
      <c r="P33" s="272"/>
      <c r="Q33" s="37"/>
      <c r="R33" s="268"/>
      <c r="S33" s="268"/>
      <c r="T33" s="272"/>
      <c r="U33" s="272"/>
      <c r="V33" s="272"/>
      <c r="W33" s="272"/>
      <c r="X33" s="37"/>
      <c r="Y33" s="268"/>
      <c r="Z33" s="268"/>
      <c r="AA33" s="268"/>
      <c r="AB33" s="268"/>
      <c r="AC33" s="268"/>
      <c r="AD33" s="167"/>
      <c r="AE33" s="167"/>
      <c r="AF33" s="268"/>
      <c r="AG33" s="271">
        <v>0</v>
      </c>
      <c r="AH33" s="271">
        <v>0</v>
      </c>
      <c r="AI33" s="271">
        <v>0</v>
      </c>
      <c r="AJ33" s="268"/>
      <c r="AK33" s="271">
        <v>0</v>
      </c>
      <c r="AL33" s="271">
        <v>0</v>
      </c>
      <c r="AM33" s="271">
        <v>0</v>
      </c>
      <c r="AN33" s="271">
        <v>0</v>
      </c>
      <c r="AO33" s="273"/>
      <c r="AP33" s="274"/>
      <c r="AQ33" s="274"/>
      <c r="AR33" s="274"/>
      <c r="AS33" s="274"/>
      <c r="AT33" s="274"/>
      <c r="AU33" s="274"/>
      <c r="AV33" s="274"/>
      <c r="AW33" s="274"/>
      <c r="AX33" s="274"/>
      <c r="AY33" s="274"/>
      <c r="AZ33" s="271">
        <v>0</v>
      </c>
      <c r="BA33" s="167"/>
      <c r="BB33" s="167"/>
      <c r="BC33" s="271">
        <v>0</v>
      </c>
      <c r="BD33" s="271">
        <v>0</v>
      </c>
      <c r="BE33" s="273"/>
      <c r="BF33" s="273"/>
      <c r="BG33" s="273"/>
      <c r="BH33" s="273"/>
      <c r="BI33" s="273"/>
      <c r="BJ33" s="273"/>
      <c r="BK33" s="273"/>
      <c r="BL33" s="273"/>
      <c r="BM33" s="273"/>
      <c r="BN33" s="273"/>
      <c r="BO33" s="273"/>
      <c r="BP33" s="273"/>
      <c r="BQ33" s="273"/>
      <c r="BR33" s="275">
        <v>0</v>
      </c>
      <c r="BT33" s="277"/>
      <c r="BU33" s="278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8"/>
      <c r="CR33" s="278"/>
      <c r="CS33" s="278"/>
    </row>
    <row r="34" spans="1:97" hidden="1" x14ac:dyDescent="0.25">
      <c r="A34" s="279"/>
      <c r="B34" s="232" t="s">
        <v>44</v>
      </c>
      <c r="C34" s="271">
        <v>4095</v>
      </c>
      <c r="D34" s="268">
        <v>3530</v>
      </c>
      <c r="E34" s="268">
        <v>3530</v>
      </c>
      <c r="F34" s="35">
        <v>44057</v>
      </c>
      <c r="G34" s="271">
        <v>0</v>
      </c>
      <c r="H34" s="271">
        <v>0</v>
      </c>
      <c r="I34" s="268"/>
      <c r="J34" s="268"/>
      <c r="K34" s="268">
        <v>0</v>
      </c>
      <c r="L34" s="268"/>
      <c r="M34" s="272">
        <v>0</v>
      </c>
      <c r="N34" s="272">
        <v>0</v>
      </c>
      <c r="O34" s="272">
        <v>0</v>
      </c>
      <c r="P34" s="272"/>
      <c r="Q34" s="37"/>
      <c r="R34" s="268"/>
      <c r="S34" s="268"/>
      <c r="T34" s="272"/>
      <c r="U34" s="272"/>
      <c r="V34" s="272"/>
      <c r="W34" s="272"/>
      <c r="X34" s="37"/>
      <c r="Y34" s="268"/>
      <c r="Z34" s="268"/>
      <c r="AA34" s="268"/>
      <c r="AB34" s="268"/>
      <c r="AC34" s="268"/>
      <c r="AD34" s="167"/>
      <c r="AE34" s="167">
        <v>565</v>
      </c>
      <c r="AF34" s="268">
        <v>0</v>
      </c>
      <c r="AG34" s="271">
        <v>0</v>
      </c>
      <c r="AH34" s="271">
        <v>0</v>
      </c>
      <c r="AI34" s="271">
        <v>0</v>
      </c>
      <c r="AJ34" s="268"/>
      <c r="AK34" s="271">
        <v>3656.2499999999995</v>
      </c>
      <c r="AL34" s="271">
        <v>3656.2499999999995</v>
      </c>
      <c r="AM34" s="271">
        <v>438.74999999999994</v>
      </c>
      <c r="AN34" s="271">
        <v>4094.9999999999995</v>
      </c>
      <c r="AO34" s="273"/>
      <c r="AP34" s="274"/>
      <c r="AQ34" s="274"/>
      <c r="AR34" s="274"/>
      <c r="AS34" s="274"/>
      <c r="AT34" s="274"/>
      <c r="AU34" s="274"/>
      <c r="AV34" s="274"/>
      <c r="AW34" s="274"/>
      <c r="AX34" s="274"/>
      <c r="AY34" s="274"/>
      <c r="AZ34" s="271">
        <v>0</v>
      </c>
      <c r="BA34" s="167"/>
      <c r="BB34" s="167"/>
      <c r="BC34" s="271"/>
      <c r="BD34" s="271"/>
      <c r="BE34" s="273"/>
      <c r="BF34" s="273"/>
      <c r="BG34" s="273"/>
      <c r="BH34" s="273"/>
      <c r="BI34" s="273"/>
      <c r="BJ34" s="273"/>
      <c r="BK34" s="273"/>
      <c r="BL34" s="273"/>
      <c r="BM34" s="273"/>
      <c r="BN34" s="273"/>
      <c r="BO34" s="273"/>
      <c r="BP34" s="273"/>
      <c r="BQ34" s="273"/>
      <c r="BR34" s="275">
        <v>0</v>
      </c>
      <c r="BT34" s="277"/>
      <c r="BU34" s="278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8"/>
      <c r="CR34" s="278"/>
      <c r="CS34" s="278"/>
    </row>
    <row r="35" spans="1:97" hidden="1" x14ac:dyDescent="0.25">
      <c r="A35" s="269">
        <v>44057</v>
      </c>
      <c r="B35" s="233" t="s">
        <v>43</v>
      </c>
      <c r="C35" s="271"/>
      <c r="D35" s="268"/>
      <c r="E35" s="268"/>
      <c r="F35" s="35"/>
      <c r="G35" s="271">
        <v>0</v>
      </c>
      <c r="H35" s="271">
        <v>0</v>
      </c>
      <c r="I35" s="268"/>
      <c r="J35" s="268"/>
      <c r="K35" s="268"/>
      <c r="L35" s="268"/>
      <c r="M35" s="272">
        <v>0</v>
      </c>
      <c r="N35" s="272">
        <v>0</v>
      </c>
      <c r="O35" s="272">
        <v>0</v>
      </c>
      <c r="P35" s="272"/>
      <c r="Q35" s="37"/>
      <c r="R35" s="268"/>
      <c r="S35" s="268"/>
      <c r="T35" s="272"/>
      <c r="U35" s="272"/>
      <c r="V35" s="272"/>
      <c r="W35" s="272"/>
      <c r="X35" s="37"/>
      <c r="Y35" s="268"/>
      <c r="Z35" s="268"/>
      <c r="AA35" s="268"/>
      <c r="AB35" s="268"/>
      <c r="AC35" s="268"/>
      <c r="AD35" s="167"/>
      <c r="AE35" s="167"/>
      <c r="AF35" s="268"/>
      <c r="AG35" s="271">
        <v>0</v>
      </c>
      <c r="AH35" s="271">
        <v>0</v>
      </c>
      <c r="AI35" s="271">
        <v>0</v>
      </c>
      <c r="AJ35" s="268"/>
      <c r="AK35" s="271">
        <v>0</v>
      </c>
      <c r="AL35" s="271">
        <v>0</v>
      </c>
      <c r="AM35" s="271">
        <v>0</v>
      </c>
      <c r="AN35" s="271">
        <v>0</v>
      </c>
      <c r="AO35" s="273"/>
      <c r="AP35" s="274"/>
      <c r="AQ35" s="274"/>
      <c r="AR35" s="274"/>
      <c r="AS35" s="274"/>
      <c r="AT35" s="274"/>
      <c r="AU35" s="274"/>
      <c r="AV35" s="274"/>
      <c r="AW35" s="274"/>
      <c r="AX35" s="274"/>
      <c r="AY35" s="274"/>
      <c r="AZ35" s="271">
        <v>0</v>
      </c>
      <c r="BA35" s="167"/>
      <c r="BB35" s="167"/>
      <c r="BC35" s="271">
        <v>0</v>
      </c>
      <c r="BD35" s="271">
        <v>0</v>
      </c>
      <c r="BE35" s="273"/>
      <c r="BF35" s="273"/>
      <c r="BG35" s="273"/>
      <c r="BH35" s="273"/>
      <c r="BI35" s="273"/>
      <c r="BJ35" s="273"/>
      <c r="BK35" s="273"/>
      <c r="BL35" s="273"/>
      <c r="BM35" s="273"/>
      <c r="BN35" s="273"/>
      <c r="BO35" s="273"/>
      <c r="BP35" s="273"/>
      <c r="BQ35" s="273"/>
      <c r="BR35" s="275">
        <v>0</v>
      </c>
      <c r="BT35" s="277"/>
      <c r="BU35" s="278"/>
      <c r="BV35" s="278"/>
      <c r="BW35" s="278"/>
      <c r="BX35" s="278"/>
      <c r="BY35" s="278"/>
      <c r="BZ35" s="278"/>
      <c r="CA35" s="278"/>
      <c r="CB35" s="278"/>
      <c r="CC35" s="278"/>
      <c r="CD35" s="278"/>
      <c r="CE35" s="278"/>
      <c r="CF35" s="278"/>
      <c r="CG35" s="278"/>
      <c r="CH35" s="278"/>
      <c r="CI35" s="278"/>
      <c r="CJ35" s="278"/>
      <c r="CK35" s="278"/>
      <c r="CL35" s="278"/>
      <c r="CM35" s="278"/>
      <c r="CN35" s="278"/>
      <c r="CO35" s="278"/>
      <c r="CP35" s="278"/>
      <c r="CQ35" s="278"/>
      <c r="CR35" s="278"/>
      <c r="CS35" s="278"/>
    </row>
    <row r="36" spans="1:97" s="222" customFormat="1" ht="16.5" hidden="1" customHeight="1" x14ac:dyDescent="0.25">
      <c r="A36" s="279"/>
      <c r="B36" s="233" t="s">
        <v>44</v>
      </c>
      <c r="C36" s="271">
        <v>15460</v>
      </c>
      <c r="D36" s="268">
        <v>10920</v>
      </c>
      <c r="E36" s="268">
        <v>10920</v>
      </c>
      <c r="F36" s="35">
        <v>44060</v>
      </c>
      <c r="G36" s="271">
        <v>0</v>
      </c>
      <c r="H36" s="271">
        <v>0</v>
      </c>
      <c r="I36" s="268"/>
      <c r="J36" s="268"/>
      <c r="K36" s="268">
        <v>1873.5</v>
      </c>
      <c r="L36" s="268"/>
      <c r="M36" s="272">
        <v>40.280249999999995</v>
      </c>
      <c r="N36" s="272">
        <v>9.3674999999999997</v>
      </c>
      <c r="O36" s="272">
        <v>1823.8522499999999</v>
      </c>
      <c r="P36" s="272"/>
      <c r="Q36" s="37"/>
      <c r="R36" s="268"/>
      <c r="S36" s="268"/>
      <c r="T36" s="272"/>
      <c r="U36" s="272"/>
      <c r="V36" s="272"/>
      <c r="W36" s="272"/>
      <c r="X36" s="37"/>
      <c r="Y36" s="268"/>
      <c r="Z36" s="268"/>
      <c r="AA36" s="268">
        <v>111.5</v>
      </c>
      <c r="AB36" s="268"/>
      <c r="AC36" s="268"/>
      <c r="AD36" s="167"/>
      <c r="AE36" s="167">
        <v>2555</v>
      </c>
      <c r="AF36" s="268">
        <v>0</v>
      </c>
      <c r="AG36" s="271">
        <v>0</v>
      </c>
      <c r="AH36" s="271">
        <v>0</v>
      </c>
      <c r="AI36" s="271">
        <v>0</v>
      </c>
      <c r="AJ36" s="268"/>
      <c r="AK36" s="271">
        <v>13803.571428571428</v>
      </c>
      <c r="AL36" s="271">
        <v>13692.071428571428</v>
      </c>
      <c r="AM36" s="271">
        <v>1643.0485714285712</v>
      </c>
      <c r="AN36" s="271">
        <v>15335.119999999999</v>
      </c>
      <c r="AO36" s="273">
        <v>230</v>
      </c>
      <c r="AP36" s="274"/>
      <c r="AQ36" s="274"/>
      <c r="AR36" s="274"/>
      <c r="AS36" s="274"/>
      <c r="AT36" s="274"/>
      <c r="AU36" s="274"/>
      <c r="AV36" s="274"/>
      <c r="AW36" s="274"/>
      <c r="AX36" s="274"/>
      <c r="AY36" s="274"/>
      <c r="AZ36" s="271">
        <v>230</v>
      </c>
      <c r="BA36" s="167">
        <v>90</v>
      </c>
      <c r="BB36" s="167"/>
      <c r="BC36" s="271">
        <v>0</v>
      </c>
      <c r="BD36" s="271">
        <v>0</v>
      </c>
      <c r="BE36" s="273"/>
      <c r="BF36" s="273"/>
      <c r="BG36" s="273"/>
      <c r="BH36" s="273"/>
      <c r="BI36" s="273"/>
      <c r="BJ36" s="273"/>
      <c r="BK36" s="273"/>
      <c r="BL36" s="273"/>
      <c r="BM36" s="273"/>
      <c r="BN36" s="273"/>
      <c r="BO36" s="273"/>
      <c r="BP36" s="273"/>
      <c r="BQ36" s="273"/>
      <c r="BR36" s="275">
        <v>320</v>
      </c>
      <c r="BS36" s="225"/>
      <c r="BT36" s="277"/>
      <c r="BU36" s="278"/>
      <c r="BV36" s="278"/>
      <c r="BW36" s="278"/>
      <c r="BX36" s="278"/>
      <c r="BY36" s="278"/>
      <c r="BZ36" s="278"/>
      <c r="CA36" s="278"/>
      <c r="CB36" s="278"/>
      <c r="CC36" s="278"/>
      <c r="CD36" s="278"/>
      <c r="CE36" s="278"/>
      <c r="CF36" s="278"/>
      <c r="CG36" s="278"/>
      <c r="CH36" s="278"/>
      <c r="CI36" s="278"/>
      <c r="CJ36" s="278"/>
      <c r="CK36" s="278"/>
      <c r="CL36" s="278"/>
      <c r="CM36" s="278"/>
      <c r="CN36" s="278"/>
      <c r="CO36" s="278"/>
      <c r="CP36" s="278"/>
      <c r="CQ36" s="278"/>
      <c r="CR36" s="278"/>
      <c r="CS36" s="278"/>
    </row>
    <row r="37" spans="1:97" s="222" customFormat="1" ht="15.75" hidden="1" customHeight="1" x14ac:dyDescent="0.25">
      <c r="A37" s="269">
        <v>44058</v>
      </c>
      <c r="B37" s="233" t="s">
        <v>43</v>
      </c>
      <c r="C37" s="271"/>
      <c r="D37" s="268"/>
      <c r="E37" s="268"/>
      <c r="F37" s="35"/>
      <c r="G37" s="271">
        <v>0</v>
      </c>
      <c r="H37" s="271">
        <v>0</v>
      </c>
      <c r="I37" s="268"/>
      <c r="J37" s="268"/>
      <c r="K37" s="268"/>
      <c r="L37" s="268"/>
      <c r="M37" s="272">
        <v>0</v>
      </c>
      <c r="N37" s="272">
        <v>0</v>
      </c>
      <c r="O37" s="272">
        <v>0</v>
      </c>
      <c r="P37" s="272"/>
      <c r="Q37" s="37"/>
      <c r="R37" s="268"/>
      <c r="S37" s="268"/>
      <c r="T37" s="272"/>
      <c r="U37" s="272"/>
      <c r="V37" s="272"/>
      <c r="W37" s="272"/>
      <c r="X37" s="37"/>
      <c r="Y37" s="268"/>
      <c r="Z37" s="268"/>
      <c r="AA37" s="268"/>
      <c r="AB37" s="268"/>
      <c r="AC37" s="268"/>
      <c r="AD37" s="167"/>
      <c r="AE37" s="167"/>
      <c r="AF37" s="268"/>
      <c r="AG37" s="271">
        <v>0</v>
      </c>
      <c r="AH37" s="271">
        <v>0</v>
      </c>
      <c r="AI37" s="271">
        <v>0</v>
      </c>
      <c r="AJ37" s="268"/>
      <c r="AK37" s="271">
        <v>0</v>
      </c>
      <c r="AL37" s="271">
        <v>0</v>
      </c>
      <c r="AM37" s="271">
        <v>0</v>
      </c>
      <c r="AN37" s="271">
        <v>0</v>
      </c>
      <c r="AO37" s="273"/>
      <c r="AP37" s="274"/>
      <c r="AQ37" s="274"/>
      <c r="AR37" s="274"/>
      <c r="AS37" s="274"/>
      <c r="AT37" s="274"/>
      <c r="AU37" s="274"/>
      <c r="AV37" s="274"/>
      <c r="AW37" s="274"/>
      <c r="AX37" s="274"/>
      <c r="AY37" s="274"/>
      <c r="AZ37" s="271">
        <v>0</v>
      </c>
      <c r="BA37" s="167"/>
      <c r="BB37" s="167"/>
      <c r="BC37" s="271">
        <v>0</v>
      </c>
      <c r="BD37" s="271">
        <v>0</v>
      </c>
      <c r="BE37" s="273"/>
      <c r="BF37" s="273"/>
      <c r="BG37" s="273"/>
      <c r="BH37" s="273"/>
      <c r="BI37" s="273"/>
      <c r="BJ37" s="273"/>
      <c r="BK37" s="273"/>
      <c r="BL37" s="273"/>
      <c r="BM37" s="273"/>
      <c r="BN37" s="273"/>
      <c r="BO37" s="273"/>
      <c r="BP37" s="273"/>
      <c r="BQ37" s="273"/>
      <c r="BR37" s="275">
        <v>0</v>
      </c>
      <c r="BS37" s="225"/>
      <c r="BT37" s="277"/>
      <c r="BU37" s="278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8"/>
      <c r="CR37" s="278"/>
      <c r="CS37" s="278"/>
    </row>
    <row r="38" spans="1:97" s="222" customFormat="1" hidden="1" x14ac:dyDescent="0.25">
      <c r="A38" s="279"/>
      <c r="B38" s="233" t="s">
        <v>44</v>
      </c>
      <c r="C38" s="271">
        <v>3620</v>
      </c>
      <c r="D38" s="268">
        <v>2395</v>
      </c>
      <c r="E38" s="268">
        <v>2395</v>
      </c>
      <c r="F38" s="35">
        <v>44060</v>
      </c>
      <c r="G38" s="271">
        <v>0</v>
      </c>
      <c r="H38" s="271">
        <v>0</v>
      </c>
      <c r="I38" s="268"/>
      <c r="J38" s="268"/>
      <c r="K38" s="268">
        <v>0</v>
      </c>
      <c r="L38" s="268"/>
      <c r="M38" s="272">
        <v>0</v>
      </c>
      <c r="N38" s="272">
        <v>0</v>
      </c>
      <c r="O38" s="272">
        <v>0</v>
      </c>
      <c r="P38" s="272"/>
      <c r="Q38" s="37"/>
      <c r="R38" s="268"/>
      <c r="S38" s="268"/>
      <c r="T38" s="272"/>
      <c r="U38" s="272"/>
      <c r="V38" s="272"/>
      <c r="W38" s="272"/>
      <c r="X38" s="37"/>
      <c r="Y38" s="268"/>
      <c r="Z38" s="268"/>
      <c r="AA38" s="268"/>
      <c r="AB38" s="268"/>
      <c r="AC38" s="268"/>
      <c r="AD38" s="167"/>
      <c r="AE38" s="167">
        <v>1225</v>
      </c>
      <c r="AF38" s="268"/>
      <c r="AG38" s="271">
        <v>0</v>
      </c>
      <c r="AH38" s="271">
        <v>0</v>
      </c>
      <c r="AI38" s="271">
        <v>0</v>
      </c>
      <c r="AJ38" s="268"/>
      <c r="AK38" s="271">
        <v>3232.1428571428569</v>
      </c>
      <c r="AL38" s="271">
        <v>3232.1428571428569</v>
      </c>
      <c r="AM38" s="271">
        <v>387.85714285714283</v>
      </c>
      <c r="AN38" s="271">
        <v>3619.9999999999995</v>
      </c>
      <c r="AO38" s="273">
        <v>315</v>
      </c>
      <c r="AP38" s="274"/>
      <c r="AQ38" s="274"/>
      <c r="AR38" s="274"/>
      <c r="AS38" s="274"/>
      <c r="AT38" s="274"/>
      <c r="AU38" s="274"/>
      <c r="AV38" s="274"/>
      <c r="AW38" s="274"/>
      <c r="AX38" s="274"/>
      <c r="AY38" s="274"/>
      <c r="AZ38" s="271">
        <v>315</v>
      </c>
      <c r="BA38" s="167"/>
      <c r="BB38" s="167"/>
      <c r="BC38" s="271"/>
      <c r="BD38" s="271"/>
      <c r="BE38" s="273"/>
      <c r="BF38" s="273">
        <v>0</v>
      </c>
      <c r="BG38" s="273"/>
      <c r="BH38" s="273"/>
      <c r="BI38" s="273"/>
      <c r="BJ38" s="273"/>
      <c r="BK38" s="273"/>
      <c r="BL38" s="273"/>
      <c r="BM38" s="273"/>
      <c r="BN38" s="273"/>
      <c r="BO38" s="273"/>
      <c r="BP38" s="273"/>
      <c r="BQ38" s="273"/>
      <c r="BR38" s="275">
        <v>315</v>
      </c>
      <c r="BS38" s="225"/>
      <c r="BT38" s="277"/>
      <c r="BU38" s="278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8"/>
      <c r="CR38" s="278"/>
      <c r="CS38" s="278"/>
    </row>
    <row r="39" spans="1:97" s="222" customFormat="1" hidden="1" x14ac:dyDescent="0.25">
      <c r="A39" s="269">
        <v>44059</v>
      </c>
      <c r="B39" s="233" t="s">
        <v>43</v>
      </c>
      <c r="C39" s="271"/>
      <c r="D39" s="268"/>
      <c r="E39" s="268"/>
      <c r="F39" s="35"/>
      <c r="G39" s="271">
        <v>0</v>
      </c>
      <c r="H39" s="271">
        <v>0</v>
      </c>
      <c r="I39" s="268"/>
      <c r="J39" s="268"/>
      <c r="K39" s="268"/>
      <c r="L39" s="268"/>
      <c r="M39" s="272">
        <v>0</v>
      </c>
      <c r="N39" s="272">
        <v>0</v>
      </c>
      <c r="O39" s="272">
        <v>0</v>
      </c>
      <c r="P39" s="272"/>
      <c r="Q39" s="37"/>
      <c r="R39" s="268"/>
      <c r="S39" s="268"/>
      <c r="T39" s="272"/>
      <c r="U39" s="272"/>
      <c r="V39" s="272"/>
      <c r="W39" s="272"/>
      <c r="X39" s="37"/>
      <c r="Y39" s="268"/>
      <c r="Z39" s="268"/>
      <c r="AA39" s="268"/>
      <c r="AB39" s="268"/>
      <c r="AC39" s="268"/>
      <c r="AD39" s="167"/>
      <c r="AE39" s="167"/>
      <c r="AF39" s="268"/>
      <c r="AG39" s="271">
        <v>0</v>
      </c>
      <c r="AH39" s="271">
        <v>0</v>
      </c>
      <c r="AI39" s="271">
        <v>0</v>
      </c>
      <c r="AJ39" s="268"/>
      <c r="AK39" s="271">
        <v>0</v>
      </c>
      <c r="AL39" s="271">
        <v>0</v>
      </c>
      <c r="AM39" s="271">
        <v>0</v>
      </c>
      <c r="AN39" s="271">
        <v>0</v>
      </c>
      <c r="AO39" s="273"/>
      <c r="AP39" s="274"/>
      <c r="AQ39" s="274"/>
      <c r="AR39" s="274"/>
      <c r="AS39" s="274"/>
      <c r="AT39" s="274"/>
      <c r="AU39" s="274"/>
      <c r="AV39" s="274"/>
      <c r="AW39" s="274"/>
      <c r="AX39" s="274"/>
      <c r="AY39" s="274"/>
      <c r="AZ39" s="271">
        <v>0</v>
      </c>
      <c r="BA39" s="167"/>
      <c r="BB39" s="167"/>
      <c r="BC39" s="271">
        <v>0</v>
      </c>
      <c r="BD39" s="271">
        <v>0</v>
      </c>
      <c r="BE39" s="273"/>
      <c r="BF39" s="273"/>
      <c r="BG39" s="273"/>
      <c r="BH39" s="273"/>
      <c r="BI39" s="273"/>
      <c r="BJ39" s="273"/>
      <c r="BK39" s="273"/>
      <c r="BL39" s="273"/>
      <c r="BM39" s="273"/>
      <c r="BN39" s="273"/>
      <c r="BO39" s="273"/>
      <c r="BP39" s="273"/>
      <c r="BQ39" s="273"/>
      <c r="BR39" s="275">
        <v>0</v>
      </c>
      <c r="BS39" s="225"/>
      <c r="BT39" s="277"/>
      <c r="BU39" s="278"/>
      <c r="BV39" s="278"/>
      <c r="BW39" s="278"/>
      <c r="BX39" s="278"/>
      <c r="BY39" s="278"/>
      <c r="BZ39" s="278"/>
      <c r="CA39" s="278"/>
      <c r="CB39" s="278"/>
      <c r="CC39" s="278"/>
      <c r="CD39" s="278"/>
      <c r="CE39" s="278"/>
      <c r="CF39" s="278"/>
      <c r="CG39" s="278"/>
      <c r="CH39" s="278"/>
      <c r="CI39" s="278"/>
      <c r="CJ39" s="278"/>
      <c r="CK39" s="278"/>
      <c r="CL39" s="278"/>
      <c r="CM39" s="278"/>
      <c r="CN39" s="278"/>
      <c r="CO39" s="278"/>
      <c r="CP39" s="278"/>
      <c r="CQ39" s="278"/>
      <c r="CR39" s="278"/>
      <c r="CS39" s="278"/>
    </row>
    <row r="40" spans="1:97" s="222" customFormat="1" ht="16.5" hidden="1" customHeight="1" x14ac:dyDescent="0.25">
      <c r="A40" s="279"/>
      <c r="B40" s="233" t="s">
        <v>44</v>
      </c>
      <c r="C40" s="271"/>
      <c r="D40" s="268"/>
      <c r="E40" s="268"/>
      <c r="F40" s="35"/>
      <c r="G40" s="271">
        <v>0</v>
      </c>
      <c r="H40" s="271">
        <v>0</v>
      </c>
      <c r="I40" s="268"/>
      <c r="J40" s="268"/>
      <c r="K40" s="268"/>
      <c r="L40" s="268"/>
      <c r="M40" s="272">
        <v>0</v>
      </c>
      <c r="N40" s="272">
        <v>0</v>
      </c>
      <c r="O40" s="272">
        <v>0</v>
      </c>
      <c r="P40" s="272"/>
      <c r="Q40" s="37"/>
      <c r="R40" s="268"/>
      <c r="S40" s="268"/>
      <c r="T40" s="272"/>
      <c r="U40" s="272"/>
      <c r="V40" s="272"/>
      <c r="W40" s="272"/>
      <c r="X40" s="37"/>
      <c r="Y40" s="268"/>
      <c r="Z40" s="268"/>
      <c r="AA40" s="268"/>
      <c r="AB40" s="268"/>
      <c r="AC40" s="268"/>
      <c r="AD40" s="167"/>
      <c r="AE40" s="167"/>
      <c r="AF40" s="268"/>
      <c r="AG40" s="271">
        <v>0</v>
      </c>
      <c r="AH40" s="271">
        <v>0</v>
      </c>
      <c r="AI40" s="271">
        <v>0</v>
      </c>
      <c r="AJ40" s="268"/>
      <c r="AK40" s="271">
        <v>0</v>
      </c>
      <c r="AL40" s="271">
        <v>0</v>
      </c>
      <c r="AM40" s="271">
        <v>0</v>
      </c>
      <c r="AN40" s="271">
        <v>0</v>
      </c>
      <c r="AO40" s="273"/>
      <c r="AP40" s="274"/>
      <c r="AQ40" s="274"/>
      <c r="AR40" s="274"/>
      <c r="AS40" s="274"/>
      <c r="AT40" s="274"/>
      <c r="AU40" s="274"/>
      <c r="AV40" s="274"/>
      <c r="AW40" s="274"/>
      <c r="AX40" s="274"/>
      <c r="AY40" s="274"/>
      <c r="AZ40" s="271">
        <v>0</v>
      </c>
      <c r="BA40" s="167"/>
      <c r="BB40" s="167"/>
      <c r="BC40" s="271">
        <v>0</v>
      </c>
      <c r="BD40" s="271">
        <v>0</v>
      </c>
      <c r="BE40" s="273"/>
      <c r="BF40" s="273"/>
      <c r="BG40" s="273"/>
      <c r="BH40" s="273"/>
      <c r="BI40" s="273"/>
      <c r="BJ40" s="273"/>
      <c r="BK40" s="273"/>
      <c r="BL40" s="273"/>
      <c r="BM40" s="273"/>
      <c r="BN40" s="273"/>
      <c r="BO40" s="273"/>
      <c r="BP40" s="273"/>
      <c r="BQ40" s="273"/>
      <c r="BR40" s="275">
        <v>0</v>
      </c>
      <c r="BS40" s="225"/>
      <c r="BT40" s="277"/>
      <c r="BU40" s="278"/>
      <c r="BV40" s="278"/>
      <c r="BW40" s="278"/>
      <c r="BX40" s="278"/>
      <c r="BY40" s="278"/>
      <c r="BZ40" s="278"/>
      <c r="CA40" s="278"/>
      <c r="CB40" s="278"/>
      <c r="CC40" s="278"/>
      <c r="CD40" s="278"/>
      <c r="CE40" s="278"/>
      <c r="CF40" s="278"/>
      <c r="CG40" s="278"/>
      <c r="CH40" s="278"/>
      <c r="CI40" s="278"/>
      <c r="CJ40" s="278"/>
      <c r="CK40" s="278"/>
      <c r="CL40" s="278"/>
      <c r="CM40" s="278"/>
      <c r="CN40" s="278"/>
      <c r="CO40" s="278"/>
      <c r="CP40" s="278"/>
      <c r="CQ40" s="278"/>
      <c r="CR40" s="278"/>
      <c r="CS40" s="278"/>
    </row>
    <row r="41" spans="1:97" s="222" customFormat="1" ht="15.75" hidden="1" customHeight="1" x14ac:dyDescent="0.25">
      <c r="A41" s="269">
        <v>44060</v>
      </c>
      <c r="B41" s="233" t="s">
        <v>43</v>
      </c>
      <c r="C41" s="271"/>
      <c r="D41" s="268"/>
      <c r="E41" s="268"/>
      <c r="F41" s="35"/>
      <c r="G41" s="271"/>
      <c r="H41" s="271">
        <v>0</v>
      </c>
      <c r="I41" s="268"/>
      <c r="J41" s="268"/>
      <c r="K41" s="268"/>
      <c r="L41" s="268"/>
      <c r="M41" s="272">
        <v>0</v>
      </c>
      <c r="N41" s="272">
        <v>0</v>
      </c>
      <c r="O41" s="272">
        <v>0</v>
      </c>
      <c r="P41" s="272">
        <v>0</v>
      </c>
      <c r="Q41" s="37"/>
      <c r="R41" s="268"/>
      <c r="S41" s="268"/>
      <c r="T41" s="272">
        <v>0</v>
      </c>
      <c r="U41" s="272">
        <v>0</v>
      </c>
      <c r="V41" s="272">
        <v>0</v>
      </c>
      <c r="W41" s="272">
        <v>0</v>
      </c>
      <c r="X41" s="37"/>
      <c r="Y41" s="268"/>
      <c r="Z41" s="268"/>
      <c r="AA41" s="268"/>
      <c r="AB41" s="268"/>
      <c r="AC41" s="268"/>
      <c r="AD41" s="167"/>
      <c r="AE41" s="167"/>
      <c r="AF41" s="268"/>
      <c r="AG41" s="271">
        <v>0</v>
      </c>
      <c r="AH41" s="271">
        <v>0</v>
      </c>
      <c r="AI41" s="271">
        <v>0</v>
      </c>
      <c r="AJ41" s="268"/>
      <c r="AK41" s="271">
        <v>0</v>
      </c>
      <c r="AL41" s="271">
        <v>0</v>
      </c>
      <c r="AM41" s="271">
        <v>0</v>
      </c>
      <c r="AN41" s="271">
        <v>0</v>
      </c>
      <c r="AO41" s="273"/>
      <c r="AP41" s="274"/>
      <c r="AQ41" s="274"/>
      <c r="AR41" s="274"/>
      <c r="AS41" s="274"/>
      <c r="AT41" s="274"/>
      <c r="AU41" s="274"/>
      <c r="AV41" s="274"/>
      <c r="AW41" s="274"/>
      <c r="AX41" s="274"/>
      <c r="AY41" s="274"/>
      <c r="AZ41" s="271">
        <v>0</v>
      </c>
      <c r="BA41" s="167"/>
      <c r="BB41" s="167"/>
      <c r="BC41" s="271">
        <v>0</v>
      </c>
      <c r="BD41" s="271">
        <v>0</v>
      </c>
      <c r="BE41" s="273"/>
      <c r="BF41" s="273"/>
      <c r="BG41" s="273"/>
      <c r="BH41" s="273"/>
      <c r="BI41" s="273"/>
      <c r="BJ41" s="273"/>
      <c r="BK41" s="273"/>
      <c r="BL41" s="273"/>
      <c r="BM41" s="273"/>
      <c r="BN41" s="273"/>
      <c r="BO41" s="273"/>
      <c r="BP41" s="273"/>
      <c r="BQ41" s="273"/>
      <c r="BR41" s="275">
        <v>0</v>
      </c>
      <c r="BS41" s="225"/>
      <c r="BT41" s="277"/>
      <c r="BU41" s="278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</row>
    <row r="42" spans="1:97" s="222" customFormat="1" ht="15.75" hidden="1" thickBot="1" x14ac:dyDescent="0.3">
      <c r="A42" s="279"/>
      <c r="B42" s="233" t="s">
        <v>44</v>
      </c>
      <c r="C42" s="280">
        <v>7332.32</v>
      </c>
      <c r="D42" s="268">
        <v>4867.8500000000004</v>
      </c>
      <c r="E42" s="268">
        <v>4868</v>
      </c>
      <c r="F42" s="35">
        <v>44061</v>
      </c>
      <c r="G42" s="271"/>
      <c r="H42" s="271">
        <v>0.1499999999996362</v>
      </c>
      <c r="I42" s="268"/>
      <c r="J42" s="268"/>
      <c r="K42" s="268">
        <v>1185</v>
      </c>
      <c r="L42" s="268"/>
      <c r="M42" s="272">
        <v>25.477499999999999</v>
      </c>
      <c r="N42" s="272">
        <v>5.9249999999999998</v>
      </c>
      <c r="O42" s="272">
        <v>1153.5975000000001</v>
      </c>
      <c r="P42" s="272">
        <v>0</v>
      </c>
      <c r="Q42" s="37"/>
      <c r="R42" s="268"/>
      <c r="S42" s="268"/>
      <c r="T42" s="272">
        <v>0</v>
      </c>
      <c r="U42" s="272">
        <v>0</v>
      </c>
      <c r="V42" s="272">
        <v>0</v>
      </c>
      <c r="W42" s="272">
        <v>0</v>
      </c>
      <c r="X42" s="37"/>
      <c r="Y42" s="268"/>
      <c r="Z42" s="268"/>
      <c r="AA42" s="268"/>
      <c r="AB42" s="268"/>
      <c r="AC42" s="268">
        <v>329.47</v>
      </c>
      <c r="AD42" s="167"/>
      <c r="AE42" s="167">
        <v>950</v>
      </c>
      <c r="AF42" s="268">
        <v>0</v>
      </c>
      <c r="AG42" s="271">
        <v>0</v>
      </c>
      <c r="AH42" s="271">
        <v>0</v>
      </c>
      <c r="AI42" s="271">
        <v>0</v>
      </c>
      <c r="AJ42" s="268"/>
      <c r="AK42" s="271">
        <v>6546.7142857142844</v>
      </c>
      <c r="AL42" s="271">
        <v>6217.2442857142842</v>
      </c>
      <c r="AM42" s="271">
        <v>746.06931428571409</v>
      </c>
      <c r="AN42" s="271">
        <v>6963.3135999999986</v>
      </c>
      <c r="AO42" s="273"/>
      <c r="AP42" s="274"/>
      <c r="AQ42" s="274">
        <v>245</v>
      </c>
      <c r="AR42" s="274"/>
      <c r="AS42" s="274"/>
      <c r="AT42" s="274"/>
      <c r="AU42" s="274"/>
      <c r="AV42" s="274"/>
      <c r="AW42" s="274"/>
      <c r="AX42" s="274"/>
      <c r="AY42" s="274"/>
      <c r="AZ42" s="271">
        <v>245</v>
      </c>
      <c r="BA42" s="167"/>
      <c r="BB42" s="167"/>
      <c r="BC42" s="271"/>
      <c r="BD42" s="271"/>
      <c r="BE42" s="273"/>
      <c r="BF42" s="273"/>
      <c r="BG42" s="273"/>
      <c r="BH42" s="273"/>
      <c r="BI42" s="273"/>
      <c r="BJ42" s="273"/>
      <c r="BK42" s="273"/>
      <c r="BL42" s="273"/>
      <c r="BM42" s="273"/>
      <c r="BN42" s="273"/>
      <c r="BO42" s="273"/>
      <c r="BP42" s="273"/>
      <c r="BQ42" s="273"/>
      <c r="BR42" s="275">
        <v>245</v>
      </c>
      <c r="BS42" s="225"/>
      <c r="BT42" s="277"/>
      <c r="BU42" s="278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8"/>
      <c r="CR42" s="278"/>
      <c r="CS42" s="278"/>
    </row>
    <row r="43" spans="1:97" s="222" customFormat="1" hidden="1" x14ac:dyDescent="0.25">
      <c r="A43" s="269">
        <v>44061</v>
      </c>
      <c r="B43" s="233" t="s">
        <v>43</v>
      </c>
      <c r="C43" s="271"/>
      <c r="D43" s="268"/>
      <c r="E43" s="268"/>
      <c r="F43" s="35"/>
      <c r="G43" s="271"/>
      <c r="H43" s="271">
        <v>0</v>
      </c>
      <c r="I43" s="268"/>
      <c r="J43" s="268"/>
      <c r="K43" s="268"/>
      <c r="L43" s="268"/>
      <c r="M43" s="272">
        <v>0</v>
      </c>
      <c r="N43" s="272">
        <v>0</v>
      </c>
      <c r="O43" s="272">
        <v>0</v>
      </c>
      <c r="P43" s="272"/>
      <c r="Q43" s="37"/>
      <c r="R43" s="268"/>
      <c r="S43" s="268"/>
      <c r="T43" s="272"/>
      <c r="U43" s="272"/>
      <c r="V43" s="272"/>
      <c r="W43" s="272"/>
      <c r="X43" s="37"/>
      <c r="Y43" s="268"/>
      <c r="Z43" s="268"/>
      <c r="AA43" s="268"/>
      <c r="AB43" s="268"/>
      <c r="AC43" s="268"/>
      <c r="AD43" s="167"/>
      <c r="AE43" s="167"/>
      <c r="AF43" s="268"/>
      <c r="AG43" s="271">
        <v>0</v>
      </c>
      <c r="AH43" s="271">
        <v>0</v>
      </c>
      <c r="AI43" s="271">
        <v>0</v>
      </c>
      <c r="AJ43" s="268"/>
      <c r="AK43" s="271">
        <v>0</v>
      </c>
      <c r="AL43" s="271">
        <v>0</v>
      </c>
      <c r="AM43" s="271">
        <v>0</v>
      </c>
      <c r="AN43" s="271">
        <v>0</v>
      </c>
      <c r="AO43" s="273"/>
      <c r="AP43" s="274"/>
      <c r="AQ43" s="274"/>
      <c r="AR43" s="274"/>
      <c r="AS43" s="274"/>
      <c r="AT43" s="274"/>
      <c r="AU43" s="274"/>
      <c r="AV43" s="274"/>
      <c r="AW43" s="274"/>
      <c r="AX43" s="274"/>
      <c r="AY43" s="274"/>
      <c r="AZ43" s="271">
        <v>0</v>
      </c>
      <c r="BA43" s="167"/>
      <c r="BB43" s="167"/>
      <c r="BC43" s="271">
        <v>0</v>
      </c>
      <c r="BD43" s="271">
        <v>0</v>
      </c>
      <c r="BE43" s="273"/>
      <c r="BF43" s="273"/>
      <c r="BG43" s="273"/>
      <c r="BH43" s="273"/>
      <c r="BI43" s="273"/>
      <c r="BJ43" s="273"/>
      <c r="BK43" s="273"/>
      <c r="BL43" s="273"/>
      <c r="BM43" s="273"/>
      <c r="BN43" s="273"/>
      <c r="BO43" s="273"/>
      <c r="BP43" s="273"/>
      <c r="BQ43" s="273"/>
      <c r="BR43" s="275">
        <v>0</v>
      </c>
      <c r="BS43" s="225"/>
      <c r="BT43" s="277"/>
      <c r="BU43" s="278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</row>
    <row r="44" spans="1:97" s="222" customFormat="1" ht="16.5" hidden="1" customHeight="1" x14ac:dyDescent="0.25">
      <c r="A44" s="279"/>
      <c r="B44" s="233" t="s">
        <v>44</v>
      </c>
      <c r="C44" s="271">
        <v>13441.08</v>
      </c>
      <c r="D44" s="268">
        <v>7646.2</v>
      </c>
      <c r="E44" s="268">
        <v>7647</v>
      </c>
      <c r="F44" s="35">
        <v>44063</v>
      </c>
      <c r="G44" s="271"/>
      <c r="H44" s="271">
        <v>0.8000000000001819</v>
      </c>
      <c r="I44" s="268"/>
      <c r="J44" s="268"/>
      <c r="K44" s="268">
        <v>2990</v>
      </c>
      <c r="L44" s="268"/>
      <c r="M44" s="272">
        <v>64.284999999999997</v>
      </c>
      <c r="N44" s="272">
        <v>14.950000000000001</v>
      </c>
      <c r="O44" s="272">
        <v>2910.7650000000003</v>
      </c>
      <c r="P44" s="272">
        <v>0</v>
      </c>
      <c r="Q44" s="37"/>
      <c r="R44" s="268"/>
      <c r="S44" s="268"/>
      <c r="T44" s="272">
        <v>0</v>
      </c>
      <c r="U44" s="272">
        <v>0</v>
      </c>
      <c r="V44" s="272">
        <v>0</v>
      </c>
      <c r="W44" s="272">
        <v>0</v>
      </c>
      <c r="X44" s="37"/>
      <c r="Y44" s="268"/>
      <c r="Z44" s="268"/>
      <c r="AA44" s="268"/>
      <c r="AB44" s="268"/>
      <c r="AC44" s="268"/>
      <c r="AD44" s="167"/>
      <c r="AE44" s="167">
        <v>2240</v>
      </c>
      <c r="AF44" s="268">
        <v>0</v>
      </c>
      <c r="AG44" s="271">
        <v>0</v>
      </c>
      <c r="AH44" s="271">
        <v>0</v>
      </c>
      <c r="AI44" s="271">
        <v>0</v>
      </c>
      <c r="AJ44" s="268"/>
      <c r="AK44" s="271">
        <v>12000.964285714284</v>
      </c>
      <c r="AL44" s="271">
        <v>12000.964285714284</v>
      </c>
      <c r="AM44" s="271">
        <v>1440.1157142857141</v>
      </c>
      <c r="AN44" s="271">
        <v>13441.079999999998</v>
      </c>
      <c r="AO44" s="273"/>
      <c r="AP44" s="274"/>
      <c r="AQ44" s="274">
        <v>140</v>
      </c>
      <c r="AR44" s="274"/>
      <c r="AS44" s="274"/>
      <c r="AT44" s="274"/>
      <c r="AU44" s="274"/>
      <c r="AV44" s="274"/>
      <c r="AW44" s="274"/>
      <c r="AX44" s="274"/>
      <c r="AY44" s="274"/>
      <c r="AZ44" s="271">
        <v>140</v>
      </c>
      <c r="BA44" s="167"/>
      <c r="BB44" s="167"/>
      <c r="BC44" s="271"/>
      <c r="BD44" s="271"/>
      <c r="BE44" s="273"/>
      <c r="BF44" s="273"/>
      <c r="BG44" s="273"/>
      <c r="BH44" s="273"/>
      <c r="BI44" s="273"/>
      <c r="BJ44" s="273"/>
      <c r="BK44" s="273"/>
      <c r="BL44" s="273"/>
      <c r="BM44" s="273"/>
      <c r="BN44" s="273"/>
      <c r="BO44" s="273"/>
      <c r="BP44" s="273"/>
      <c r="BQ44" s="273"/>
      <c r="BR44" s="275">
        <v>140</v>
      </c>
      <c r="BS44" s="225"/>
      <c r="BT44" s="277"/>
      <c r="BU44" s="278"/>
      <c r="BV44" s="278"/>
      <c r="BW44" s="278"/>
      <c r="BX44" s="278"/>
      <c r="BY44" s="278"/>
      <c r="BZ44" s="278"/>
      <c r="CA44" s="278"/>
      <c r="CB44" s="278"/>
      <c r="CC44" s="278"/>
      <c r="CD44" s="278"/>
      <c r="CE44" s="278"/>
      <c r="CF44" s="278"/>
      <c r="CG44" s="278"/>
      <c r="CH44" s="278"/>
      <c r="CI44" s="278"/>
      <c r="CJ44" s="278"/>
      <c r="CK44" s="278"/>
      <c r="CL44" s="278"/>
      <c r="CM44" s="278"/>
      <c r="CN44" s="278"/>
      <c r="CO44" s="278"/>
      <c r="CP44" s="278"/>
      <c r="CQ44" s="278"/>
      <c r="CR44" s="278"/>
      <c r="CS44" s="278"/>
    </row>
    <row r="45" spans="1:97" s="222" customFormat="1" ht="15.75" hidden="1" customHeight="1" x14ac:dyDescent="0.25">
      <c r="A45" s="269">
        <v>44062</v>
      </c>
      <c r="B45" s="233" t="s">
        <v>43</v>
      </c>
      <c r="C45" s="271">
        <v>0</v>
      </c>
      <c r="D45" s="268"/>
      <c r="E45" s="268"/>
      <c r="F45" s="35"/>
      <c r="G45" s="271">
        <v>0</v>
      </c>
      <c r="H45" s="271">
        <v>0</v>
      </c>
      <c r="I45" s="268"/>
      <c r="J45" s="268"/>
      <c r="K45" s="268"/>
      <c r="L45" s="268"/>
      <c r="M45" s="272">
        <v>0</v>
      </c>
      <c r="N45" s="272">
        <v>0</v>
      </c>
      <c r="O45" s="272">
        <v>0</v>
      </c>
      <c r="P45" s="272"/>
      <c r="Q45" s="37"/>
      <c r="R45" s="268"/>
      <c r="S45" s="268"/>
      <c r="T45" s="272"/>
      <c r="U45" s="272"/>
      <c r="V45" s="272"/>
      <c r="W45" s="272"/>
      <c r="X45" s="37"/>
      <c r="Y45" s="268"/>
      <c r="Z45" s="268"/>
      <c r="AA45" s="268"/>
      <c r="AB45" s="268"/>
      <c r="AC45" s="268"/>
      <c r="AD45" s="167"/>
      <c r="AE45" s="167"/>
      <c r="AF45" s="268"/>
      <c r="AG45" s="271">
        <v>0</v>
      </c>
      <c r="AH45" s="271">
        <v>0</v>
      </c>
      <c r="AI45" s="271">
        <v>0</v>
      </c>
      <c r="AJ45" s="268"/>
      <c r="AK45" s="271">
        <v>0</v>
      </c>
      <c r="AL45" s="271">
        <v>0</v>
      </c>
      <c r="AM45" s="271">
        <v>0</v>
      </c>
      <c r="AN45" s="271">
        <v>0</v>
      </c>
      <c r="AO45" s="273"/>
      <c r="AP45" s="274"/>
      <c r="AQ45" s="274"/>
      <c r="AR45" s="274"/>
      <c r="AS45" s="274"/>
      <c r="AT45" s="274"/>
      <c r="AU45" s="274"/>
      <c r="AV45" s="274"/>
      <c r="AW45" s="274"/>
      <c r="AX45" s="274"/>
      <c r="AY45" s="274"/>
      <c r="AZ45" s="271">
        <v>0</v>
      </c>
      <c r="BA45" s="167"/>
      <c r="BB45" s="167"/>
      <c r="BC45" s="271">
        <v>0</v>
      </c>
      <c r="BD45" s="271">
        <v>0</v>
      </c>
      <c r="BE45" s="273"/>
      <c r="BF45" s="273"/>
      <c r="BG45" s="273"/>
      <c r="BH45" s="273"/>
      <c r="BI45" s="273"/>
      <c r="BJ45" s="273"/>
      <c r="BK45" s="273"/>
      <c r="BL45" s="273"/>
      <c r="BM45" s="273"/>
      <c r="BN45" s="273"/>
      <c r="BO45" s="273"/>
      <c r="BP45" s="273"/>
      <c r="BQ45" s="273"/>
      <c r="BR45" s="275">
        <v>0</v>
      </c>
      <c r="BS45" s="225"/>
      <c r="BT45" s="277"/>
      <c r="BU45" s="278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</row>
    <row r="46" spans="1:97" s="222" customFormat="1" hidden="1" x14ac:dyDescent="0.25">
      <c r="A46" s="279"/>
      <c r="B46" s="233" t="s">
        <v>44</v>
      </c>
      <c r="C46" s="271">
        <v>15254.18</v>
      </c>
      <c r="D46" s="268">
        <v>8730.81</v>
      </c>
      <c r="E46" s="268">
        <v>8731</v>
      </c>
      <c r="F46" s="35">
        <v>44063</v>
      </c>
      <c r="G46" s="271">
        <v>0</v>
      </c>
      <c r="H46" s="271">
        <v>0.19000000000050932</v>
      </c>
      <c r="I46" s="268"/>
      <c r="J46" s="268">
        <v>0</v>
      </c>
      <c r="K46" s="268">
        <v>2298.66</v>
      </c>
      <c r="L46" s="268"/>
      <c r="M46" s="272">
        <v>49.421189999999996</v>
      </c>
      <c r="N46" s="272">
        <v>11.4933</v>
      </c>
      <c r="O46" s="272">
        <v>2237.7455099999997</v>
      </c>
      <c r="P46" s="272"/>
      <c r="Q46" s="37"/>
      <c r="R46" s="268"/>
      <c r="S46" s="268"/>
      <c r="T46" s="272"/>
      <c r="U46" s="272"/>
      <c r="V46" s="272"/>
      <c r="W46" s="272"/>
      <c r="X46" s="37"/>
      <c r="Y46" s="268"/>
      <c r="Z46" s="268">
        <v>17.75</v>
      </c>
      <c r="AA46" s="268"/>
      <c r="AB46" s="268"/>
      <c r="AC46" s="268">
        <v>91.96</v>
      </c>
      <c r="AD46" s="167"/>
      <c r="AE46" s="167">
        <v>4115</v>
      </c>
      <c r="AF46" s="268">
        <v>561.36</v>
      </c>
      <c r="AG46" s="271">
        <v>381.72480000000002</v>
      </c>
      <c r="AH46" s="271">
        <v>67.363200000000006</v>
      </c>
      <c r="AI46" s="271">
        <v>112.27200000000001</v>
      </c>
      <c r="AJ46" s="268"/>
      <c r="AK46" s="271">
        <v>13118.589285714284</v>
      </c>
      <c r="AL46" s="271">
        <v>13008.879285714285</v>
      </c>
      <c r="AM46" s="271">
        <v>1561.0655142857142</v>
      </c>
      <c r="AN46" s="271">
        <v>14569.944799999999</v>
      </c>
      <c r="AO46" s="273"/>
      <c r="AP46" s="274">
        <v>70</v>
      </c>
      <c r="AQ46" s="274"/>
      <c r="AR46" s="274"/>
      <c r="AS46" s="274"/>
      <c r="AT46" s="274"/>
      <c r="AU46" s="274"/>
      <c r="AV46" s="274"/>
      <c r="AW46" s="274"/>
      <c r="AX46" s="274"/>
      <c r="AY46" s="274"/>
      <c r="AZ46" s="271">
        <v>70</v>
      </c>
      <c r="BA46" s="167"/>
      <c r="BB46" s="167"/>
      <c r="BC46" s="271">
        <v>0</v>
      </c>
      <c r="BD46" s="271">
        <v>0</v>
      </c>
      <c r="BE46" s="273"/>
      <c r="BF46" s="273"/>
      <c r="BG46" s="273"/>
      <c r="BH46" s="273"/>
      <c r="BI46" s="273"/>
      <c r="BJ46" s="273"/>
      <c r="BK46" s="273"/>
      <c r="BL46" s="273"/>
      <c r="BM46" s="273"/>
      <c r="BN46" s="273"/>
      <c r="BO46" s="273"/>
      <c r="BP46" s="273"/>
      <c r="BQ46" s="273"/>
      <c r="BR46" s="275">
        <v>70</v>
      </c>
      <c r="BS46" s="225"/>
      <c r="BT46" s="277"/>
      <c r="BU46" s="278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8"/>
      <c r="CR46" s="278"/>
      <c r="CS46" s="278"/>
    </row>
    <row r="47" spans="1:97" s="222" customFormat="1" hidden="1" x14ac:dyDescent="0.25">
      <c r="A47" s="269">
        <v>44063</v>
      </c>
      <c r="B47" s="233" t="s">
        <v>43</v>
      </c>
      <c r="C47" s="271"/>
      <c r="D47" s="268"/>
      <c r="E47" s="268"/>
      <c r="F47" s="35"/>
      <c r="G47" s="271">
        <v>0</v>
      </c>
      <c r="H47" s="271">
        <v>0</v>
      </c>
      <c r="I47" s="268"/>
      <c r="J47" s="268"/>
      <c r="K47" s="268">
        <v>0</v>
      </c>
      <c r="L47" s="268"/>
      <c r="M47" s="272">
        <v>0</v>
      </c>
      <c r="N47" s="272">
        <v>0</v>
      </c>
      <c r="O47" s="272">
        <v>0</v>
      </c>
      <c r="P47" s="272"/>
      <c r="Q47" s="37"/>
      <c r="R47" s="268"/>
      <c r="S47" s="268"/>
      <c r="T47" s="272"/>
      <c r="U47" s="272"/>
      <c r="V47" s="272"/>
      <c r="W47" s="272"/>
      <c r="X47" s="37"/>
      <c r="Y47" s="268"/>
      <c r="Z47" s="268"/>
      <c r="AA47" s="268"/>
      <c r="AB47" s="268"/>
      <c r="AC47" s="268"/>
      <c r="AD47" s="167"/>
      <c r="AE47" s="167"/>
      <c r="AF47" s="268"/>
      <c r="AG47" s="271">
        <v>0</v>
      </c>
      <c r="AH47" s="271">
        <v>0</v>
      </c>
      <c r="AI47" s="271">
        <v>0</v>
      </c>
      <c r="AJ47" s="268"/>
      <c r="AK47" s="271">
        <v>0</v>
      </c>
      <c r="AL47" s="271">
        <v>0</v>
      </c>
      <c r="AM47" s="271">
        <v>0</v>
      </c>
      <c r="AN47" s="271">
        <v>0</v>
      </c>
      <c r="AO47" s="273"/>
      <c r="AP47" s="274"/>
      <c r="AQ47" s="274"/>
      <c r="AR47" s="274"/>
      <c r="AS47" s="274"/>
      <c r="AT47" s="274"/>
      <c r="AU47" s="274"/>
      <c r="AV47" s="274"/>
      <c r="AW47" s="274"/>
      <c r="AX47" s="274"/>
      <c r="AY47" s="274"/>
      <c r="AZ47" s="271">
        <v>0</v>
      </c>
      <c r="BA47" s="167"/>
      <c r="BB47" s="167"/>
      <c r="BC47" s="271">
        <v>0</v>
      </c>
      <c r="BD47" s="271">
        <v>0</v>
      </c>
      <c r="BE47" s="273"/>
      <c r="BF47" s="273"/>
      <c r="BG47" s="273"/>
      <c r="BH47" s="273"/>
      <c r="BI47" s="273"/>
      <c r="BJ47" s="273"/>
      <c r="BK47" s="273"/>
      <c r="BL47" s="273"/>
      <c r="BM47" s="273"/>
      <c r="BN47" s="273"/>
      <c r="BO47" s="273"/>
      <c r="BP47" s="273"/>
      <c r="BQ47" s="273"/>
      <c r="BR47" s="275">
        <v>0</v>
      </c>
      <c r="BS47" s="225"/>
      <c r="BT47" s="277"/>
      <c r="BU47" s="278"/>
      <c r="BV47" s="278"/>
      <c r="BW47" s="278"/>
      <c r="BX47" s="278"/>
      <c r="BY47" s="278"/>
      <c r="BZ47" s="278"/>
      <c r="CA47" s="278"/>
      <c r="CB47" s="278"/>
      <c r="CC47" s="278"/>
      <c r="CD47" s="278"/>
      <c r="CE47" s="278"/>
      <c r="CF47" s="278"/>
      <c r="CG47" s="278"/>
      <c r="CH47" s="278"/>
      <c r="CI47" s="278"/>
      <c r="CJ47" s="278"/>
      <c r="CK47" s="278"/>
      <c r="CL47" s="278"/>
      <c r="CM47" s="278"/>
      <c r="CN47" s="278"/>
      <c r="CO47" s="278"/>
      <c r="CP47" s="278"/>
      <c r="CQ47" s="278"/>
      <c r="CR47" s="278"/>
      <c r="CS47" s="278"/>
    </row>
    <row r="48" spans="1:97" s="222" customFormat="1" ht="16.5" hidden="1" customHeight="1" x14ac:dyDescent="0.25">
      <c r="A48" s="279"/>
      <c r="B48" s="233" t="s">
        <v>44</v>
      </c>
      <c r="C48" s="271">
        <v>13135.05</v>
      </c>
      <c r="D48" s="268">
        <v>8758.89</v>
      </c>
      <c r="E48" s="268">
        <v>8760</v>
      </c>
      <c r="F48" s="35">
        <v>44064</v>
      </c>
      <c r="G48" s="271">
        <v>0</v>
      </c>
      <c r="H48" s="271">
        <v>1.1100000000005821</v>
      </c>
      <c r="I48" s="268"/>
      <c r="J48" s="268"/>
      <c r="K48" s="268">
        <v>2553.41</v>
      </c>
      <c r="L48" s="268"/>
      <c r="M48" s="272">
        <v>54.89831499999999</v>
      </c>
      <c r="N48" s="272">
        <v>12.767049999999999</v>
      </c>
      <c r="O48" s="272">
        <v>2485.744635</v>
      </c>
      <c r="P48" s="272"/>
      <c r="Q48" s="37"/>
      <c r="R48" s="268"/>
      <c r="S48" s="268"/>
      <c r="T48" s="272"/>
      <c r="U48" s="272"/>
      <c r="V48" s="272"/>
      <c r="W48" s="272"/>
      <c r="X48" s="37"/>
      <c r="Y48" s="268"/>
      <c r="Z48" s="268">
        <v>37.5</v>
      </c>
      <c r="AA48" s="268">
        <v>121.5</v>
      </c>
      <c r="AB48" s="268"/>
      <c r="AC48" s="268">
        <v>118.75</v>
      </c>
      <c r="AD48" s="167"/>
      <c r="AE48" s="167">
        <v>1545</v>
      </c>
      <c r="AF48" s="268">
        <v>516.29999999999995</v>
      </c>
      <c r="AG48" s="271">
        <v>351.08399999999995</v>
      </c>
      <c r="AH48" s="271">
        <v>61.955999999999989</v>
      </c>
      <c r="AI48" s="271">
        <v>103.25999999999999</v>
      </c>
      <c r="AJ48" s="268"/>
      <c r="AK48" s="271">
        <v>11266.741071428571</v>
      </c>
      <c r="AL48" s="271">
        <v>10988.991071428571</v>
      </c>
      <c r="AM48" s="271">
        <v>1318.6789285714285</v>
      </c>
      <c r="AN48" s="271">
        <v>12307.669999999998</v>
      </c>
      <c r="AO48" s="273"/>
      <c r="AP48" s="274"/>
      <c r="AQ48" s="274"/>
      <c r="AR48" s="274"/>
      <c r="AS48" s="274"/>
      <c r="AT48" s="274"/>
      <c r="AU48" s="274"/>
      <c r="AV48" s="274"/>
      <c r="AW48" s="274"/>
      <c r="AX48" s="274"/>
      <c r="AY48" s="274"/>
      <c r="AZ48" s="271">
        <v>0</v>
      </c>
      <c r="BA48" s="167">
        <v>90</v>
      </c>
      <c r="BB48" s="167"/>
      <c r="BC48" s="271">
        <v>0</v>
      </c>
      <c r="BD48" s="271">
        <v>0</v>
      </c>
      <c r="BE48" s="273"/>
      <c r="BF48" s="273"/>
      <c r="BG48" s="273"/>
      <c r="BH48" s="273"/>
      <c r="BI48" s="273"/>
      <c r="BJ48" s="273"/>
      <c r="BK48" s="273"/>
      <c r="BL48" s="273"/>
      <c r="BM48" s="281"/>
      <c r="BN48" s="273"/>
      <c r="BO48" s="273"/>
      <c r="BP48" s="273"/>
      <c r="BQ48" s="273"/>
      <c r="BR48" s="275">
        <v>90</v>
      </c>
      <c r="BS48" s="225"/>
      <c r="BT48" s="277"/>
      <c r="BU48" s="278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</row>
    <row r="49" spans="1:97" s="222" customFormat="1" ht="15.75" hidden="1" customHeight="1" x14ac:dyDescent="0.25">
      <c r="A49" s="269">
        <v>44064</v>
      </c>
      <c r="B49" s="233" t="s">
        <v>43</v>
      </c>
      <c r="C49" s="271"/>
      <c r="D49" s="268"/>
      <c r="E49" s="268"/>
      <c r="F49" s="35"/>
      <c r="G49" s="271">
        <v>0</v>
      </c>
      <c r="H49" s="271">
        <v>0</v>
      </c>
      <c r="I49" s="268"/>
      <c r="J49" s="268"/>
      <c r="K49" s="268"/>
      <c r="L49" s="268"/>
      <c r="M49" s="272">
        <v>0</v>
      </c>
      <c r="N49" s="272">
        <v>0</v>
      </c>
      <c r="O49" s="272">
        <v>0</v>
      </c>
      <c r="P49" s="272"/>
      <c r="Q49" s="37"/>
      <c r="R49" s="268"/>
      <c r="S49" s="268"/>
      <c r="T49" s="272"/>
      <c r="U49" s="272"/>
      <c r="V49" s="272"/>
      <c r="W49" s="272"/>
      <c r="X49" s="37"/>
      <c r="Y49" s="268"/>
      <c r="Z49" s="268"/>
      <c r="AA49" s="268"/>
      <c r="AB49" s="268"/>
      <c r="AC49" s="268"/>
      <c r="AD49" s="167"/>
      <c r="AE49" s="167"/>
      <c r="AF49" s="268"/>
      <c r="AG49" s="271">
        <v>0</v>
      </c>
      <c r="AH49" s="271">
        <v>0</v>
      </c>
      <c r="AI49" s="271">
        <v>0</v>
      </c>
      <c r="AJ49" s="268"/>
      <c r="AK49" s="271">
        <v>0</v>
      </c>
      <c r="AL49" s="271">
        <v>0</v>
      </c>
      <c r="AM49" s="271">
        <v>0</v>
      </c>
      <c r="AN49" s="271">
        <v>0</v>
      </c>
      <c r="AO49" s="273">
        <v>0</v>
      </c>
      <c r="AP49" s="274"/>
      <c r="AQ49" s="274"/>
      <c r="AR49" s="274"/>
      <c r="AS49" s="274"/>
      <c r="AT49" s="274"/>
      <c r="AU49" s="274"/>
      <c r="AV49" s="274"/>
      <c r="AW49" s="274"/>
      <c r="AX49" s="274"/>
      <c r="AY49" s="274"/>
      <c r="AZ49" s="271">
        <v>0</v>
      </c>
      <c r="BA49" s="167"/>
      <c r="BB49" s="167"/>
      <c r="BC49" s="271">
        <v>0</v>
      </c>
      <c r="BD49" s="271">
        <v>0</v>
      </c>
      <c r="BE49" s="273"/>
      <c r="BF49" s="273"/>
      <c r="BG49" s="273"/>
      <c r="BH49" s="273"/>
      <c r="BI49" s="273"/>
      <c r="BJ49" s="273"/>
      <c r="BK49" s="273"/>
      <c r="BL49" s="273"/>
      <c r="BM49" s="273"/>
      <c r="BN49" s="273"/>
      <c r="BO49" s="273"/>
      <c r="BP49" s="273"/>
      <c r="BQ49" s="273"/>
      <c r="BR49" s="275">
        <v>0</v>
      </c>
      <c r="BS49" s="225"/>
      <c r="BT49" s="277"/>
      <c r="BU49" s="278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</row>
    <row r="50" spans="1:97" s="222" customFormat="1" hidden="1" x14ac:dyDescent="0.25">
      <c r="A50" s="279"/>
      <c r="B50" s="233" t="s">
        <v>44</v>
      </c>
      <c r="C50" s="271">
        <v>5892.61</v>
      </c>
      <c r="D50" s="268">
        <v>3739.02</v>
      </c>
      <c r="E50" s="268">
        <v>3741</v>
      </c>
      <c r="F50" s="35" t="s">
        <v>139</v>
      </c>
      <c r="G50" s="271">
        <v>0</v>
      </c>
      <c r="H50" s="271">
        <v>1.9800000000000182</v>
      </c>
      <c r="I50" s="268"/>
      <c r="J50" s="268"/>
      <c r="K50" s="268"/>
      <c r="L50" s="268"/>
      <c r="M50" s="272">
        <v>0</v>
      </c>
      <c r="N50" s="272">
        <v>0</v>
      </c>
      <c r="O50" s="272">
        <v>0</v>
      </c>
      <c r="P50" s="272"/>
      <c r="Q50" s="37"/>
      <c r="R50" s="268"/>
      <c r="S50" s="268"/>
      <c r="T50" s="272"/>
      <c r="U50" s="272"/>
      <c r="V50" s="272"/>
      <c r="W50" s="272"/>
      <c r="X50" s="37"/>
      <c r="Y50" s="268"/>
      <c r="Z50" s="268"/>
      <c r="AA50" s="268"/>
      <c r="AB50" s="268"/>
      <c r="AC50" s="268"/>
      <c r="AD50" s="167"/>
      <c r="AE50" s="167"/>
      <c r="AF50" s="268"/>
      <c r="AG50" s="271">
        <v>0</v>
      </c>
      <c r="AH50" s="271">
        <v>0</v>
      </c>
      <c r="AI50" s="271">
        <v>0</v>
      </c>
      <c r="AJ50" s="268"/>
      <c r="AK50" s="271">
        <v>5261.2589285714275</v>
      </c>
      <c r="AL50" s="271">
        <v>5261.2589285714275</v>
      </c>
      <c r="AM50" s="271">
        <v>631.35107142857123</v>
      </c>
      <c r="AN50" s="271">
        <v>5892.6099999999988</v>
      </c>
      <c r="AO50" s="273"/>
      <c r="AP50" s="274"/>
      <c r="AQ50" s="274"/>
      <c r="AR50" s="274"/>
      <c r="AS50" s="274"/>
      <c r="AT50" s="274"/>
      <c r="AU50" s="274"/>
      <c r="AV50" s="274"/>
      <c r="AW50" s="274"/>
      <c r="AX50" s="274"/>
      <c r="AY50" s="274"/>
      <c r="AZ50" s="271">
        <v>0</v>
      </c>
      <c r="BA50" s="167"/>
      <c r="BB50" s="167">
        <v>0</v>
      </c>
      <c r="BC50" s="271"/>
      <c r="BD50" s="271"/>
      <c r="BE50" s="273"/>
      <c r="BF50" s="273"/>
      <c r="BG50" s="273"/>
      <c r="BH50" s="273"/>
      <c r="BI50" s="273"/>
      <c r="BJ50" s="273"/>
      <c r="BK50" s="273"/>
      <c r="BL50" s="273"/>
      <c r="BM50" s="273"/>
      <c r="BN50" s="273"/>
      <c r="BO50" s="273"/>
      <c r="BP50" s="273"/>
      <c r="BQ50" s="273"/>
      <c r="BR50" s="275">
        <v>0</v>
      </c>
      <c r="BS50" s="225"/>
      <c r="BT50" s="277"/>
      <c r="BU50" s="278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8"/>
      <c r="CR50" s="278"/>
      <c r="CS50" s="278"/>
    </row>
    <row r="51" spans="1:97" s="222" customFormat="1" hidden="1" x14ac:dyDescent="0.25">
      <c r="A51" s="269">
        <v>44065</v>
      </c>
      <c r="B51" s="233" t="s">
        <v>43</v>
      </c>
      <c r="C51" s="271"/>
      <c r="D51" s="268"/>
      <c r="E51" s="268"/>
      <c r="F51" s="35"/>
      <c r="G51" s="271">
        <v>0</v>
      </c>
      <c r="H51" s="271">
        <v>0</v>
      </c>
      <c r="I51" s="268"/>
      <c r="J51" s="268"/>
      <c r="K51" s="268"/>
      <c r="L51" s="268"/>
      <c r="M51" s="272">
        <v>0</v>
      </c>
      <c r="N51" s="272">
        <v>0</v>
      </c>
      <c r="O51" s="272">
        <v>0</v>
      </c>
      <c r="P51" s="272"/>
      <c r="Q51" s="37"/>
      <c r="R51" s="268"/>
      <c r="S51" s="268"/>
      <c r="T51" s="272"/>
      <c r="U51" s="272"/>
      <c r="V51" s="272"/>
      <c r="W51" s="272"/>
      <c r="X51" s="37"/>
      <c r="Y51" s="268"/>
      <c r="Z51" s="268"/>
      <c r="AA51" s="268"/>
      <c r="AB51" s="268"/>
      <c r="AC51" s="268"/>
      <c r="AD51" s="167"/>
      <c r="AE51" s="167"/>
      <c r="AF51" s="268"/>
      <c r="AG51" s="271">
        <v>0</v>
      </c>
      <c r="AH51" s="271">
        <v>0</v>
      </c>
      <c r="AI51" s="271">
        <v>0</v>
      </c>
      <c r="AJ51" s="268"/>
      <c r="AK51" s="271">
        <v>0</v>
      </c>
      <c r="AL51" s="271">
        <v>0</v>
      </c>
      <c r="AM51" s="271">
        <v>0</v>
      </c>
      <c r="AN51" s="271">
        <v>0</v>
      </c>
      <c r="AO51" s="273"/>
      <c r="AP51" s="274"/>
      <c r="AQ51" s="274"/>
      <c r="AR51" s="274"/>
      <c r="AS51" s="274"/>
      <c r="AT51" s="274"/>
      <c r="AU51" s="274"/>
      <c r="AV51" s="274"/>
      <c r="AW51" s="274"/>
      <c r="AX51" s="274"/>
      <c r="AY51" s="274"/>
      <c r="AZ51" s="271">
        <v>0</v>
      </c>
      <c r="BA51" s="167"/>
      <c r="BB51" s="167"/>
      <c r="BC51" s="271">
        <v>0</v>
      </c>
      <c r="BD51" s="271">
        <v>0</v>
      </c>
      <c r="BE51" s="273"/>
      <c r="BF51" s="273"/>
      <c r="BG51" s="273"/>
      <c r="BH51" s="273"/>
      <c r="BI51" s="273"/>
      <c r="BJ51" s="273"/>
      <c r="BK51" s="273"/>
      <c r="BL51" s="273"/>
      <c r="BM51" s="273"/>
      <c r="BN51" s="273"/>
      <c r="BO51" s="273"/>
      <c r="BP51" s="273"/>
      <c r="BQ51" s="273"/>
      <c r="BR51" s="275">
        <v>0</v>
      </c>
      <c r="BS51" s="225"/>
      <c r="BT51" s="277"/>
      <c r="BU51" s="278"/>
      <c r="BV51" s="278"/>
      <c r="BW51" s="278"/>
      <c r="BX51" s="278"/>
      <c r="BY51" s="278"/>
      <c r="BZ51" s="278"/>
      <c r="CA51" s="278"/>
      <c r="CB51" s="278"/>
      <c r="CC51" s="278"/>
      <c r="CD51" s="278"/>
      <c r="CE51" s="278"/>
      <c r="CF51" s="278"/>
      <c r="CG51" s="278"/>
      <c r="CH51" s="278"/>
      <c r="CI51" s="278"/>
      <c r="CJ51" s="278"/>
      <c r="CK51" s="278"/>
      <c r="CL51" s="278"/>
      <c r="CM51" s="278"/>
      <c r="CN51" s="278"/>
      <c r="CO51" s="278"/>
      <c r="CP51" s="278"/>
      <c r="CQ51" s="278"/>
      <c r="CR51" s="278"/>
      <c r="CS51" s="278"/>
    </row>
    <row r="52" spans="1:97" s="222" customFormat="1" ht="16.5" hidden="1" customHeight="1" x14ac:dyDescent="0.25">
      <c r="A52" s="279"/>
      <c r="B52" s="233" t="s">
        <v>44</v>
      </c>
      <c r="C52" s="271">
        <v>6446.43</v>
      </c>
      <c r="D52" s="268">
        <v>3007.86</v>
      </c>
      <c r="E52" s="268">
        <v>3008</v>
      </c>
      <c r="F52" s="35">
        <v>44067</v>
      </c>
      <c r="G52" s="271">
        <v>0</v>
      </c>
      <c r="H52" s="271">
        <v>0.13999999999987267</v>
      </c>
      <c r="I52" s="268"/>
      <c r="J52" s="268"/>
      <c r="K52" s="268">
        <v>610</v>
      </c>
      <c r="L52" s="268"/>
      <c r="M52" s="272">
        <v>13.114999999999998</v>
      </c>
      <c r="N52" s="272">
        <v>3.0500000000000003</v>
      </c>
      <c r="O52" s="272">
        <v>593.83500000000004</v>
      </c>
      <c r="P52" s="272"/>
      <c r="Q52" s="37"/>
      <c r="R52" s="268"/>
      <c r="S52" s="268"/>
      <c r="T52" s="272"/>
      <c r="U52" s="272"/>
      <c r="V52" s="272"/>
      <c r="W52" s="272"/>
      <c r="X52" s="37"/>
      <c r="Y52" s="268"/>
      <c r="Z52" s="268"/>
      <c r="AA52" s="268"/>
      <c r="AB52" s="268"/>
      <c r="AC52" s="268">
        <v>53.57</v>
      </c>
      <c r="AD52" s="167"/>
      <c r="AE52" s="167">
        <v>2775</v>
      </c>
      <c r="AF52" s="268">
        <v>178.57</v>
      </c>
      <c r="AG52" s="271">
        <v>121.4276</v>
      </c>
      <c r="AH52" s="271">
        <v>21.4284</v>
      </c>
      <c r="AI52" s="271">
        <v>35.713999999999999</v>
      </c>
      <c r="AJ52" s="268"/>
      <c r="AK52" s="271">
        <v>5596.3035714285716</v>
      </c>
      <c r="AL52" s="271">
        <v>5542.7335714285718</v>
      </c>
      <c r="AM52" s="271">
        <v>665.12802857142856</v>
      </c>
      <c r="AN52" s="271">
        <v>6207.8616000000002</v>
      </c>
      <c r="AO52" s="273"/>
      <c r="AP52" s="274">
        <v>570</v>
      </c>
      <c r="AQ52" s="274">
        <v>690</v>
      </c>
      <c r="AR52" s="274">
        <v>850</v>
      </c>
      <c r="AS52" s="274"/>
      <c r="AT52" s="274"/>
      <c r="AU52" s="274"/>
      <c r="AV52" s="274"/>
      <c r="AW52" s="274"/>
      <c r="AX52" s="274"/>
      <c r="AY52" s="274"/>
      <c r="AZ52" s="271">
        <v>2110</v>
      </c>
      <c r="BA52" s="167"/>
      <c r="BB52" s="167"/>
      <c r="BC52" s="271">
        <v>0</v>
      </c>
      <c r="BD52" s="271">
        <v>0</v>
      </c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5">
        <v>2110</v>
      </c>
      <c r="BS52" s="225"/>
      <c r="BT52" s="277"/>
      <c r="BU52" s="278"/>
      <c r="BV52" s="278"/>
      <c r="BW52" s="278"/>
      <c r="BX52" s="278"/>
      <c r="BY52" s="278"/>
      <c r="BZ52" s="278"/>
      <c r="CA52" s="278"/>
      <c r="CB52" s="278"/>
      <c r="CC52" s="278"/>
      <c r="CD52" s="278"/>
      <c r="CE52" s="278"/>
      <c r="CF52" s="278"/>
      <c r="CG52" s="278"/>
      <c r="CH52" s="278"/>
      <c r="CI52" s="278"/>
      <c r="CJ52" s="278"/>
      <c r="CK52" s="278"/>
      <c r="CL52" s="278"/>
      <c r="CM52" s="278"/>
      <c r="CN52" s="278"/>
      <c r="CO52" s="278"/>
      <c r="CP52" s="278"/>
      <c r="CQ52" s="278"/>
      <c r="CR52" s="278"/>
      <c r="CS52" s="278"/>
    </row>
    <row r="53" spans="1:97" s="222" customFormat="1" ht="15.75" hidden="1" customHeight="1" x14ac:dyDescent="0.25">
      <c r="A53" s="269">
        <v>44066</v>
      </c>
      <c r="B53" s="233" t="s">
        <v>43</v>
      </c>
      <c r="C53" s="271"/>
      <c r="D53" s="268"/>
      <c r="E53" s="268"/>
      <c r="F53" s="35"/>
      <c r="G53" s="271">
        <v>0</v>
      </c>
      <c r="H53" s="271">
        <v>0</v>
      </c>
      <c r="I53" s="268"/>
      <c r="J53" s="268"/>
      <c r="K53" s="268"/>
      <c r="L53" s="268"/>
      <c r="M53" s="272">
        <v>0</v>
      </c>
      <c r="N53" s="272">
        <v>0</v>
      </c>
      <c r="O53" s="272">
        <v>0</v>
      </c>
      <c r="P53" s="272"/>
      <c r="Q53" s="37"/>
      <c r="R53" s="268"/>
      <c r="S53" s="268"/>
      <c r="T53" s="272"/>
      <c r="U53" s="272"/>
      <c r="V53" s="272"/>
      <c r="W53" s="272"/>
      <c r="X53" s="37"/>
      <c r="Y53" s="268"/>
      <c r="Z53" s="268"/>
      <c r="AA53" s="268"/>
      <c r="AB53" s="268"/>
      <c r="AC53" s="268"/>
      <c r="AD53" s="167"/>
      <c r="AE53" s="167"/>
      <c r="AF53" s="268"/>
      <c r="AG53" s="271">
        <v>0</v>
      </c>
      <c r="AH53" s="271">
        <v>0</v>
      </c>
      <c r="AI53" s="271">
        <v>0</v>
      </c>
      <c r="AJ53" s="268"/>
      <c r="AK53" s="271">
        <v>0</v>
      </c>
      <c r="AL53" s="271">
        <v>0</v>
      </c>
      <c r="AM53" s="271">
        <v>0</v>
      </c>
      <c r="AN53" s="271">
        <v>0</v>
      </c>
      <c r="AO53" s="273"/>
      <c r="AP53" s="274"/>
      <c r="AQ53" s="274"/>
      <c r="AR53" s="274"/>
      <c r="AS53" s="274"/>
      <c r="AT53" s="274"/>
      <c r="AU53" s="274"/>
      <c r="AV53" s="274"/>
      <c r="AW53" s="274"/>
      <c r="AX53" s="274"/>
      <c r="AY53" s="274"/>
      <c r="AZ53" s="271">
        <v>0</v>
      </c>
      <c r="BA53" s="167"/>
      <c r="BB53" s="167"/>
      <c r="BC53" s="271">
        <v>0</v>
      </c>
      <c r="BD53" s="271">
        <v>0</v>
      </c>
      <c r="BE53" s="273"/>
      <c r="BF53" s="273"/>
      <c r="BG53" s="273"/>
      <c r="BH53" s="273"/>
      <c r="BI53" s="273"/>
      <c r="BJ53" s="273"/>
      <c r="BK53" s="273"/>
      <c r="BL53" s="273"/>
      <c r="BM53" s="273"/>
      <c r="BN53" s="273"/>
      <c r="BO53" s="273"/>
      <c r="BP53" s="273"/>
      <c r="BQ53" s="273"/>
      <c r="BR53" s="275">
        <v>0</v>
      </c>
      <c r="BS53" s="225"/>
      <c r="BT53" s="277"/>
      <c r="BU53" s="278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8"/>
      <c r="CR53" s="278"/>
      <c r="CS53" s="278"/>
    </row>
    <row r="54" spans="1:97" s="222" customFormat="1" hidden="1" x14ac:dyDescent="0.25">
      <c r="A54" s="279"/>
      <c r="B54" s="233" t="s">
        <v>44</v>
      </c>
      <c r="C54" s="271"/>
      <c r="D54" s="268"/>
      <c r="E54" s="268"/>
      <c r="F54" s="35"/>
      <c r="G54" s="271">
        <v>0</v>
      </c>
      <c r="H54" s="271">
        <v>0</v>
      </c>
      <c r="I54" s="268"/>
      <c r="J54" s="268"/>
      <c r="K54" s="268"/>
      <c r="L54" s="268"/>
      <c r="M54" s="272">
        <v>0</v>
      </c>
      <c r="N54" s="272">
        <v>0</v>
      </c>
      <c r="O54" s="272">
        <v>0</v>
      </c>
      <c r="P54" s="272"/>
      <c r="Q54" s="37"/>
      <c r="R54" s="268"/>
      <c r="S54" s="268"/>
      <c r="T54" s="272"/>
      <c r="U54" s="272"/>
      <c r="V54" s="272"/>
      <c r="W54" s="272"/>
      <c r="X54" s="37"/>
      <c r="Y54" s="268"/>
      <c r="Z54" s="268"/>
      <c r="AA54" s="268"/>
      <c r="AB54" s="268"/>
      <c r="AC54" s="268"/>
      <c r="AD54" s="167"/>
      <c r="AE54" s="167"/>
      <c r="AF54" s="268"/>
      <c r="AG54" s="271">
        <v>0</v>
      </c>
      <c r="AH54" s="271">
        <v>0</v>
      </c>
      <c r="AI54" s="271">
        <v>0</v>
      </c>
      <c r="AJ54" s="268"/>
      <c r="AK54" s="271">
        <v>0</v>
      </c>
      <c r="AL54" s="271">
        <v>0</v>
      </c>
      <c r="AM54" s="271">
        <v>0</v>
      </c>
      <c r="AN54" s="271">
        <v>0</v>
      </c>
      <c r="AO54" s="273"/>
      <c r="AP54" s="274"/>
      <c r="AQ54" s="274"/>
      <c r="AR54" s="274"/>
      <c r="AS54" s="274"/>
      <c r="AT54" s="274"/>
      <c r="AU54" s="274"/>
      <c r="AV54" s="274"/>
      <c r="AW54" s="274"/>
      <c r="AX54" s="274"/>
      <c r="AY54" s="274"/>
      <c r="AZ54" s="271">
        <v>0</v>
      </c>
      <c r="BA54" s="167"/>
      <c r="BB54" s="167">
        <v>0</v>
      </c>
      <c r="BC54" s="271"/>
      <c r="BD54" s="271"/>
      <c r="BE54" s="273"/>
      <c r="BF54" s="273">
        <v>0</v>
      </c>
      <c r="BG54" s="273"/>
      <c r="BH54" s="273">
        <v>0</v>
      </c>
      <c r="BI54" s="273"/>
      <c r="BJ54" s="273"/>
      <c r="BK54" s="273"/>
      <c r="BL54" s="273"/>
      <c r="BM54" s="273"/>
      <c r="BN54" s="273"/>
      <c r="BO54" s="273"/>
      <c r="BP54" s="273"/>
      <c r="BQ54" s="273"/>
      <c r="BR54" s="275">
        <v>0</v>
      </c>
      <c r="BS54" s="225"/>
      <c r="BT54" s="277"/>
      <c r="BU54" s="278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8"/>
      <c r="CR54" s="278"/>
      <c r="CS54" s="278"/>
    </row>
    <row r="55" spans="1:97" s="222" customFormat="1" hidden="1" x14ac:dyDescent="0.25">
      <c r="A55" s="269">
        <v>44067</v>
      </c>
      <c r="B55" s="233" t="s">
        <v>43</v>
      </c>
      <c r="C55" s="271"/>
      <c r="D55" s="268"/>
      <c r="E55" s="268"/>
      <c r="F55" s="35"/>
      <c r="G55" s="271">
        <v>0</v>
      </c>
      <c r="H55" s="271">
        <v>0</v>
      </c>
      <c r="I55" s="268"/>
      <c r="J55" s="268"/>
      <c r="K55" s="268"/>
      <c r="L55" s="268"/>
      <c r="M55" s="272">
        <v>0</v>
      </c>
      <c r="N55" s="272">
        <v>0</v>
      </c>
      <c r="O55" s="272">
        <v>0</v>
      </c>
      <c r="P55" s="272">
        <v>0</v>
      </c>
      <c r="Q55" s="37"/>
      <c r="R55" s="268"/>
      <c r="S55" s="268"/>
      <c r="T55" s="272">
        <v>0</v>
      </c>
      <c r="U55" s="272">
        <v>0</v>
      </c>
      <c r="V55" s="272">
        <v>0</v>
      </c>
      <c r="W55" s="272">
        <v>0</v>
      </c>
      <c r="X55" s="37"/>
      <c r="Y55" s="268"/>
      <c r="Z55" s="268"/>
      <c r="AA55" s="268"/>
      <c r="AB55" s="268"/>
      <c r="AC55" s="268"/>
      <c r="AD55" s="167"/>
      <c r="AE55" s="167"/>
      <c r="AF55" s="268"/>
      <c r="AG55" s="271">
        <v>0</v>
      </c>
      <c r="AH55" s="271">
        <v>0</v>
      </c>
      <c r="AI55" s="271">
        <v>0</v>
      </c>
      <c r="AJ55" s="268"/>
      <c r="AK55" s="271">
        <v>0</v>
      </c>
      <c r="AL55" s="271">
        <v>0</v>
      </c>
      <c r="AM55" s="271">
        <v>0</v>
      </c>
      <c r="AN55" s="271">
        <v>0</v>
      </c>
      <c r="AO55" s="273"/>
      <c r="AP55" s="274"/>
      <c r="AQ55" s="274"/>
      <c r="AR55" s="274"/>
      <c r="AS55" s="274"/>
      <c r="AT55" s="274"/>
      <c r="AU55" s="274"/>
      <c r="AV55" s="274"/>
      <c r="AW55" s="274"/>
      <c r="AX55" s="274"/>
      <c r="AY55" s="274"/>
      <c r="AZ55" s="271">
        <v>0</v>
      </c>
      <c r="BA55" s="167"/>
      <c r="BB55" s="167"/>
      <c r="BC55" s="271">
        <v>0</v>
      </c>
      <c r="BD55" s="271">
        <v>0</v>
      </c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3"/>
      <c r="BP55" s="273"/>
      <c r="BQ55" s="273"/>
      <c r="BR55" s="275">
        <v>0</v>
      </c>
      <c r="BS55" s="225"/>
      <c r="BT55" s="277"/>
      <c r="BU55" s="278"/>
      <c r="BV55" s="278"/>
      <c r="BW55" s="278"/>
      <c r="BX55" s="278"/>
      <c r="BY55" s="278"/>
      <c r="BZ55" s="278"/>
      <c r="CA55" s="278"/>
      <c r="CB55" s="278"/>
      <c r="CC55" s="278"/>
      <c r="CD55" s="278"/>
      <c r="CE55" s="278"/>
      <c r="CF55" s="278"/>
      <c r="CG55" s="278"/>
      <c r="CH55" s="278"/>
      <c r="CI55" s="278"/>
      <c r="CJ55" s="278"/>
      <c r="CK55" s="278"/>
      <c r="CL55" s="278"/>
      <c r="CM55" s="278"/>
      <c r="CN55" s="278"/>
      <c r="CO55" s="278"/>
      <c r="CP55" s="278"/>
      <c r="CQ55" s="278"/>
      <c r="CR55" s="278"/>
      <c r="CS55" s="278"/>
    </row>
    <row r="56" spans="1:97" s="222" customFormat="1" ht="16.5" hidden="1" customHeight="1" x14ac:dyDescent="0.25">
      <c r="A56" s="279"/>
      <c r="B56" s="233" t="s">
        <v>44</v>
      </c>
      <c r="C56" s="271">
        <v>5960.55</v>
      </c>
      <c r="D56" s="268">
        <v>2731.16</v>
      </c>
      <c r="E56" s="268">
        <v>2732</v>
      </c>
      <c r="F56" s="35">
        <v>44068</v>
      </c>
      <c r="G56" s="271">
        <v>0</v>
      </c>
      <c r="H56" s="271">
        <v>0.84000000000014552</v>
      </c>
      <c r="I56" s="268"/>
      <c r="J56" s="268"/>
      <c r="K56" s="268">
        <v>849.64</v>
      </c>
      <c r="L56" s="268"/>
      <c r="M56" s="272">
        <v>18.267259999999997</v>
      </c>
      <c r="N56" s="272">
        <v>4.2481999999999998</v>
      </c>
      <c r="O56" s="272">
        <v>827.12454000000002</v>
      </c>
      <c r="P56" s="272">
        <v>0</v>
      </c>
      <c r="Q56" s="37"/>
      <c r="R56" s="268"/>
      <c r="S56" s="268"/>
      <c r="T56" s="272">
        <v>0</v>
      </c>
      <c r="U56" s="272">
        <v>0</v>
      </c>
      <c r="V56" s="272">
        <v>0</v>
      </c>
      <c r="W56" s="272">
        <v>0</v>
      </c>
      <c r="X56" s="37"/>
      <c r="Y56" s="268"/>
      <c r="Z56" s="268">
        <v>14.75</v>
      </c>
      <c r="AA56" s="268"/>
      <c r="AB56" s="268"/>
      <c r="AC56" s="268"/>
      <c r="AD56" s="167"/>
      <c r="AE56" s="167">
        <v>2365</v>
      </c>
      <c r="AF56" s="268">
        <v>120.55</v>
      </c>
      <c r="AG56" s="271">
        <v>81.97399999999999</v>
      </c>
      <c r="AH56" s="271">
        <v>14.465999999999999</v>
      </c>
      <c r="AI56" s="271">
        <v>24.11</v>
      </c>
      <c r="AJ56" s="268"/>
      <c r="AK56" s="271">
        <v>5214.2857142857138</v>
      </c>
      <c r="AL56" s="271">
        <v>5199.5357142857138</v>
      </c>
      <c r="AM56" s="271">
        <v>623.94428571428568</v>
      </c>
      <c r="AN56" s="271">
        <v>5823.48</v>
      </c>
      <c r="AO56" s="273"/>
      <c r="AP56" s="274"/>
      <c r="AQ56" s="274"/>
      <c r="AR56" s="274"/>
      <c r="AS56" s="274"/>
      <c r="AT56" s="274"/>
      <c r="AU56" s="274"/>
      <c r="AV56" s="274"/>
      <c r="AW56" s="274"/>
      <c r="AX56" s="274"/>
      <c r="AY56" s="274"/>
      <c r="AZ56" s="271">
        <v>0</v>
      </c>
      <c r="BA56" s="167"/>
      <c r="BB56" s="167"/>
      <c r="BC56" s="271">
        <v>0</v>
      </c>
      <c r="BD56" s="271">
        <v>0</v>
      </c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5">
        <v>0</v>
      </c>
      <c r="BS56" s="225"/>
      <c r="BT56" s="277"/>
      <c r="BU56" s="278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8"/>
    </row>
    <row r="57" spans="1:97" s="222" customFormat="1" ht="15.75" hidden="1" customHeight="1" x14ac:dyDescent="0.25">
      <c r="A57" s="269">
        <v>44068</v>
      </c>
      <c r="B57" s="233" t="s">
        <v>43</v>
      </c>
      <c r="C57" s="271"/>
      <c r="D57" s="268"/>
      <c r="E57" s="268"/>
      <c r="F57" s="35"/>
      <c r="G57" s="271">
        <v>0</v>
      </c>
      <c r="H57" s="271">
        <v>0</v>
      </c>
      <c r="I57" s="268"/>
      <c r="J57" s="268"/>
      <c r="K57" s="268"/>
      <c r="L57" s="268"/>
      <c r="M57" s="272">
        <v>0</v>
      </c>
      <c r="N57" s="272">
        <v>0</v>
      </c>
      <c r="O57" s="272">
        <v>0</v>
      </c>
      <c r="P57" s="272">
        <v>0</v>
      </c>
      <c r="Q57" s="117"/>
      <c r="R57" s="268"/>
      <c r="S57" s="268"/>
      <c r="T57" s="272"/>
      <c r="U57" s="272"/>
      <c r="V57" s="272"/>
      <c r="W57" s="272"/>
      <c r="X57" s="37"/>
      <c r="Y57" s="268"/>
      <c r="Z57" s="268"/>
      <c r="AA57" s="268"/>
      <c r="AB57" s="268"/>
      <c r="AC57" s="268"/>
      <c r="AD57" s="167"/>
      <c r="AE57" s="167"/>
      <c r="AF57" s="268"/>
      <c r="AG57" s="271">
        <v>0</v>
      </c>
      <c r="AH57" s="271">
        <v>0</v>
      </c>
      <c r="AI57" s="271">
        <v>0</v>
      </c>
      <c r="AJ57" s="268"/>
      <c r="AK57" s="271">
        <v>0</v>
      </c>
      <c r="AL57" s="271">
        <v>0</v>
      </c>
      <c r="AM57" s="271">
        <v>0</v>
      </c>
      <c r="AN57" s="271">
        <v>0</v>
      </c>
      <c r="AO57" s="273"/>
      <c r="AP57" s="274"/>
      <c r="AQ57" s="274"/>
      <c r="AR57" s="274"/>
      <c r="AS57" s="274"/>
      <c r="AT57" s="274"/>
      <c r="AU57" s="274"/>
      <c r="AV57" s="274"/>
      <c r="AW57" s="274"/>
      <c r="AX57" s="274"/>
      <c r="AY57" s="274"/>
      <c r="AZ57" s="271">
        <v>0</v>
      </c>
      <c r="BA57" s="167"/>
      <c r="BB57" s="167"/>
      <c r="BC57" s="271">
        <v>0</v>
      </c>
      <c r="BD57" s="271">
        <v>0</v>
      </c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3"/>
      <c r="BP57" s="273"/>
      <c r="BQ57" s="273"/>
      <c r="BR57" s="275">
        <v>0</v>
      </c>
      <c r="BS57" s="225"/>
      <c r="BT57" s="277"/>
      <c r="BU57" s="278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</row>
    <row r="58" spans="1:97" s="222" customFormat="1" hidden="1" x14ac:dyDescent="0.25">
      <c r="A58" s="279"/>
      <c r="B58" s="233" t="s">
        <v>44</v>
      </c>
      <c r="C58" s="271">
        <v>15568.45</v>
      </c>
      <c r="D58" s="268">
        <v>11197.79</v>
      </c>
      <c r="E58" s="268">
        <v>11197</v>
      </c>
      <c r="F58" s="35">
        <v>44069</v>
      </c>
      <c r="G58" s="271"/>
      <c r="H58" s="271">
        <v>0</v>
      </c>
      <c r="I58" s="268"/>
      <c r="J58" s="268"/>
      <c r="K58" s="268">
        <v>753.75</v>
      </c>
      <c r="L58" s="268"/>
      <c r="M58" s="272">
        <v>16.205624999999998</v>
      </c>
      <c r="N58" s="272">
        <v>3.7687500000000003</v>
      </c>
      <c r="O58" s="272">
        <v>733.77562499999999</v>
      </c>
      <c r="P58" s="272">
        <v>0</v>
      </c>
      <c r="Q58" s="37"/>
      <c r="R58" s="268"/>
      <c r="S58" s="268"/>
      <c r="T58" s="272"/>
      <c r="U58" s="272"/>
      <c r="V58" s="272"/>
      <c r="W58" s="272"/>
      <c r="X58" s="37"/>
      <c r="Y58" s="268"/>
      <c r="Z58" s="268">
        <v>84.5</v>
      </c>
      <c r="AA58" s="268"/>
      <c r="AB58" s="268"/>
      <c r="AC58" s="268">
        <v>217.41</v>
      </c>
      <c r="AD58" s="167"/>
      <c r="AE58" s="167">
        <v>3315</v>
      </c>
      <c r="AF58" s="268">
        <v>541.42999999999995</v>
      </c>
      <c r="AG58" s="271">
        <v>368.17239999999998</v>
      </c>
      <c r="AH58" s="271">
        <v>64.971599999999995</v>
      </c>
      <c r="AI58" s="271">
        <v>108.286</v>
      </c>
      <c r="AJ58" s="268"/>
      <c r="AK58" s="271">
        <v>13416.982142857141</v>
      </c>
      <c r="AL58" s="271">
        <v>13115.072142857141</v>
      </c>
      <c r="AM58" s="271">
        <v>1573.8086571428569</v>
      </c>
      <c r="AN58" s="271">
        <v>14688.880799999999</v>
      </c>
      <c r="AO58" s="273"/>
      <c r="AP58" s="274"/>
      <c r="AQ58" s="274"/>
      <c r="AR58" s="274"/>
      <c r="AS58" s="274"/>
      <c r="AT58" s="274"/>
      <c r="AU58" s="274"/>
      <c r="AV58" s="274"/>
      <c r="AW58" s="274"/>
      <c r="AX58" s="274"/>
      <c r="AY58" s="274"/>
      <c r="AZ58" s="271">
        <v>0</v>
      </c>
      <c r="BA58" s="167"/>
      <c r="BB58" s="167"/>
      <c r="BC58" s="271">
        <v>0</v>
      </c>
      <c r="BD58" s="271">
        <v>0</v>
      </c>
      <c r="BE58" s="273"/>
      <c r="BF58" s="273"/>
      <c r="BG58" s="273"/>
      <c r="BH58" s="273"/>
      <c r="BI58" s="273"/>
      <c r="BJ58" s="273"/>
      <c r="BK58" s="273"/>
      <c r="BL58" s="273"/>
      <c r="BM58" s="273"/>
      <c r="BN58" s="273"/>
      <c r="BO58" s="273"/>
      <c r="BP58" s="273"/>
      <c r="BQ58" s="273"/>
      <c r="BR58" s="275">
        <v>0</v>
      </c>
      <c r="BS58" s="225"/>
      <c r="BT58" s="277"/>
      <c r="BU58" s="278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</row>
    <row r="59" spans="1:97" s="222" customFormat="1" hidden="1" x14ac:dyDescent="0.25">
      <c r="A59" s="269">
        <v>44069</v>
      </c>
      <c r="B59" s="270" t="s">
        <v>43</v>
      </c>
      <c r="C59" s="271"/>
      <c r="D59" s="268"/>
      <c r="E59" s="268"/>
      <c r="F59" s="35"/>
      <c r="G59" s="271">
        <v>0</v>
      </c>
      <c r="H59" s="271">
        <v>0</v>
      </c>
      <c r="I59" s="268"/>
      <c r="J59" s="268"/>
      <c r="K59" s="268"/>
      <c r="L59" s="268"/>
      <c r="M59" s="272">
        <v>0</v>
      </c>
      <c r="N59" s="272">
        <v>0</v>
      </c>
      <c r="O59" s="272">
        <v>0</v>
      </c>
      <c r="P59" s="272"/>
      <c r="Q59" s="37"/>
      <c r="R59" s="268"/>
      <c r="S59" s="268"/>
      <c r="T59" s="272"/>
      <c r="U59" s="272"/>
      <c r="V59" s="272"/>
      <c r="W59" s="272"/>
      <c r="X59" s="37"/>
      <c r="Y59" s="268"/>
      <c r="Z59" s="268"/>
      <c r="AA59" s="268"/>
      <c r="AB59" s="268"/>
      <c r="AC59" s="268"/>
      <c r="AD59" s="167"/>
      <c r="AE59" s="167"/>
      <c r="AF59" s="268"/>
      <c r="AG59" s="271">
        <v>0</v>
      </c>
      <c r="AH59" s="271">
        <v>0</v>
      </c>
      <c r="AI59" s="271">
        <v>0</v>
      </c>
      <c r="AJ59" s="268"/>
      <c r="AK59" s="271">
        <v>0</v>
      </c>
      <c r="AL59" s="271">
        <v>0</v>
      </c>
      <c r="AM59" s="271">
        <v>0</v>
      </c>
      <c r="AN59" s="271">
        <v>0</v>
      </c>
      <c r="AO59" s="273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1">
        <v>0</v>
      </c>
      <c r="BA59" s="167"/>
      <c r="BB59" s="167"/>
      <c r="BC59" s="271">
        <v>0</v>
      </c>
      <c r="BD59" s="271">
        <v>0</v>
      </c>
      <c r="BE59" s="273">
        <v>0</v>
      </c>
      <c r="BF59" s="273"/>
      <c r="BG59" s="273"/>
      <c r="BH59" s="273"/>
      <c r="BI59" s="273"/>
      <c r="BJ59" s="273"/>
      <c r="BK59" s="273"/>
      <c r="BL59" s="273"/>
      <c r="BM59" s="273"/>
      <c r="BN59" s="273"/>
      <c r="BO59" s="273"/>
      <c r="BP59" s="273"/>
      <c r="BQ59" s="273"/>
      <c r="BR59" s="275">
        <v>0</v>
      </c>
      <c r="BS59" s="225"/>
      <c r="BT59" s="277"/>
      <c r="BU59" s="278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</row>
    <row r="60" spans="1:97" s="222" customFormat="1" ht="16.5" hidden="1" customHeight="1" x14ac:dyDescent="0.25">
      <c r="A60" s="279"/>
      <c r="B60" s="232" t="s">
        <v>44</v>
      </c>
      <c r="C60" s="271">
        <v>15731.44</v>
      </c>
      <c r="D60" s="268">
        <v>8104.13</v>
      </c>
      <c r="E60" s="268">
        <v>8105</v>
      </c>
      <c r="F60" s="35">
        <v>44070</v>
      </c>
      <c r="G60" s="271">
        <v>0</v>
      </c>
      <c r="H60" s="271">
        <v>0.86999999999989086</v>
      </c>
      <c r="I60" s="268"/>
      <c r="J60" s="268"/>
      <c r="K60" s="268">
        <v>5266.7</v>
      </c>
      <c r="L60" s="268"/>
      <c r="M60" s="272">
        <v>113.23404999999998</v>
      </c>
      <c r="N60" s="272">
        <v>26.333500000000001</v>
      </c>
      <c r="O60" s="272">
        <v>5127.1324500000001</v>
      </c>
      <c r="P60" s="272"/>
      <c r="Q60" s="37"/>
      <c r="R60" s="268"/>
      <c r="S60" s="268"/>
      <c r="T60" s="272"/>
      <c r="U60" s="272"/>
      <c r="V60" s="272"/>
      <c r="W60" s="272"/>
      <c r="X60" s="37"/>
      <c r="Y60" s="268"/>
      <c r="Z60" s="268">
        <v>50.5</v>
      </c>
      <c r="AA60" s="268"/>
      <c r="AB60" s="268">
        <v>108.5</v>
      </c>
      <c r="AC60" s="268">
        <v>36.61</v>
      </c>
      <c r="AD60" s="167"/>
      <c r="AE60" s="167">
        <v>2165</v>
      </c>
      <c r="AF60" s="268">
        <v>743.4</v>
      </c>
      <c r="AG60" s="271">
        <v>505.512</v>
      </c>
      <c r="AH60" s="271">
        <v>89.207999999999998</v>
      </c>
      <c r="AI60" s="271">
        <v>148.68</v>
      </c>
      <c r="AJ60" s="268"/>
      <c r="AK60" s="271">
        <v>13382.178571428571</v>
      </c>
      <c r="AL60" s="271">
        <v>13186.56857142857</v>
      </c>
      <c r="AM60" s="271">
        <v>1582.3882285714283</v>
      </c>
      <c r="AN60" s="271">
        <v>14768.956799999998</v>
      </c>
      <c r="AO60" s="273"/>
      <c r="AP60" s="274"/>
      <c r="AQ60" s="274"/>
      <c r="AR60" s="274"/>
      <c r="AS60" s="274"/>
      <c r="AT60" s="274"/>
      <c r="AU60" s="274"/>
      <c r="AV60" s="274"/>
      <c r="AW60" s="274"/>
      <c r="AX60" s="274"/>
      <c r="AY60" s="274"/>
      <c r="AZ60" s="271">
        <v>0</v>
      </c>
      <c r="BA60" s="167"/>
      <c r="BB60" s="167"/>
      <c r="BC60" s="271"/>
      <c r="BD60" s="271"/>
      <c r="BE60" s="273"/>
      <c r="BF60" s="273"/>
      <c r="BG60" s="273"/>
      <c r="BH60" s="273"/>
      <c r="BI60" s="273"/>
      <c r="BJ60" s="273"/>
      <c r="BK60" s="273"/>
      <c r="BL60" s="273"/>
      <c r="BM60" s="273"/>
      <c r="BN60" s="273"/>
      <c r="BO60" s="273"/>
      <c r="BP60" s="273"/>
      <c r="BQ60" s="273"/>
      <c r="BR60" s="275">
        <v>0</v>
      </c>
      <c r="BS60" s="225"/>
      <c r="BT60" s="277"/>
      <c r="BU60" s="278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</row>
    <row r="61" spans="1:97" s="222" customFormat="1" ht="15.75" hidden="1" customHeight="1" x14ac:dyDescent="0.25">
      <c r="A61" s="269">
        <v>44070</v>
      </c>
      <c r="B61" s="232" t="s">
        <v>43</v>
      </c>
      <c r="C61" s="271"/>
      <c r="D61" s="268"/>
      <c r="E61" s="268"/>
      <c r="F61" s="35"/>
      <c r="G61" s="271">
        <v>0</v>
      </c>
      <c r="H61" s="271">
        <v>0</v>
      </c>
      <c r="I61" s="268"/>
      <c r="J61" s="268"/>
      <c r="K61" s="268"/>
      <c r="L61" s="268"/>
      <c r="M61" s="272">
        <v>0</v>
      </c>
      <c r="N61" s="272">
        <v>0</v>
      </c>
      <c r="O61" s="272">
        <v>0</v>
      </c>
      <c r="P61" s="272"/>
      <c r="Q61" s="37"/>
      <c r="R61" s="268"/>
      <c r="S61" s="268"/>
      <c r="T61" s="272"/>
      <c r="U61" s="272"/>
      <c r="V61" s="272"/>
      <c r="W61" s="272"/>
      <c r="X61" s="37"/>
      <c r="Y61" s="268"/>
      <c r="Z61" s="268"/>
      <c r="AA61" s="268"/>
      <c r="AB61" s="268"/>
      <c r="AC61" s="268"/>
      <c r="AD61" s="167"/>
      <c r="AE61" s="167"/>
      <c r="AF61" s="268"/>
      <c r="AG61" s="271">
        <v>0</v>
      </c>
      <c r="AH61" s="271">
        <v>0</v>
      </c>
      <c r="AI61" s="271">
        <v>0</v>
      </c>
      <c r="AJ61" s="268"/>
      <c r="AK61" s="271">
        <v>0</v>
      </c>
      <c r="AL61" s="271">
        <v>0</v>
      </c>
      <c r="AM61" s="271">
        <v>0</v>
      </c>
      <c r="AN61" s="271">
        <v>0</v>
      </c>
      <c r="AO61" s="273"/>
      <c r="AP61" s="274"/>
      <c r="AQ61" s="274"/>
      <c r="AR61" s="274"/>
      <c r="AS61" s="274"/>
      <c r="AT61" s="274"/>
      <c r="AU61" s="274"/>
      <c r="AV61" s="274"/>
      <c r="AW61" s="274"/>
      <c r="AX61" s="274"/>
      <c r="AY61" s="274"/>
      <c r="AZ61" s="271">
        <v>0</v>
      </c>
      <c r="BA61" s="167"/>
      <c r="BB61" s="167"/>
      <c r="BC61" s="271">
        <v>0</v>
      </c>
      <c r="BD61" s="271">
        <v>0</v>
      </c>
      <c r="BE61" s="273"/>
      <c r="BF61" s="273"/>
      <c r="BG61" s="273"/>
      <c r="BH61" s="273"/>
      <c r="BI61" s="273"/>
      <c r="BJ61" s="273"/>
      <c r="BK61" s="273"/>
      <c r="BL61" s="273"/>
      <c r="BM61" s="273"/>
      <c r="BN61" s="273"/>
      <c r="BO61" s="273"/>
      <c r="BP61" s="273"/>
      <c r="BQ61" s="273"/>
      <c r="BR61" s="275">
        <v>0</v>
      </c>
      <c r="BS61" s="225"/>
      <c r="BT61" s="277"/>
      <c r="BU61" s="278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</row>
    <row r="62" spans="1:97" s="222" customFormat="1" hidden="1" x14ac:dyDescent="0.25">
      <c r="A62" s="279"/>
      <c r="B62" s="232" t="s">
        <v>44</v>
      </c>
      <c r="C62" s="271">
        <v>10517.07</v>
      </c>
      <c r="D62" s="268">
        <v>5865.74</v>
      </c>
      <c r="E62" s="268">
        <v>5865</v>
      </c>
      <c r="F62" s="35">
        <v>44071</v>
      </c>
      <c r="G62" s="271">
        <v>0.73999999999978172</v>
      </c>
      <c r="H62" s="271">
        <v>0</v>
      </c>
      <c r="I62" s="268"/>
      <c r="J62" s="268"/>
      <c r="K62" s="268">
        <v>2347.41</v>
      </c>
      <c r="L62" s="268"/>
      <c r="M62" s="272">
        <v>50.469314999999995</v>
      </c>
      <c r="N62" s="272">
        <v>11.73705</v>
      </c>
      <c r="O62" s="272">
        <v>2285.2036349999998</v>
      </c>
      <c r="P62" s="272"/>
      <c r="Q62" s="37"/>
      <c r="R62" s="268"/>
      <c r="S62" s="268"/>
      <c r="T62" s="272"/>
      <c r="U62" s="272"/>
      <c r="V62" s="272"/>
      <c r="W62" s="272"/>
      <c r="X62" s="37"/>
      <c r="Y62" s="268"/>
      <c r="Z62" s="268"/>
      <c r="AA62" s="268"/>
      <c r="AB62" s="268"/>
      <c r="AC62" s="268">
        <v>108.92</v>
      </c>
      <c r="AD62" s="167"/>
      <c r="AE62" s="167">
        <v>2195</v>
      </c>
      <c r="AF62" s="268">
        <v>507.43</v>
      </c>
      <c r="AG62" s="271">
        <v>345.05239999999998</v>
      </c>
      <c r="AH62" s="271">
        <v>60.891599999999997</v>
      </c>
      <c r="AI62" s="271">
        <v>101.486</v>
      </c>
      <c r="AJ62" s="268"/>
      <c r="AK62" s="271">
        <v>8937.1785714285706</v>
      </c>
      <c r="AL62" s="271">
        <v>8828.2585714285706</v>
      </c>
      <c r="AM62" s="271">
        <v>1059.3910285714285</v>
      </c>
      <c r="AN62" s="271">
        <v>9887.6495999999988</v>
      </c>
      <c r="AO62" s="273">
        <v>70</v>
      </c>
      <c r="AP62" s="274"/>
      <c r="AQ62" s="274"/>
      <c r="AR62" s="274"/>
      <c r="AS62" s="274"/>
      <c r="AT62" s="274"/>
      <c r="AU62" s="274"/>
      <c r="AV62" s="274"/>
      <c r="AW62" s="274"/>
      <c r="AX62" s="274"/>
      <c r="AY62" s="274"/>
      <c r="AZ62" s="271">
        <v>70</v>
      </c>
      <c r="BA62" s="167"/>
      <c r="BB62" s="167"/>
      <c r="BC62" s="271"/>
      <c r="BD62" s="271"/>
      <c r="BE62" s="273"/>
      <c r="BF62" s="273"/>
      <c r="BG62" s="273"/>
      <c r="BH62" s="273">
        <v>0</v>
      </c>
      <c r="BI62" s="273"/>
      <c r="BJ62" s="273"/>
      <c r="BK62" s="273"/>
      <c r="BL62" s="273"/>
      <c r="BM62" s="273"/>
      <c r="BN62" s="273"/>
      <c r="BO62" s="273"/>
      <c r="BP62" s="273"/>
      <c r="BQ62" s="273"/>
      <c r="BR62" s="275">
        <v>70</v>
      </c>
      <c r="BS62" s="225"/>
      <c r="BT62" s="277"/>
      <c r="BU62" s="278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</row>
    <row r="63" spans="1:97" s="222" customFormat="1" hidden="1" x14ac:dyDescent="0.25">
      <c r="A63" s="269">
        <v>44071</v>
      </c>
      <c r="B63" s="233" t="s">
        <v>43</v>
      </c>
      <c r="C63" s="271"/>
      <c r="D63" s="268"/>
      <c r="E63" s="268"/>
      <c r="F63" s="35"/>
      <c r="G63" s="271">
        <v>0</v>
      </c>
      <c r="H63" s="271">
        <v>0</v>
      </c>
      <c r="I63" s="268"/>
      <c r="J63" s="268"/>
      <c r="K63" s="268"/>
      <c r="L63" s="268"/>
      <c r="M63" s="272">
        <v>0</v>
      </c>
      <c r="N63" s="272">
        <v>0</v>
      </c>
      <c r="O63" s="272">
        <v>0</v>
      </c>
      <c r="P63" s="272"/>
      <c r="Q63" s="37"/>
      <c r="R63" s="268"/>
      <c r="S63" s="268"/>
      <c r="T63" s="272"/>
      <c r="U63" s="272"/>
      <c r="V63" s="272"/>
      <c r="W63" s="272"/>
      <c r="X63" s="37"/>
      <c r="Y63" s="268"/>
      <c r="Z63" s="268"/>
      <c r="AA63" s="268"/>
      <c r="AB63" s="268"/>
      <c r="AC63" s="268"/>
      <c r="AD63" s="167"/>
      <c r="AE63" s="167"/>
      <c r="AF63" s="268"/>
      <c r="AG63" s="271">
        <v>0</v>
      </c>
      <c r="AH63" s="271">
        <v>0</v>
      </c>
      <c r="AI63" s="271">
        <v>0</v>
      </c>
      <c r="AJ63" s="268"/>
      <c r="AK63" s="271">
        <v>0</v>
      </c>
      <c r="AL63" s="271">
        <v>0</v>
      </c>
      <c r="AM63" s="271">
        <v>0</v>
      </c>
      <c r="AN63" s="271">
        <v>0</v>
      </c>
      <c r="AO63" s="273"/>
      <c r="AP63" s="274"/>
      <c r="AQ63" s="274"/>
      <c r="AR63" s="274"/>
      <c r="AS63" s="274"/>
      <c r="AT63" s="274"/>
      <c r="AU63" s="274"/>
      <c r="AV63" s="274"/>
      <c r="AW63" s="274"/>
      <c r="AX63" s="274"/>
      <c r="AY63" s="274"/>
      <c r="AZ63" s="271">
        <v>0</v>
      </c>
      <c r="BA63" s="167"/>
      <c r="BB63" s="167"/>
      <c r="BC63" s="271">
        <v>0</v>
      </c>
      <c r="BD63" s="271">
        <v>0</v>
      </c>
      <c r="BE63" s="273"/>
      <c r="BF63" s="273"/>
      <c r="BG63" s="273"/>
      <c r="BH63" s="273"/>
      <c r="BI63" s="273"/>
      <c r="BJ63" s="273"/>
      <c r="BK63" s="273"/>
      <c r="BL63" s="273"/>
      <c r="BM63" s="273"/>
      <c r="BN63" s="273"/>
      <c r="BO63" s="273"/>
      <c r="BP63" s="273"/>
      <c r="BQ63" s="273"/>
      <c r="BR63" s="275">
        <v>0</v>
      </c>
      <c r="BS63" s="225"/>
      <c r="BT63" s="277"/>
      <c r="BU63" s="278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</row>
    <row r="64" spans="1:97" s="222" customFormat="1" ht="16.5" hidden="1" customHeight="1" x14ac:dyDescent="0.25">
      <c r="A64" s="279"/>
      <c r="B64" s="233" t="s">
        <v>44</v>
      </c>
      <c r="C64" s="271">
        <v>20743.91</v>
      </c>
      <c r="D64" s="268">
        <v>13317.07</v>
      </c>
      <c r="E64" s="268">
        <v>13317</v>
      </c>
      <c r="F64" s="35">
        <v>44072</v>
      </c>
      <c r="G64" s="271">
        <v>6.9999999999708962E-2</v>
      </c>
      <c r="H64" s="271">
        <v>0</v>
      </c>
      <c r="I64" s="268"/>
      <c r="J64" s="268"/>
      <c r="K64" s="268">
        <v>5268.34</v>
      </c>
      <c r="L64" s="268"/>
      <c r="M64" s="272">
        <v>113.26930999999999</v>
      </c>
      <c r="N64" s="272">
        <v>26.341700000000003</v>
      </c>
      <c r="O64" s="272">
        <v>5128.7289900000005</v>
      </c>
      <c r="P64" s="272"/>
      <c r="Q64" s="37"/>
      <c r="R64" s="268"/>
      <c r="S64" s="268"/>
      <c r="T64" s="272"/>
      <c r="U64" s="272"/>
      <c r="V64" s="272"/>
      <c r="W64" s="272"/>
      <c r="X64" s="37"/>
      <c r="Y64" s="268"/>
      <c r="Z64" s="268">
        <v>220</v>
      </c>
      <c r="AA64" s="268"/>
      <c r="AB64" s="268"/>
      <c r="AC64" s="268">
        <v>348.5</v>
      </c>
      <c r="AD64" s="167"/>
      <c r="AE64" s="167">
        <v>1590</v>
      </c>
      <c r="AF64" s="268">
        <v>1153.02</v>
      </c>
      <c r="AG64" s="271">
        <v>784.05360000000007</v>
      </c>
      <c r="AH64" s="271">
        <v>138.36240000000001</v>
      </c>
      <c r="AI64" s="271">
        <v>230.60400000000001</v>
      </c>
      <c r="AJ64" s="268"/>
      <c r="AK64" s="271">
        <v>17491.866071428569</v>
      </c>
      <c r="AL64" s="271">
        <v>16923.366071428569</v>
      </c>
      <c r="AM64" s="271">
        <v>2030.8039285714283</v>
      </c>
      <c r="AN64" s="271">
        <v>18954.169999999998</v>
      </c>
      <c r="AO64" s="273"/>
      <c r="AP64" s="274"/>
      <c r="AQ64" s="274"/>
      <c r="AR64" s="274"/>
      <c r="AS64" s="274"/>
      <c r="AT64" s="274"/>
      <c r="AU64" s="274"/>
      <c r="AV64" s="274"/>
      <c r="AW64" s="274"/>
      <c r="AX64" s="274"/>
      <c r="AY64" s="274"/>
      <c r="AZ64" s="271">
        <v>0</v>
      </c>
      <c r="BA64" s="167">
        <v>90</v>
      </c>
      <c r="BB64" s="167"/>
      <c r="BC64" s="271">
        <v>0</v>
      </c>
      <c r="BD64" s="271">
        <v>0</v>
      </c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3"/>
      <c r="BP64" s="273"/>
      <c r="BQ64" s="273"/>
      <c r="BR64" s="275">
        <v>90</v>
      </c>
      <c r="BS64" s="225"/>
      <c r="BT64" s="277"/>
      <c r="BU64" s="278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</row>
    <row r="65" spans="1:97" s="222" customFormat="1" ht="15.75" hidden="1" customHeight="1" x14ac:dyDescent="0.25">
      <c r="A65" s="269">
        <v>44072</v>
      </c>
      <c r="B65" s="233" t="s">
        <v>43</v>
      </c>
      <c r="C65" s="271"/>
      <c r="D65" s="268"/>
      <c r="E65" s="268"/>
      <c r="F65" s="35"/>
      <c r="G65" s="271">
        <v>0</v>
      </c>
      <c r="H65" s="271">
        <v>0</v>
      </c>
      <c r="I65" s="268"/>
      <c r="J65" s="268"/>
      <c r="K65" s="268"/>
      <c r="L65" s="268"/>
      <c r="M65" s="272">
        <v>0</v>
      </c>
      <c r="N65" s="272">
        <v>0</v>
      </c>
      <c r="O65" s="272">
        <v>0</v>
      </c>
      <c r="P65" s="272"/>
      <c r="Q65" s="37"/>
      <c r="R65" s="268"/>
      <c r="S65" s="268"/>
      <c r="T65" s="272"/>
      <c r="U65" s="272"/>
      <c r="V65" s="272"/>
      <c r="W65" s="272"/>
      <c r="X65" s="37"/>
      <c r="Y65" s="268"/>
      <c r="Z65" s="268"/>
      <c r="AA65" s="268"/>
      <c r="AB65" s="268"/>
      <c r="AC65" s="268"/>
      <c r="AD65" s="167"/>
      <c r="AE65" s="167"/>
      <c r="AF65" s="268"/>
      <c r="AG65" s="271">
        <v>0</v>
      </c>
      <c r="AH65" s="271">
        <v>0</v>
      </c>
      <c r="AI65" s="271">
        <v>0</v>
      </c>
      <c r="AJ65" s="268"/>
      <c r="AK65" s="271">
        <v>0</v>
      </c>
      <c r="AL65" s="271">
        <v>0</v>
      </c>
      <c r="AM65" s="271">
        <v>0</v>
      </c>
      <c r="AN65" s="271">
        <v>0</v>
      </c>
      <c r="AO65" s="273"/>
      <c r="AP65" s="274"/>
      <c r="AQ65" s="274"/>
      <c r="AR65" s="274"/>
      <c r="AS65" s="274"/>
      <c r="AT65" s="274"/>
      <c r="AU65" s="274"/>
      <c r="AV65" s="274"/>
      <c r="AW65" s="274"/>
      <c r="AX65" s="274"/>
      <c r="AY65" s="274"/>
      <c r="AZ65" s="271">
        <v>0</v>
      </c>
      <c r="BA65" s="167"/>
      <c r="BB65" s="167"/>
      <c r="BC65" s="271">
        <v>0</v>
      </c>
      <c r="BD65" s="271">
        <v>0</v>
      </c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3"/>
      <c r="BP65" s="273"/>
      <c r="BQ65" s="273"/>
      <c r="BR65" s="275">
        <v>0</v>
      </c>
      <c r="BS65" s="225"/>
      <c r="BT65" s="277"/>
      <c r="BU65" s="278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</row>
    <row r="66" spans="1:97" s="222" customFormat="1" ht="15.75" hidden="1" thickBot="1" x14ac:dyDescent="0.3">
      <c r="A66" s="279"/>
      <c r="B66" s="233" t="s">
        <v>44</v>
      </c>
      <c r="C66" s="271">
        <v>4674.29</v>
      </c>
      <c r="D66" s="268">
        <v>2909.73</v>
      </c>
      <c r="E66" s="268">
        <v>2910</v>
      </c>
      <c r="F66" s="35">
        <v>44075</v>
      </c>
      <c r="G66" s="271">
        <v>0</v>
      </c>
      <c r="H66" s="271">
        <v>0.26999999999998181</v>
      </c>
      <c r="I66" s="268"/>
      <c r="J66" s="268"/>
      <c r="K66" s="268">
        <v>1214.56</v>
      </c>
      <c r="L66" s="268"/>
      <c r="M66" s="272">
        <v>26.113039999999998</v>
      </c>
      <c r="N66" s="272">
        <v>6.0728</v>
      </c>
      <c r="O66" s="272">
        <v>1182.3741600000001</v>
      </c>
      <c r="P66" s="272"/>
      <c r="Q66" s="37"/>
      <c r="R66" s="268"/>
      <c r="S66" s="268"/>
      <c r="T66" s="272"/>
      <c r="U66" s="272"/>
      <c r="V66" s="272"/>
      <c r="W66" s="272"/>
      <c r="X66" s="37"/>
      <c r="Y66" s="268"/>
      <c r="Z66" s="268"/>
      <c r="AA66" s="268"/>
      <c r="AB66" s="268"/>
      <c r="AC66" s="268"/>
      <c r="AD66" s="167"/>
      <c r="AE66" s="167">
        <v>550</v>
      </c>
      <c r="AF66" s="268">
        <v>214.29</v>
      </c>
      <c r="AG66" s="271">
        <v>145.71720000000002</v>
      </c>
      <c r="AH66" s="271">
        <v>25.7148</v>
      </c>
      <c r="AI66" s="271">
        <v>42.858000000000004</v>
      </c>
      <c r="AJ66" s="268"/>
      <c r="AK66" s="271">
        <v>3982.1428571428569</v>
      </c>
      <c r="AL66" s="271">
        <v>3982.1428571428569</v>
      </c>
      <c r="AM66" s="271">
        <v>477.85714285714283</v>
      </c>
      <c r="AN66" s="271">
        <v>4460</v>
      </c>
      <c r="AO66" s="273">
        <v>980</v>
      </c>
      <c r="AP66" s="274"/>
      <c r="AQ66" s="274"/>
      <c r="AR66" s="274"/>
      <c r="AS66" s="274"/>
      <c r="AT66" s="274"/>
      <c r="AU66" s="274"/>
      <c r="AV66" s="274"/>
      <c r="AW66" s="274"/>
      <c r="AX66" s="274"/>
      <c r="AY66" s="274"/>
      <c r="AZ66" s="271">
        <v>980</v>
      </c>
      <c r="BA66" s="167"/>
      <c r="BB66" s="167"/>
      <c r="BC66" s="271"/>
      <c r="BD66" s="271"/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3"/>
      <c r="BP66" s="273"/>
      <c r="BQ66" s="273"/>
      <c r="BR66" s="275">
        <v>980</v>
      </c>
      <c r="BS66" s="225"/>
      <c r="BT66" s="277"/>
      <c r="BU66" s="278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</row>
    <row r="67" spans="1:97" s="222" customFormat="1" hidden="1" x14ac:dyDescent="0.25">
      <c r="A67" s="282">
        <v>44073</v>
      </c>
      <c r="B67" s="233" t="s">
        <v>43</v>
      </c>
      <c r="C67" s="271"/>
      <c r="D67" s="268"/>
      <c r="E67" s="268"/>
      <c r="F67" s="35"/>
      <c r="G67" s="271">
        <v>0</v>
      </c>
      <c r="H67" s="271">
        <v>0</v>
      </c>
      <c r="I67" s="268"/>
      <c r="J67" s="268"/>
      <c r="K67" s="268"/>
      <c r="L67" s="268"/>
      <c r="M67" s="272">
        <v>0</v>
      </c>
      <c r="N67" s="272">
        <v>0</v>
      </c>
      <c r="O67" s="272">
        <v>0</v>
      </c>
      <c r="P67" s="272"/>
      <c r="Q67" s="37"/>
      <c r="R67" s="268"/>
      <c r="S67" s="268"/>
      <c r="T67" s="272"/>
      <c r="U67" s="272"/>
      <c r="V67" s="272"/>
      <c r="W67" s="272"/>
      <c r="X67" s="37"/>
      <c r="Y67" s="268"/>
      <c r="Z67" s="268"/>
      <c r="AA67" s="268"/>
      <c r="AB67" s="268"/>
      <c r="AC67" s="268"/>
      <c r="AD67" s="167"/>
      <c r="AE67" s="167"/>
      <c r="AF67" s="268"/>
      <c r="AG67" s="271">
        <v>0</v>
      </c>
      <c r="AH67" s="271">
        <v>0</v>
      </c>
      <c r="AI67" s="271">
        <v>0</v>
      </c>
      <c r="AJ67" s="268"/>
      <c r="AK67" s="271">
        <v>0</v>
      </c>
      <c r="AL67" s="271">
        <v>0</v>
      </c>
      <c r="AM67" s="271">
        <v>0</v>
      </c>
      <c r="AN67" s="271">
        <v>0</v>
      </c>
      <c r="AO67" s="273"/>
      <c r="AP67" s="274"/>
      <c r="AQ67" s="274"/>
      <c r="AR67" s="274"/>
      <c r="AS67" s="274"/>
      <c r="AT67" s="274"/>
      <c r="AU67" s="274"/>
      <c r="AV67" s="274"/>
      <c r="AW67" s="274"/>
      <c r="AX67" s="274"/>
      <c r="AY67" s="274"/>
      <c r="AZ67" s="271">
        <v>0</v>
      </c>
      <c r="BA67" s="167"/>
      <c r="BB67" s="167"/>
      <c r="BC67" s="271">
        <v>0</v>
      </c>
      <c r="BD67" s="271">
        <v>0</v>
      </c>
      <c r="BE67" s="273"/>
      <c r="BF67" s="273"/>
      <c r="BG67" s="273"/>
      <c r="BH67" s="273"/>
      <c r="BI67" s="273"/>
      <c r="BJ67" s="273"/>
      <c r="BK67" s="273"/>
      <c r="BL67" s="273"/>
      <c r="BM67" s="273"/>
      <c r="BN67" s="273"/>
      <c r="BO67" s="273"/>
      <c r="BP67" s="273"/>
      <c r="BQ67" s="273"/>
      <c r="BR67" s="275">
        <v>0</v>
      </c>
      <c r="BS67" s="225"/>
      <c r="BT67" s="277"/>
      <c r="BU67" s="278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</row>
    <row r="68" spans="1:97" s="222" customFormat="1" ht="16.5" hidden="1" customHeight="1" thickBot="1" x14ac:dyDescent="0.3">
      <c r="A68" s="269"/>
      <c r="B68" s="233" t="s">
        <v>44</v>
      </c>
      <c r="C68" s="271"/>
      <c r="D68" s="268"/>
      <c r="E68" s="268"/>
      <c r="F68" s="35"/>
      <c r="G68" s="271">
        <v>0</v>
      </c>
      <c r="H68" s="271">
        <v>0</v>
      </c>
      <c r="I68" s="268"/>
      <c r="J68" s="268"/>
      <c r="K68" s="268"/>
      <c r="L68" s="268"/>
      <c r="M68" s="272">
        <v>0</v>
      </c>
      <c r="N68" s="272">
        <v>0</v>
      </c>
      <c r="O68" s="272">
        <v>0</v>
      </c>
      <c r="P68" s="272"/>
      <c r="Q68" s="37"/>
      <c r="R68" s="268"/>
      <c r="S68" s="268"/>
      <c r="T68" s="272"/>
      <c r="U68" s="272"/>
      <c r="V68" s="272"/>
      <c r="W68" s="272"/>
      <c r="X68" s="37"/>
      <c r="Y68" s="268"/>
      <c r="Z68" s="268"/>
      <c r="AA68" s="268"/>
      <c r="AB68" s="268"/>
      <c r="AC68" s="268"/>
      <c r="AD68" s="167"/>
      <c r="AE68" s="167"/>
      <c r="AF68" s="268"/>
      <c r="AG68" s="271">
        <v>0</v>
      </c>
      <c r="AH68" s="271">
        <v>0</v>
      </c>
      <c r="AI68" s="271">
        <v>0</v>
      </c>
      <c r="AJ68" s="268"/>
      <c r="AK68" s="271">
        <v>0</v>
      </c>
      <c r="AL68" s="271">
        <v>0</v>
      </c>
      <c r="AM68" s="271">
        <v>0</v>
      </c>
      <c r="AN68" s="271">
        <v>0</v>
      </c>
      <c r="AO68" s="273"/>
      <c r="AP68" s="274"/>
      <c r="AQ68" s="274"/>
      <c r="AR68" s="274"/>
      <c r="AS68" s="274"/>
      <c r="AT68" s="274"/>
      <c r="AU68" s="274"/>
      <c r="AV68" s="274"/>
      <c r="AW68" s="274"/>
      <c r="AX68" s="274"/>
      <c r="AY68" s="274"/>
      <c r="AZ68" s="271">
        <v>0</v>
      </c>
      <c r="BA68" s="167"/>
      <c r="BB68" s="167"/>
      <c r="BC68" s="271"/>
      <c r="BD68" s="271"/>
      <c r="BE68" s="273"/>
      <c r="BF68" s="273"/>
      <c r="BG68" s="273"/>
      <c r="BH68" s="273"/>
      <c r="BI68" s="273"/>
      <c r="BJ68" s="273"/>
      <c r="BK68" s="273"/>
      <c r="BL68" s="273"/>
      <c r="BM68" s="273"/>
      <c r="BN68" s="273"/>
      <c r="BO68" s="273"/>
      <c r="BP68" s="273"/>
      <c r="BQ68" s="273"/>
      <c r="BR68" s="275">
        <v>0</v>
      </c>
      <c r="BS68" s="225"/>
      <c r="BT68" s="277"/>
      <c r="BU68" s="278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</row>
    <row r="69" spans="1:97" s="222" customFormat="1" ht="15.75" customHeight="1" x14ac:dyDescent="0.25">
      <c r="A69" s="282">
        <v>44074</v>
      </c>
      <c r="B69" s="233" t="s">
        <v>43</v>
      </c>
      <c r="C69" s="271"/>
      <c r="D69" s="268"/>
      <c r="E69" s="268"/>
      <c r="F69" s="35"/>
      <c r="G69" s="271">
        <v>0</v>
      </c>
      <c r="H69" s="271">
        <v>0</v>
      </c>
      <c r="I69" s="268"/>
      <c r="J69" s="268"/>
      <c r="K69" s="268"/>
      <c r="L69" s="268"/>
      <c r="M69" s="272">
        <v>0</v>
      </c>
      <c r="N69" s="272">
        <v>0</v>
      </c>
      <c r="O69" s="272">
        <v>0</v>
      </c>
      <c r="P69" s="272">
        <v>0</v>
      </c>
      <c r="Q69" s="37"/>
      <c r="R69" s="268"/>
      <c r="S69" s="268"/>
      <c r="T69" s="272">
        <v>0</v>
      </c>
      <c r="U69" s="272">
        <v>0</v>
      </c>
      <c r="V69" s="272">
        <v>0</v>
      </c>
      <c r="W69" s="272">
        <v>0</v>
      </c>
      <c r="X69" s="37"/>
      <c r="Y69" s="268"/>
      <c r="Z69" s="268"/>
      <c r="AA69" s="268"/>
      <c r="AB69" s="268"/>
      <c r="AC69" s="268"/>
      <c r="AD69" s="167"/>
      <c r="AE69" s="167"/>
      <c r="AF69" s="268"/>
      <c r="AG69" s="271">
        <v>0</v>
      </c>
      <c r="AH69" s="271">
        <v>0</v>
      </c>
      <c r="AI69" s="271">
        <v>0</v>
      </c>
      <c r="AJ69" s="268"/>
      <c r="AK69" s="271">
        <v>0</v>
      </c>
      <c r="AL69" s="271">
        <v>0</v>
      </c>
      <c r="AM69" s="271">
        <v>0</v>
      </c>
      <c r="AN69" s="271">
        <v>0</v>
      </c>
      <c r="AO69" s="273"/>
      <c r="AP69" s="274"/>
      <c r="AQ69" s="283">
        <v>0</v>
      </c>
      <c r="AR69" s="274"/>
      <c r="AS69" s="274"/>
      <c r="AT69" s="274"/>
      <c r="AU69" s="274"/>
      <c r="AV69" s="274"/>
      <c r="AW69" s="274"/>
      <c r="AX69" s="274"/>
      <c r="AY69" s="274"/>
      <c r="AZ69" s="271">
        <v>0</v>
      </c>
      <c r="BA69" s="167"/>
      <c r="BB69" s="167"/>
      <c r="BC69" s="271">
        <v>0</v>
      </c>
      <c r="BD69" s="271">
        <v>0</v>
      </c>
      <c r="BE69" s="273"/>
      <c r="BF69" s="273"/>
      <c r="BG69" s="273"/>
      <c r="BH69" s="273"/>
      <c r="BI69" s="273"/>
      <c r="BJ69" s="273"/>
      <c r="BK69" s="273"/>
      <c r="BL69" s="273"/>
      <c r="BM69" s="273"/>
      <c r="BN69" s="273"/>
      <c r="BO69" s="273"/>
      <c r="BP69" s="273"/>
      <c r="BQ69" s="273"/>
      <c r="BR69" s="275">
        <v>0</v>
      </c>
      <c r="BS69" s="225"/>
      <c r="BT69" s="277"/>
      <c r="BU69" s="278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</row>
    <row r="70" spans="1:97" s="326" customFormat="1" ht="15.75" thickBot="1" x14ac:dyDescent="0.3">
      <c r="A70" s="312"/>
      <c r="B70" s="313" t="s">
        <v>44</v>
      </c>
      <c r="C70" s="314"/>
      <c r="D70" s="315"/>
      <c r="E70" s="315"/>
      <c r="F70" s="316"/>
      <c r="G70" s="314">
        <v>0</v>
      </c>
      <c r="H70" s="314">
        <v>0</v>
      </c>
      <c r="I70" s="315"/>
      <c r="J70" s="315"/>
      <c r="K70" s="315"/>
      <c r="L70" s="315"/>
      <c r="M70" s="317">
        <v>0</v>
      </c>
      <c r="N70" s="317">
        <v>0</v>
      </c>
      <c r="O70" s="317">
        <v>0</v>
      </c>
      <c r="P70" s="317">
        <v>0</v>
      </c>
      <c r="Q70" s="318"/>
      <c r="R70" s="315"/>
      <c r="S70" s="315"/>
      <c r="T70" s="317">
        <v>0</v>
      </c>
      <c r="U70" s="317">
        <v>0</v>
      </c>
      <c r="V70" s="317">
        <v>0</v>
      </c>
      <c r="W70" s="317">
        <v>0</v>
      </c>
      <c r="X70" s="318"/>
      <c r="Y70" s="315"/>
      <c r="Z70" s="315"/>
      <c r="AA70" s="315"/>
      <c r="AB70" s="315"/>
      <c r="AC70" s="315"/>
      <c r="AD70" s="319"/>
      <c r="AE70" s="319"/>
      <c r="AF70" s="315"/>
      <c r="AG70" s="314">
        <v>0</v>
      </c>
      <c r="AH70" s="314">
        <v>0</v>
      </c>
      <c r="AI70" s="314">
        <v>0</v>
      </c>
      <c r="AJ70" s="315"/>
      <c r="AK70" s="314">
        <v>0</v>
      </c>
      <c r="AL70" s="314">
        <v>0</v>
      </c>
      <c r="AM70" s="314">
        <v>0</v>
      </c>
      <c r="AN70" s="314">
        <v>0</v>
      </c>
      <c r="AO70" s="320"/>
      <c r="AP70" s="321"/>
      <c r="AQ70" s="321"/>
      <c r="AR70" s="321"/>
      <c r="AS70" s="321"/>
      <c r="AT70" s="321"/>
      <c r="AU70" s="321"/>
      <c r="AV70" s="321"/>
      <c r="AW70" s="321"/>
      <c r="AX70" s="321"/>
      <c r="AY70" s="321"/>
      <c r="AZ70" s="314">
        <v>0</v>
      </c>
      <c r="BA70" s="319"/>
      <c r="BB70" s="319"/>
      <c r="BC70" s="314"/>
      <c r="BD70" s="314"/>
      <c r="BE70" s="320"/>
      <c r="BF70" s="320"/>
      <c r="BG70" s="320"/>
      <c r="BH70" s="320"/>
      <c r="BI70" s="320"/>
      <c r="BJ70" s="320"/>
      <c r="BK70" s="320"/>
      <c r="BL70" s="320"/>
      <c r="BM70" s="320"/>
      <c r="BN70" s="320"/>
      <c r="BO70" s="320"/>
      <c r="BP70" s="320"/>
      <c r="BQ70" s="320"/>
      <c r="BR70" s="322">
        <v>0</v>
      </c>
      <c r="BS70" s="323"/>
      <c r="BT70" s="324"/>
      <c r="BU70" s="325"/>
      <c r="BV70" s="325"/>
      <c r="BW70" s="325"/>
      <c r="BX70" s="325"/>
      <c r="BY70" s="325"/>
      <c r="BZ70" s="325"/>
      <c r="CA70" s="325"/>
      <c r="CB70" s="325"/>
      <c r="CC70" s="325"/>
      <c r="CD70" s="325"/>
      <c r="CE70" s="325"/>
      <c r="CF70" s="325"/>
      <c r="CG70" s="325"/>
      <c r="CH70" s="325"/>
      <c r="CI70" s="325"/>
      <c r="CJ70" s="325"/>
      <c r="CK70" s="325"/>
      <c r="CL70" s="325"/>
      <c r="CM70" s="325"/>
      <c r="CN70" s="325"/>
      <c r="CO70" s="325"/>
      <c r="CP70" s="325"/>
      <c r="CQ70" s="325"/>
      <c r="CR70" s="325"/>
      <c r="CS70" s="325"/>
    </row>
    <row r="71" spans="1:97" s="222" customFormat="1" ht="16.5" thickTop="1" thickBot="1" x14ac:dyDescent="0.3">
      <c r="A71" s="284"/>
      <c r="C71" s="285"/>
      <c r="D71" s="286"/>
      <c r="E71" s="286"/>
      <c r="F71" s="52"/>
      <c r="G71" s="285"/>
      <c r="H71" s="285"/>
      <c r="I71" s="286"/>
      <c r="J71" s="286"/>
      <c r="K71" s="286"/>
      <c r="L71" s="286"/>
      <c r="M71" s="287"/>
      <c r="N71" s="287"/>
      <c r="O71" s="287"/>
      <c r="P71" s="287"/>
      <c r="Q71" s="52"/>
      <c r="R71" s="286"/>
      <c r="S71" s="286"/>
      <c r="T71" s="287"/>
      <c r="U71" s="287"/>
      <c r="V71" s="287"/>
      <c r="W71" s="287"/>
      <c r="X71" s="52"/>
      <c r="Y71" s="286"/>
      <c r="Z71" s="286"/>
      <c r="AA71" s="286"/>
      <c r="AB71" s="286"/>
      <c r="AC71" s="286"/>
      <c r="AD71" s="288"/>
      <c r="AE71" s="288"/>
      <c r="AF71" s="286"/>
      <c r="AG71" s="285"/>
      <c r="AH71" s="285"/>
      <c r="AI71" s="285"/>
      <c r="AJ71" s="286"/>
      <c r="AK71" s="285"/>
      <c r="AL71" s="285"/>
      <c r="AM71" s="285"/>
      <c r="AN71" s="285"/>
      <c r="AO71" s="289"/>
      <c r="AP71" s="290"/>
      <c r="AQ71" s="290"/>
      <c r="AR71" s="290"/>
      <c r="AS71" s="290"/>
      <c r="AT71" s="290"/>
      <c r="AU71" s="290"/>
      <c r="AV71" s="290"/>
      <c r="AW71" s="290"/>
      <c r="AX71" s="290"/>
      <c r="AY71" s="290"/>
      <c r="AZ71" s="285"/>
      <c r="BA71" s="288"/>
      <c r="BB71" s="288"/>
      <c r="BC71" s="285"/>
      <c r="BD71" s="285"/>
      <c r="BE71" s="290"/>
      <c r="BF71" s="290"/>
      <c r="BG71" s="290"/>
      <c r="BH71" s="290"/>
      <c r="BI71" s="290"/>
      <c r="BJ71" s="290"/>
      <c r="BK71" s="290"/>
      <c r="BL71" s="290"/>
      <c r="BM71" s="290"/>
      <c r="BN71" s="290"/>
      <c r="BO71" s="290"/>
      <c r="BP71" s="290"/>
      <c r="BQ71" s="290"/>
      <c r="BR71" s="285"/>
      <c r="BS71" s="225"/>
      <c r="BT71" s="225"/>
    </row>
    <row r="72" spans="1:97" s="222" customFormat="1" ht="16.5" customHeight="1" thickTop="1" thickBot="1" x14ac:dyDescent="0.3">
      <c r="A72" s="291" t="s">
        <v>45</v>
      </c>
      <c r="B72" s="291"/>
      <c r="C72" s="292">
        <v>234947.4</v>
      </c>
      <c r="D72" s="292">
        <v>135208.01</v>
      </c>
      <c r="E72" s="292">
        <v>135220</v>
      </c>
      <c r="F72" s="292"/>
      <c r="G72" s="292">
        <v>0.80999999999949068</v>
      </c>
      <c r="H72" s="292">
        <v>13.589999999999804</v>
      </c>
      <c r="I72" s="292">
        <v>0</v>
      </c>
      <c r="J72" s="292">
        <v>0</v>
      </c>
      <c r="K72" s="292">
        <v>32055.97</v>
      </c>
      <c r="L72" s="292">
        <v>0</v>
      </c>
      <c r="M72" s="292">
        <v>751.76835499999981</v>
      </c>
      <c r="N72" s="292">
        <v>174.82984999999999</v>
      </c>
      <c r="O72" s="292">
        <v>34039.371794999999</v>
      </c>
      <c r="P72" s="292"/>
      <c r="Q72" s="292"/>
      <c r="R72" s="292">
        <v>0</v>
      </c>
      <c r="S72" s="292">
        <v>0</v>
      </c>
      <c r="T72" s="292">
        <v>0</v>
      </c>
      <c r="U72" s="292">
        <v>0</v>
      </c>
      <c r="V72" s="292">
        <v>0</v>
      </c>
      <c r="W72" s="292">
        <v>0</v>
      </c>
      <c r="X72" s="292"/>
      <c r="Y72" s="292">
        <v>0</v>
      </c>
      <c r="Z72" s="292">
        <v>564.25</v>
      </c>
      <c r="AA72" s="292">
        <v>233</v>
      </c>
      <c r="AB72" s="292">
        <v>108.5</v>
      </c>
      <c r="AC72" s="292">
        <v>1784.2</v>
      </c>
      <c r="AD72" s="292"/>
      <c r="AE72" s="292">
        <v>62225</v>
      </c>
      <c r="AF72" s="292">
        <v>5455.78</v>
      </c>
      <c r="AG72" s="292">
        <v>3709.9304000000002</v>
      </c>
      <c r="AH72" s="292">
        <v>654.69359999999995</v>
      </c>
      <c r="AI72" s="292">
        <v>1091.1559999999999</v>
      </c>
      <c r="AJ72" s="292">
        <v>0</v>
      </c>
      <c r="AK72" s="292">
        <v>204903.23214285716</v>
      </c>
      <c r="AL72" s="292">
        <v>194119.62607142856</v>
      </c>
      <c r="AM72" s="292">
        <v>23294.355128571427</v>
      </c>
      <c r="AN72" s="292">
        <v>217413.98119999998</v>
      </c>
      <c r="AO72" s="293">
        <v>3325</v>
      </c>
      <c r="AP72" s="293">
        <v>890</v>
      </c>
      <c r="AQ72" s="293">
        <v>1890</v>
      </c>
      <c r="AR72" s="293">
        <v>1825</v>
      </c>
      <c r="AS72" s="293">
        <v>0</v>
      </c>
      <c r="AT72" s="293">
        <v>0</v>
      </c>
      <c r="AU72" s="294">
        <v>0</v>
      </c>
      <c r="AV72" s="294">
        <v>0</v>
      </c>
      <c r="AW72" s="294">
        <v>0</v>
      </c>
      <c r="AX72" s="294">
        <v>0</v>
      </c>
      <c r="AY72" s="292">
        <v>0</v>
      </c>
      <c r="AZ72" s="292">
        <v>7860</v>
      </c>
      <c r="BA72" s="294">
        <v>400</v>
      </c>
      <c r="BB72" s="292">
        <v>0</v>
      </c>
      <c r="BC72" s="292">
        <v>0</v>
      </c>
      <c r="BD72" s="292">
        <v>0</v>
      </c>
      <c r="BE72" s="295">
        <v>0</v>
      </c>
      <c r="BF72" s="292">
        <v>0</v>
      </c>
      <c r="BG72" s="292">
        <v>0</v>
      </c>
      <c r="BH72" s="292">
        <v>0</v>
      </c>
      <c r="BI72" s="292">
        <v>0</v>
      </c>
      <c r="BJ72" s="292">
        <v>0</v>
      </c>
      <c r="BK72" s="292">
        <v>0</v>
      </c>
      <c r="BL72" s="292">
        <v>0</v>
      </c>
      <c r="BM72" s="292">
        <v>0</v>
      </c>
      <c r="BN72" s="292">
        <v>0</v>
      </c>
      <c r="BO72" s="292">
        <v>0</v>
      </c>
      <c r="BP72" s="292">
        <v>0</v>
      </c>
      <c r="BQ72" s="292"/>
      <c r="BR72" s="292">
        <v>8260</v>
      </c>
      <c r="BS72" s="225"/>
      <c r="BT72" s="225"/>
    </row>
    <row r="73" spans="1:97" s="222" customFormat="1" ht="15.75" thickTop="1" x14ac:dyDescent="0.25">
      <c r="A73" s="222" t="s">
        <v>100</v>
      </c>
      <c r="C73" s="230">
        <v>7860</v>
      </c>
      <c r="D73" s="296"/>
      <c r="E73" s="225"/>
      <c r="F73" s="225"/>
      <c r="G73" s="296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5"/>
      <c r="AF73" s="225"/>
      <c r="AG73" s="225"/>
      <c r="AH73" s="225"/>
      <c r="AI73" s="225"/>
      <c r="AJ73" s="225"/>
      <c r="AK73" s="297" t="s">
        <v>119</v>
      </c>
      <c r="AL73" s="297"/>
      <c r="AM73" s="298"/>
      <c r="AN73" s="299"/>
      <c r="AO73" s="300">
        <v>3800</v>
      </c>
      <c r="AP73" s="300">
        <v>2100</v>
      </c>
      <c r="AQ73" s="300">
        <v>2100</v>
      </c>
      <c r="AR73" s="300">
        <v>2100</v>
      </c>
      <c r="AS73" s="300">
        <v>1000</v>
      </c>
      <c r="AT73" s="300">
        <v>1500</v>
      </c>
      <c r="AU73" s="225"/>
      <c r="AV73" s="225"/>
      <c r="AW73" s="300">
        <v>1500</v>
      </c>
      <c r="AX73" s="300">
        <v>1500</v>
      </c>
      <c r="AY73" s="225"/>
      <c r="AZ73" s="225"/>
      <c r="BA73" s="225"/>
      <c r="BB73" s="225"/>
      <c r="BC73" s="225"/>
      <c r="BD73" s="301" t="s">
        <v>68</v>
      </c>
      <c r="BE73" s="302">
        <v>0</v>
      </c>
      <c r="BF73" s="302">
        <v>0</v>
      </c>
      <c r="BG73" s="302">
        <v>0</v>
      </c>
      <c r="BH73" s="302">
        <v>0</v>
      </c>
      <c r="BI73" s="302">
        <v>0</v>
      </c>
      <c r="BJ73" s="302">
        <v>0</v>
      </c>
      <c r="BK73" s="303"/>
      <c r="BL73" s="303"/>
      <c r="BM73" s="303"/>
      <c r="BN73" s="303"/>
      <c r="BO73" s="303"/>
      <c r="BP73" s="303"/>
      <c r="BQ73" s="303"/>
      <c r="BR73" s="296">
        <v>0</v>
      </c>
      <c r="BS73" s="225"/>
      <c r="BT73" s="225"/>
    </row>
    <row r="74" spans="1:97" s="222" customFormat="1" ht="15.75" customHeight="1" x14ac:dyDescent="0.25">
      <c r="A74" s="222" t="s">
        <v>101</v>
      </c>
      <c r="C74" s="230">
        <v>0</v>
      </c>
      <c r="D74" s="296"/>
      <c r="E74" s="296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225" t="s">
        <v>135</v>
      </c>
      <c r="AF74" s="296">
        <v>55475</v>
      </c>
      <c r="AG74" s="225"/>
      <c r="AH74" s="225"/>
      <c r="AI74" s="225"/>
      <c r="AJ74" s="225"/>
      <c r="AK74" s="297" t="s">
        <v>120</v>
      </c>
      <c r="AL74" s="297">
        <v>194119.62607142856</v>
      </c>
      <c r="AM74" s="296"/>
      <c r="AN74" s="299"/>
      <c r="AO74" s="300">
        <v>475</v>
      </c>
      <c r="AP74" s="300">
        <v>1210</v>
      </c>
      <c r="AQ74" s="300">
        <v>210</v>
      </c>
      <c r="AR74" s="300">
        <v>275</v>
      </c>
      <c r="AS74" s="300">
        <v>1000</v>
      </c>
      <c r="AT74" s="300">
        <v>1500</v>
      </c>
      <c r="AU74" s="300">
        <v>0</v>
      </c>
      <c r="AV74" s="300">
        <v>0</v>
      </c>
      <c r="AW74" s="300">
        <v>1500</v>
      </c>
      <c r="AX74" s="300">
        <v>1500</v>
      </c>
      <c r="AY74" s="225"/>
      <c r="AZ74" s="225"/>
      <c r="BA74" s="225"/>
      <c r="BB74" s="225"/>
      <c r="BC74" s="225"/>
      <c r="BD74" s="303" t="s">
        <v>104</v>
      </c>
      <c r="BE74" s="302">
        <v>0</v>
      </c>
      <c r="BF74" s="302">
        <v>0</v>
      </c>
      <c r="BG74" s="302">
        <v>0</v>
      </c>
      <c r="BH74" s="302">
        <v>0</v>
      </c>
      <c r="BI74" s="302">
        <v>0</v>
      </c>
      <c r="BJ74" s="302">
        <v>0</v>
      </c>
      <c r="BK74" s="302">
        <v>0</v>
      </c>
      <c r="BL74" s="302">
        <v>0</v>
      </c>
      <c r="BM74" s="302">
        <v>0</v>
      </c>
      <c r="BN74" s="302">
        <v>0</v>
      </c>
      <c r="BO74" s="302">
        <v>0</v>
      </c>
      <c r="BP74" s="302">
        <v>0</v>
      </c>
      <c r="BQ74" s="302"/>
      <c r="BR74" s="296">
        <v>0</v>
      </c>
      <c r="BS74" s="225"/>
      <c r="BT74" s="225"/>
    </row>
    <row r="75" spans="1:97" s="222" customFormat="1" ht="15.75" x14ac:dyDescent="0.25">
      <c r="A75" s="222" t="s">
        <v>102</v>
      </c>
      <c r="C75" s="230">
        <v>0</v>
      </c>
      <c r="D75" s="296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304"/>
      <c r="AE75" s="305" t="s">
        <v>133</v>
      </c>
      <c r="AF75" s="300">
        <v>6750</v>
      </c>
      <c r="AG75" s="225"/>
      <c r="AH75" s="225"/>
      <c r="AI75" s="225"/>
      <c r="AJ75" s="225"/>
      <c r="AK75" s="297" t="s">
        <v>121</v>
      </c>
      <c r="AL75" s="297">
        <v>0</v>
      </c>
      <c r="AM75" s="298"/>
      <c r="AN75" s="299"/>
      <c r="AO75" s="300">
        <v>427.5</v>
      </c>
      <c r="AP75" s="300">
        <v>1089</v>
      </c>
      <c r="AQ75" s="300">
        <v>189</v>
      </c>
      <c r="AR75" s="300">
        <v>247.5</v>
      </c>
      <c r="AS75" s="300">
        <v>900</v>
      </c>
      <c r="AT75" s="300">
        <v>1350</v>
      </c>
      <c r="AU75" s="300">
        <v>0</v>
      </c>
      <c r="AV75" s="300">
        <v>0</v>
      </c>
      <c r="AW75" s="300">
        <v>1350</v>
      </c>
      <c r="AX75" s="300">
        <v>1350</v>
      </c>
      <c r="AY75" s="225"/>
      <c r="AZ75" s="225"/>
      <c r="BA75" s="225"/>
      <c r="BB75" s="225"/>
      <c r="BC75" s="225"/>
      <c r="BD75" s="306"/>
      <c r="BE75" s="230"/>
      <c r="BF75" s="230"/>
      <c r="BG75" s="230"/>
      <c r="BH75" s="230"/>
      <c r="BI75" s="230"/>
      <c r="BR75" s="225"/>
      <c r="BS75" s="225"/>
      <c r="BT75" s="225"/>
    </row>
    <row r="76" spans="1:97" s="222" customFormat="1" ht="16.5" customHeight="1" thickBot="1" x14ac:dyDescent="0.3">
      <c r="A76" s="222" t="s">
        <v>34</v>
      </c>
      <c r="C76" s="307">
        <v>400</v>
      </c>
      <c r="D76" s="296"/>
      <c r="E76" s="296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97" t="s">
        <v>122</v>
      </c>
      <c r="AL76" s="297">
        <v>194119.62607142856</v>
      </c>
      <c r="AM76" s="298"/>
      <c r="AN76" s="299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  <c r="BB76" s="225"/>
      <c r="BC76" s="225"/>
      <c r="BD76" s="308" t="s">
        <v>69</v>
      </c>
      <c r="BE76" s="309">
        <v>0</v>
      </c>
      <c r="BF76" s="309">
        <v>0</v>
      </c>
      <c r="BG76" s="309" t="e">
        <v>#VALUE!</v>
      </c>
      <c r="BH76" s="309">
        <v>0</v>
      </c>
      <c r="BI76" s="309">
        <v>0</v>
      </c>
      <c r="BJ76" s="309">
        <v>0</v>
      </c>
      <c r="BK76" s="309">
        <v>0</v>
      </c>
      <c r="BL76" s="309">
        <v>0</v>
      </c>
      <c r="BM76" s="309">
        <v>0</v>
      </c>
      <c r="BN76" s="309">
        <v>0</v>
      </c>
      <c r="BO76" s="309">
        <v>0</v>
      </c>
      <c r="BP76" s="309">
        <v>0</v>
      </c>
      <c r="BQ76" s="309"/>
      <c r="BR76" s="296" t="e">
        <v>#VALUE!</v>
      </c>
      <c r="BS76" s="225"/>
      <c r="BT76" s="225"/>
    </row>
    <row r="77" spans="1:97" s="222" customFormat="1" ht="15.75" thickTop="1" x14ac:dyDescent="0.25">
      <c r="A77" s="225"/>
      <c r="B77" s="225"/>
      <c r="C77" s="221">
        <v>243207.4</v>
      </c>
      <c r="D77" s="296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98"/>
      <c r="AN77" s="299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310" t="s">
        <v>104</v>
      </c>
      <c r="BE77" s="309">
        <v>0</v>
      </c>
      <c r="BF77" s="309">
        <v>0</v>
      </c>
      <c r="BG77" s="309" t="e">
        <v>#VALUE!</v>
      </c>
      <c r="BH77" s="309">
        <v>0</v>
      </c>
      <c r="BI77" s="309">
        <v>0</v>
      </c>
      <c r="BJ77" s="309">
        <v>0</v>
      </c>
      <c r="BK77" s="309">
        <v>0</v>
      </c>
      <c r="BL77" s="309">
        <v>0</v>
      </c>
      <c r="BM77" s="309">
        <v>0</v>
      </c>
      <c r="BN77" s="309">
        <v>0</v>
      </c>
      <c r="BO77" s="309">
        <v>0</v>
      </c>
      <c r="BP77" s="309">
        <v>0</v>
      </c>
      <c r="BQ77" s="309"/>
      <c r="BR77" s="296" t="e">
        <v>#VALUE!</v>
      </c>
      <c r="BS77" s="225"/>
      <c r="BT77" s="225"/>
    </row>
    <row r="78" spans="1:97" s="222" customFormat="1" ht="15.75" customHeight="1" x14ac:dyDescent="0.25">
      <c r="A78" s="225"/>
      <c r="B78" s="225"/>
      <c r="C78" s="225"/>
      <c r="D78" s="296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/>
      <c r="AK78" s="225"/>
      <c r="AL78" s="225"/>
      <c r="AM78" s="298"/>
      <c r="AN78" s="299"/>
      <c r="AO78" s="225"/>
      <c r="AP78" s="225"/>
      <c r="AQ78" s="225"/>
      <c r="AR78" s="225" t="s">
        <v>131</v>
      </c>
      <c r="AS78" s="225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311"/>
      <c r="BE78" s="296"/>
      <c r="BF78" s="296"/>
      <c r="BG78" s="296"/>
      <c r="BH78" s="296"/>
      <c r="BI78" s="296"/>
      <c r="BJ78" s="225"/>
      <c r="BK78" s="225"/>
      <c r="BL78" s="225"/>
      <c r="BM78" s="225"/>
      <c r="BN78" s="225"/>
      <c r="BO78" s="225"/>
      <c r="BP78" s="225"/>
      <c r="BQ78" s="225"/>
      <c r="BR78" s="225"/>
      <c r="BS78" s="225"/>
      <c r="BT78" s="225"/>
    </row>
    <row r="79" spans="1:97" s="222" customFormat="1" x14ac:dyDescent="0.25">
      <c r="A79" s="219" t="s">
        <v>116</v>
      </c>
      <c r="B79" s="225"/>
      <c r="C79" s="296"/>
      <c r="D79" s="296"/>
      <c r="E79" s="225"/>
      <c r="F79" s="225"/>
      <c r="G79" s="225"/>
      <c r="H79" s="225"/>
      <c r="I79" s="225"/>
      <c r="J79" s="225"/>
      <c r="K79" s="225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/>
      <c r="AK79" s="225"/>
      <c r="AL79" s="225"/>
      <c r="AM79" s="298"/>
      <c r="AN79" s="299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311"/>
      <c r="BE79" s="296"/>
      <c r="BF79" s="296"/>
      <c r="BG79" s="296"/>
      <c r="BH79" s="296"/>
      <c r="BI79" s="296"/>
      <c r="BJ79" s="225"/>
      <c r="BK79" s="225"/>
      <c r="BL79" s="225"/>
      <c r="BM79" s="225"/>
      <c r="BN79" s="225"/>
      <c r="BO79" s="225"/>
      <c r="BP79" s="225"/>
      <c r="BQ79" s="225"/>
      <c r="BR79" s="225"/>
      <c r="BS79" s="225"/>
      <c r="BT79" s="225"/>
    </row>
    <row r="80" spans="1:97" s="222" customFormat="1" ht="15.75" customHeight="1" x14ac:dyDescent="0.25">
      <c r="A80" s="225"/>
      <c r="B80" s="225"/>
      <c r="C80" s="225"/>
      <c r="D80" s="177" t="s">
        <v>108</v>
      </c>
      <c r="E80" s="177"/>
      <c r="F80" s="177"/>
      <c r="G80" s="225"/>
      <c r="H80" s="225"/>
      <c r="I80" s="225"/>
      <c r="J80" s="225"/>
      <c r="L80" s="225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AG80" s="225"/>
      <c r="AH80" s="225"/>
      <c r="AI80" s="225"/>
      <c r="AK80" s="225"/>
      <c r="AL80" s="225"/>
      <c r="AM80" s="296"/>
      <c r="AN80" s="296"/>
      <c r="BD80" s="306"/>
      <c r="BE80" s="287"/>
      <c r="BF80" s="287"/>
      <c r="BG80" s="287"/>
      <c r="BH80" s="287"/>
      <c r="BI80" s="287"/>
      <c r="BR80" s="225"/>
      <c r="BS80" s="225"/>
      <c r="BT80" s="225"/>
    </row>
    <row r="81" spans="1:72" s="222" customFormat="1" x14ac:dyDescent="0.25">
      <c r="A81" s="225" t="s">
        <v>96</v>
      </c>
      <c r="B81" s="225"/>
      <c r="C81" s="300"/>
      <c r="D81" s="296" t="s">
        <v>109</v>
      </c>
      <c r="E81" s="225" t="s">
        <v>110</v>
      </c>
      <c r="F81" s="225" t="s">
        <v>2</v>
      </c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96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311" t="s">
        <v>99</v>
      </c>
      <c r="BE81" s="300"/>
      <c r="BF81" s="300"/>
      <c r="BG81" s="300"/>
      <c r="BH81" s="225"/>
      <c r="BI81" s="225"/>
      <c r="BJ81" s="225"/>
      <c r="BK81" s="225"/>
      <c r="BL81" s="225"/>
      <c r="BM81" s="225"/>
      <c r="BN81" s="225"/>
      <c r="BO81" s="225"/>
      <c r="BP81" s="225"/>
      <c r="BQ81" s="225"/>
      <c r="BR81" s="225"/>
      <c r="BS81" s="225"/>
      <c r="BT81" s="225"/>
    </row>
    <row r="82" spans="1:72" ht="15.75" customHeight="1" x14ac:dyDescent="0.25">
      <c r="A82" s="225" t="s">
        <v>125</v>
      </c>
      <c r="C82" s="300"/>
      <c r="D82" s="296"/>
      <c r="E82" s="296"/>
      <c r="AM82" s="296"/>
      <c r="AN82" s="296"/>
      <c r="BE82" s="300"/>
      <c r="BF82" s="300"/>
      <c r="BG82" s="300"/>
    </row>
    <row r="83" spans="1:72" x14ac:dyDescent="0.25">
      <c r="D83" s="296"/>
      <c r="E83" s="296"/>
      <c r="AM83" s="296"/>
      <c r="AN83" s="296"/>
      <c r="BE83" s="300"/>
      <c r="BF83" s="300"/>
      <c r="BG83" s="300"/>
    </row>
    <row r="84" spans="1:72" ht="15.75" customHeight="1" x14ac:dyDescent="0.25">
      <c r="D84" s="296"/>
      <c r="E84" s="296"/>
      <c r="BD84" s="311"/>
      <c r="BE84" s="300"/>
      <c r="BF84" s="300"/>
      <c r="BG84" s="300"/>
    </row>
    <row r="85" spans="1:72" x14ac:dyDescent="0.25">
      <c r="D85" s="296"/>
      <c r="E85" s="296"/>
      <c r="BE85" s="300"/>
      <c r="BF85" s="300"/>
      <c r="BG85" s="300"/>
    </row>
    <row r="86" spans="1:72" ht="15.75" customHeight="1" x14ac:dyDescent="0.25">
      <c r="D86" s="296"/>
      <c r="E86" s="296"/>
      <c r="BE86" s="300"/>
      <c r="BF86" s="300"/>
      <c r="BG86" s="300"/>
    </row>
    <row r="87" spans="1:72" x14ac:dyDescent="0.25">
      <c r="D87" s="296"/>
      <c r="E87" s="296"/>
      <c r="BE87" s="300"/>
      <c r="BF87" s="300"/>
      <c r="BG87" s="300"/>
    </row>
    <row r="88" spans="1:72" ht="15.75" customHeight="1" x14ac:dyDescent="0.25">
      <c r="C88" s="296"/>
      <c r="D88" s="296"/>
      <c r="E88" s="296"/>
      <c r="F88" s="296"/>
      <c r="G88" s="296"/>
    </row>
    <row r="89" spans="1:72" x14ac:dyDescent="0.25">
      <c r="C89" s="296"/>
      <c r="D89" s="296"/>
      <c r="E89" s="296"/>
      <c r="F89" s="296"/>
      <c r="G89" s="296"/>
    </row>
    <row r="90" spans="1:72" ht="15.75" customHeight="1" x14ac:dyDescent="0.25">
      <c r="C90" s="296"/>
      <c r="D90" s="296"/>
      <c r="E90" s="296"/>
      <c r="F90" s="296"/>
      <c r="G90" s="296"/>
    </row>
    <row r="91" spans="1:72" x14ac:dyDescent="0.25">
      <c r="C91" s="296"/>
      <c r="D91" s="296"/>
      <c r="E91" s="296"/>
      <c r="F91" s="296"/>
      <c r="G91" s="296"/>
    </row>
    <row r="92" spans="1:72" ht="15.75" customHeight="1" x14ac:dyDescent="0.25">
      <c r="C92" s="296"/>
      <c r="D92" s="296"/>
      <c r="E92" s="296"/>
      <c r="F92" s="296"/>
      <c r="G92" s="296"/>
    </row>
    <row r="93" spans="1:72" x14ac:dyDescent="0.25">
      <c r="C93" s="296"/>
      <c r="D93" s="296"/>
      <c r="E93" s="296"/>
      <c r="F93" s="296"/>
      <c r="G93" s="296"/>
    </row>
    <row r="94" spans="1:72" ht="15.75" customHeight="1" x14ac:dyDescent="0.25">
      <c r="C94" s="296"/>
      <c r="D94" s="296"/>
      <c r="E94" s="296"/>
      <c r="F94" s="296"/>
      <c r="G94" s="296"/>
    </row>
    <row r="95" spans="1:72" x14ac:dyDescent="0.25">
      <c r="C95" s="296"/>
      <c r="D95" s="296"/>
      <c r="E95" s="296"/>
      <c r="F95" s="296"/>
      <c r="G95" s="296"/>
    </row>
    <row r="96" spans="1:72" ht="15.75" customHeight="1" x14ac:dyDescent="0.25">
      <c r="C96" s="296"/>
      <c r="D96" s="296"/>
      <c r="E96" s="296"/>
      <c r="F96" s="296"/>
      <c r="G96" s="296"/>
    </row>
    <row r="97" spans="3:7" x14ac:dyDescent="0.25">
      <c r="C97" s="296"/>
      <c r="D97" s="296"/>
      <c r="E97" s="296"/>
      <c r="F97" s="296"/>
      <c r="G97" s="296"/>
    </row>
    <row r="98" spans="3:7" ht="15.75" customHeight="1" x14ac:dyDescent="0.25">
      <c r="C98" s="296"/>
      <c r="D98" s="296"/>
      <c r="E98" s="296"/>
      <c r="F98" s="296"/>
      <c r="G98" s="296"/>
    </row>
    <row r="99" spans="3:7" x14ac:dyDescent="0.25">
      <c r="C99" s="296"/>
      <c r="D99" s="296"/>
      <c r="E99" s="296"/>
      <c r="F99" s="296"/>
      <c r="G99" s="296"/>
    </row>
    <row r="100" spans="3:7" ht="15.75" customHeight="1" x14ac:dyDescent="0.25">
      <c r="C100" s="296"/>
      <c r="D100" s="296"/>
      <c r="E100" s="296"/>
      <c r="F100" s="296"/>
      <c r="G100" s="296"/>
    </row>
    <row r="101" spans="3:7" x14ac:dyDescent="0.25">
      <c r="C101" s="296"/>
      <c r="D101" s="296"/>
      <c r="E101" s="296"/>
      <c r="F101" s="296"/>
      <c r="G101" s="296"/>
    </row>
    <row r="102" spans="3:7" ht="15.75" customHeight="1" x14ac:dyDescent="0.25">
      <c r="C102" s="296"/>
      <c r="D102" s="296"/>
      <c r="E102" s="296"/>
      <c r="F102" s="296"/>
      <c r="G102" s="296"/>
    </row>
    <row r="103" spans="3:7" x14ac:dyDescent="0.25">
      <c r="C103" s="296"/>
      <c r="D103" s="296"/>
      <c r="E103" s="296"/>
      <c r="F103" s="296"/>
      <c r="G103" s="296"/>
    </row>
    <row r="104" spans="3:7" ht="15.75" customHeight="1" x14ac:dyDescent="0.25">
      <c r="C104" s="296"/>
      <c r="D104" s="296"/>
      <c r="E104" s="296"/>
      <c r="F104" s="296"/>
      <c r="G104" s="296"/>
    </row>
    <row r="105" spans="3:7" x14ac:dyDescent="0.25">
      <c r="C105" s="296"/>
      <c r="D105" s="296"/>
      <c r="E105" s="296"/>
      <c r="F105" s="296"/>
      <c r="G105" s="296"/>
    </row>
    <row r="106" spans="3:7" ht="15.75" customHeight="1" x14ac:dyDescent="0.25">
      <c r="C106" s="296"/>
      <c r="D106" s="296"/>
      <c r="E106" s="296"/>
      <c r="F106" s="296"/>
      <c r="G106" s="296"/>
    </row>
    <row r="107" spans="3:7" x14ac:dyDescent="0.25">
      <c r="C107" s="296"/>
      <c r="D107" s="296"/>
      <c r="E107" s="296"/>
      <c r="F107" s="296"/>
      <c r="G107" s="296"/>
    </row>
    <row r="108" spans="3:7" ht="15.75" customHeight="1" x14ac:dyDescent="0.25">
      <c r="C108" s="296"/>
      <c r="D108" s="296"/>
      <c r="E108" s="296"/>
      <c r="F108" s="296"/>
      <c r="G108" s="296"/>
    </row>
    <row r="109" spans="3:7" x14ac:dyDescent="0.25">
      <c r="C109" s="296"/>
      <c r="D109" s="296"/>
      <c r="E109" s="296"/>
      <c r="F109" s="296"/>
      <c r="G109" s="296"/>
    </row>
    <row r="110" spans="3:7" ht="15.75" customHeight="1" x14ac:dyDescent="0.25">
      <c r="C110" s="296"/>
      <c r="D110" s="296"/>
      <c r="E110" s="296"/>
      <c r="F110" s="296"/>
      <c r="G110" s="296"/>
    </row>
    <row r="111" spans="3:7" x14ac:dyDescent="0.25">
      <c r="C111" s="296"/>
      <c r="D111" s="296"/>
      <c r="E111" s="296"/>
      <c r="F111" s="296"/>
      <c r="G111" s="296"/>
    </row>
    <row r="112" spans="3:7" ht="15.75" customHeight="1" x14ac:dyDescent="0.25">
      <c r="C112" s="296"/>
      <c r="D112" s="296"/>
      <c r="E112" s="296"/>
      <c r="F112" s="296"/>
      <c r="G112" s="296"/>
    </row>
    <row r="113" spans="3:7" x14ac:dyDescent="0.25">
      <c r="C113" s="296"/>
      <c r="D113" s="296"/>
      <c r="E113" s="296"/>
      <c r="F113" s="296"/>
      <c r="G113" s="296"/>
    </row>
    <row r="114" spans="3:7" ht="15.75" customHeight="1" x14ac:dyDescent="0.25">
      <c r="C114" s="296"/>
      <c r="D114" s="296"/>
      <c r="E114" s="296"/>
      <c r="F114" s="296"/>
      <c r="G114" s="296"/>
    </row>
    <row r="115" spans="3:7" x14ac:dyDescent="0.25">
      <c r="C115" s="296"/>
      <c r="D115" s="296"/>
      <c r="E115" s="296"/>
      <c r="F115" s="296"/>
      <c r="G115" s="296"/>
    </row>
    <row r="116" spans="3:7" ht="15.75" customHeight="1" x14ac:dyDescent="0.25">
      <c r="C116" s="296"/>
      <c r="D116" s="296"/>
      <c r="E116" s="296"/>
      <c r="F116" s="296"/>
      <c r="G116" s="296"/>
    </row>
    <row r="117" spans="3:7" x14ac:dyDescent="0.25">
      <c r="C117" s="296"/>
      <c r="D117" s="296"/>
      <c r="E117" s="296"/>
      <c r="F117" s="296"/>
      <c r="G117" s="296"/>
    </row>
    <row r="118" spans="3:7" ht="15.75" customHeight="1" x14ac:dyDescent="0.25">
      <c r="C118" s="296"/>
      <c r="D118" s="296"/>
      <c r="E118" s="296"/>
      <c r="F118" s="296"/>
      <c r="G118" s="296"/>
    </row>
    <row r="119" spans="3:7" x14ac:dyDescent="0.25">
      <c r="C119" s="296"/>
      <c r="D119" s="296"/>
      <c r="E119" s="296"/>
      <c r="F119" s="296"/>
      <c r="G119" s="296"/>
    </row>
    <row r="120" spans="3:7" ht="15.75" customHeight="1" x14ac:dyDescent="0.25">
      <c r="C120" s="296"/>
      <c r="D120" s="296"/>
      <c r="E120" s="296"/>
      <c r="F120" s="296"/>
      <c r="G120" s="296"/>
    </row>
    <row r="121" spans="3:7" x14ac:dyDescent="0.25">
      <c r="C121" s="296"/>
      <c r="D121" s="296"/>
      <c r="E121" s="296"/>
      <c r="F121" s="296"/>
      <c r="G121" s="296"/>
    </row>
    <row r="122" spans="3:7" ht="15.75" customHeight="1" x14ac:dyDescent="0.25">
      <c r="C122" s="296"/>
      <c r="D122" s="296"/>
      <c r="E122" s="296"/>
      <c r="F122" s="296"/>
      <c r="G122" s="296"/>
    </row>
    <row r="123" spans="3:7" x14ac:dyDescent="0.25">
      <c r="C123" s="296"/>
      <c r="D123" s="296"/>
      <c r="E123" s="296"/>
      <c r="F123" s="296"/>
      <c r="G123" s="296"/>
    </row>
    <row r="124" spans="3:7" ht="15.75" customHeight="1" x14ac:dyDescent="0.25">
      <c r="C124" s="296"/>
      <c r="D124" s="296"/>
      <c r="E124" s="296"/>
      <c r="F124" s="296"/>
      <c r="G124" s="296"/>
    </row>
    <row r="125" spans="3:7" x14ac:dyDescent="0.25">
      <c r="C125" s="296"/>
      <c r="D125" s="296"/>
      <c r="E125" s="296"/>
      <c r="F125" s="296"/>
      <c r="G125" s="296"/>
    </row>
    <row r="126" spans="3:7" ht="15.75" customHeight="1" x14ac:dyDescent="0.25">
      <c r="C126" s="296"/>
      <c r="D126" s="296"/>
      <c r="E126" s="296"/>
      <c r="F126" s="296"/>
      <c r="G126" s="296"/>
    </row>
    <row r="127" spans="3:7" x14ac:dyDescent="0.25">
      <c r="C127" s="296"/>
      <c r="D127" s="296"/>
      <c r="E127" s="296"/>
      <c r="F127" s="296"/>
      <c r="G127" s="296"/>
    </row>
    <row r="128" spans="3:7" ht="15.75" customHeight="1" x14ac:dyDescent="0.25">
      <c r="C128" s="296"/>
      <c r="D128" s="296"/>
      <c r="E128" s="296"/>
      <c r="F128" s="296"/>
      <c r="G128" s="296"/>
    </row>
    <row r="129" spans="3:7" x14ac:dyDescent="0.25">
      <c r="C129" s="296"/>
      <c r="D129" s="296"/>
      <c r="E129" s="296"/>
      <c r="F129" s="296"/>
      <c r="G129" s="296"/>
    </row>
    <row r="130" spans="3:7" ht="15.75" customHeight="1" x14ac:dyDescent="0.25">
      <c r="C130" s="296"/>
      <c r="D130" s="296"/>
      <c r="E130" s="296"/>
      <c r="F130" s="296"/>
      <c r="G130" s="296"/>
    </row>
    <row r="131" spans="3:7" x14ac:dyDescent="0.25">
      <c r="C131" s="296"/>
      <c r="D131" s="296"/>
      <c r="E131" s="296"/>
      <c r="F131" s="296"/>
      <c r="G131" s="296"/>
    </row>
    <row r="132" spans="3:7" ht="15.75" customHeight="1" x14ac:dyDescent="0.25">
      <c r="C132" s="296"/>
      <c r="D132" s="296"/>
      <c r="E132" s="296"/>
      <c r="F132" s="296"/>
      <c r="G132" s="296"/>
    </row>
    <row r="133" spans="3:7" x14ac:dyDescent="0.25">
      <c r="C133" s="296"/>
      <c r="D133" s="296"/>
      <c r="E133" s="296"/>
      <c r="F133" s="296"/>
      <c r="G133" s="296"/>
    </row>
    <row r="134" spans="3:7" ht="15.75" customHeight="1" x14ac:dyDescent="0.25">
      <c r="C134" s="296"/>
      <c r="D134" s="296"/>
      <c r="E134" s="296"/>
      <c r="F134" s="296"/>
      <c r="G134" s="296"/>
    </row>
    <row r="135" spans="3:7" x14ac:dyDescent="0.25">
      <c r="C135" s="296"/>
      <c r="D135" s="296"/>
      <c r="E135" s="296"/>
      <c r="F135" s="296"/>
      <c r="G135" s="296"/>
    </row>
    <row r="136" spans="3:7" ht="15.75" customHeight="1" x14ac:dyDescent="0.25">
      <c r="C136" s="296"/>
      <c r="D136" s="296"/>
      <c r="E136" s="296"/>
      <c r="F136" s="296"/>
      <c r="G136" s="296"/>
    </row>
    <row r="137" spans="3:7" x14ac:dyDescent="0.25">
      <c r="C137" s="296"/>
      <c r="D137" s="296"/>
      <c r="E137" s="296"/>
      <c r="F137" s="296"/>
      <c r="G137" s="296"/>
    </row>
    <row r="138" spans="3:7" ht="15.75" customHeight="1" x14ac:dyDescent="0.25">
      <c r="C138" s="296"/>
      <c r="D138" s="296"/>
      <c r="E138" s="296"/>
      <c r="F138" s="296"/>
      <c r="G138" s="296"/>
    </row>
    <row r="139" spans="3:7" x14ac:dyDescent="0.25">
      <c r="C139" s="296"/>
      <c r="D139" s="296"/>
      <c r="E139" s="296"/>
      <c r="F139" s="296"/>
      <c r="G139" s="296"/>
    </row>
    <row r="140" spans="3:7" ht="15.75" customHeight="1" x14ac:dyDescent="0.25">
      <c r="C140" s="296"/>
      <c r="D140" s="296"/>
      <c r="E140" s="296"/>
      <c r="F140" s="296"/>
      <c r="G140" s="296"/>
    </row>
    <row r="141" spans="3:7" x14ac:dyDescent="0.25">
      <c r="C141" s="296"/>
      <c r="D141" s="296"/>
      <c r="E141" s="296"/>
      <c r="F141" s="296"/>
      <c r="G141" s="296"/>
    </row>
    <row r="142" spans="3:7" ht="15.75" customHeight="1" x14ac:dyDescent="0.25">
      <c r="C142" s="296"/>
      <c r="D142" s="296"/>
      <c r="E142" s="296"/>
      <c r="F142" s="296"/>
      <c r="G142" s="296"/>
    </row>
    <row r="143" spans="3:7" x14ac:dyDescent="0.25">
      <c r="C143" s="296"/>
      <c r="D143" s="296"/>
      <c r="E143" s="296"/>
      <c r="F143" s="296"/>
      <c r="G143" s="296"/>
    </row>
    <row r="144" spans="3:7" ht="15.75" customHeight="1" x14ac:dyDescent="0.25">
      <c r="C144" s="296"/>
      <c r="D144" s="296"/>
      <c r="E144" s="296"/>
      <c r="F144" s="296"/>
      <c r="G144" s="296"/>
    </row>
    <row r="145" spans="3:7" x14ac:dyDescent="0.25">
      <c r="C145" s="296"/>
      <c r="D145" s="296"/>
      <c r="E145" s="296"/>
      <c r="F145" s="296"/>
      <c r="G145" s="296"/>
    </row>
    <row r="146" spans="3:7" ht="15.75" customHeight="1" x14ac:dyDescent="0.25">
      <c r="C146" s="296"/>
      <c r="D146" s="296"/>
      <c r="E146" s="296"/>
      <c r="F146" s="296"/>
      <c r="G146" s="296"/>
    </row>
    <row r="147" spans="3:7" x14ac:dyDescent="0.25">
      <c r="C147" s="296"/>
      <c r="D147" s="296"/>
      <c r="E147" s="296"/>
      <c r="F147" s="296"/>
      <c r="G147" s="296"/>
    </row>
    <row r="148" spans="3:7" ht="15.75" customHeight="1" x14ac:dyDescent="0.25">
      <c r="C148" s="296"/>
      <c r="D148" s="296"/>
      <c r="E148" s="296"/>
      <c r="F148" s="296"/>
      <c r="G148" s="296"/>
    </row>
    <row r="149" spans="3:7" x14ac:dyDescent="0.25">
      <c r="C149" s="296"/>
      <c r="D149" s="296"/>
      <c r="E149" s="296"/>
      <c r="F149" s="296"/>
      <c r="G149" s="296"/>
    </row>
    <row r="150" spans="3:7" ht="15.75" customHeight="1" x14ac:dyDescent="0.25">
      <c r="C150" s="296"/>
      <c r="D150" s="296"/>
      <c r="E150" s="296"/>
      <c r="F150" s="296"/>
      <c r="G150" s="296"/>
    </row>
    <row r="151" spans="3:7" x14ac:dyDescent="0.25">
      <c r="C151" s="296"/>
      <c r="D151" s="296"/>
      <c r="E151" s="296"/>
      <c r="F151" s="296"/>
      <c r="G151" s="296"/>
    </row>
    <row r="152" spans="3:7" ht="15.75" customHeight="1" x14ac:dyDescent="0.25">
      <c r="C152" s="296"/>
      <c r="D152" s="296"/>
      <c r="E152" s="296"/>
      <c r="F152" s="296"/>
      <c r="G152" s="296"/>
    </row>
    <row r="153" spans="3:7" x14ac:dyDescent="0.25">
      <c r="C153" s="296"/>
      <c r="D153" s="296"/>
      <c r="E153" s="296"/>
      <c r="F153" s="296"/>
      <c r="G153" s="296"/>
    </row>
    <row r="154" spans="3:7" ht="15.75" customHeight="1" x14ac:dyDescent="0.25">
      <c r="C154" s="296"/>
      <c r="D154" s="296"/>
      <c r="E154" s="296"/>
      <c r="F154" s="296"/>
      <c r="G154" s="296"/>
    </row>
    <row r="155" spans="3:7" x14ac:dyDescent="0.25">
      <c r="C155" s="296"/>
      <c r="D155" s="296"/>
      <c r="E155" s="296"/>
      <c r="F155" s="296"/>
      <c r="G155" s="296"/>
    </row>
    <row r="156" spans="3:7" ht="15.75" customHeight="1" x14ac:dyDescent="0.25">
      <c r="C156" s="296"/>
      <c r="D156" s="296"/>
      <c r="E156" s="296"/>
      <c r="F156" s="296"/>
      <c r="G156" s="296"/>
    </row>
    <row r="157" spans="3:7" x14ac:dyDescent="0.25">
      <c r="C157" s="296"/>
      <c r="D157" s="296"/>
      <c r="E157" s="296"/>
      <c r="F157" s="296"/>
      <c r="G157" s="296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2021-03-09T09:10:31Z</dcterms:modified>
</cp:coreProperties>
</file>