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Augus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P28" i="79" l="1"/>
  <c r="P10" i="79"/>
  <c r="F15" i="79"/>
  <c r="N15" i="79"/>
  <c r="N114" i="79"/>
  <c r="D9" i="79"/>
  <c r="X13" i="20"/>
  <c r="G12" i="20"/>
  <c r="H12" i="20"/>
  <c r="X12" i="20"/>
  <c r="X11" i="20"/>
  <c r="X10" i="20"/>
  <c r="X9" i="20"/>
  <c r="X8" i="20"/>
  <c r="X7" i="20"/>
  <c r="D22" i="20"/>
  <c r="P22" i="20"/>
  <c r="I56" i="20"/>
  <c r="N56" i="20"/>
  <c r="D108" i="79"/>
  <c r="L108" i="79"/>
  <c r="L9" i="79"/>
  <c r="P109" i="79"/>
  <c r="N116" i="79"/>
  <c r="N113" i="79"/>
  <c r="M110" i="79"/>
  <c r="L106" i="79"/>
  <c r="H11" i="20"/>
  <c r="F113" i="79"/>
  <c r="E110" i="79"/>
  <c r="D106" i="79"/>
  <c r="S43" i="20"/>
  <c r="S42" i="20"/>
  <c r="S41" i="20"/>
  <c r="R27" i="20"/>
  <c r="S40" i="20"/>
  <c r="N17" i="79"/>
  <c r="H10" i="79"/>
  <c r="D141" i="79"/>
  <c r="I64" i="20"/>
  <c r="G14" i="20"/>
  <c r="H14" i="20"/>
  <c r="X14" i="20"/>
  <c r="P29" i="20"/>
  <c r="I63" i="20"/>
  <c r="D28" i="20"/>
  <c r="P28" i="20"/>
  <c r="I62" i="20"/>
  <c r="D27" i="20"/>
  <c r="P27" i="20"/>
  <c r="I61" i="20"/>
  <c r="G11" i="20"/>
  <c r="D26" i="20"/>
  <c r="P26" i="20"/>
  <c r="I60" i="20"/>
  <c r="D29" i="20"/>
  <c r="G15" i="20"/>
  <c r="H15" i="20"/>
  <c r="P15" i="20"/>
  <c r="R15" i="20"/>
  <c r="T15" i="20"/>
  <c r="V15" i="20"/>
  <c r="F30" i="20"/>
  <c r="H30" i="20"/>
  <c r="R30" i="20"/>
  <c r="P14" i="20"/>
  <c r="R14" i="20"/>
  <c r="T14" i="20"/>
  <c r="F29" i="20"/>
  <c r="H29" i="20"/>
  <c r="R29" i="20"/>
  <c r="G13" i="20"/>
  <c r="H13" i="20"/>
  <c r="N13" i="20"/>
  <c r="O13" i="20"/>
  <c r="P13" i="20"/>
  <c r="R13" i="20"/>
  <c r="T13" i="20"/>
  <c r="F28" i="20"/>
  <c r="H28" i="20"/>
  <c r="R28" i="20"/>
  <c r="N12" i="20"/>
  <c r="O12" i="20"/>
  <c r="P12" i="20"/>
  <c r="R12" i="20"/>
  <c r="T12" i="20"/>
  <c r="F27" i="20"/>
  <c r="H27" i="20"/>
  <c r="R11" i="20"/>
  <c r="T11" i="20"/>
  <c r="F26" i="20"/>
  <c r="H26" i="20"/>
  <c r="R26" i="20"/>
  <c r="S39" i="20"/>
  <c r="G10" i="20"/>
  <c r="H10" i="20"/>
  <c r="P250" i="76"/>
  <c r="N10" i="20"/>
  <c r="Q250" i="76"/>
  <c r="O10" i="20"/>
  <c r="P10" i="20"/>
  <c r="R10" i="20"/>
  <c r="T10" i="20"/>
  <c r="F25" i="20"/>
  <c r="H25" i="20"/>
  <c r="R25" i="20"/>
  <c r="P38" i="20"/>
  <c r="S38" i="20"/>
  <c r="D9" i="20"/>
  <c r="E9" i="20"/>
  <c r="G9" i="20"/>
  <c r="H9" i="20"/>
  <c r="P71" i="76"/>
  <c r="N9" i="20"/>
  <c r="Q71" i="76"/>
  <c r="O9" i="20"/>
  <c r="P9" i="20"/>
  <c r="R9" i="20"/>
  <c r="W71" i="76"/>
  <c r="S9" i="20"/>
  <c r="T9" i="20"/>
  <c r="F24" i="20"/>
  <c r="H24" i="20"/>
  <c r="R24" i="20"/>
  <c r="P37" i="20"/>
  <c r="S37" i="20"/>
  <c r="G8" i="20"/>
  <c r="H8" i="20"/>
  <c r="Q229" i="76"/>
  <c r="O8" i="20"/>
  <c r="P8" i="20"/>
  <c r="R8" i="20"/>
  <c r="T8" i="20"/>
  <c r="F23" i="20"/>
  <c r="H23" i="20"/>
  <c r="R23" i="20"/>
  <c r="P36" i="20"/>
  <c r="S36" i="20"/>
  <c r="G7" i="20"/>
  <c r="H7" i="20"/>
  <c r="O25" i="76"/>
  <c r="M7" i="20"/>
  <c r="P25" i="76"/>
  <c r="N7" i="20"/>
  <c r="Q25" i="76"/>
  <c r="O7" i="20"/>
  <c r="P7" i="20"/>
  <c r="R7" i="20"/>
  <c r="W25" i="76"/>
  <c r="T7" i="20"/>
  <c r="F22" i="20"/>
  <c r="H22" i="20"/>
  <c r="R22" i="20"/>
  <c r="P35" i="20"/>
  <c r="S35" i="20"/>
  <c r="K56" i="20"/>
  <c r="K57" i="20"/>
  <c r="D23" i="20"/>
  <c r="P23" i="20"/>
  <c r="I57" i="20"/>
  <c r="J57" i="20"/>
  <c r="N57" i="20"/>
  <c r="K59" i="20"/>
  <c r="D25" i="20"/>
  <c r="P25" i="20"/>
  <c r="I59" i="20"/>
  <c r="N59" i="20"/>
  <c r="D24" i="20"/>
  <c r="P24" i="20"/>
  <c r="I58" i="20"/>
  <c r="K58" i="20"/>
  <c r="N58" i="20"/>
  <c r="J60" i="20"/>
  <c r="K60" i="20"/>
  <c r="N60" i="20"/>
  <c r="N61" i="20"/>
  <c r="N62" i="20"/>
  <c r="N63" i="20"/>
  <c r="X15" i="20"/>
  <c r="D30" i="20"/>
  <c r="P30" i="20"/>
  <c r="N64" i="20"/>
  <c r="N67" i="20"/>
  <c r="F50" i="79"/>
  <c r="H43" i="79"/>
  <c r="D44" i="20"/>
  <c r="D43" i="20"/>
  <c r="D42" i="20"/>
  <c r="D41" i="20"/>
  <c r="H10" i="21"/>
  <c r="F13" i="21"/>
  <c r="F14" i="21"/>
  <c r="F15" i="21"/>
  <c r="F16" i="21"/>
  <c r="F17" i="21"/>
  <c r="H17" i="21"/>
  <c r="F19" i="21"/>
  <c r="F20" i="21"/>
  <c r="F21" i="21"/>
  <c r="F22" i="21"/>
  <c r="F23" i="21"/>
  <c r="F24" i="21"/>
  <c r="F25" i="21"/>
  <c r="F26" i="21"/>
  <c r="F27" i="21"/>
  <c r="H27" i="21"/>
  <c r="H28" i="21"/>
  <c r="T28" i="21"/>
  <c r="G16" i="20"/>
  <c r="H16" i="20"/>
  <c r="X16" i="20"/>
  <c r="X17" i="20"/>
  <c r="X18" i="20"/>
  <c r="D31" i="20"/>
  <c r="E16" i="20"/>
  <c r="F31" i="20"/>
  <c r="H31" i="20"/>
  <c r="I65" i="20"/>
  <c r="I67" i="20"/>
  <c r="P31" i="20"/>
  <c r="P33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S46" i="20"/>
  <c r="N145" i="79"/>
  <c r="N148" i="79"/>
  <c r="N149" i="79"/>
  <c r="P149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N112" i="79"/>
  <c r="P116" i="79"/>
  <c r="N118" i="79"/>
  <c r="N119" i="79"/>
  <c r="N120" i="79"/>
  <c r="N121" i="79"/>
  <c r="N122" i="79"/>
  <c r="N123" i="79"/>
  <c r="N124" i="79"/>
  <c r="N125" i="79"/>
  <c r="N126" i="79"/>
  <c r="P126" i="79"/>
  <c r="P127" i="79"/>
  <c r="V127" i="79"/>
  <c r="H109" i="79"/>
  <c r="F112" i="79"/>
  <c r="F114" i="79"/>
  <c r="F116" i="79"/>
  <c r="H116" i="79"/>
  <c r="F118" i="79"/>
  <c r="F119" i="79"/>
  <c r="F120" i="79"/>
  <c r="F121" i="79"/>
  <c r="F122" i="79"/>
  <c r="F123" i="79"/>
  <c r="F124" i="79"/>
  <c r="F125" i="79"/>
  <c r="F126" i="79"/>
  <c r="H126" i="79"/>
  <c r="H127" i="79"/>
  <c r="T127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H94" i="79"/>
  <c r="T94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F52" i="79"/>
  <c r="F53" i="79"/>
  <c r="F55" i="79"/>
  <c r="F56" i="79"/>
  <c r="F57" i="79"/>
  <c r="F59" i="79"/>
  <c r="F60" i="79"/>
  <c r="H60" i="79"/>
  <c r="H61" i="79"/>
  <c r="T61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14" i="79"/>
  <c r="N20" i="79"/>
  <c r="N22" i="79"/>
  <c r="N23" i="79"/>
  <c r="N24" i="79"/>
  <c r="N25" i="79"/>
  <c r="N26" i="79"/>
  <c r="N27" i="79"/>
  <c r="P27" i="79"/>
  <c r="V28" i="79"/>
  <c r="F14" i="79"/>
  <c r="F17" i="79"/>
  <c r="F16" i="79"/>
  <c r="F13" i="79"/>
  <c r="H17" i="79"/>
  <c r="F20" i="79"/>
  <c r="F22" i="79"/>
  <c r="F23" i="79"/>
  <c r="F24" i="79"/>
  <c r="F25" i="79"/>
  <c r="F26" i="79"/>
  <c r="F27" i="79"/>
  <c r="H27" i="79"/>
  <c r="H28" i="79"/>
  <c r="T28" i="79"/>
  <c r="N16" i="79"/>
  <c r="N13" i="79"/>
  <c r="M11" i="79"/>
  <c r="E11" i="79"/>
  <c r="L7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G18" i="5"/>
  <c r="D7" i="63"/>
  <c r="G7" i="63"/>
  <c r="H7" i="63"/>
  <c r="E7" i="63"/>
  <c r="P7" i="63"/>
  <c r="R7" i="63"/>
  <c r="T7" i="63"/>
  <c r="V7" i="63"/>
  <c r="F22" i="63"/>
  <c r="H22" i="63"/>
  <c r="R22" i="63"/>
  <c r="H18" i="5"/>
  <c r="I18" i="5"/>
  <c r="G19" i="5"/>
  <c r="D8" i="63"/>
  <c r="G8" i="63"/>
  <c r="H8" i="63"/>
  <c r="E8" i="63"/>
  <c r="P8" i="63"/>
  <c r="R8" i="63"/>
  <c r="T8" i="63"/>
  <c r="V8" i="63"/>
  <c r="F23" i="63"/>
  <c r="H23" i="63"/>
  <c r="R23" i="63"/>
  <c r="H19" i="5"/>
  <c r="I19" i="5"/>
  <c r="G20" i="5"/>
  <c r="R24" i="63"/>
  <c r="H20" i="5"/>
  <c r="I20" i="5"/>
  <c r="G21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I21" i="5"/>
  <c r="G22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I22" i="5"/>
  <c r="G25" i="5"/>
  <c r="G14" i="63"/>
  <c r="H14" i="63"/>
  <c r="E14" i="63"/>
  <c r="P14" i="63"/>
  <c r="R14" i="63"/>
  <c r="T14" i="63"/>
  <c r="V14" i="63"/>
  <c r="F29" i="63"/>
  <c r="H29" i="63"/>
  <c r="R29" i="63"/>
  <c r="H25" i="5"/>
  <c r="I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23" i="5"/>
  <c r="G12" i="63"/>
  <c r="H12" i="63"/>
  <c r="E12" i="63"/>
  <c r="P12" i="63"/>
  <c r="R12" i="63"/>
  <c r="T12" i="63"/>
  <c r="V12" i="63"/>
  <c r="F27" i="63"/>
  <c r="H27" i="63"/>
  <c r="R27" i="63"/>
  <c r="H23" i="5"/>
  <c r="I23" i="5"/>
  <c r="G24" i="5"/>
  <c r="G13" i="63"/>
  <c r="H13" i="63"/>
  <c r="E13" i="63"/>
  <c r="P13" i="63"/>
  <c r="R13" i="63"/>
  <c r="T13" i="63"/>
  <c r="V13" i="63"/>
  <c r="F28" i="63"/>
  <c r="H28" i="63"/>
  <c r="R28" i="63"/>
  <c r="H24" i="5"/>
  <c r="I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I29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M48" i="5"/>
  <c r="H37" i="5"/>
  <c r="H38" i="5"/>
  <c r="H39" i="5"/>
  <c r="H41" i="5"/>
  <c r="J37" i="5"/>
  <c r="J38" i="5"/>
  <c r="J39" i="5"/>
  <c r="J41" i="5"/>
  <c r="K37" i="5"/>
  <c r="K38" i="5"/>
  <c r="K39" i="5"/>
  <c r="K41" i="5"/>
  <c r="I37" i="5"/>
  <c r="I38" i="5"/>
  <c r="I39" i="5"/>
  <c r="I41" i="5"/>
  <c r="L37" i="5"/>
  <c r="L38" i="5"/>
  <c r="L39" i="5"/>
  <c r="L41" i="5"/>
  <c r="L50" i="5"/>
  <c r="J25" i="63"/>
  <c r="J21" i="5"/>
  <c r="J22" i="63"/>
  <c r="J18" i="5"/>
  <c r="J23" i="63"/>
  <c r="J19" i="5"/>
  <c r="M21" i="5"/>
  <c r="M18" i="5"/>
  <c r="M19" i="5"/>
  <c r="O21" i="5"/>
  <c r="O18" i="5"/>
  <c r="O19" i="5"/>
  <c r="L49" i="5"/>
  <c r="M49" i="5"/>
  <c r="H36" i="5"/>
  <c r="H44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L51" i="5"/>
  <c r="M51" i="5"/>
  <c r="M50" i="5"/>
  <c r="M52" i="5"/>
  <c r="N52" i="5"/>
  <c r="N51" i="5"/>
  <c r="N50" i="5"/>
  <c r="N49" i="5"/>
  <c r="L48" i="5"/>
  <c r="N48" i="5"/>
  <c r="B37" i="5"/>
  <c r="B38" i="5"/>
  <c r="B39" i="5"/>
  <c r="B41" i="5"/>
  <c r="B36" i="5"/>
  <c r="B44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J44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Q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G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T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P109" i="21"/>
  <c r="N113" i="21"/>
  <c r="N112" i="21"/>
  <c r="N114" i="21"/>
  <c r="N115" i="21"/>
  <c r="N116" i="21"/>
  <c r="P116" i="21"/>
  <c r="N118" i="21"/>
  <c r="N119" i="21"/>
  <c r="N120" i="21"/>
  <c r="N121" i="21"/>
  <c r="N122" i="21"/>
  <c r="N123" i="21"/>
  <c r="N124" i="21"/>
  <c r="N125" i="21"/>
  <c r="N126" i="21"/>
  <c r="P126" i="21"/>
  <c r="P127" i="21"/>
  <c r="V127" i="21"/>
  <c r="H109" i="21"/>
  <c r="F112" i="21"/>
  <c r="F113" i="21"/>
  <c r="F114" i="21"/>
  <c r="F115" i="21"/>
  <c r="F116" i="21"/>
  <c r="H116" i="21"/>
  <c r="F118" i="21"/>
  <c r="F119" i="21"/>
  <c r="F120" i="21"/>
  <c r="F121" i="21"/>
  <c r="F122" i="21"/>
  <c r="F123" i="21"/>
  <c r="F124" i="21"/>
  <c r="F125" i="21"/>
  <c r="F126" i="21"/>
  <c r="H126" i="21"/>
  <c r="H127" i="21"/>
  <c r="T127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P83" i="21"/>
  <c r="N85" i="21"/>
  <c r="N86" i="21"/>
  <c r="N87" i="21"/>
  <c r="N88" i="21"/>
  <c r="N89" i="21"/>
  <c r="N90" i="21"/>
  <c r="N91" i="21"/>
  <c r="N92" i="21"/>
  <c r="N93" i="21"/>
  <c r="P93" i="21"/>
  <c r="P94" i="21"/>
  <c r="V94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H94" i="21"/>
  <c r="T94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P43" i="21"/>
  <c r="N47" i="21"/>
  <c r="N50" i="21"/>
  <c r="N46" i="21"/>
  <c r="N48" i="21"/>
  <c r="N49" i="21"/>
  <c r="P50" i="21"/>
  <c r="N52" i="21"/>
  <c r="N53" i="21"/>
  <c r="N54" i="21"/>
  <c r="N55" i="21"/>
  <c r="N56" i="21"/>
  <c r="N57" i="21"/>
  <c r="N58" i="21"/>
  <c r="N59" i="21"/>
  <c r="N60" i="21"/>
  <c r="P60" i="21"/>
  <c r="P61" i="21"/>
  <c r="V61" i="21"/>
  <c r="H43" i="21"/>
  <c r="F47" i="21"/>
  <c r="F50" i="21"/>
  <c r="F46" i="21"/>
  <c r="F48" i="21"/>
  <c r="F49" i="21"/>
  <c r="H50" i="21"/>
  <c r="F52" i="21"/>
  <c r="F53" i="21"/>
  <c r="F54" i="21"/>
  <c r="F55" i="21"/>
  <c r="F56" i="21"/>
  <c r="F57" i="21"/>
  <c r="F58" i="21"/>
  <c r="F59" i="21"/>
  <c r="F60" i="21"/>
  <c r="H60" i="21"/>
  <c r="H61" i="21"/>
  <c r="T61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N19" i="21"/>
  <c r="N20" i="21"/>
  <c r="N21" i="21"/>
  <c r="N22" i="21"/>
  <c r="N23" i="21"/>
  <c r="N24" i="21"/>
  <c r="N25" i="21"/>
  <c r="N26" i="21"/>
  <c r="N27" i="21"/>
  <c r="P27" i="21"/>
  <c r="P28" i="21"/>
  <c r="V28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D33" i="20"/>
  <c r="R21" i="20"/>
  <c r="V18" i="20"/>
  <c r="T18" i="20"/>
  <c r="R18" i="20"/>
  <c r="P18" i="20"/>
  <c r="I18" i="20"/>
  <c r="H18" i="20"/>
  <c r="G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Tosh</author>
    <author>admin</author>
  </authors>
  <commentList>
    <comment ref="T7" authorId="0" shapeId="0">
      <text>
        <r>
          <rPr>
            <b/>
            <sz val="9"/>
            <color indexed="81"/>
            <rFont val="Tahoma"/>
            <charset val="1"/>
          </rPr>
          <t>Tosh:</t>
        </r>
        <r>
          <rPr>
            <sz val="9"/>
            <color indexed="81"/>
            <rFont val="Tahoma"/>
            <charset val="1"/>
          </rPr>
          <t xml:space="preserve">
for Aug 21 Special non-working Holiday</t>
        </r>
      </text>
    </comment>
    <comment ref="K56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  <comment ref="K57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76.92/day</t>
        </r>
      </text>
    </comment>
    <comment ref="K59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<sst xmlns="http://schemas.openxmlformats.org/spreadsheetml/2006/main" count="2103" uniqueCount="313">
  <si>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</si>
  <si>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</si>
  <si>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</si>
  <si>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</si>
  <si>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</si>
  <si>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</si>
  <si>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</si>
  <si>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</si>
  <si>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</si>
  <si>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</si>
  <si>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</si>
  <si>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</si>
  <si>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</si>
  <si>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</si>
  <si>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</si>
  <si>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</si>
  <si>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</si>
  <si>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</si>
  <si>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</si>
  <si>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</si>
  <si>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</si>
  <si>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</si>
  <si>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</si>
  <si>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</si>
  <si>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</si>
  <si>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</si>
  <si>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</si>
  <si>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</si>
  <si>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</si>
  <si>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</si>
  <si>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</si>
  <si>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</si>
  <si>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</si>
  <si>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</si>
  <si>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</si>
  <si>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</si>
  <si>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</si>
  <si>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</si>
  <si>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</si>
  <si>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</si>
  <si>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</si>
  <si>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</si>
  <si>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</si>
  <si>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</si>
  <si>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</si>
  <si>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</si>
  <si>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</si>
  <si>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</si>
  <si>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</si>
  <si>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</si>
  <si>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</si>
  <si>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</si>
  <si>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</si>
  <si>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</si>
  <si>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</si>
  <si>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</si>
  <si>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</si>
  <si>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</si>
  <si>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</si>
  <si>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</si>
  <si>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</si>
  <si>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</si>
  <si>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</si>
  <si>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</si>
  <si>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</si>
  <si>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</si>
  <si>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</si>
  <si>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</si>
  <si>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</si>
  <si>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</si>
  <si>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</si>
  <si>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</si>
  <si>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</si>
  <si>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</si>
  <si>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</si>
  <si>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</si>
  <si>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</si>
  <si>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</si>
  <si>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</si>
  <si>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</si>
  <si>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</si>
  <si>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</si>
  <si>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</si>
  <si>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</si>
  <si>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</si>
  <si>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</si>
  <si>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</si>
  <si>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</si>
  <si>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</si>
  <si>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</si>
  <si>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</si>
  <si>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</si>
  <si>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</si>
  <si>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</si>
  <si>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</si>
  <si>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</si>
  <si>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</si>
  <si>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</si>
  <si>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</si>
  <si>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</si>
  <si>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</si>
  <si>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</si>
  <si>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</si>
  <si>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</si>
  <si>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</si>
  <si>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</si>
  <si>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</si>
  <si>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</si>
  <si>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</si>
  <si>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</si>
  <si>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</si>
  <si>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</si>
  <si>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</si>
  <si>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</si>
  <si>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</si>
  <si>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</si>
  <si>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</si>
  <si>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</si>
  <si>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</si>
  <si>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</si>
  <si>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</si>
  <si>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</si>
  <si>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</si>
  <si>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</si>
  <si>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</si>
  <si>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</si>
  <si>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</si>
  <si>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</si>
  <si>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</si>
  <si>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</si>
  <si>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</si>
  <si>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</si>
  <si>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</si>
  <si>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</si>
  <si>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</si>
  <si>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</si>
  <si>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</si>
  <si>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</si>
  <si>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</si>
  <si>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</si>
  <si>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</si>
  <si>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</si>
  <si>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</si>
  <si>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</si>
  <si>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</si>
  <si>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</si>
  <si>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</si>
  <si>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</si>
  <si>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</si>
  <si>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</si>
  <si>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</si>
  <si>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</si>
  <si>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</si>
  <si>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</si>
  <si>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</si>
  <si>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</si>
  <si>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</si>
  <si>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</si>
  <si>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</si>
  <si>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</si>
  <si>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</si>
  <si>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</si>
  <si>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</si>
  <si>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</si>
  <si>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</si>
  <si>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</si>
  <si>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</si>
  <si>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</si>
  <si>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</si>
  <si>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</si>
  <si>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</si>
  <si>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</si>
  <si>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</si>
  <si>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</si>
  <si>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</si>
  <si>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</si>
  <si>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</si>
  <si>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</si>
  <si>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</si>
  <si>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</si>
  <si>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</si>
  <si>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</si>
  <si>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</si>
  <si>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</si>
  <si>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</si>
  <si>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</si>
  <si>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</si>
  <si>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</si>
  <si>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</si>
  <si>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</si>
  <si>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</si>
  <si>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</si>
  <si>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</si>
  <si>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</si>
  <si>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</si>
  <si>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</si>
  <si>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</si>
  <si>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</si>
  <si>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</si>
  <si>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</si>
  <si>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</si>
  <si>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</si>
  <si>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</si>
  <si>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</si>
  <si>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</si>
  <si>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</si>
  <si>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</si>
  <si>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</si>
  <si>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</si>
  <si>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</si>
  <si>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</si>
  <si>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</si>
  <si>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</si>
  <si>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</si>
  <si>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</si>
  <si>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</si>
  <si>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</si>
  <si>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</si>
  <si>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</si>
  <si>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</si>
  <si>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</si>
  <si>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</si>
  <si>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</si>
  <si>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</si>
  <si>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</si>
  <si>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</si>
  <si>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</si>
  <si>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</si>
  <si>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</si>
  <si>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</si>
  <si>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</si>
  <si>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</si>
  <si>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</si>
  <si>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</si>
  <si>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</si>
  <si>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</si>
  <si>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</si>
  <si>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</si>
  <si>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</si>
  <si>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</si>
  <si>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</si>
  <si>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</si>
  <si>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</si>
  <si>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</si>
  <si>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</si>
  <si>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</si>
  <si>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</si>
  <si>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</si>
  <si>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</si>
  <si>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</si>
  <si>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</si>
  <si>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</si>
  <si>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</si>
  <si>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</si>
  <si>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</si>
  <si>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</si>
  <si>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</si>
  <si>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</si>
  <si>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</si>
  <si>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</si>
  <si>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</si>
  <si>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</si>
  <si>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</si>
  <si>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</si>
  <si>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</si>
  <si>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</si>
  <si>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</si>
  <si>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</si>
  <si>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</si>
  <si>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</si>
  <si>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</si>
  <si>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</si>
  <si>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</si>
  <si>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</si>
  <si>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</si>
  <si>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</si>
  <si>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</si>
  <si>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</si>
  <si>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</si>
  <si>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</si>
  <si>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</si>
  <si>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</si>
  <si>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</si>
  <si>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</si>
  <si>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</si>
  <si>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</si>
  <si>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</si>
  <si>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</si>
  <si>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</si>
  <si>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</si>
  <si>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</si>
  <si>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</si>
  <si>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</si>
  <si>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</si>
  <si>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</si>
  <si>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</si>
  <si>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</si>
  <si>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</si>
  <si>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</si>
  <si>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</si>
  <si>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</si>
  <si>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</si>
  <si>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</si>
  <si>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</si>
  <si>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</si>
  <si>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</si>
  <si>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</si>
  <si>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</si>
  <si>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</si>
  <si>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</si>
  <si>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</si>
  <si>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 xml:space="preserve"> </t>
  </si>
  <si>
    <t>Aug.17-22,2020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</si>
</sst>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7" fillId="13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</row>
        <row r="8">
          <cell r="B8" t="str">
            <v>Sanchez, Angelo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4">
          <cell r="P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6" t="s">
        <v>152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7" t="s">
        <v>174</v>
      </c>
      <c r="G11" s="36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0" t="s">
        <v>221</v>
      </c>
      <c r="G12" s="37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0" t="s">
        <v>224</v>
      </c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7" t="s">
        <v>224</v>
      </c>
      <c r="G15" s="36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7" t="s">
        <v>173</v>
      </c>
      <c r="G19" s="36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0" t="s">
        <v>235</v>
      </c>
      <c r="G22" s="37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7" t="s">
        <v>235</v>
      </c>
      <c r="G23" s="36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0" t="s">
        <v>235</v>
      </c>
      <c r="G24" s="37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3" t="s">
        <v>91</v>
      </c>
      <c r="I27" s="384"/>
      <c r="J27" s="384"/>
      <c r="K27" s="385"/>
      <c r="L27" s="376" t="s">
        <v>90</v>
      </c>
      <c r="M27" s="372" t="s">
        <v>157</v>
      </c>
      <c r="N27" s="372" t="s">
        <v>158</v>
      </c>
      <c r="O27" s="378" t="s">
        <v>159</v>
      </c>
      <c r="P27" s="379"/>
      <c r="Q27" s="380"/>
      <c r="R27" s="372" t="s">
        <v>160</v>
      </c>
      <c r="S27" s="378" t="s">
        <v>19</v>
      </c>
      <c r="T27" s="379"/>
      <c r="U27" s="380"/>
      <c r="V27" s="372" t="s">
        <v>124</v>
      </c>
      <c r="W27" s="372" t="s">
        <v>125</v>
      </c>
      <c r="X27" s="37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7"/>
      <c r="M28" s="373"/>
      <c r="N28" s="373"/>
      <c r="O28" s="285" t="s">
        <v>167</v>
      </c>
      <c r="P28" s="285" t="s">
        <v>168</v>
      </c>
      <c r="Q28" s="316" t="s">
        <v>125</v>
      </c>
      <c r="R28" s="373"/>
      <c r="S28" s="285" t="s">
        <v>167</v>
      </c>
      <c r="T28" s="285" t="s">
        <v>168</v>
      </c>
      <c r="U28" s="316" t="s">
        <v>125</v>
      </c>
      <c r="V28" s="373"/>
      <c r="W28" s="373"/>
      <c r="X28" s="375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7" t="s">
        <v>173</v>
      </c>
      <c r="G33" s="36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0" t="s">
        <v>173</v>
      </c>
      <c r="G34" s="37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7" t="s">
        <v>224</v>
      </c>
      <c r="G37" s="36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0" t="s">
        <v>224</v>
      </c>
      <c r="G38" s="37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7" t="s">
        <v>173</v>
      </c>
      <c r="G43" s="36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0" t="s">
        <v>173</v>
      </c>
      <c r="G44" s="37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1" t="s">
        <v>238</v>
      </c>
      <c r="G47" s="37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0" t="s">
        <v>239</v>
      </c>
      <c r="G48" s="37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7" t="s">
        <v>239</v>
      </c>
      <c r="G49" s="36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0" t="s">
        <v>239</v>
      </c>
      <c r="G50" s="37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3" t="s">
        <v>91</v>
      </c>
      <c r="I53" s="384"/>
      <c r="J53" s="384"/>
      <c r="K53" s="385"/>
      <c r="L53" s="376" t="s">
        <v>90</v>
      </c>
      <c r="M53" s="372" t="s">
        <v>157</v>
      </c>
      <c r="N53" s="372" t="s">
        <v>158</v>
      </c>
      <c r="O53" s="378" t="s">
        <v>159</v>
      </c>
      <c r="P53" s="379"/>
      <c r="Q53" s="380"/>
      <c r="R53" s="372" t="s">
        <v>160</v>
      </c>
      <c r="S53" s="378" t="s">
        <v>19</v>
      </c>
      <c r="T53" s="379"/>
      <c r="U53" s="380"/>
      <c r="V53" s="372" t="s">
        <v>124</v>
      </c>
      <c r="W53" s="372" t="s">
        <v>125</v>
      </c>
      <c r="X53" s="37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7"/>
      <c r="M54" s="373"/>
      <c r="N54" s="373"/>
      <c r="O54" s="285" t="s">
        <v>167</v>
      </c>
      <c r="P54" s="285" t="s">
        <v>168</v>
      </c>
      <c r="Q54" s="316" t="s">
        <v>125</v>
      </c>
      <c r="R54" s="373"/>
      <c r="S54" s="285" t="s">
        <v>167</v>
      </c>
      <c r="T54" s="285" t="s">
        <v>168</v>
      </c>
      <c r="U54" s="316" t="s">
        <v>125</v>
      </c>
      <c r="V54" s="373"/>
      <c r="W54" s="373"/>
      <c r="X54" s="375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2" t="s">
        <v>177</v>
      </c>
      <c r="G56" s="37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7" t="s">
        <v>173</v>
      </c>
      <c r="G57" s="36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0" t="s">
        <v>224</v>
      </c>
      <c r="G60" s="37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7" t="s">
        <v>224</v>
      </c>
      <c r="G61" s="36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0" t="s">
        <v>174</v>
      </c>
      <c r="G64" s="37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7" t="s">
        <v>173</v>
      </c>
      <c r="G65" s="36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7" t="s">
        <v>165</v>
      </c>
      <c r="G67" s="36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0" t="s">
        <v>244</v>
      </c>
      <c r="G68" s="37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7" t="s">
        <v>244</v>
      </c>
      <c r="G69" s="36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0" t="s">
        <v>244</v>
      </c>
      <c r="G70" s="37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3" t="s">
        <v>91</v>
      </c>
      <c r="I73" s="384"/>
      <c r="J73" s="384"/>
      <c r="K73" s="385"/>
      <c r="L73" s="376" t="s">
        <v>90</v>
      </c>
      <c r="M73" s="372" t="s">
        <v>157</v>
      </c>
      <c r="N73" s="372" t="s">
        <v>158</v>
      </c>
      <c r="O73" s="378" t="s">
        <v>159</v>
      </c>
      <c r="P73" s="379"/>
      <c r="Q73" s="380"/>
      <c r="R73" s="372" t="s">
        <v>160</v>
      </c>
      <c r="S73" s="378" t="s">
        <v>19</v>
      </c>
      <c r="T73" s="379"/>
      <c r="U73" s="380"/>
      <c r="V73" s="372" t="s">
        <v>124</v>
      </c>
      <c r="W73" s="372" t="s">
        <v>125</v>
      </c>
      <c r="X73" s="37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7"/>
      <c r="M74" s="373"/>
      <c r="N74" s="373"/>
      <c r="O74" s="285" t="s">
        <v>167</v>
      </c>
      <c r="P74" s="285" t="s">
        <v>168</v>
      </c>
      <c r="Q74" s="316" t="s">
        <v>125</v>
      </c>
      <c r="R74" s="373"/>
      <c r="S74" s="285" t="s">
        <v>167</v>
      </c>
      <c r="T74" s="285" t="s">
        <v>168</v>
      </c>
      <c r="U74" s="316" t="s">
        <v>125</v>
      </c>
      <c r="V74" s="373"/>
      <c r="W74" s="373"/>
      <c r="X74" s="375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7" t="s">
        <v>173</v>
      </c>
      <c r="G79" s="36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0" t="s">
        <v>173</v>
      </c>
      <c r="G80" s="37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7" t="s">
        <v>224</v>
      </c>
      <c r="G83" s="36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0" t="s">
        <v>224</v>
      </c>
      <c r="G84" s="37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7"/>
      <c r="G91" s="36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7" t="s">
        <v>239</v>
      </c>
      <c r="G95" s="36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7" t="s">
        <v>239</v>
      </c>
      <c r="G96" s="36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7" t="s">
        <v>239</v>
      </c>
      <c r="G97" s="36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3" t="s">
        <v>91</v>
      </c>
      <c r="I100" s="384"/>
      <c r="J100" s="384"/>
      <c r="K100" s="385"/>
      <c r="L100" s="376" t="s">
        <v>90</v>
      </c>
      <c r="M100" s="372" t="s">
        <v>157</v>
      </c>
      <c r="N100" s="372" t="s">
        <v>158</v>
      </c>
      <c r="O100" s="378" t="s">
        <v>159</v>
      </c>
      <c r="P100" s="379"/>
      <c r="Q100" s="380"/>
      <c r="R100" s="372" t="s">
        <v>160</v>
      </c>
      <c r="S100" s="378" t="s">
        <v>19</v>
      </c>
      <c r="T100" s="379"/>
      <c r="U100" s="380"/>
      <c r="V100" s="372" t="s">
        <v>124</v>
      </c>
      <c r="W100" s="372" t="s">
        <v>125</v>
      </c>
      <c r="X100" s="37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7"/>
      <c r="M101" s="373"/>
      <c r="N101" s="373"/>
      <c r="O101" s="285" t="s">
        <v>167</v>
      </c>
      <c r="P101" s="285" t="s">
        <v>168</v>
      </c>
      <c r="Q101" s="316" t="s">
        <v>125</v>
      </c>
      <c r="R101" s="373"/>
      <c r="S101" s="285" t="s">
        <v>167</v>
      </c>
      <c r="T101" s="285" t="s">
        <v>168</v>
      </c>
      <c r="U101" s="316" t="s">
        <v>125</v>
      </c>
      <c r="V101" s="373"/>
      <c r="W101" s="373"/>
      <c r="X101" s="375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0" t="s">
        <v>173</v>
      </c>
      <c r="G105" s="37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7" t="s">
        <v>173</v>
      </c>
      <c r="G106" s="36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7" t="s">
        <v>224</v>
      </c>
      <c r="G108" s="36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0" t="s">
        <v>224</v>
      </c>
      <c r="G109" s="37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7" t="s">
        <v>173</v>
      </c>
      <c r="G112" s="36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0" t="s">
        <v>173</v>
      </c>
      <c r="G113" s="37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9" t="s">
        <v>235</v>
      </c>
      <c r="G115" s="36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7" t="s">
        <v>248</v>
      </c>
      <c r="G116" s="36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9" t="s">
        <v>235</v>
      </c>
      <c r="G117" s="36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7" t="s">
        <v>248</v>
      </c>
      <c r="G118" s="36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3" t="s">
        <v>91</v>
      </c>
      <c r="I121" s="384"/>
      <c r="J121" s="384"/>
      <c r="K121" s="385"/>
      <c r="L121" s="376" t="s">
        <v>90</v>
      </c>
      <c r="M121" s="372" t="s">
        <v>157</v>
      </c>
      <c r="N121" s="372" t="s">
        <v>158</v>
      </c>
      <c r="O121" s="378" t="s">
        <v>159</v>
      </c>
      <c r="P121" s="379"/>
      <c r="Q121" s="380"/>
      <c r="R121" s="372" t="s">
        <v>160</v>
      </c>
      <c r="S121" s="378" t="s">
        <v>19</v>
      </c>
      <c r="T121" s="379"/>
      <c r="U121" s="380"/>
      <c r="V121" s="372" t="s">
        <v>124</v>
      </c>
      <c r="W121" s="372" t="s">
        <v>125</v>
      </c>
      <c r="X121" s="37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7"/>
      <c r="M122" s="373"/>
      <c r="N122" s="373"/>
      <c r="O122" s="285" t="s">
        <v>167</v>
      </c>
      <c r="P122" s="285" t="s">
        <v>168</v>
      </c>
      <c r="Q122" s="316" t="s">
        <v>125</v>
      </c>
      <c r="R122" s="373"/>
      <c r="S122" s="285" t="s">
        <v>167</v>
      </c>
      <c r="T122" s="285" t="s">
        <v>168</v>
      </c>
      <c r="U122" s="316" t="s">
        <v>125</v>
      </c>
      <c r="V122" s="373"/>
      <c r="W122" s="373"/>
      <c r="X122" s="375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7" t="s">
        <v>173</v>
      </c>
      <c r="G129" s="36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7" t="s">
        <v>224</v>
      </c>
      <c r="G132" s="36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0" t="s">
        <v>224</v>
      </c>
      <c r="G133" s="37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0" t="s">
        <v>173</v>
      </c>
      <c r="G138" s="37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7" t="s">
        <v>173</v>
      </c>
      <c r="G139" s="36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0" t="s">
        <v>239</v>
      </c>
      <c r="G142" s="37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7" t="s">
        <v>249</v>
      </c>
      <c r="G143" s="36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0" t="s">
        <v>239</v>
      </c>
      <c r="G144" s="37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7" t="s">
        <v>249</v>
      </c>
      <c r="G145" s="36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3" t="s">
        <v>91</v>
      </c>
      <c r="I148" s="384"/>
      <c r="J148" s="384"/>
      <c r="K148" s="385"/>
      <c r="L148" s="376" t="s">
        <v>90</v>
      </c>
      <c r="M148" s="372" t="s">
        <v>157</v>
      </c>
      <c r="N148" s="372" t="s">
        <v>158</v>
      </c>
      <c r="O148" s="378" t="s">
        <v>159</v>
      </c>
      <c r="P148" s="379"/>
      <c r="Q148" s="380"/>
      <c r="R148" s="372" t="s">
        <v>160</v>
      </c>
      <c r="S148" s="378" t="s">
        <v>19</v>
      </c>
      <c r="T148" s="379"/>
      <c r="U148" s="380"/>
      <c r="V148" s="372" t="s">
        <v>124</v>
      </c>
      <c r="W148" s="372" t="s">
        <v>125</v>
      </c>
      <c r="X148" s="37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7"/>
      <c r="M149" s="373"/>
      <c r="N149" s="373"/>
      <c r="O149" s="285" t="s">
        <v>167</v>
      </c>
      <c r="P149" s="285" t="s">
        <v>168</v>
      </c>
      <c r="Q149" s="316" t="s">
        <v>125</v>
      </c>
      <c r="R149" s="373"/>
      <c r="S149" s="285" t="s">
        <v>167</v>
      </c>
      <c r="T149" s="285" t="s">
        <v>168</v>
      </c>
      <c r="U149" s="316" t="s">
        <v>125</v>
      </c>
      <c r="V149" s="373"/>
      <c r="W149" s="373"/>
      <c r="X149" s="375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0" t="s">
        <v>173</v>
      </c>
      <c r="G157" s="37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7" t="s">
        <v>224</v>
      </c>
      <c r="G160" s="36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0" t="s">
        <v>224</v>
      </c>
      <c r="G161" s="37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7" t="s">
        <v>22</v>
      </c>
      <c r="G164" s="36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0" t="s">
        <v>173</v>
      </c>
      <c r="G165" s="37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7" t="s">
        <v>173</v>
      </c>
      <c r="G166" s="36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9" t="s">
        <v>239</v>
      </c>
      <c r="G169" s="36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7" t="s">
        <v>239</v>
      </c>
      <c r="G170" s="36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9" t="s">
        <v>239</v>
      </c>
      <c r="G171" s="36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7" t="s">
        <v>239</v>
      </c>
      <c r="G172" s="36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3" t="s">
        <v>91</v>
      </c>
      <c r="I175" s="384"/>
      <c r="J175" s="384"/>
      <c r="K175" s="385"/>
      <c r="L175" s="376" t="s">
        <v>90</v>
      </c>
      <c r="M175" s="372" t="s">
        <v>157</v>
      </c>
      <c r="N175" s="372" t="s">
        <v>158</v>
      </c>
      <c r="O175" s="378" t="s">
        <v>159</v>
      </c>
      <c r="P175" s="379"/>
      <c r="Q175" s="380"/>
      <c r="R175" s="372" t="s">
        <v>160</v>
      </c>
      <c r="S175" s="378" t="s">
        <v>19</v>
      </c>
      <c r="T175" s="379"/>
      <c r="U175" s="380"/>
      <c r="V175" s="372" t="s">
        <v>124</v>
      </c>
      <c r="W175" s="372" t="s">
        <v>125</v>
      </c>
      <c r="X175" s="37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7"/>
      <c r="M176" s="373"/>
      <c r="N176" s="373"/>
      <c r="O176" s="285" t="s">
        <v>167</v>
      </c>
      <c r="P176" s="285" t="s">
        <v>168</v>
      </c>
      <c r="Q176" s="316" t="s">
        <v>125</v>
      </c>
      <c r="R176" s="373"/>
      <c r="S176" s="285" t="s">
        <v>167</v>
      </c>
      <c r="T176" s="285" t="s">
        <v>168</v>
      </c>
      <c r="U176" s="316" t="s">
        <v>125</v>
      </c>
      <c r="V176" s="373"/>
      <c r="W176" s="373"/>
      <c r="X176" s="375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0" t="s">
        <v>173</v>
      </c>
      <c r="G182" s="37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7" t="s">
        <v>224</v>
      </c>
      <c r="G185" s="36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0" t="s">
        <v>224</v>
      </c>
      <c r="G186" s="37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7" t="s">
        <v>173</v>
      </c>
      <c r="G193" s="36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1"/>
      <c r="G196" s="37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8" t="s">
        <v>251</v>
      </c>
      <c r="G197" s="36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2" t="s">
        <v>251</v>
      </c>
      <c r="G198" s="37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6" t="s">
        <v>251</v>
      </c>
      <c r="G199" s="36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2" t="s">
        <v>251</v>
      </c>
      <c r="G200" s="37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3" t="s">
        <v>91</v>
      </c>
      <c r="I203" s="384"/>
      <c r="J203" s="384"/>
      <c r="K203" s="385"/>
      <c r="L203" s="376" t="s">
        <v>90</v>
      </c>
      <c r="M203" s="372" t="s">
        <v>157</v>
      </c>
      <c r="N203" s="372" t="s">
        <v>158</v>
      </c>
      <c r="O203" s="378" t="s">
        <v>159</v>
      </c>
      <c r="P203" s="379"/>
      <c r="Q203" s="380"/>
      <c r="R203" s="372" t="s">
        <v>160</v>
      </c>
      <c r="S203" s="378" t="s">
        <v>19</v>
      </c>
      <c r="T203" s="379"/>
      <c r="U203" s="380"/>
      <c r="V203" s="372" t="s">
        <v>124</v>
      </c>
      <c r="W203" s="372" t="s">
        <v>125</v>
      </c>
      <c r="X203" s="37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7"/>
      <c r="M204" s="373"/>
      <c r="N204" s="373"/>
      <c r="O204" s="285" t="s">
        <v>167</v>
      </c>
      <c r="P204" s="285" t="s">
        <v>168</v>
      </c>
      <c r="Q204" s="316" t="s">
        <v>125</v>
      </c>
      <c r="R204" s="373"/>
      <c r="S204" s="285" t="s">
        <v>167</v>
      </c>
      <c r="T204" s="285" t="s">
        <v>168</v>
      </c>
      <c r="U204" s="316" t="s">
        <v>125</v>
      </c>
      <c r="V204" s="373"/>
      <c r="W204" s="373"/>
      <c r="X204" s="375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0" t="s">
        <v>173</v>
      </c>
      <c r="G210" s="37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7" t="s">
        <v>224</v>
      </c>
      <c r="G213" s="36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0" t="s">
        <v>224</v>
      </c>
      <c r="G214" s="37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7" t="s">
        <v>173</v>
      </c>
      <c r="G221" s="36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1"/>
      <c r="G224" s="37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8" t="s">
        <v>177</v>
      </c>
      <c r="G225" s="36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2" t="s">
        <v>177</v>
      </c>
      <c r="G226" s="37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6" t="s">
        <v>177</v>
      </c>
      <c r="G227" s="36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2" t="s">
        <v>177</v>
      </c>
      <c r="G228" s="37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3" t="s">
        <v>91</v>
      </c>
      <c r="I231" s="384"/>
      <c r="J231" s="384"/>
      <c r="K231" s="385"/>
      <c r="L231" s="376" t="s">
        <v>90</v>
      </c>
      <c r="M231" s="372" t="s">
        <v>157</v>
      </c>
      <c r="N231" s="372" t="s">
        <v>158</v>
      </c>
      <c r="O231" s="378" t="s">
        <v>159</v>
      </c>
      <c r="P231" s="379"/>
      <c r="Q231" s="380"/>
      <c r="R231" s="372" t="s">
        <v>160</v>
      </c>
      <c r="S231" s="378" t="s">
        <v>19</v>
      </c>
      <c r="T231" s="379"/>
      <c r="U231" s="380"/>
      <c r="V231" s="372" t="s">
        <v>124</v>
      </c>
      <c r="W231" s="372" t="s">
        <v>125</v>
      </c>
      <c r="X231" s="37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7"/>
      <c r="M232" s="373"/>
      <c r="N232" s="373"/>
      <c r="O232" s="285" t="s">
        <v>167</v>
      </c>
      <c r="P232" s="285" t="s">
        <v>168</v>
      </c>
      <c r="Q232" s="316" t="s">
        <v>125</v>
      </c>
      <c r="R232" s="373"/>
      <c r="S232" s="285" t="s">
        <v>167</v>
      </c>
      <c r="T232" s="285" t="s">
        <v>168</v>
      </c>
      <c r="U232" s="316" t="s">
        <v>125</v>
      </c>
      <c r="V232" s="373"/>
      <c r="W232" s="373"/>
      <c r="X232" s="375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7" t="s">
        <v>173</v>
      </c>
      <c r="G237" s="36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7" t="s">
        <v>224</v>
      </c>
      <c r="G239" s="36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0" t="s">
        <v>224</v>
      </c>
      <c r="G240" s="37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7" t="s">
        <v>165</v>
      </c>
      <c r="G241" s="36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7" t="s">
        <v>174</v>
      </c>
      <c r="G243" s="36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0" t="s">
        <v>173</v>
      </c>
      <c r="G244" s="37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1" t="s">
        <v>255</v>
      </c>
      <c r="G245" s="37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9" t="s">
        <v>255</v>
      </c>
      <c r="G246" s="36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1" t="s">
        <v>255</v>
      </c>
      <c r="G247" s="37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9" t="s">
        <v>255</v>
      </c>
      <c r="G248" s="36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1" t="s">
        <v>255</v>
      </c>
      <c r="G249" s="37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3" t="s">
        <v>91</v>
      </c>
      <c r="I252" s="384"/>
      <c r="J252" s="384"/>
      <c r="K252" s="385"/>
      <c r="L252" s="376" t="s">
        <v>90</v>
      </c>
      <c r="M252" s="372" t="s">
        <v>157</v>
      </c>
      <c r="N252" s="372" t="s">
        <v>158</v>
      </c>
      <c r="O252" s="378" t="s">
        <v>159</v>
      </c>
      <c r="P252" s="379"/>
      <c r="Q252" s="380"/>
      <c r="R252" s="372" t="s">
        <v>160</v>
      </c>
      <c r="S252" s="378" t="s">
        <v>19</v>
      </c>
      <c r="T252" s="379"/>
      <c r="U252" s="380"/>
      <c r="V252" s="372" t="s">
        <v>124</v>
      </c>
      <c r="W252" s="372" t="s">
        <v>125</v>
      </c>
      <c r="X252" s="37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7"/>
      <c r="M253" s="373"/>
      <c r="N253" s="373"/>
      <c r="O253" s="285" t="s">
        <v>167</v>
      </c>
      <c r="P253" s="285" t="s">
        <v>168</v>
      </c>
      <c r="Q253" s="316" t="s">
        <v>125</v>
      </c>
      <c r="R253" s="373"/>
      <c r="S253" s="285" t="s">
        <v>167</v>
      </c>
      <c r="T253" s="285" t="s">
        <v>168</v>
      </c>
      <c r="U253" s="316" t="s">
        <v>125</v>
      </c>
      <c r="V253" s="373"/>
      <c r="W253" s="373"/>
      <c r="X253" s="375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7" t="s">
        <v>173</v>
      </c>
      <c r="G258" s="36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0" t="s">
        <v>173</v>
      </c>
      <c r="G259" s="37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7" t="s">
        <v>224</v>
      </c>
      <c r="G262" s="36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0" t="s">
        <v>224</v>
      </c>
      <c r="G263" s="37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7" t="s">
        <v>173</v>
      </c>
      <c r="G268" s="36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0" t="s">
        <v>173</v>
      </c>
      <c r="G269" s="37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9"/>
      <c r="G272" s="36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1" t="s">
        <v>177</v>
      </c>
      <c r="G273" s="37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6" t="s">
        <v>177</v>
      </c>
      <c r="G274" s="36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2" t="s">
        <v>177</v>
      </c>
      <c r="G275" s="37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6" t="s">
        <v>177</v>
      </c>
      <c r="G276" s="36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3" t="s">
        <v>91</v>
      </c>
      <c r="I279" s="384"/>
      <c r="J279" s="384"/>
      <c r="K279" s="385"/>
      <c r="L279" s="376" t="s">
        <v>90</v>
      </c>
      <c r="M279" s="372" t="s">
        <v>157</v>
      </c>
      <c r="N279" s="372" t="s">
        <v>158</v>
      </c>
      <c r="O279" s="378" t="s">
        <v>159</v>
      </c>
      <c r="P279" s="379"/>
      <c r="Q279" s="380"/>
      <c r="R279" s="372" t="s">
        <v>160</v>
      </c>
      <c r="S279" s="378" t="s">
        <v>19</v>
      </c>
      <c r="T279" s="379"/>
      <c r="U279" s="380"/>
      <c r="V279" s="372" t="s">
        <v>124</v>
      </c>
      <c r="W279" s="372" t="s">
        <v>125</v>
      </c>
      <c r="X279" s="37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7"/>
      <c r="M280" s="373"/>
      <c r="N280" s="373"/>
      <c r="O280" s="285" t="s">
        <v>167</v>
      </c>
      <c r="P280" s="285" t="s">
        <v>168</v>
      </c>
      <c r="Q280" s="316" t="s">
        <v>125</v>
      </c>
      <c r="R280" s="373"/>
      <c r="S280" s="285" t="s">
        <v>167</v>
      </c>
      <c r="T280" s="285" t="s">
        <v>168</v>
      </c>
      <c r="U280" s="316" t="s">
        <v>125</v>
      </c>
      <c r="V280" s="373"/>
      <c r="W280" s="373"/>
      <c r="X280" s="375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0" t="s">
        <v>173</v>
      </c>
      <c r="G284" s="37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7" t="s">
        <v>173</v>
      </c>
      <c r="G285" s="36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1"/>
      <c r="G288" s="37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7" t="s">
        <v>224</v>
      </c>
      <c r="G289" s="36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0" t="s">
        <v>224</v>
      </c>
      <c r="G290" s="37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7" t="s">
        <v>173</v>
      </c>
      <c r="G297" s="36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1"/>
      <c r="G298" s="37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8" t="s">
        <v>257</v>
      </c>
      <c r="G299" s="36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8" t="s">
        <v>257</v>
      </c>
      <c r="G300" s="36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6" t="s">
        <v>257</v>
      </c>
      <c r="G301" s="36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8" t="s">
        <v>257</v>
      </c>
      <c r="G302" s="36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6" t="s">
        <v>257</v>
      </c>
      <c r="G303" s="36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6" t="s">
        <v>258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0"/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0" t="s">
        <v>224</v>
      </c>
      <c r="G16" s="37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7" t="s">
        <v>224</v>
      </c>
      <c r="G17" s="36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0" t="s">
        <v>173</v>
      </c>
      <c r="G22" s="37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7" t="s">
        <v>235</v>
      </c>
      <c r="G25" s="36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0" t="s">
        <v>235</v>
      </c>
      <c r="G26" s="37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7" t="s">
        <v>235</v>
      </c>
      <c r="G27" s="36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3" t="s">
        <v>91</v>
      </c>
      <c r="I30" s="384"/>
      <c r="J30" s="384"/>
      <c r="K30" s="385"/>
      <c r="L30" s="376" t="s">
        <v>90</v>
      </c>
      <c r="M30" s="372" t="s">
        <v>157</v>
      </c>
      <c r="N30" s="372" t="s">
        <v>158</v>
      </c>
      <c r="O30" s="378" t="s">
        <v>159</v>
      </c>
      <c r="P30" s="379"/>
      <c r="Q30" s="380"/>
      <c r="R30" s="372" t="s">
        <v>160</v>
      </c>
      <c r="S30" s="378" t="s">
        <v>19</v>
      </c>
      <c r="T30" s="379"/>
      <c r="U30" s="380"/>
      <c r="V30" s="372" t="s">
        <v>124</v>
      </c>
      <c r="W30" s="372" t="s">
        <v>125</v>
      </c>
      <c r="X30" s="37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7"/>
      <c r="M31" s="373"/>
      <c r="N31" s="373"/>
      <c r="O31" s="285" t="s">
        <v>167</v>
      </c>
      <c r="P31" s="285" t="s">
        <v>168</v>
      </c>
      <c r="Q31" s="316" t="s">
        <v>125</v>
      </c>
      <c r="R31" s="373"/>
      <c r="S31" s="285" t="s">
        <v>167</v>
      </c>
      <c r="T31" s="285" t="s">
        <v>168</v>
      </c>
      <c r="U31" s="316" t="s">
        <v>125</v>
      </c>
      <c r="V31" s="373"/>
      <c r="W31" s="373"/>
      <c r="X31" s="375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7" t="s">
        <v>263</v>
      </c>
      <c r="G32" s="36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2" t="s">
        <v>207</v>
      </c>
      <c r="G33" s="38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7" t="s">
        <v>173</v>
      </c>
      <c r="G34" s="36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0" t="s">
        <v>173</v>
      </c>
      <c r="G35" s="37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6" t="s">
        <v>201</v>
      </c>
      <c r="G36" s="36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0" t="s">
        <v>224</v>
      </c>
      <c r="G37" s="37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0" t="s">
        <v>224</v>
      </c>
      <c r="G38" s="37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2" t="s">
        <v>201</v>
      </c>
      <c r="G39" s="37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6" t="s">
        <v>201</v>
      </c>
      <c r="G40" s="36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0" t="s">
        <v>173</v>
      </c>
      <c r="G41" s="37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7" t="s">
        <v>173</v>
      </c>
      <c r="G42" s="36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2" t="s">
        <v>201</v>
      </c>
      <c r="G43" s="37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6" t="s">
        <v>201</v>
      </c>
      <c r="G44" s="36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2" t="s">
        <v>201</v>
      </c>
      <c r="G45" s="37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6" t="s">
        <v>201</v>
      </c>
      <c r="G46" s="36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2" t="s">
        <v>201</v>
      </c>
      <c r="G47" s="37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3" t="s">
        <v>91</v>
      </c>
      <c r="I50" s="384"/>
      <c r="J50" s="384"/>
      <c r="K50" s="385"/>
      <c r="L50" s="376" t="s">
        <v>90</v>
      </c>
      <c r="M50" s="372" t="s">
        <v>157</v>
      </c>
      <c r="N50" s="372" t="s">
        <v>158</v>
      </c>
      <c r="O50" s="378" t="s">
        <v>159</v>
      </c>
      <c r="P50" s="379"/>
      <c r="Q50" s="380"/>
      <c r="R50" s="372" t="s">
        <v>160</v>
      </c>
      <c r="S50" s="378" t="s">
        <v>19</v>
      </c>
      <c r="T50" s="379"/>
      <c r="U50" s="380"/>
      <c r="V50" s="372" t="s">
        <v>124</v>
      </c>
      <c r="W50" s="372" t="s">
        <v>125</v>
      </c>
      <c r="X50" s="37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7"/>
      <c r="M51" s="373"/>
      <c r="N51" s="373"/>
      <c r="O51" s="285" t="s">
        <v>167</v>
      </c>
      <c r="P51" s="285" t="s">
        <v>168</v>
      </c>
      <c r="Q51" s="316" t="s">
        <v>125</v>
      </c>
      <c r="R51" s="373"/>
      <c r="S51" s="285" t="s">
        <v>167</v>
      </c>
      <c r="T51" s="285" t="s">
        <v>168</v>
      </c>
      <c r="U51" s="316" t="s">
        <v>125</v>
      </c>
      <c r="V51" s="373"/>
      <c r="W51" s="373"/>
      <c r="X51" s="375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6" t="s">
        <v>201</v>
      </c>
      <c r="G52" s="36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2" t="s">
        <v>201</v>
      </c>
      <c r="G53" s="38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7" t="s">
        <v>173</v>
      </c>
      <c r="G54" s="36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0" t="s">
        <v>173</v>
      </c>
      <c r="G55" s="37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6" t="s">
        <v>201</v>
      </c>
      <c r="G56" s="36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0" t="s">
        <v>224</v>
      </c>
      <c r="G57" s="37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7" t="s">
        <v>224</v>
      </c>
      <c r="G58" s="36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2" t="s">
        <v>201</v>
      </c>
      <c r="G59" s="37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6" t="s">
        <v>201</v>
      </c>
      <c r="G60" s="36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0" t="s">
        <v>173</v>
      </c>
      <c r="G61" s="37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7" t="s">
        <v>173</v>
      </c>
      <c r="G62" s="36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2" t="s">
        <v>201</v>
      </c>
      <c r="G63" s="37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6" t="s">
        <v>201</v>
      </c>
      <c r="G64" s="36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2" t="s">
        <v>201</v>
      </c>
      <c r="G65" s="37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6" t="s">
        <v>201</v>
      </c>
      <c r="G66" s="36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2" t="s">
        <v>201</v>
      </c>
      <c r="G67" s="37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U64" sqref="U6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312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/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298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6</v>
      </c>
      <c r="G7" s="132">
        <f t="shared" ref="G7:G15" si="0">E7*F7</f>
        <v>3162</v>
      </c>
      <c r="H7" s="20">
        <f t="shared" ref="H7:H12" si="1">10*F7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v>1</v>
      </c>
      <c r="T7" s="135">
        <f>(+S7*E7)*0.3</f>
        <v>158.1</v>
      </c>
      <c r="U7" s="354"/>
      <c r="V7" s="21"/>
      <c r="W7" s="133"/>
      <c r="X7" s="137">
        <f>G7+H7+T7</f>
        <v>3380.1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32">
        <f t="shared" si="0"/>
        <v>3162</v>
      </c>
      <c r="H8" s="20">
        <f t="shared" si="1"/>
        <v>60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1</v>
      </c>
      <c r="T8" s="21">
        <f>(+S8*E8)*0.3</f>
        <v>158.1</v>
      </c>
      <c r="U8" s="353"/>
      <c r="V8" s="21"/>
      <c r="W8" s="73"/>
      <c r="X8" s="137">
        <f t="shared" ref="X8:X13" si="2">G8+H8+T8</f>
        <v>3380.1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3"/>
      <c r="V9" s="21"/>
      <c r="W9" s="73"/>
      <c r="X9" s="137">
        <f t="shared" si="2"/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1</v>
      </c>
      <c r="T10" s="21">
        <f t="shared" si="5"/>
        <v>158.1</v>
      </c>
      <c r="U10" s="353"/>
      <c r="V10" s="21"/>
      <c r="W10" s="73"/>
      <c r="X10" s="137">
        <f t="shared" si="2"/>
        <v>3380.1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0</v>
      </c>
      <c r="G11" s="141">
        <f t="shared" si="0"/>
        <v>0</v>
      </c>
      <c r="H11" s="20">
        <f t="shared" si="1"/>
        <v>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3"/>
      <c r="V11" s="21"/>
      <c r="W11" s="353"/>
      <c r="X11" s="137">
        <f t="shared" si="2"/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</v>
      </c>
      <c r="G12" s="141">
        <f t="shared" si="0"/>
        <v>527</v>
      </c>
      <c r="H12" s="20">
        <f t="shared" si="1"/>
        <v>10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2"/>
        <v>537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3"/>
      <c r="V13" s="21"/>
      <c r="W13" s="73"/>
      <c r="X13" s="137">
        <f t="shared" si="2"/>
        <v>0</v>
      </c>
    </row>
    <row r="14" spans="1:26" s="138" customFormat="1" ht="12" customHeight="1" thickBot="1" x14ac:dyDescent="0.25">
      <c r="A14" s="139">
        <v>8</v>
      </c>
      <c r="B14" s="22" t="s">
        <v>302</v>
      </c>
      <c r="C14" s="72" t="s">
        <v>268</v>
      </c>
      <c r="D14" s="73">
        <v>6851</v>
      </c>
      <c r="E14" s="130">
        <v>527</v>
      </c>
      <c r="F14" s="353">
        <v>0</v>
      </c>
      <c r="G14" s="141">
        <f t="shared" ref="G14" si="6">E14*F14</f>
        <v>0</v>
      </c>
      <c r="H14" s="20">
        <f t="shared" ref="H14" si="7">10*F14</f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7" si="8">G14+H14</f>
        <v>0</v>
      </c>
    </row>
    <row r="15" spans="1:26" s="138" customFormat="1" ht="12" customHeight="1" x14ac:dyDescent="0.2">
      <c r="A15" s="139">
        <v>9</v>
      </c>
      <c r="B15" s="22" t="s">
        <v>303</v>
      </c>
      <c r="C15" s="72" t="s">
        <v>304</v>
      </c>
      <c r="D15" s="73">
        <v>6851</v>
      </c>
      <c r="E15" s="130">
        <v>527</v>
      </c>
      <c r="F15" s="353">
        <v>0</v>
      </c>
      <c r="G15" s="141">
        <f t="shared" si="0"/>
        <v>0</v>
      </c>
      <c r="H15" s="20">
        <f>10*F15</f>
        <v>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>(E15/8/10)*U15</f>
        <v>0</v>
      </c>
      <c r="W15" s="15"/>
      <c r="X15" s="137">
        <f t="shared" si="8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1">
        <f>(F16+J16+K16+L16+Q16)*10</f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>(E16/8/10)*U16</f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si="8"/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10013</v>
      </c>
      <c r="H18" s="3">
        <f>SUM(H7:H17)</f>
        <v>190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474.29999999999995</v>
      </c>
      <c r="U18" s="6"/>
      <c r="V18" s="3">
        <f>SUM(V7:V16)</f>
        <v>0</v>
      </c>
      <c r="W18" s="4"/>
      <c r="X18" s="3">
        <f>SUM(X7:X17)</f>
        <v>10677.3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3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35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Aug.17-22,2020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9">+X7</f>
        <v>3380.1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10">+D22-F22-H22-J22-K22-L22-M22-N22-O22-I22</f>
        <v>3380.1</v>
      </c>
      <c r="R22" s="71">
        <f t="shared" ref="R22:R31" si="11">G7+H7+P7+R7+T7+V7+W7-F22-H22</f>
        <v>3380.1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3380.1</v>
      </c>
      <c r="E23" s="353">
        <v>0</v>
      </c>
      <c r="F23" s="356">
        <f t="shared" ref="F23:F31" si="12">+E23*E8</f>
        <v>0</v>
      </c>
      <c r="G23" s="353"/>
      <c r="H23" s="356">
        <f t="shared" ref="H23:H31" si="13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10"/>
        <v>3380.1</v>
      </c>
      <c r="R23" s="71">
        <f>G8+H8+P8+R8+T8+V8+W8-F23-H23</f>
        <v>3380.1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2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10"/>
        <v>0</v>
      </c>
      <c r="R24" s="71">
        <f t="shared" si="11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3380.1</v>
      </c>
      <c r="E25" s="353">
        <v>0</v>
      </c>
      <c r="F25" s="356">
        <f t="shared" si="12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10"/>
        <v>3380.1</v>
      </c>
      <c r="R25" s="71">
        <f t="shared" si="11"/>
        <v>3380.1</v>
      </c>
    </row>
    <row r="26" spans="1:24" s="138" customFormat="1" ht="12" customHeight="1" x14ac:dyDescent="0.2">
      <c r="A26" s="139">
        <v>5</v>
      </c>
      <c r="B26" s="22" t="str">
        <f t="shared" ref="B26:B31" si="14">+B11</f>
        <v>Briones, Christian Joy</v>
      </c>
      <c r="C26" s="248" t="str">
        <f t="shared" ref="C26:C31" si="15">C11</f>
        <v>Asst. Cook</v>
      </c>
      <c r="D26" s="141">
        <f>X11</f>
        <v>0</v>
      </c>
      <c r="E26" s="353">
        <v>0</v>
      </c>
      <c r="F26" s="356">
        <f t="shared" si="12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10"/>
        <v>0</v>
      </c>
      <c r="R26" s="71">
        <f t="shared" si="11"/>
        <v>0</v>
      </c>
    </row>
    <row r="27" spans="1:24" s="138" customFormat="1" ht="12" customHeight="1" x14ac:dyDescent="0.2">
      <c r="A27" s="139">
        <v>6</v>
      </c>
      <c r="B27" s="22" t="str">
        <f t="shared" si="14"/>
        <v>Cahilig,Benzen</v>
      </c>
      <c r="C27" s="248" t="str">
        <f t="shared" si="15"/>
        <v>Cook</v>
      </c>
      <c r="D27" s="141">
        <f>X12</f>
        <v>537</v>
      </c>
      <c r="E27" s="353">
        <v>0</v>
      </c>
      <c r="F27" s="356">
        <f t="shared" si="12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10"/>
        <v>537</v>
      </c>
      <c r="R27" s="71">
        <f>G12+H12+P12+R12+T12+V12+W12-F27-H27</f>
        <v>537</v>
      </c>
    </row>
    <row r="28" spans="1:24" s="138" customFormat="1" ht="12" customHeight="1" x14ac:dyDescent="0.2">
      <c r="A28" s="139">
        <v>7</v>
      </c>
      <c r="B28" s="22" t="str">
        <f t="shared" si="14"/>
        <v>Pantoja,Nancy</v>
      </c>
      <c r="C28" s="248" t="str">
        <f t="shared" si="15"/>
        <v>Cashier</v>
      </c>
      <c r="D28" s="141">
        <f t="shared" si="9"/>
        <v>0</v>
      </c>
      <c r="E28" s="353">
        <v>0</v>
      </c>
      <c r="F28" s="356">
        <f t="shared" si="12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1"/>
        <v>0</v>
      </c>
    </row>
    <row r="29" spans="1:24" s="138" customFormat="1" ht="12" customHeight="1" x14ac:dyDescent="0.2">
      <c r="A29" s="139">
        <v>8</v>
      </c>
      <c r="B29" s="22" t="str">
        <f t="shared" si="14"/>
        <v>Hayagan, Ruel</v>
      </c>
      <c r="C29" s="248" t="str">
        <f t="shared" si="15"/>
        <v>Cook</v>
      </c>
      <c r="D29" s="141">
        <f>X14</f>
        <v>0</v>
      </c>
      <c r="E29" s="353"/>
      <c r="F29" s="356">
        <f t="shared" si="12"/>
        <v>0</v>
      </c>
      <c r="G29" s="353"/>
      <c r="H29" s="356">
        <f t="shared" si="13"/>
        <v>0</v>
      </c>
      <c r="I29" s="353"/>
      <c r="J29" s="15"/>
      <c r="K29" s="15"/>
      <c r="L29" s="15"/>
      <c r="M29" s="18"/>
      <c r="N29" s="15"/>
      <c r="O29" s="18"/>
      <c r="P29" s="158">
        <f>X14</f>
        <v>0</v>
      </c>
      <c r="R29" s="71">
        <f t="shared" si="11"/>
        <v>0</v>
      </c>
    </row>
    <row r="30" spans="1:24" s="138" customFormat="1" ht="12" customHeight="1" x14ac:dyDescent="0.2">
      <c r="A30" s="139">
        <v>9</v>
      </c>
      <c r="B30" s="22" t="s">
        <v>303</v>
      </c>
      <c r="C30" s="72" t="s">
        <v>304</v>
      </c>
      <c r="D30" s="141">
        <f>X15</f>
        <v>0</v>
      </c>
      <c r="E30" s="353"/>
      <c r="F30" s="356">
        <f t="shared" si="12"/>
        <v>0</v>
      </c>
      <c r="G30" s="353"/>
      <c r="H30" s="356">
        <f t="shared" si="13"/>
        <v>0</v>
      </c>
      <c r="I30" s="353"/>
      <c r="J30" s="15"/>
      <c r="K30" s="15"/>
      <c r="L30" s="15"/>
      <c r="M30" s="18"/>
      <c r="N30" s="15"/>
      <c r="O30" s="18"/>
      <c r="P30" s="158">
        <f t="shared" ref="P30" si="16">+D30-F30-H30-J30-K30-L30-M30-N30-O30-I30</f>
        <v>0</v>
      </c>
      <c r="R30" s="71">
        <f t="shared" si="11"/>
        <v>0</v>
      </c>
    </row>
    <row r="31" spans="1:24" s="138" customFormat="1" ht="12" customHeight="1" x14ac:dyDescent="0.2">
      <c r="A31" s="139">
        <v>10</v>
      </c>
      <c r="B31" s="22">
        <f t="shared" si="14"/>
        <v>0</v>
      </c>
      <c r="C31" s="248">
        <f t="shared" si="15"/>
        <v>0</v>
      </c>
      <c r="D31" s="141">
        <f t="shared" si="9"/>
        <v>0</v>
      </c>
      <c r="E31" s="15"/>
      <c r="F31" s="21">
        <f t="shared" si="12"/>
        <v>0</v>
      </c>
      <c r="G31" s="159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1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10677.3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7">+SUM(J22:J32)</f>
        <v>0</v>
      </c>
      <c r="K33" s="3">
        <f t="shared" si="17"/>
        <v>0</v>
      </c>
      <c r="L33" s="3">
        <f t="shared" si="17"/>
        <v>0</v>
      </c>
      <c r="M33" s="3">
        <f t="shared" si="17"/>
        <v>0</v>
      </c>
      <c r="N33" s="3">
        <f t="shared" si="17"/>
        <v>0</v>
      </c>
      <c r="O33" s="3">
        <f t="shared" si="17"/>
        <v>0</v>
      </c>
      <c r="P33" s="5">
        <f>SUM(P22:P32)</f>
        <v>10677.3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8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3857.330769230769</v>
      </c>
    </row>
    <row r="36" spans="1:25" x14ac:dyDescent="0.2">
      <c r="M36" s="16" t="str">
        <f t="shared" si="18"/>
        <v>Sanchez, Angelo</v>
      </c>
      <c r="N36" s="165"/>
      <c r="O36" s="16">
        <v>0</v>
      </c>
      <c r="P36" s="16">
        <f>2000/26*6</f>
        <v>461.53846153846155</v>
      </c>
      <c r="Q36" s="273">
        <v>0</v>
      </c>
      <c r="S36" s="166">
        <f t="shared" ref="S36:S43" si="19">R23+P36</f>
        <v>3841.6384615384613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297</v>
      </c>
      <c r="M37" s="16" t="str">
        <f t="shared" si="18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si="19"/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8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9"/>
        <v>3857.330769230769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8"/>
        <v>Briones, Christian Joy</v>
      </c>
      <c r="O39" s="16">
        <v>0</v>
      </c>
      <c r="P39" s="16">
        <v>0</v>
      </c>
      <c r="Q39" s="16">
        <v>0</v>
      </c>
      <c r="S39" s="166">
        <f t="shared" si="19"/>
        <v>0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305</v>
      </c>
      <c r="D40" s="126" t="s">
        <v>310</v>
      </c>
      <c r="M40" s="16" t="str">
        <f t="shared" si="18"/>
        <v>Cahilig,Benzen</v>
      </c>
      <c r="O40" s="16">
        <v>0</v>
      </c>
      <c r="P40" s="16">
        <v>0</v>
      </c>
      <c r="Q40" s="16">
        <v>0</v>
      </c>
      <c r="S40" s="166">
        <f t="shared" si="19"/>
        <v>537</v>
      </c>
    </row>
    <row r="41" spans="1:25" x14ac:dyDescent="0.2">
      <c r="C41" s="126" t="s">
        <v>306</v>
      </c>
      <c r="D41" s="365">
        <f>2600/26</f>
        <v>100</v>
      </c>
      <c r="M41" s="16" t="str">
        <f t="shared" si="18"/>
        <v>Pantoja,Nancy</v>
      </c>
      <c r="O41" s="16">
        <v>0</v>
      </c>
      <c r="P41" s="16">
        <v>0</v>
      </c>
      <c r="Q41" s="16">
        <v>0</v>
      </c>
      <c r="S41" s="166">
        <f t="shared" si="19"/>
        <v>0</v>
      </c>
    </row>
    <row r="42" spans="1:25" x14ac:dyDescent="0.2">
      <c r="C42" s="126" t="s">
        <v>307</v>
      </c>
      <c r="D42" s="365">
        <f>2068/26</f>
        <v>79.538461538461533</v>
      </c>
      <c r="M42" s="16" t="str">
        <f t="shared" si="18"/>
        <v>Hayagan, Ruel</v>
      </c>
      <c r="O42" s="16">
        <v>0</v>
      </c>
      <c r="P42" s="16">
        <v>0</v>
      </c>
      <c r="Q42" s="16">
        <v>0</v>
      </c>
      <c r="S42" s="166">
        <f t="shared" si="19"/>
        <v>0</v>
      </c>
    </row>
    <row r="43" spans="1:25" x14ac:dyDescent="0.2">
      <c r="C43" s="126" t="s">
        <v>308</v>
      </c>
      <c r="D43" s="365">
        <f>2068/26</f>
        <v>79.538461538461533</v>
      </c>
      <c r="M43" s="16" t="str">
        <f t="shared" si="18"/>
        <v>Eric Labadan</v>
      </c>
      <c r="O43" s="16">
        <v>0</v>
      </c>
      <c r="P43" s="16">
        <v>0</v>
      </c>
      <c r="Q43" s="16">
        <v>0</v>
      </c>
      <c r="S43" s="166">
        <f t="shared" si="19"/>
        <v>0</v>
      </c>
    </row>
    <row r="44" spans="1:25" x14ac:dyDescent="0.2">
      <c r="C44" s="126" t="s">
        <v>309</v>
      </c>
      <c r="D44" s="365">
        <f>2000/26</f>
        <v>76.92307692307692</v>
      </c>
      <c r="M44" s="16">
        <f t="shared" si="18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12093.3</v>
      </c>
      <c r="T46" s="363"/>
    </row>
    <row r="53" spans="1:16" ht="13.5" thickBot="1" x14ac:dyDescent="0.25"/>
    <row r="54" spans="1:16" ht="13.5" thickBot="1" x14ac:dyDescent="0.25">
      <c r="A54" s="400"/>
      <c r="B54" s="402" t="s">
        <v>0</v>
      </c>
      <c r="C54" s="404" t="s">
        <v>1</v>
      </c>
      <c r="D54" s="390" t="s">
        <v>45</v>
      </c>
      <c r="E54" s="388" t="s">
        <v>151</v>
      </c>
      <c r="F54" s="408" t="s">
        <v>151</v>
      </c>
      <c r="G54" s="409"/>
      <c r="H54" s="413"/>
      <c r="I54" s="410" t="s">
        <v>3</v>
      </c>
      <c r="J54" s="412" t="s">
        <v>114</v>
      </c>
      <c r="K54" s="407" t="s">
        <v>115</v>
      </c>
      <c r="L54" s="407" t="s">
        <v>116</v>
      </c>
      <c r="N54" s="421" t="s">
        <v>102</v>
      </c>
    </row>
    <row r="55" spans="1:16" ht="13.5" thickBot="1" x14ac:dyDescent="0.25">
      <c r="A55" s="401"/>
      <c r="B55" s="403"/>
      <c r="C55" s="405"/>
      <c r="D55" s="391"/>
      <c r="E55" s="389"/>
      <c r="F55" s="245" t="s">
        <v>117</v>
      </c>
      <c r="G55" s="246" t="s">
        <v>301</v>
      </c>
      <c r="H55" s="414"/>
      <c r="I55" s="411"/>
      <c r="J55" s="412"/>
      <c r="K55" s="407"/>
      <c r="L55" s="407"/>
      <c r="N55" s="421"/>
    </row>
    <row r="56" spans="1:16" ht="13.5" thickBot="1" x14ac:dyDescent="0.25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/>
      <c r="H56" s="157">
        <v>0</v>
      </c>
      <c r="I56" s="158">
        <f t="shared" ref="I56:I64" si="21">P22</f>
        <v>3380.1</v>
      </c>
      <c r="J56" s="274">
        <v>0</v>
      </c>
      <c r="K56" s="274">
        <f>2068/26*6</f>
        <v>477.23076923076917</v>
      </c>
      <c r="L56" s="274">
        <f t="shared" ref="K56:L60" si="22">+Q35</f>
        <v>0</v>
      </c>
      <c r="N56" s="165">
        <f>I56+K56</f>
        <v>3857.330769230769</v>
      </c>
    </row>
    <row r="57" spans="1:16" ht="13.5" thickBot="1" x14ac:dyDescent="0.25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236"/>
      <c r="H57" s="157">
        <v>0</v>
      </c>
      <c r="I57" s="158">
        <f t="shared" si="21"/>
        <v>3380.1</v>
      </c>
      <c r="J57" s="274">
        <f>+O36</f>
        <v>0</v>
      </c>
      <c r="K57" s="274">
        <f>2000/26*6</f>
        <v>461.53846153846155</v>
      </c>
      <c r="L57" s="274">
        <f t="shared" si="22"/>
        <v>0</v>
      </c>
      <c r="N57" s="165">
        <f t="shared" ref="N57:N64" si="23">I57+J57+K57</f>
        <v>3841.6384615384613</v>
      </c>
    </row>
    <row r="58" spans="1:16" ht="13.5" thickBot="1" x14ac:dyDescent="0.25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236"/>
      <c r="H58" s="157">
        <v>0</v>
      </c>
      <c r="I58" s="158">
        <f t="shared" si="21"/>
        <v>0</v>
      </c>
      <c r="J58" s="274"/>
      <c r="K58" s="274">
        <f>P37</f>
        <v>0</v>
      </c>
      <c r="L58" s="274">
        <f t="shared" si="22"/>
        <v>0</v>
      </c>
      <c r="N58" s="165">
        <f t="shared" si="23"/>
        <v>0</v>
      </c>
      <c r="P58" s="165"/>
    </row>
    <row r="59" spans="1:16" ht="13.5" thickBot="1" x14ac:dyDescent="0.25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236"/>
      <c r="H59" s="157">
        <v>0</v>
      </c>
      <c r="I59" s="158">
        <f t="shared" si="21"/>
        <v>3380.1</v>
      </c>
      <c r="J59" s="274">
        <v>0</v>
      </c>
      <c r="K59" s="274">
        <f>2068/26*6</f>
        <v>477.23076923076917</v>
      </c>
      <c r="L59" s="274">
        <f t="shared" si="22"/>
        <v>0</v>
      </c>
      <c r="N59" s="165">
        <f t="shared" si="23"/>
        <v>3857.330769230769</v>
      </c>
    </row>
    <row r="60" spans="1:16" ht="13.5" thickBot="1" x14ac:dyDescent="0.25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236"/>
      <c r="H60" s="157">
        <v>0</v>
      </c>
      <c r="I60" s="158">
        <f t="shared" si="21"/>
        <v>0</v>
      </c>
      <c r="J60" s="274">
        <f>+O39</f>
        <v>0</v>
      </c>
      <c r="K60" s="274">
        <f t="shared" si="22"/>
        <v>0</v>
      </c>
      <c r="L60" s="274">
        <f t="shared" si="22"/>
        <v>0</v>
      </c>
      <c r="N60" s="165">
        <f t="shared" si="23"/>
        <v>0</v>
      </c>
    </row>
    <row r="61" spans="1:16" ht="13.5" thickBot="1" x14ac:dyDescent="0.25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236"/>
      <c r="H61" s="157">
        <v>0</v>
      </c>
      <c r="I61" s="158">
        <f t="shared" si="21"/>
        <v>537</v>
      </c>
      <c r="N61" s="165">
        <f t="shared" si="23"/>
        <v>537</v>
      </c>
    </row>
    <row r="62" spans="1:16" x14ac:dyDescent="0.2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236"/>
      <c r="H62" s="157">
        <v>0</v>
      </c>
      <c r="I62" s="158">
        <f t="shared" si="21"/>
        <v>0</v>
      </c>
      <c r="N62" s="165">
        <f t="shared" si="23"/>
        <v>0</v>
      </c>
    </row>
    <row r="63" spans="1:16" x14ac:dyDescent="0.2">
      <c r="A63" s="139">
        <v>8</v>
      </c>
      <c r="B63" s="22" t="str">
        <f t="shared" si="20"/>
        <v>Hayagan, Ruel</v>
      </c>
      <c r="C63" s="248" t="str">
        <f t="shared" si="20"/>
        <v>Cook</v>
      </c>
      <c r="D63" s="73"/>
      <c r="E63" s="122"/>
      <c r="F63" s="122"/>
      <c r="G63" s="122"/>
      <c r="H63" s="15">
        <v>0</v>
      </c>
      <c r="I63" s="158">
        <f t="shared" si="21"/>
        <v>0</v>
      </c>
      <c r="N63" s="165">
        <f t="shared" si="23"/>
        <v>0</v>
      </c>
    </row>
    <row r="64" spans="1:16" x14ac:dyDescent="0.2">
      <c r="A64" s="139">
        <v>9</v>
      </c>
      <c r="B64" s="22" t="s">
        <v>303</v>
      </c>
      <c r="C64" s="72" t="s">
        <v>304</v>
      </c>
      <c r="D64" s="73"/>
      <c r="E64" s="122"/>
      <c r="F64" s="122"/>
      <c r="G64" s="122"/>
      <c r="H64" s="15">
        <v>0</v>
      </c>
      <c r="I64" s="158">
        <f t="shared" si="21"/>
        <v>0</v>
      </c>
      <c r="N64" s="165">
        <f t="shared" si="23"/>
        <v>0</v>
      </c>
    </row>
    <row r="65" spans="1:15" x14ac:dyDescent="0.2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10677.3</v>
      </c>
      <c r="N67" s="364">
        <f>SUM(N56:N65)</f>
        <v>12093.3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'26-10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'26-10 payroll'!E7</f>
        <v>527</v>
      </c>
      <c r="E8" s="449"/>
      <c r="F8" s="449"/>
      <c r="G8" s="55"/>
      <c r="H8" s="196"/>
      <c r="I8" s="195"/>
      <c r="J8" s="192" t="s">
        <v>28</v>
      </c>
      <c r="K8" s="193" t="s">
        <v>27</v>
      </c>
      <c r="L8" s="449">
        <f>'26-10 payroll'!E8</f>
        <v>527</v>
      </c>
      <c r="M8" s="449"/>
      <c r="N8" s="449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Aug.17-22,2020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'26-10 payroll'!D3</f>
        <v>Aug.17-22,2020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158.1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158.1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695.33076923076919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461.53846153846155</v>
      </c>
      <c r="O17" s="9"/>
      <c r="P17" s="10">
        <f>SUM(N13:N17)</f>
        <v>679.63846153846157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3857.330769230769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3841.6384615384613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'26-10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'26-10 payroll'!E9</f>
        <v>790.23076923076928</v>
      </c>
      <c r="E41" s="449"/>
      <c r="F41" s="449"/>
      <c r="G41" s="55"/>
      <c r="H41" s="196"/>
      <c r="I41" s="195"/>
      <c r="J41" s="192" t="s">
        <v>28</v>
      </c>
      <c r="K41" s="193" t="s">
        <v>27</v>
      </c>
      <c r="L41" s="449">
        <f>'26-10 payroll'!E10</f>
        <v>527</v>
      </c>
      <c r="M41" s="449"/>
      <c r="N41" s="449"/>
      <c r="O41" s="9"/>
      <c r="P41" s="196"/>
    </row>
    <row r="42" spans="2:17" x14ac:dyDescent="0.2">
      <c r="B42" s="192" t="s">
        <v>29</v>
      </c>
      <c r="C42" s="193" t="s">
        <v>27</v>
      </c>
      <c r="D42" s="450" t="str">
        <f>'26-10 payroll'!D3</f>
        <v>Aug.17-22,2020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'26-10 payroll'!D3</f>
        <v>Aug.17-22,2020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158.1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695.33076923076919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3857.330769230769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'26-10 payroll'!B11</f>
        <v>Briones, Christian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'26-10 payroll'!B12</f>
        <v>Cahilig,Benzen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'26-10 payroll'!E11</f>
        <v>527</v>
      </c>
      <c r="E74" s="449"/>
      <c r="F74" s="449"/>
      <c r="G74" s="55"/>
      <c r="H74" s="196"/>
      <c r="I74" s="195"/>
      <c r="J74" s="192" t="s">
        <v>28</v>
      </c>
      <c r="K74" s="193" t="s">
        <v>27</v>
      </c>
      <c r="L74" s="449">
        <f>'26-10 payroll'!E12</f>
        <v>527</v>
      </c>
      <c r="M74" s="449"/>
      <c r="N74" s="449"/>
      <c r="O74" s="9"/>
      <c r="P74" s="196"/>
    </row>
    <row r="75" spans="2:17" x14ac:dyDescent="0.2">
      <c r="B75" s="192" t="s">
        <v>29</v>
      </c>
      <c r="C75" s="193" t="s">
        <v>27</v>
      </c>
      <c r="D75" s="450" t="str">
        <f>'26-10 payroll'!D3</f>
        <v>Aug.17-22,2020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Aug.17-22,2020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527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10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537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payroll'!B13</f>
        <v>Pantoja,Nancy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payroll'!B29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'26-10 payroll'!E13</f>
        <v>527</v>
      </c>
      <c r="E107" s="449"/>
      <c r="F107" s="449"/>
      <c r="G107" s="55"/>
      <c r="H107" s="196"/>
      <c r="I107" s="195"/>
      <c r="J107" s="192" t="s">
        <v>28</v>
      </c>
      <c r="K107" s="193" t="s">
        <v>27</v>
      </c>
      <c r="L107" s="449">
        <f>'26-10 payroll'!E14</f>
        <v>527</v>
      </c>
      <c r="M107" s="449"/>
      <c r="N107" s="449"/>
      <c r="O107" s="9"/>
      <c r="P107" s="196"/>
    </row>
    <row r="108" spans="2:17" x14ac:dyDescent="0.2">
      <c r="B108" s="192" t="s">
        <v>29</v>
      </c>
      <c r="C108" s="193" t="s">
        <v>27</v>
      </c>
      <c r="D108" s="450" t="str">
        <f>'26-10 payroll'!D3</f>
        <v>Aug.17-22,2020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'26-10 payroll'!D3</f>
        <v>Aug.17-22,2020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tr">
        <f>'26-10 payroll'!B15</f>
        <v>Eric Labadan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'26-10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'26-10 payroll'!E15</f>
        <v>527</v>
      </c>
      <c r="E140" s="449"/>
      <c r="F140" s="449"/>
      <c r="G140" s="55"/>
      <c r="H140" s="196"/>
      <c r="I140" s="195"/>
      <c r="J140" s="192" t="s">
        <v>28</v>
      </c>
      <c r="K140" s="193" t="s">
        <v>27</v>
      </c>
      <c r="L140" s="449">
        <f>'26-10 payroll'!E112</f>
        <v>0</v>
      </c>
      <c r="M140" s="449"/>
      <c r="N140" s="449"/>
      <c r="O140" s="9"/>
      <c r="P140" s="196"/>
    </row>
    <row r="141" spans="2:17" x14ac:dyDescent="0.2">
      <c r="B141" s="192" t="s">
        <v>29</v>
      </c>
      <c r="C141" s="193" t="s">
        <v>27</v>
      </c>
      <c r="D141" s="450" t="str">
        <f>'26-10 payroll'!D3</f>
        <v>Aug.17-22,2020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'26-10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 t="s">
        <v>15</v>
      </c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20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0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52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400"/>
      <c r="B54" s="402" t="s">
        <v>0</v>
      </c>
      <c r="C54" s="404" t="s">
        <v>1</v>
      </c>
      <c r="D54" s="390" t="s">
        <v>3</v>
      </c>
      <c r="E54" s="390" t="s">
        <v>45</v>
      </c>
      <c r="F54" s="388" t="s">
        <v>151</v>
      </c>
      <c r="G54" s="408" t="s">
        <v>112</v>
      </c>
      <c r="H54" s="409"/>
      <c r="I54" s="413"/>
      <c r="J54" s="410" t="s">
        <v>3</v>
      </c>
      <c r="K54" s="412" t="s">
        <v>114</v>
      </c>
      <c r="L54" s="407" t="s">
        <v>115</v>
      </c>
      <c r="M54" s="407" t="s">
        <v>116</v>
      </c>
      <c r="O54" s="421" t="s">
        <v>102</v>
      </c>
    </row>
    <row r="55" spans="1:15" ht="13.5" thickBot="1" x14ac:dyDescent="0.25">
      <c r="A55" s="401"/>
      <c r="B55" s="403"/>
      <c r="C55" s="405"/>
      <c r="D55" s="422"/>
      <c r="E55" s="391"/>
      <c r="F55" s="389"/>
      <c r="G55" s="245" t="s">
        <v>113</v>
      </c>
      <c r="H55" s="246" t="s">
        <v>148</v>
      </c>
      <c r="I55" s="414"/>
      <c r="J55" s="411"/>
      <c r="K55" s="412"/>
      <c r="L55" s="407"/>
      <c r="M55" s="407"/>
      <c r="O55" s="421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'11-25 payroll'!E7</f>
        <v>502</v>
      </c>
      <c r="E8" s="449"/>
      <c r="F8" s="449"/>
      <c r="G8" s="55"/>
      <c r="H8" s="235"/>
      <c r="I8" s="195"/>
      <c r="J8" s="192" t="s">
        <v>28</v>
      </c>
      <c r="K8" s="193" t="s">
        <v>27</v>
      </c>
      <c r="L8" s="449">
        <f>'11-25 payroll'!E8</f>
        <v>502</v>
      </c>
      <c r="M8" s="449"/>
      <c r="N8" s="449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'11-25 payroll'!D3</f>
        <v>August 11-25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'11-25 payroll'!D3</f>
        <v>August 11-25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'11-25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'11-25 payroll'!E9</f>
        <v>790.23076923076928</v>
      </c>
      <c r="E41" s="449"/>
      <c r="F41" s="449"/>
      <c r="G41" s="55"/>
      <c r="H41" s="235"/>
      <c r="I41" s="195"/>
      <c r="J41" s="192" t="s">
        <v>28</v>
      </c>
      <c r="K41" s="193" t="s">
        <v>27</v>
      </c>
      <c r="L41" s="449">
        <f>'11-25 payroll'!E10</f>
        <v>502</v>
      </c>
      <c r="M41" s="449"/>
      <c r="N41" s="449"/>
      <c r="O41" s="9"/>
      <c r="P41" s="235"/>
    </row>
    <row r="42" spans="2:17" x14ac:dyDescent="0.2">
      <c r="B42" s="192" t="s">
        <v>29</v>
      </c>
      <c r="C42" s="193" t="s">
        <v>27</v>
      </c>
      <c r="D42" s="450" t="str">
        <f>'11-25 payroll'!D3</f>
        <v>August 11-25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'11-25 payroll'!D3</f>
        <v>August 11-25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>
        <f>'11-25 payroll'!B12</f>
        <v>0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'11-25 payroll'!E11</f>
        <v>502</v>
      </c>
      <c r="E74" s="449"/>
      <c r="F74" s="449"/>
      <c r="G74" s="55"/>
      <c r="H74" s="235"/>
      <c r="I74" s="195"/>
      <c r="J74" s="192" t="s">
        <v>28</v>
      </c>
      <c r="K74" s="193" t="s">
        <v>27</v>
      </c>
      <c r="L74" s="449">
        <f>'11-25 payroll'!E12</f>
        <v>0</v>
      </c>
      <c r="M74" s="449"/>
      <c r="N74" s="449"/>
      <c r="O74" s="9"/>
      <c r="P74" s="235"/>
    </row>
    <row r="75" spans="2:17" x14ac:dyDescent="0.2">
      <c r="B75" s="192" t="s">
        <v>29</v>
      </c>
      <c r="C75" s="193" t="s">
        <v>27</v>
      </c>
      <c r="D75" s="450" t="str">
        <f>'11-25 payroll'!D3</f>
        <v>August 11-25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'11-25 payroll'!D3</f>
        <v>August 11-25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>
        <f>'11-25 payroll'!B13</f>
        <v>0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>
        <f>'11-25 payroll'!B29</f>
        <v>0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'11-25 payroll'!E13</f>
        <v>0</v>
      </c>
      <c r="E107" s="449"/>
      <c r="F107" s="449"/>
      <c r="G107" s="55"/>
      <c r="H107" s="235"/>
      <c r="I107" s="195"/>
      <c r="J107" s="192" t="s">
        <v>28</v>
      </c>
      <c r="K107" s="193" t="s">
        <v>27</v>
      </c>
      <c r="L107" s="449">
        <f>'11-25 payroll'!E14</f>
        <v>0</v>
      </c>
      <c r="M107" s="449"/>
      <c r="N107" s="449"/>
      <c r="O107" s="9"/>
      <c r="P107" s="235"/>
    </row>
    <row r="108" spans="2:17" x14ac:dyDescent="0.2">
      <c r="B108" s="192" t="s">
        <v>29</v>
      </c>
      <c r="C108" s="193" t="s">
        <v>27</v>
      </c>
      <c r="D108" s="450" t="str">
        <f>'11-25 payroll'!D3</f>
        <v>August 11-25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'11-25 payroll'!D3</f>
        <v>August 11-25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>
        <f>'11-25 payroll'!B15</f>
        <v>0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'11-25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'11-25 payroll'!E15</f>
        <v>0</v>
      </c>
      <c r="E140" s="449"/>
      <c r="F140" s="449"/>
      <c r="G140" s="55"/>
      <c r="H140" s="235"/>
      <c r="I140" s="195"/>
      <c r="J140" s="192" t="s">
        <v>28</v>
      </c>
      <c r="K140" s="193" t="s">
        <v>27</v>
      </c>
      <c r="L140" s="449">
        <f>'11-25 payroll'!E112</f>
        <v>0</v>
      </c>
      <c r="M140" s="449"/>
      <c r="N140" s="449"/>
      <c r="O140" s="9"/>
      <c r="P140" s="235"/>
    </row>
    <row r="141" spans="2:17" x14ac:dyDescent="0.2">
      <c r="B141" s="192" t="s">
        <v>29</v>
      </c>
      <c r="C141" s="193" t="s">
        <v>27</v>
      </c>
      <c r="D141" s="450" t="str">
        <f>'11-25 payroll'!D3</f>
        <v>August 11-25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'11-25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Aug.17-22,2020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3380.1</v>
      </c>
      <c r="H18" s="80">
        <f>'11-25 payroll'!R22</f>
        <v>6526</v>
      </c>
      <c r="I18" s="81">
        <f>G18+H18</f>
        <v>9906.1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3380.1</v>
      </c>
      <c r="H19" s="80">
        <f>'11-25 payroll'!R23</f>
        <v>6526</v>
      </c>
      <c r="I19" s="81">
        <f t="shared" ref="I19:I27" si="0">G19+H19</f>
        <v>9906.1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3380.1</v>
      </c>
      <c r="H21" s="80">
        <f>'11-25 payroll'!R25</f>
        <v>6526</v>
      </c>
      <c r="I21" s="81">
        <f t="shared" si="0"/>
        <v>9906.1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537</v>
      </c>
      <c r="H23" s="80">
        <f>'11-25 payroll'!R27</f>
        <v>0</v>
      </c>
      <c r="I23" s="93">
        <f t="shared" si="0"/>
        <v>537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10677.3</v>
      </c>
      <c r="H29" s="103">
        <f t="shared" ref="H29:O29" si="3">SUM(H18:H27)</f>
        <v>36377</v>
      </c>
      <c r="I29" s="103">
        <f t="shared" si="3"/>
        <v>47054.3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158.1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158.1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961.53846153846155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158.1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29064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180</v>
      </c>
      <c r="I41" s="268">
        <f t="shared" si="6"/>
        <v>0</v>
      </c>
      <c r="J41" s="268">
        <f t="shared" si="6"/>
        <v>0</v>
      </c>
      <c r="K41" s="268">
        <f t="shared" si="6"/>
        <v>474.29999999999995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3983.9999999999995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39337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180</v>
      </c>
      <c r="I44" s="263">
        <f t="shared" si="7"/>
        <v>0</v>
      </c>
      <c r="J44" s="263">
        <f t="shared" si="7"/>
        <v>0</v>
      </c>
      <c r="K44" s="263">
        <f t="shared" si="7"/>
        <v>474.29999999999995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5234</v>
      </c>
      <c r="Q44" s="263">
        <f>SUM(B44:P44)</f>
        <v>45225.3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45897.600000000006</v>
      </c>
      <c r="M48" s="263">
        <f>+I29+P36+P41-(O36+O41)+G36</f>
        <v>52338.3</v>
      </c>
      <c r="N48" s="109">
        <f>+L48-M48</f>
        <v>-6440.6999999999971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27178.900000000005</v>
      </c>
      <c r="M49" s="263">
        <f>+L49</f>
        <v>27178.900000000005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474.29999999999995</v>
      </c>
      <c r="M50" s="263">
        <f>+L50</f>
        <v>474.29999999999995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8702.7000000000007</v>
      </c>
      <c r="M51" s="263">
        <f>+L51</f>
        <v>8702.7000000000007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15982.399999999998</v>
      </c>
      <c r="N52" s="109">
        <f>+L52-M52</f>
        <v>-6440.6999999999971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selection activeCell="U161" sqref="U16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311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'[2]11-25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'[2]11-25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v>527</v>
      </c>
      <c r="E8" s="449"/>
      <c r="F8" s="449"/>
      <c r="G8" s="55"/>
      <c r="H8" s="357"/>
      <c r="I8" s="195"/>
      <c r="J8" s="192" t="s">
        <v>28</v>
      </c>
      <c r="K8" s="193" t="s">
        <v>27</v>
      </c>
      <c r="L8" s="449">
        <v>527</v>
      </c>
      <c r="M8" s="449"/>
      <c r="N8" s="449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Aug.17-22,2020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D9</f>
        <v>Aug.17-22,2020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payroll'!T7</f>
        <v>158.1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payroll'!T8</f>
        <v>158.1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695.33076923076919</v>
      </c>
      <c r="I17" s="195"/>
      <c r="J17" s="192"/>
      <c r="K17" s="193"/>
      <c r="L17" s="204" t="s">
        <v>99</v>
      </c>
      <c r="M17" s="205"/>
      <c r="N17" s="11">
        <f>'26-10 payroll'!P36</f>
        <v>461.53846153846155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301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301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295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295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3857.330769230769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P10+N14+N15+N17</f>
        <v>3841.6384615384613</v>
      </c>
      <c r="R28" s="215"/>
      <c r="T28" s="216">
        <f>+H28-'[2]11-25 payroll'!S35</f>
        <v>-1910.27437139423</v>
      </c>
      <c r="U28" s="217"/>
      <c r="V28" s="218">
        <f>+P28-'[2]11-25 payroll'!S36</f>
        <v>-2671.8594915865388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 hidden="1" x14ac:dyDescent="0.2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8" t="str">
        <f>'[2]11-25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'[2]11-25 payroll'!B10</f>
        <v xml:space="preserve">Sosa, Anna Marie </v>
      </c>
      <c r="M40" s="448"/>
      <c r="N40" s="448"/>
      <c r="O40" s="9"/>
      <c r="P40" s="194"/>
    </row>
    <row r="41" spans="2:17" hidden="1" x14ac:dyDescent="0.2">
      <c r="B41" s="192" t="s">
        <v>28</v>
      </c>
      <c r="C41" s="193" t="s">
        <v>27</v>
      </c>
      <c r="D41" s="449">
        <f>'[2]11-25 payroll'!E9</f>
        <v>790.23076923076928</v>
      </c>
      <c r="E41" s="449"/>
      <c r="F41" s="449"/>
      <c r="G41" s="55"/>
      <c r="H41" s="357"/>
      <c r="I41" s="195"/>
      <c r="J41" s="192" t="s">
        <v>28</v>
      </c>
      <c r="K41" s="193" t="s">
        <v>27</v>
      </c>
      <c r="L41" s="449">
        <v>527</v>
      </c>
      <c r="M41" s="449"/>
      <c r="N41" s="449"/>
      <c r="O41" s="9"/>
      <c r="P41" s="357"/>
    </row>
    <row r="42" spans="2:17" hidden="1" x14ac:dyDescent="0.2">
      <c r="B42" s="192" t="s">
        <v>29</v>
      </c>
      <c r="C42" s="193" t="s">
        <v>27</v>
      </c>
      <c r="D42" s="450" t="str">
        <f>'26-10 payroll'!D3</f>
        <v>Aug.17-22,2020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">
        <v>300</v>
      </c>
      <c r="M42" s="450"/>
      <c r="N42" s="450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301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295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301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 hidden="1" x14ac:dyDescent="0.2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51" t="str">
        <f>'[2]11-25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'[2]11-25 payroll'!B12</f>
        <v>Cahilig,Benzen</v>
      </c>
      <c r="M73" s="448"/>
      <c r="N73" s="448"/>
      <c r="O73" s="9"/>
      <c r="P73" s="194"/>
    </row>
    <row r="74" spans="2:17" hidden="1" x14ac:dyDescent="0.2">
      <c r="B74" s="192" t="s">
        <v>28</v>
      </c>
      <c r="C74" s="193" t="s">
        <v>27</v>
      </c>
      <c r="D74" s="449">
        <v>527</v>
      </c>
      <c r="E74" s="449"/>
      <c r="F74" s="449"/>
      <c r="G74" s="55"/>
      <c r="H74" s="357"/>
      <c r="I74" s="195"/>
      <c r="J74" s="192" t="s">
        <v>28</v>
      </c>
      <c r="K74" s="193" t="s">
        <v>27</v>
      </c>
      <c r="L74" s="449">
        <v>527</v>
      </c>
      <c r="M74" s="449"/>
      <c r="N74" s="449"/>
      <c r="O74" s="9"/>
      <c r="P74" s="357"/>
    </row>
    <row r="75" spans="2:17" hidden="1" x14ac:dyDescent="0.2">
      <c r="B75" s="192" t="s">
        <v>29</v>
      </c>
      <c r="C75" s="193" t="s">
        <v>27</v>
      </c>
      <c r="D75" s="450" t="str">
        <f>'26-10 payroll'!D3</f>
        <v>Aug.17-22,2020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Aug.17-22,2020</v>
      </c>
      <c r="M75" s="450"/>
      <c r="N75" s="450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527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299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10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295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295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301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301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537</v>
      </c>
      <c r="Q94" s="174"/>
      <c r="T94" s="216">
        <f>+H94-'[2]11-25 payroll'!S39</f>
        <v>-4509.8982442708329</v>
      </c>
      <c r="V94" s="237">
        <f>+P94-'[2]11-25 payroll'!S40</f>
        <v>-4289.2099999999991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payroll'!B60</f>
        <v>Briones, Christian Joy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payroll'!B25</f>
        <v xml:space="preserve">Sosa, Anna Marie 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v>527</v>
      </c>
      <c r="E107" s="449"/>
      <c r="F107" s="449"/>
      <c r="G107" s="55"/>
      <c r="H107" s="357"/>
      <c r="I107" s="195"/>
      <c r="J107" s="192" t="s">
        <v>28</v>
      </c>
      <c r="K107" s="193" t="s">
        <v>27</v>
      </c>
      <c r="L107" s="449">
        <v>527</v>
      </c>
      <c r="M107" s="449"/>
      <c r="N107" s="449"/>
      <c r="O107" s="9"/>
      <c r="P107" s="357"/>
    </row>
    <row r="108" spans="2:17" x14ac:dyDescent="0.2">
      <c r="B108" s="192" t="s">
        <v>29</v>
      </c>
      <c r="C108" s="193" t="s">
        <v>27</v>
      </c>
      <c r="D108" s="450" t="str">
        <f>'26-10 payroll'!D3</f>
        <v>Aug.17-22,2020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D108</f>
        <v>Aug.17-22,2020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L107*M110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payroll'!F11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payroll'!F10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payroll'!H11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payroll'!H10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payroll'!T10</f>
        <v>158.1</v>
      </c>
      <c r="O114" s="9"/>
      <c r="P114" s="10"/>
    </row>
    <row r="115" spans="1:22" x14ac:dyDescent="0.2">
      <c r="B115" s="192"/>
      <c r="C115" s="193"/>
      <c r="D115" s="204" t="s">
        <v>296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/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payroll'!P38</f>
        <v>477.23076923076917</v>
      </c>
      <c r="O116" s="9"/>
      <c r="P116" s="10">
        <f>SUM(N112:N116)</f>
        <v>695.33076923076919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295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301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3857.330769230769</v>
      </c>
      <c r="Q127" s="174"/>
      <c r="T127" s="216">
        <f>+H127-'[2]11-25 payroll'!S41</f>
        <v>-5072.4799999999996</v>
      </c>
      <c r="V127" s="237">
        <f>+P127-'[2]11-25 payroll'!S42</f>
        <v>3857.330769230769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">
        <v>294</v>
      </c>
      <c r="C134" s="440"/>
      <c r="D134" s="440"/>
      <c r="E134" s="440"/>
      <c r="F134" s="440"/>
      <c r="G134" s="440"/>
      <c r="H134" s="441"/>
      <c r="I134" s="178"/>
      <c r="J134" s="439" t="s">
        <v>294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/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/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v>527</v>
      </c>
      <c r="E140" s="449"/>
      <c r="F140" s="449"/>
      <c r="G140" s="55"/>
      <c r="H140" s="357"/>
      <c r="I140" s="195"/>
      <c r="J140" s="192" t="s">
        <v>28</v>
      </c>
      <c r="K140" s="193" t="s">
        <v>27</v>
      </c>
      <c r="L140" s="449">
        <v>527</v>
      </c>
      <c r="M140" s="449"/>
      <c r="N140" s="449"/>
      <c r="O140" s="9"/>
      <c r="P140" s="357"/>
    </row>
    <row r="141" spans="2:17" x14ac:dyDescent="0.2">
      <c r="B141" s="192" t="s">
        <v>29</v>
      </c>
      <c r="C141" s="193" t="s">
        <v>27</v>
      </c>
      <c r="D141" s="450">
        <f>'26-10 payroll'!F3</f>
        <v>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 t="s">
        <v>293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0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0</v>
      </c>
      <c r="Q142" s="174"/>
    </row>
    <row r="143" spans="2:17" x14ac:dyDescent="0.2">
      <c r="B143" s="192"/>
      <c r="C143" s="198"/>
      <c r="D143" s="200" t="s">
        <v>31</v>
      </c>
      <c r="E143" s="202"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2010-01-01T04:09:20Z</cp:lastPrinted>
  <dcterms:created xsi:type="dcterms:W3CDTF">2010-01-04T12:18:59Z</dcterms:created>
  <dcterms:modified xsi:type="dcterms:W3CDTF">2020-09-13T16:37:27Z</dcterms:modified>
</cp:coreProperties>
</file>