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August 2020\"/>
    </mc:Choice>
  </mc:AlternateContent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Sheet1!$B$34:$P$98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N9" i="20" l="1"/>
  <c r="N12" i="20"/>
  <c r="H43" i="79" l="1"/>
  <c r="F50" i="79"/>
  <c r="N59" i="20" l="1"/>
  <c r="N57" i="20"/>
  <c r="N56" i="20"/>
  <c r="N65" i="20"/>
  <c r="N60" i="20"/>
  <c r="N62" i="20"/>
  <c r="N63" i="20"/>
  <c r="M59" i="20"/>
  <c r="M57" i="20"/>
  <c r="M56" i="20"/>
  <c r="M58" i="20"/>
  <c r="J56" i="20"/>
  <c r="K56" i="20"/>
  <c r="L56" i="20"/>
  <c r="J57" i="20"/>
  <c r="K57" i="20"/>
  <c r="L57" i="20"/>
  <c r="J58" i="20"/>
  <c r="K58" i="20"/>
  <c r="L58" i="20"/>
  <c r="J59" i="20"/>
  <c r="K59" i="20"/>
  <c r="L59" i="20"/>
  <c r="J60" i="20"/>
  <c r="K60" i="20"/>
  <c r="L60" i="20"/>
  <c r="S44" i="20"/>
  <c r="S42" i="20"/>
  <c r="S41" i="20"/>
  <c r="S39" i="20"/>
  <c r="S38" i="20"/>
  <c r="S36" i="20"/>
  <c r="R44" i="20"/>
  <c r="R43" i="20"/>
  <c r="R42" i="20"/>
  <c r="R41" i="20"/>
  <c r="R40" i="20"/>
  <c r="R39" i="20"/>
  <c r="S35" i="20"/>
  <c r="R38" i="20"/>
  <c r="R37" i="20"/>
  <c r="R36" i="20"/>
  <c r="R35" i="20"/>
  <c r="O38" i="20"/>
  <c r="O37" i="20"/>
  <c r="O36" i="20"/>
  <c r="O35" i="20"/>
  <c r="P38" i="20"/>
  <c r="P35" i="20"/>
  <c r="G9" i="20"/>
  <c r="G15" i="20"/>
  <c r="M110" i="79"/>
  <c r="L108" i="79"/>
  <c r="L106" i="79"/>
  <c r="N13" i="20"/>
  <c r="G14" i="20"/>
  <c r="P109" i="79" s="1"/>
  <c r="G12" i="20"/>
  <c r="P14" i="20"/>
  <c r="R14" i="20"/>
  <c r="T14" i="20"/>
  <c r="H14" i="20"/>
  <c r="N113" i="79" s="1"/>
  <c r="N50" i="79"/>
  <c r="N17" i="79"/>
  <c r="X14" i="20" l="1"/>
  <c r="F122" i="79"/>
  <c r="N89" i="79"/>
  <c r="F89" i="79"/>
  <c r="N56" i="79"/>
  <c r="F55" i="79"/>
  <c r="N22" i="79"/>
  <c r="F22" i="79"/>
  <c r="F79" i="79"/>
  <c r="F49" i="79" l="1"/>
  <c r="G13" i="20" l="1"/>
  <c r="H13" i="20"/>
  <c r="D9" i="79"/>
  <c r="F56" i="79"/>
  <c r="K13" i="20" l="1"/>
  <c r="H27" i="20"/>
  <c r="H26" i="20"/>
  <c r="N26" i="79" l="1"/>
  <c r="N57" i="79"/>
  <c r="P142" i="79" l="1"/>
  <c r="H142" i="79"/>
  <c r="N49" i="79"/>
  <c r="N16" i="79"/>
  <c r="F16" i="79"/>
  <c r="F126" i="79" l="1"/>
  <c r="F125" i="79"/>
  <c r="F123" i="79"/>
  <c r="F121" i="79"/>
  <c r="F120" i="79"/>
  <c r="F119" i="79"/>
  <c r="F118" i="79"/>
  <c r="E110" i="79"/>
  <c r="H109" i="79" s="1"/>
  <c r="N93" i="79"/>
  <c r="N92" i="79"/>
  <c r="N90" i="79" l="1"/>
  <c r="N88" i="79"/>
  <c r="N87" i="79"/>
  <c r="N86" i="79"/>
  <c r="N85" i="79"/>
  <c r="M77" i="79"/>
  <c r="F93" i="79"/>
  <c r="F92" i="79"/>
  <c r="F90" i="79"/>
  <c r="F88" i="79"/>
  <c r="F86" i="79"/>
  <c r="F85" i="79"/>
  <c r="E77" i="79"/>
  <c r="H76" i="79" s="1"/>
  <c r="N60" i="79"/>
  <c r="N59" i="79"/>
  <c r="N55" i="79"/>
  <c r="N53" i="79"/>
  <c r="M44" i="79"/>
  <c r="F60" i="79"/>
  <c r="F59" i="79"/>
  <c r="F57" i="79"/>
  <c r="F53" i="79"/>
  <c r="F52" i="79"/>
  <c r="E44" i="79"/>
  <c r="N27" i="79"/>
  <c r="N24" i="79"/>
  <c r="N23" i="79"/>
  <c r="N20" i="79"/>
  <c r="M11" i="79"/>
  <c r="F27" i="79"/>
  <c r="F26" i="79"/>
  <c r="F24" i="79"/>
  <c r="F23" i="79"/>
  <c r="F20" i="79"/>
  <c r="D108" i="79" l="1"/>
  <c r="L75" i="79"/>
  <c r="D75" i="79"/>
  <c r="D42" i="79"/>
  <c r="L9" i="79"/>
  <c r="E11" i="79"/>
  <c r="H10" i="20" l="1"/>
  <c r="T10" i="20"/>
  <c r="H25" i="20"/>
  <c r="H9" i="20"/>
  <c r="F47" i="79" s="1"/>
  <c r="O9" i="20"/>
  <c r="H23" i="20"/>
  <c r="N25" i="79" s="1"/>
  <c r="O8" i="20"/>
  <c r="T8" i="20"/>
  <c r="F23" i="20"/>
  <c r="O13" i="20"/>
  <c r="H109" i="21"/>
  <c r="F113" i="79"/>
  <c r="F116" i="79"/>
  <c r="H28" i="20"/>
  <c r="F124" i="79" s="1"/>
  <c r="O12" i="20"/>
  <c r="P12" i="20" s="1"/>
  <c r="N79" i="79" s="1"/>
  <c r="P76" i="21"/>
  <c r="H12" i="20"/>
  <c r="N80" i="79" s="1"/>
  <c r="N83" i="79"/>
  <c r="N91" i="79"/>
  <c r="H11" i="20"/>
  <c r="T11" i="20"/>
  <c r="F82" i="21" s="1"/>
  <c r="G11" i="20"/>
  <c r="H76" i="21" s="1"/>
  <c r="F83" i="79"/>
  <c r="F91" i="79"/>
  <c r="M7" i="20"/>
  <c r="S7" i="20"/>
  <c r="T7" i="20" s="1"/>
  <c r="F22" i="20"/>
  <c r="N145" i="79"/>
  <c r="N148" i="79"/>
  <c r="N149" i="79"/>
  <c r="N154" i="79"/>
  <c r="N157" i="79"/>
  <c r="N159" i="79"/>
  <c r="F145" i="79"/>
  <c r="F147" i="79"/>
  <c r="F148" i="79"/>
  <c r="F149" i="79"/>
  <c r="F151" i="79"/>
  <c r="F153" i="79"/>
  <c r="F154" i="79"/>
  <c r="F156" i="79"/>
  <c r="F157" i="79"/>
  <c r="J135" i="79"/>
  <c r="B135" i="79"/>
  <c r="N112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D106" i="79"/>
  <c r="J102" i="79"/>
  <c r="B102" i="79"/>
  <c r="J101" i="79"/>
  <c r="B101" i="79"/>
  <c r="P76" i="79"/>
  <c r="L73" i="79"/>
  <c r="D73" i="79"/>
  <c r="J69" i="79"/>
  <c r="B69" i="79"/>
  <c r="J68" i="79"/>
  <c r="B68" i="79"/>
  <c r="N48" i="79"/>
  <c r="F48" i="79"/>
  <c r="D41" i="79"/>
  <c r="L40" i="79"/>
  <c r="D40" i="79"/>
  <c r="J36" i="79"/>
  <c r="B36" i="79"/>
  <c r="J35" i="79"/>
  <c r="B35" i="79"/>
  <c r="N15" i="79"/>
  <c r="F13" i="79"/>
  <c r="F15" i="79"/>
  <c r="L7" i="79"/>
  <c r="D7" i="79"/>
  <c r="J3" i="79"/>
  <c r="B3" i="79"/>
  <c r="J2" i="79"/>
  <c r="B2" i="79"/>
  <c r="C20" i="78"/>
  <c r="H18" i="78"/>
  <c r="H20" i="78" s="1"/>
  <c r="C10" i="78"/>
  <c r="H8" i="78"/>
  <c r="H10" i="78" s="1"/>
  <c r="O22" i="63"/>
  <c r="Q18" i="5" s="1"/>
  <c r="O25" i="63"/>
  <c r="Q21" i="5" s="1"/>
  <c r="O26" i="63"/>
  <c r="Q22" i="5" s="1"/>
  <c r="O27" i="63"/>
  <c r="Q23" i="5" s="1"/>
  <c r="O28" i="63"/>
  <c r="Q24" i="5" s="1"/>
  <c r="O29" i="63"/>
  <c r="Q25" i="5" s="1"/>
  <c r="O30" i="63"/>
  <c r="Q26" i="5" s="1"/>
  <c r="O31" i="63"/>
  <c r="Q27" i="5" s="1"/>
  <c r="Q19" i="5"/>
  <c r="Q20" i="5"/>
  <c r="O34" i="5"/>
  <c r="O36" i="5" s="1"/>
  <c r="O37" i="5"/>
  <c r="O38" i="5"/>
  <c r="O39" i="5"/>
  <c r="G34" i="5"/>
  <c r="G36" i="5" s="1"/>
  <c r="J25" i="63"/>
  <c r="J21" i="5" s="1"/>
  <c r="J22" i="63"/>
  <c r="J18" i="5" s="1"/>
  <c r="J23" i="63"/>
  <c r="J19" i="5" s="1"/>
  <c r="M21" i="5"/>
  <c r="N21" i="5" s="1"/>
  <c r="M18" i="5"/>
  <c r="N18" i="5" s="1"/>
  <c r="M19" i="5"/>
  <c r="N19" i="5" s="1"/>
  <c r="O21" i="5"/>
  <c r="P21" i="5" s="1"/>
  <c r="O18" i="5"/>
  <c r="O19" i="5"/>
  <c r="J24" i="63"/>
  <c r="J20" i="5" s="1"/>
  <c r="J26" i="63"/>
  <c r="J22" i="5" s="1"/>
  <c r="J27" i="63"/>
  <c r="J23" i="5" s="1"/>
  <c r="J28" i="63"/>
  <c r="J24" i="5" s="1"/>
  <c r="J29" i="63"/>
  <c r="J25" i="5" s="1"/>
  <c r="J30" i="63"/>
  <c r="J26" i="5" s="1"/>
  <c r="J31" i="63"/>
  <c r="J27" i="5" s="1"/>
  <c r="L27" i="63"/>
  <c r="M23" i="5" s="1"/>
  <c r="L28" i="63"/>
  <c r="M24" i="5" s="1"/>
  <c r="N24" i="5" s="1"/>
  <c r="L29" i="63"/>
  <c r="M25" i="5" s="1"/>
  <c r="N25" i="5" s="1"/>
  <c r="L30" i="63"/>
  <c r="M26" i="5" s="1"/>
  <c r="N26" i="5" s="1"/>
  <c r="L31" i="63"/>
  <c r="M27" i="5" s="1"/>
  <c r="N27" i="5" s="1"/>
  <c r="M20" i="5"/>
  <c r="N20" i="5" s="1"/>
  <c r="M22" i="5"/>
  <c r="N22" i="5" s="1"/>
  <c r="O20" i="5"/>
  <c r="P20" i="5" s="1"/>
  <c r="O22" i="5"/>
  <c r="O23" i="5"/>
  <c r="P23" i="5" s="1"/>
  <c r="O24" i="5"/>
  <c r="P24" i="5" s="1"/>
  <c r="O25" i="5"/>
  <c r="P25" i="5" s="1"/>
  <c r="O26" i="5"/>
  <c r="P26" i="5" s="1"/>
  <c r="O27" i="5"/>
  <c r="P27" i="5" s="1"/>
  <c r="M34" i="5"/>
  <c r="M36" i="5" s="1"/>
  <c r="C41" i="5"/>
  <c r="C36" i="5"/>
  <c r="D41" i="5"/>
  <c r="D36" i="5"/>
  <c r="E41" i="5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8" i="5"/>
  <c r="P19" i="5"/>
  <c r="P22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8" i="5"/>
  <c r="S19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 s="1"/>
  <c r="B9" i="63"/>
  <c r="A20" i="5" s="1"/>
  <c r="A19" i="5"/>
  <c r="B7" i="63"/>
  <c r="A15" i="5"/>
  <c r="A14" i="5"/>
  <c r="D2" i="63"/>
  <c r="A11" i="5" s="1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2" i="64"/>
  <c r="F155" i="64"/>
  <c r="F156" i="64"/>
  <c r="F158" i="64"/>
  <c r="F159" i="64"/>
  <c r="M143" i="64"/>
  <c r="E143" i="64"/>
  <c r="L142" i="64"/>
  <c r="L141" i="64"/>
  <c r="D141" i="64"/>
  <c r="L140" i="64"/>
  <c r="L139" i="64"/>
  <c r="D139" i="64"/>
  <c r="J134" i="64"/>
  <c r="B134" i="64"/>
  <c r="N120" i="64"/>
  <c r="N119" i="64"/>
  <c r="N122" i="64"/>
  <c r="N123" i="64"/>
  <c r="N125" i="64"/>
  <c r="N126" i="64"/>
  <c r="F119" i="64"/>
  <c r="F122" i="64"/>
  <c r="F123" i="64"/>
  <c r="F125" i="64"/>
  <c r="F126" i="64"/>
  <c r="F113" i="64"/>
  <c r="M110" i="64"/>
  <c r="E110" i="64"/>
  <c r="L108" i="64"/>
  <c r="D108" i="64"/>
  <c r="L107" i="64"/>
  <c r="D106" i="64"/>
  <c r="J101" i="64"/>
  <c r="B101" i="64"/>
  <c r="N86" i="64"/>
  <c r="N89" i="64"/>
  <c r="N90" i="64"/>
  <c r="N92" i="64"/>
  <c r="N93" i="64"/>
  <c r="P76" i="64"/>
  <c r="N79" i="64"/>
  <c r="N81" i="64"/>
  <c r="F86" i="64"/>
  <c r="F87" i="64"/>
  <c r="F89" i="64"/>
  <c r="F90" i="64"/>
  <c r="F92" i="64"/>
  <c r="F93" i="64"/>
  <c r="M77" i="64"/>
  <c r="E77" i="64"/>
  <c r="L75" i="64"/>
  <c r="D75" i="64"/>
  <c r="L73" i="64"/>
  <c r="D73" i="64"/>
  <c r="J68" i="64"/>
  <c r="B68" i="64"/>
  <c r="N55" i="64"/>
  <c r="N53" i="64"/>
  <c r="N54" i="64"/>
  <c r="N57" i="64"/>
  <c r="N59" i="64"/>
  <c r="N60" i="64"/>
  <c r="F53" i="64"/>
  <c r="F54" i="64"/>
  <c r="F55" i="64"/>
  <c r="F56" i="64"/>
  <c r="F57" i="64"/>
  <c r="F59" i="64"/>
  <c r="F60" i="64"/>
  <c r="H43" i="64"/>
  <c r="M44" i="64"/>
  <c r="E44" i="64"/>
  <c r="L42" i="64"/>
  <c r="D42" i="64"/>
  <c r="B24" i="63"/>
  <c r="J35" i="64"/>
  <c r="B35" i="64"/>
  <c r="N20" i="64"/>
  <c r="N21" i="64"/>
  <c r="N22" i="64"/>
  <c r="N23" i="64"/>
  <c r="N24" i="64"/>
  <c r="N26" i="64"/>
  <c r="N27" i="64"/>
  <c r="F20" i="64"/>
  <c r="F21" i="64"/>
  <c r="F24" i="64"/>
  <c r="F26" i="64"/>
  <c r="F27" i="64"/>
  <c r="F14" i="64"/>
  <c r="F15" i="64"/>
  <c r="M11" i="64"/>
  <c r="E11" i="64"/>
  <c r="L9" i="64"/>
  <c r="D9" i="64"/>
  <c r="L7" i="64"/>
  <c r="J2" i="64"/>
  <c r="B2" i="64"/>
  <c r="I67" i="63"/>
  <c r="G67" i="63"/>
  <c r="F67" i="63"/>
  <c r="E67" i="63"/>
  <c r="B65" i="63"/>
  <c r="C64" i="63"/>
  <c r="C63" i="63"/>
  <c r="B61" i="63"/>
  <c r="M60" i="63"/>
  <c r="K60" i="63"/>
  <c r="C60" i="63"/>
  <c r="B60" i="63"/>
  <c r="M59" i="63"/>
  <c r="L59" i="63"/>
  <c r="H59" i="63"/>
  <c r="S21" i="5" s="1"/>
  <c r="C10" i="63"/>
  <c r="C25" i="63" s="1"/>
  <c r="C59" i="63" s="1"/>
  <c r="M58" i="63"/>
  <c r="K58" i="63"/>
  <c r="H58" i="63"/>
  <c r="S20" i="5" s="1"/>
  <c r="C9" i="63"/>
  <c r="C24" i="63" s="1"/>
  <c r="C58" i="63" s="1"/>
  <c r="M57" i="63"/>
  <c r="L57" i="63"/>
  <c r="K57" i="63"/>
  <c r="B57" i="63"/>
  <c r="M56" i="63"/>
  <c r="K56" i="63"/>
  <c r="H56" i="63"/>
  <c r="F23" i="64" s="1"/>
  <c r="C7" i="63"/>
  <c r="C22" i="63" s="1"/>
  <c r="C56" i="63" s="1"/>
  <c r="M44" i="63"/>
  <c r="M43" i="63"/>
  <c r="M40" i="63"/>
  <c r="P39" i="63"/>
  <c r="L60" i="63" s="1"/>
  <c r="M39" i="63"/>
  <c r="P38" i="63"/>
  <c r="O38" i="63"/>
  <c r="K59" i="63" s="1"/>
  <c r="P37" i="63"/>
  <c r="L58" i="63" s="1"/>
  <c r="O37" i="63"/>
  <c r="P36" i="63"/>
  <c r="M36" i="63"/>
  <c r="P35" i="63"/>
  <c r="L56" i="63" s="1"/>
  <c r="O35" i="63"/>
  <c r="N33" i="63"/>
  <c r="M33" i="63"/>
  <c r="K33" i="63"/>
  <c r="I33" i="63"/>
  <c r="E33" i="63"/>
  <c r="F31" i="63"/>
  <c r="C31" i="63"/>
  <c r="C65" i="63" s="1"/>
  <c r="B31" i="63"/>
  <c r="C30" i="63"/>
  <c r="B30" i="63"/>
  <c r="B64" i="63" s="1"/>
  <c r="H29" i="63"/>
  <c r="C29" i="63"/>
  <c r="B29" i="63"/>
  <c r="L106" i="64" s="1"/>
  <c r="C28" i="63"/>
  <c r="C62" i="63" s="1"/>
  <c r="B28" i="63"/>
  <c r="B62" i="63" s="1"/>
  <c r="F27" i="63"/>
  <c r="C27" i="63"/>
  <c r="C61" i="63" s="1"/>
  <c r="B27" i="63"/>
  <c r="C26" i="63"/>
  <c r="B26" i="63"/>
  <c r="C23" i="63"/>
  <c r="C57" i="63" s="1"/>
  <c r="B23" i="63"/>
  <c r="K22" i="63"/>
  <c r="R18" i="5" s="1"/>
  <c r="H22" i="63"/>
  <c r="R21" i="63"/>
  <c r="I18" i="63"/>
  <c r="X17" i="63"/>
  <c r="R16" i="63"/>
  <c r="H16" i="63"/>
  <c r="G16" i="63"/>
  <c r="E16" i="63"/>
  <c r="P16" i="63" s="1"/>
  <c r="H15" i="63"/>
  <c r="F146" i="64" s="1"/>
  <c r="G15" i="63"/>
  <c r="E15" i="63"/>
  <c r="R14" i="63"/>
  <c r="N114" i="64" s="1"/>
  <c r="H14" i="63"/>
  <c r="N113" i="64" s="1"/>
  <c r="G14" i="63"/>
  <c r="E14" i="63"/>
  <c r="P14" i="63" s="1"/>
  <c r="N112" i="64" s="1"/>
  <c r="H13" i="63"/>
  <c r="G13" i="63"/>
  <c r="E13" i="63"/>
  <c r="R12" i="63"/>
  <c r="H12" i="63"/>
  <c r="N80" i="64" s="1"/>
  <c r="G12" i="63"/>
  <c r="E12" i="63"/>
  <c r="P12" i="63" s="1"/>
  <c r="H11" i="63"/>
  <c r="F80" i="64" s="1"/>
  <c r="G11" i="63"/>
  <c r="E11" i="63"/>
  <c r="D11" i="63"/>
  <c r="H10" i="63"/>
  <c r="N47" i="64" s="1"/>
  <c r="D10" i="63"/>
  <c r="E10" i="63" s="1"/>
  <c r="I9" i="63"/>
  <c r="H9" i="63"/>
  <c r="F47" i="64" s="1"/>
  <c r="G9" i="63"/>
  <c r="E9" i="63"/>
  <c r="T9" i="63" s="1"/>
  <c r="F49" i="64" s="1"/>
  <c r="D9" i="63"/>
  <c r="R8" i="63"/>
  <c r="N15" i="64" s="1"/>
  <c r="H8" i="63"/>
  <c r="N14" i="64" s="1"/>
  <c r="G8" i="63"/>
  <c r="E8" i="63"/>
  <c r="P8" i="63" s="1"/>
  <c r="N13" i="64" s="1"/>
  <c r="D8" i="63"/>
  <c r="P7" i="63"/>
  <c r="F13" i="64" s="1"/>
  <c r="H7" i="63"/>
  <c r="H18" i="63" s="1"/>
  <c r="D7" i="63"/>
  <c r="E7" i="63" s="1"/>
  <c r="R7" i="63" s="1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L139" i="21"/>
  <c r="D139" i="21"/>
  <c r="J135" i="21"/>
  <c r="B135" i="21"/>
  <c r="J134" i="21"/>
  <c r="B134" i="21"/>
  <c r="N118" i="21"/>
  <c r="N119" i="21"/>
  <c r="N120" i="21"/>
  <c r="N121" i="21"/>
  <c r="N122" i="21"/>
  <c r="N123" i="21"/>
  <c r="N125" i="21"/>
  <c r="N126" i="21"/>
  <c r="F11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D107" i="21"/>
  <c r="D106" i="21"/>
  <c r="J102" i="21"/>
  <c r="B102" i="21"/>
  <c r="J101" i="21"/>
  <c r="B101" i="21"/>
  <c r="N85" i="21"/>
  <c r="N86" i="21"/>
  <c r="N87" i="21"/>
  <c r="N88" i="21"/>
  <c r="N89" i="21"/>
  <c r="N90" i="21"/>
  <c r="N92" i="21"/>
  <c r="N93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N49" i="21"/>
  <c r="F52" i="21"/>
  <c r="F53" i="21"/>
  <c r="F54" i="21"/>
  <c r="F55" i="21"/>
  <c r="F56" i="21"/>
  <c r="F57" i="21"/>
  <c r="F59" i="21"/>
  <c r="F60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F26" i="21"/>
  <c r="F19" i="21"/>
  <c r="F20" i="21"/>
  <c r="F21" i="21"/>
  <c r="F22" i="21"/>
  <c r="F23" i="21"/>
  <c r="F24" i="21"/>
  <c r="F27" i="21"/>
  <c r="H10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57" i="20"/>
  <c r="O33" i="20"/>
  <c r="N33" i="20"/>
  <c r="M33" i="20"/>
  <c r="L33" i="20"/>
  <c r="K33" i="20"/>
  <c r="J33" i="20"/>
  <c r="I33" i="20"/>
  <c r="E33" i="20"/>
  <c r="C31" i="20"/>
  <c r="C65" i="20" s="1"/>
  <c r="B31" i="20"/>
  <c r="B65" i="20" s="1"/>
  <c r="C30" i="20"/>
  <c r="C64" i="20" s="1"/>
  <c r="B30" i="20"/>
  <c r="B64" i="20" s="1"/>
  <c r="C29" i="20"/>
  <c r="C63" i="20" s="1"/>
  <c r="B29" i="20"/>
  <c r="L106" i="21" s="1"/>
  <c r="F28" i="20"/>
  <c r="C28" i="20"/>
  <c r="C62" i="20" s="1"/>
  <c r="B28" i="20"/>
  <c r="B62" i="20" s="1"/>
  <c r="F27" i="20"/>
  <c r="N91" i="21" s="1"/>
  <c r="C27" i="20"/>
  <c r="C61" i="20" s="1"/>
  <c r="B27" i="20"/>
  <c r="B61" i="20" s="1"/>
  <c r="F26" i="20"/>
  <c r="C26" i="20"/>
  <c r="C60" i="20" s="1"/>
  <c r="B26" i="20"/>
  <c r="B60" i="20" s="1"/>
  <c r="F25" i="20"/>
  <c r="C25" i="20"/>
  <c r="C59" i="20" s="1"/>
  <c r="B25" i="20"/>
  <c r="M38" i="20" s="1"/>
  <c r="C24" i="20"/>
  <c r="C58" i="20" s="1"/>
  <c r="B24" i="20"/>
  <c r="D40" i="21" s="1"/>
  <c r="C23" i="20"/>
  <c r="B23" i="20"/>
  <c r="B57" i="20" s="1"/>
  <c r="H22" i="20"/>
  <c r="F25" i="79" s="1"/>
  <c r="C22" i="20"/>
  <c r="C56" i="20" s="1"/>
  <c r="B22" i="20"/>
  <c r="B56" i="20" s="1"/>
  <c r="R21" i="20"/>
  <c r="I18" i="20"/>
  <c r="X17" i="20"/>
  <c r="H16" i="20"/>
  <c r="G16" i="20"/>
  <c r="E16" i="20"/>
  <c r="H31" i="20" s="1"/>
  <c r="H15" i="20"/>
  <c r="F146" i="21" s="1"/>
  <c r="H142" i="21"/>
  <c r="E15" i="20"/>
  <c r="D140" i="21" s="1"/>
  <c r="N113" i="21"/>
  <c r="P109" i="21"/>
  <c r="N116" i="21"/>
  <c r="T13" i="20"/>
  <c r="F115" i="21" s="1"/>
  <c r="R13" i="20"/>
  <c r="F114" i="79" s="1"/>
  <c r="L13" i="20"/>
  <c r="T12" i="20"/>
  <c r="R12" i="20"/>
  <c r="N81" i="79" s="1"/>
  <c r="L12" i="20"/>
  <c r="R11" i="20"/>
  <c r="F81" i="79" s="1"/>
  <c r="R10" i="20"/>
  <c r="D9" i="20"/>
  <c r="H43" i="21" s="1"/>
  <c r="R8" i="20"/>
  <c r="N15" i="21" s="1"/>
  <c r="P10" i="21"/>
  <c r="R7" i="20"/>
  <c r="F15" i="21" s="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 s="1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48" i="77" s="1"/>
  <c r="M39" i="77"/>
  <c r="M33" i="77"/>
  <c r="M32" i="77"/>
  <c r="X28" i="77"/>
  <c r="W28" i="77"/>
  <c r="V28" i="77"/>
  <c r="U28" i="77"/>
  <c r="T28" i="77"/>
  <c r="S28" i="77"/>
  <c r="R28" i="77"/>
  <c r="Q28" i="77"/>
  <c r="O11" i="20" s="1"/>
  <c r="P28" i="77"/>
  <c r="N11" i="20" s="1"/>
  <c r="O28" i="77"/>
  <c r="N28" i="77"/>
  <c r="M28" i="77"/>
  <c r="L28" i="77"/>
  <c r="K28" i="77"/>
  <c r="J28" i="77"/>
  <c r="I28" i="77"/>
  <c r="K11" i="20" s="1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O10" i="20" s="1"/>
  <c r="P250" i="76"/>
  <c r="N10" i="20" s="1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P229" i="76"/>
  <c r="O229" i="76"/>
  <c r="N229" i="76"/>
  <c r="M229" i="76"/>
  <c r="L229" i="76"/>
  <c r="K229" i="76"/>
  <c r="J229" i="76"/>
  <c r="L8" i="20" s="1"/>
  <c r="I229" i="76"/>
  <c r="K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 s="1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 s="1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M98" i="76"/>
  <c r="L98" i="76"/>
  <c r="K98" i="76"/>
  <c r="J98" i="76"/>
  <c r="I98" i="76"/>
  <c r="H98" i="76"/>
  <c r="M90" i="76"/>
  <c r="X71" i="76"/>
  <c r="W71" i="76"/>
  <c r="S9" i="20" s="1"/>
  <c r="V71" i="76"/>
  <c r="U71" i="76"/>
  <c r="T71" i="76"/>
  <c r="S71" i="76"/>
  <c r="R71" i="76"/>
  <c r="Q71" i="76"/>
  <c r="P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 s="1"/>
  <c r="X25" i="76"/>
  <c r="W25" i="76"/>
  <c r="V25" i="76"/>
  <c r="U25" i="76"/>
  <c r="T25" i="76"/>
  <c r="S25" i="76"/>
  <c r="R25" i="76"/>
  <c r="Q25" i="76"/>
  <c r="O7" i="20" s="1"/>
  <c r="P25" i="76"/>
  <c r="N7" i="20" s="1"/>
  <c r="O25" i="76"/>
  <c r="N25" i="76"/>
  <c r="M25" i="76"/>
  <c r="L25" i="76"/>
  <c r="K25" i="76"/>
  <c r="J25" i="76"/>
  <c r="I25" i="76"/>
  <c r="K7" i="20" s="1"/>
  <c r="H7" i="20" s="1"/>
  <c r="H25" i="76"/>
  <c r="F47" i="21" l="1"/>
  <c r="H30" i="20"/>
  <c r="P15" i="20"/>
  <c r="F145" i="21" s="1"/>
  <c r="P9" i="63"/>
  <c r="F46" i="64" s="1"/>
  <c r="L41" i="64"/>
  <c r="R10" i="63"/>
  <c r="N48" i="64" s="1"/>
  <c r="P50" i="64" s="1"/>
  <c r="T10" i="63"/>
  <c r="N49" i="64" s="1"/>
  <c r="H26" i="63"/>
  <c r="P11" i="63"/>
  <c r="F79" i="64" s="1"/>
  <c r="T11" i="63"/>
  <c r="F82" i="64" s="1"/>
  <c r="H28" i="63"/>
  <c r="P13" i="63"/>
  <c r="T13" i="63"/>
  <c r="F115" i="64" s="1"/>
  <c r="D140" i="64"/>
  <c r="H30" i="63"/>
  <c r="P15" i="63"/>
  <c r="F145" i="64" s="1"/>
  <c r="H149" i="64" s="1"/>
  <c r="T15" i="63"/>
  <c r="F148" i="64" s="1"/>
  <c r="F24" i="63"/>
  <c r="F58" i="64" s="1"/>
  <c r="H25" i="63"/>
  <c r="D107" i="64"/>
  <c r="K37" i="5"/>
  <c r="K38" i="5"/>
  <c r="F14" i="21"/>
  <c r="H37" i="5"/>
  <c r="P34" i="5"/>
  <c r="P36" i="5" s="1"/>
  <c r="N16" i="21"/>
  <c r="T7" i="63"/>
  <c r="T8" i="63"/>
  <c r="N16" i="64" s="1"/>
  <c r="R9" i="63"/>
  <c r="F48" i="64" s="1"/>
  <c r="H50" i="64" s="1"/>
  <c r="G10" i="63"/>
  <c r="V10" i="63"/>
  <c r="N50" i="64" s="1"/>
  <c r="V11" i="63"/>
  <c r="F83" i="64" s="1"/>
  <c r="H109" i="64"/>
  <c r="V13" i="63"/>
  <c r="F116" i="64" s="1"/>
  <c r="H142" i="64"/>
  <c r="V15" i="63"/>
  <c r="F149" i="64" s="1"/>
  <c r="D18" i="63"/>
  <c r="P18" i="63"/>
  <c r="F23" i="63"/>
  <c r="H24" i="63"/>
  <c r="F26" i="63"/>
  <c r="F91" i="64" s="1"/>
  <c r="F30" i="63"/>
  <c r="F157" i="64" s="1"/>
  <c r="D8" i="64"/>
  <c r="J36" i="64"/>
  <c r="N56" i="64"/>
  <c r="F14" i="79"/>
  <c r="M119" i="76"/>
  <c r="G7" i="63"/>
  <c r="V7" i="63"/>
  <c r="V8" i="63"/>
  <c r="N17" i="64" s="1"/>
  <c r="V9" i="63"/>
  <c r="F50" i="64" s="1"/>
  <c r="T12" i="63"/>
  <c r="N82" i="64" s="1"/>
  <c r="T14" i="63"/>
  <c r="N115" i="64" s="1"/>
  <c r="T16" i="63"/>
  <c r="X16" i="63" s="1"/>
  <c r="D31" i="63" s="1"/>
  <c r="E18" i="63"/>
  <c r="H23" i="63"/>
  <c r="H27" i="63"/>
  <c r="N91" i="64" s="1"/>
  <c r="H31" i="63"/>
  <c r="M42" i="63"/>
  <c r="L8" i="64"/>
  <c r="P10" i="64"/>
  <c r="D40" i="64"/>
  <c r="D37" i="63"/>
  <c r="D74" i="64"/>
  <c r="P10" i="63"/>
  <c r="N46" i="64" s="1"/>
  <c r="R11" i="63"/>
  <c r="F81" i="64" s="1"/>
  <c r="V12" i="63"/>
  <c r="N83" i="64" s="1"/>
  <c r="P83" i="64" s="1"/>
  <c r="R13" i="63"/>
  <c r="F114" i="64" s="1"/>
  <c r="P109" i="64"/>
  <c r="V14" i="63"/>
  <c r="N116" i="64" s="1"/>
  <c r="P116" i="64" s="1"/>
  <c r="R15" i="63"/>
  <c r="F147" i="64" s="1"/>
  <c r="V16" i="63"/>
  <c r="F22" i="63"/>
  <c r="F25" i="63"/>
  <c r="N58" i="64" s="1"/>
  <c r="F28" i="63"/>
  <c r="F124" i="64" s="1"/>
  <c r="F29" i="63"/>
  <c r="N124" i="64" s="1"/>
  <c r="B63" i="63"/>
  <c r="H67" i="63"/>
  <c r="J3" i="64"/>
  <c r="D41" i="64"/>
  <c r="J69" i="64"/>
  <c r="L74" i="64"/>
  <c r="H76" i="64"/>
  <c r="A18" i="5"/>
  <c r="B22" i="63"/>
  <c r="B56" i="63" s="1"/>
  <c r="N80" i="21"/>
  <c r="M41" i="63"/>
  <c r="F19" i="64"/>
  <c r="N39" i="5"/>
  <c r="P9" i="20"/>
  <c r="P10" i="20"/>
  <c r="I39" i="5" s="1"/>
  <c r="O33" i="63"/>
  <c r="N88" i="64"/>
  <c r="X11" i="20"/>
  <c r="T15" i="20"/>
  <c r="F148" i="21" s="1"/>
  <c r="V16" i="20"/>
  <c r="M35" i="20"/>
  <c r="J102" i="64"/>
  <c r="J135" i="64"/>
  <c r="M43" i="20"/>
  <c r="B59" i="20"/>
  <c r="R16" i="20"/>
  <c r="H29" i="20"/>
  <c r="F31" i="20"/>
  <c r="M36" i="20"/>
  <c r="D37" i="20"/>
  <c r="M39" i="20"/>
  <c r="M41" i="20"/>
  <c r="E9" i="20"/>
  <c r="N112" i="21"/>
  <c r="N115" i="21"/>
  <c r="R15" i="20"/>
  <c r="F147" i="21" s="1"/>
  <c r="V15" i="20"/>
  <c r="F149" i="21" s="1"/>
  <c r="P16" i="20"/>
  <c r="R31" i="20" s="1"/>
  <c r="G27" i="5" s="1"/>
  <c r="T16" i="20"/>
  <c r="D18" i="20"/>
  <c r="F29" i="20"/>
  <c r="F30" i="20"/>
  <c r="F157" i="21" s="1"/>
  <c r="H159" i="21" s="1"/>
  <c r="A37" i="20"/>
  <c r="M37" i="20"/>
  <c r="M40" i="20"/>
  <c r="M42" i="20"/>
  <c r="M44" i="20"/>
  <c r="B58" i="20"/>
  <c r="B63" i="20"/>
  <c r="L107" i="21"/>
  <c r="B34" i="5"/>
  <c r="B36" i="5" s="1"/>
  <c r="T9" i="20"/>
  <c r="K34" i="5" s="1"/>
  <c r="K36" i="5" s="1"/>
  <c r="N114" i="21"/>
  <c r="B58" i="63"/>
  <c r="D7" i="64"/>
  <c r="F88" i="64"/>
  <c r="N85" i="64"/>
  <c r="F121" i="64"/>
  <c r="F154" i="64"/>
  <c r="N58" i="79"/>
  <c r="P60" i="79" s="1"/>
  <c r="F83" i="21"/>
  <c r="X12" i="20"/>
  <c r="D27" i="20" s="1"/>
  <c r="P13" i="20"/>
  <c r="F112" i="79" s="1"/>
  <c r="H116" i="79" s="1"/>
  <c r="P8" i="20"/>
  <c r="N13" i="79" s="1"/>
  <c r="F113" i="21"/>
  <c r="F124" i="21"/>
  <c r="H126" i="21" s="1"/>
  <c r="O29" i="5"/>
  <c r="O31" i="5" s="1"/>
  <c r="H8" i="20"/>
  <c r="N14" i="79" s="1"/>
  <c r="N83" i="21"/>
  <c r="N25" i="21"/>
  <c r="P27" i="21" s="1"/>
  <c r="P39" i="5"/>
  <c r="N47" i="79"/>
  <c r="O41" i="5"/>
  <c r="O44" i="5" s="1"/>
  <c r="M35" i="63"/>
  <c r="B3" i="64"/>
  <c r="B36" i="64"/>
  <c r="B69" i="64"/>
  <c r="B102" i="64"/>
  <c r="B135" i="64"/>
  <c r="E44" i="5"/>
  <c r="C44" i="5"/>
  <c r="N50" i="21"/>
  <c r="J33" i="63"/>
  <c r="L33" i="63"/>
  <c r="F22" i="64"/>
  <c r="F118" i="64"/>
  <c r="F151" i="64"/>
  <c r="L39" i="5"/>
  <c r="P29" i="5"/>
  <c r="R29" i="5"/>
  <c r="N52" i="64"/>
  <c r="P60" i="64" s="1"/>
  <c r="F120" i="64"/>
  <c r="L37" i="5"/>
  <c r="F17" i="79"/>
  <c r="H17" i="79" s="1"/>
  <c r="N79" i="21"/>
  <c r="F80" i="21"/>
  <c r="F80" i="79"/>
  <c r="H39" i="5"/>
  <c r="N47" i="21"/>
  <c r="H83" i="64"/>
  <c r="T29" i="5"/>
  <c r="R26" i="20"/>
  <c r="G22" i="5" s="1"/>
  <c r="P17" i="64"/>
  <c r="F44" i="5"/>
  <c r="P7" i="20"/>
  <c r="F13" i="21" s="1"/>
  <c r="P149" i="79"/>
  <c r="P93" i="21"/>
  <c r="P159" i="21"/>
  <c r="P159" i="64"/>
  <c r="U29" i="5"/>
  <c r="G41" i="5"/>
  <c r="D44" i="5"/>
  <c r="P149" i="21"/>
  <c r="P149" i="64"/>
  <c r="S29" i="5"/>
  <c r="F16" i="21"/>
  <c r="M37" i="63"/>
  <c r="B25" i="63"/>
  <c r="L40" i="64"/>
  <c r="M41" i="5"/>
  <c r="M44" i="5" s="1"/>
  <c r="N38" i="5"/>
  <c r="N19" i="64"/>
  <c r="F52" i="64"/>
  <c r="F85" i="64"/>
  <c r="H93" i="64" s="1"/>
  <c r="N87" i="64"/>
  <c r="N121" i="64"/>
  <c r="N118" i="64"/>
  <c r="P43" i="21"/>
  <c r="G18" i="20"/>
  <c r="B38" i="5"/>
  <c r="N37" i="5"/>
  <c r="N82" i="21"/>
  <c r="F91" i="21"/>
  <c r="H93" i="21" s="1"/>
  <c r="N48" i="21"/>
  <c r="N58" i="21"/>
  <c r="P60" i="21" s="1"/>
  <c r="R25" i="20"/>
  <c r="G21" i="5" s="1"/>
  <c r="J38" i="5"/>
  <c r="F25" i="21"/>
  <c r="H27" i="21" s="1"/>
  <c r="J37" i="5"/>
  <c r="R22" i="20"/>
  <c r="G18" i="5" s="1"/>
  <c r="F114" i="21"/>
  <c r="R28" i="20"/>
  <c r="G24" i="5" s="1"/>
  <c r="N81" i="21"/>
  <c r="R27" i="20"/>
  <c r="G23" i="5" s="1"/>
  <c r="F81" i="21"/>
  <c r="H34" i="5"/>
  <c r="H36" i="5" s="1"/>
  <c r="L29" i="5"/>
  <c r="P159" i="79"/>
  <c r="P93" i="79"/>
  <c r="K29" i="5"/>
  <c r="H27" i="79"/>
  <c r="H126" i="79"/>
  <c r="P116" i="79"/>
  <c r="H149" i="79"/>
  <c r="P27" i="79"/>
  <c r="H93" i="79"/>
  <c r="P126" i="79"/>
  <c r="H159" i="79"/>
  <c r="K39" i="5"/>
  <c r="J29" i="5"/>
  <c r="M29" i="5"/>
  <c r="N23" i="5"/>
  <c r="N29" i="5" s="1"/>
  <c r="Q29" i="5"/>
  <c r="F153" i="64"/>
  <c r="R30" i="20" l="1"/>
  <c r="G26" i="5" s="1"/>
  <c r="J65" i="63"/>
  <c r="P31" i="63"/>
  <c r="S44" i="63" s="1"/>
  <c r="P93" i="64"/>
  <c r="I26" i="5"/>
  <c r="I27" i="5"/>
  <c r="F33" i="63"/>
  <c r="B37" i="5"/>
  <c r="B41" i="5" s="1"/>
  <c r="B44" i="5" s="1"/>
  <c r="H10" i="64"/>
  <c r="G18" i="63"/>
  <c r="X7" i="63"/>
  <c r="R22" i="63"/>
  <c r="H18" i="5" s="1"/>
  <c r="R29" i="63"/>
  <c r="H25" i="5" s="1"/>
  <c r="H33" i="63"/>
  <c r="P27" i="64"/>
  <c r="P28" i="64" s="1"/>
  <c r="T18" i="20"/>
  <c r="I22" i="5"/>
  <c r="F49" i="21"/>
  <c r="R27" i="63"/>
  <c r="H23" i="5" s="1"/>
  <c r="X14" i="63"/>
  <c r="D29" i="63" s="1"/>
  <c r="X12" i="63"/>
  <c r="D27" i="63" s="1"/>
  <c r="R26" i="63"/>
  <c r="H22" i="5" s="1"/>
  <c r="F25" i="64"/>
  <c r="H27" i="64" s="1"/>
  <c r="X11" i="63"/>
  <c r="D26" i="63" s="1"/>
  <c r="X9" i="63"/>
  <c r="D24" i="63" s="1"/>
  <c r="K41" i="5"/>
  <c r="I23" i="5"/>
  <c r="I18" i="5"/>
  <c r="X16" i="20"/>
  <c r="D31" i="20" s="1"/>
  <c r="P31" i="20" s="1"/>
  <c r="V160" i="21" s="1"/>
  <c r="R31" i="63"/>
  <c r="H27" i="5" s="1"/>
  <c r="R24" i="63"/>
  <c r="H20" i="5" s="1"/>
  <c r="X8" i="63"/>
  <c r="D23" i="63" s="1"/>
  <c r="X13" i="63"/>
  <c r="D28" i="63" s="1"/>
  <c r="F16" i="64"/>
  <c r="T18" i="63"/>
  <c r="F112" i="64"/>
  <c r="H116" i="64" s="1"/>
  <c r="R28" i="63"/>
  <c r="H24" i="5" s="1"/>
  <c r="I24" i="5" s="1"/>
  <c r="L38" i="5"/>
  <c r="L41" i="5" s="1"/>
  <c r="J39" i="5"/>
  <c r="J41" i="5" s="1"/>
  <c r="H60" i="64"/>
  <c r="X15" i="20"/>
  <c r="D30" i="20" s="1"/>
  <c r="I64" i="20" s="1"/>
  <c r="N64" i="20" s="1"/>
  <c r="N124" i="21"/>
  <c r="P126" i="21" s="1"/>
  <c r="P127" i="21" s="1"/>
  <c r="H149" i="21"/>
  <c r="H160" i="21" s="1"/>
  <c r="R23" i="63"/>
  <c r="H19" i="5" s="1"/>
  <c r="R30" i="63"/>
  <c r="H26" i="5" s="1"/>
  <c r="F17" i="64"/>
  <c r="V18" i="63"/>
  <c r="N25" i="64"/>
  <c r="X15" i="63"/>
  <c r="D30" i="63" s="1"/>
  <c r="P43" i="64"/>
  <c r="P61" i="64" s="1"/>
  <c r="B39" i="5"/>
  <c r="X10" i="63"/>
  <c r="D25" i="63" s="1"/>
  <c r="R25" i="63"/>
  <c r="H21" i="5" s="1"/>
  <c r="I21" i="5" s="1"/>
  <c r="R18" i="63"/>
  <c r="P127" i="79"/>
  <c r="V127" i="79" s="1"/>
  <c r="P116" i="21"/>
  <c r="R29" i="20"/>
  <c r="G25" i="5" s="1"/>
  <c r="H94" i="64"/>
  <c r="P160" i="21"/>
  <c r="X10" i="20"/>
  <c r="D25" i="20" s="1"/>
  <c r="P25" i="20" s="1"/>
  <c r="N46" i="21"/>
  <c r="N46" i="79"/>
  <c r="F112" i="21"/>
  <c r="H116" i="21" s="1"/>
  <c r="H127" i="21" s="1"/>
  <c r="X13" i="20"/>
  <c r="D28" i="20" s="1"/>
  <c r="P28" i="20" s="1"/>
  <c r="D29" i="20"/>
  <c r="P29" i="20" s="1"/>
  <c r="N13" i="21"/>
  <c r="I38" i="5"/>
  <c r="H24" i="20"/>
  <c r="D41" i="21"/>
  <c r="R9" i="20"/>
  <c r="F24" i="20"/>
  <c r="E18" i="20"/>
  <c r="I65" i="20"/>
  <c r="F46" i="21"/>
  <c r="F46" i="79"/>
  <c r="H50" i="79" s="1"/>
  <c r="H61" i="64"/>
  <c r="H127" i="79"/>
  <c r="T127" i="79" s="1"/>
  <c r="P83" i="79"/>
  <c r="P94" i="79" s="1"/>
  <c r="V94" i="79" s="1"/>
  <c r="I34" i="5"/>
  <c r="I36" i="5" s="1"/>
  <c r="H18" i="20"/>
  <c r="H126" i="64"/>
  <c r="H127" i="64" s="1"/>
  <c r="R23" i="20"/>
  <c r="G19" i="5" s="1"/>
  <c r="I19" i="5" s="1"/>
  <c r="N14" i="21"/>
  <c r="H38" i="5"/>
  <c r="H41" i="5" s="1"/>
  <c r="H44" i="5" s="1"/>
  <c r="F17" i="21"/>
  <c r="H17" i="21" s="1"/>
  <c r="H28" i="21" s="1"/>
  <c r="P37" i="5"/>
  <c r="X8" i="20"/>
  <c r="D23" i="20" s="1"/>
  <c r="P23" i="20" s="1"/>
  <c r="P160" i="64"/>
  <c r="P50" i="21"/>
  <c r="P61" i="21" s="1"/>
  <c r="P50" i="79"/>
  <c r="P61" i="79" s="1"/>
  <c r="V61" i="79" s="1"/>
  <c r="I61" i="20"/>
  <c r="N61" i="20" s="1"/>
  <c r="P27" i="20"/>
  <c r="S40" i="20" s="1"/>
  <c r="I37" i="5"/>
  <c r="I41" i="5" s="1"/>
  <c r="X7" i="20"/>
  <c r="D22" i="20" s="1"/>
  <c r="P94" i="64"/>
  <c r="P18" i="20"/>
  <c r="D26" i="20"/>
  <c r="P126" i="64"/>
  <c r="P127" i="64" s="1"/>
  <c r="H159" i="64"/>
  <c r="H160" i="64" s="1"/>
  <c r="P17" i="79"/>
  <c r="P28" i="79" s="1"/>
  <c r="V28" i="79" s="1"/>
  <c r="F79" i="21"/>
  <c r="H83" i="21" s="1"/>
  <c r="H94" i="21" s="1"/>
  <c r="H83" i="79"/>
  <c r="H94" i="79" s="1"/>
  <c r="T94" i="79" s="1"/>
  <c r="H160" i="79"/>
  <c r="T160" i="79" s="1"/>
  <c r="P83" i="21"/>
  <c r="P94" i="21" s="1"/>
  <c r="H28" i="79"/>
  <c r="T28" i="79" s="1"/>
  <c r="I59" i="20"/>
  <c r="P160" i="79"/>
  <c r="V160" i="79" s="1"/>
  <c r="P38" i="5"/>
  <c r="N17" i="21"/>
  <c r="A37" i="63"/>
  <c r="B59" i="63"/>
  <c r="M38" i="63"/>
  <c r="N41" i="5"/>
  <c r="K44" i="5"/>
  <c r="K31" i="5"/>
  <c r="Q31" i="5"/>
  <c r="L54" i="5"/>
  <c r="L56" i="5" s="1"/>
  <c r="M31" i="5"/>
  <c r="P30" i="20" l="1"/>
  <c r="H28" i="64"/>
  <c r="P26" i="63"/>
  <c r="J60" i="63"/>
  <c r="O60" i="63" s="1"/>
  <c r="P29" i="63"/>
  <c r="J63" i="63"/>
  <c r="H17" i="64"/>
  <c r="D65" i="63"/>
  <c r="I25" i="5"/>
  <c r="J64" i="63"/>
  <c r="P30" i="63"/>
  <c r="P28" i="63"/>
  <c r="J62" i="63"/>
  <c r="H29" i="5"/>
  <c r="J59" i="63"/>
  <c r="O59" i="63" s="1"/>
  <c r="P25" i="63"/>
  <c r="P23" i="63"/>
  <c r="J57" i="63"/>
  <c r="O57" i="63" s="1"/>
  <c r="J58" i="63"/>
  <c r="O58" i="63" s="1"/>
  <c r="P24" i="63"/>
  <c r="J61" i="63"/>
  <c r="O61" i="63" s="1"/>
  <c r="P27" i="63"/>
  <c r="D22" i="63"/>
  <c r="X18" i="63"/>
  <c r="I63" i="20"/>
  <c r="I62" i="20"/>
  <c r="H33" i="20"/>
  <c r="H60" i="79"/>
  <c r="H61" i="79" s="1"/>
  <c r="T61" i="79" s="1"/>
  <c r="R24" i="20"/>
  <c r="G20" i="5" s="1"/>
  <c r="I20" i="5" s="1"/>
  <c r="X9" i="20"/>
  <c r="D24" i="20" s="1"/>
  <c r="D33" i="20" s="1"/>
  <c r="F58" i="21"/>
  <c r="H60" i="21" s="1"/>
  <c r="F33" i="20"/>
  <c r="N34" i="5"/>
  <c r="N36" i="5" s="1"/>
  <c r="N44" i="5" s="1"/>
  <c r="J34" i="5"/>
  <c r="F48" i="21"/>
  <c r="R18" i="20"/>
  <c r="P41" i="5"/>
  <c r="P44" i="5" s="1"/>
  <c r="L51" i="5" s="1"/>
  <c r="M51" i="5" s="1"/>
  <c r="N51" i="5" s="1"/>
  <c r="V18" i="20"/>
  <c r="L34" i="5"/>
  <c r="L36" i="5" s="1"/>
  <c r="L44" i="5" s="1"/>
  <c r="F50" i="21"/>
  <c r="V160" i="64"/>
  <c r="I44" i="5"/>
  <c r="P17" i="21"/>
  <c r="P28" i="21" s="1"/>
  <c r="I57" i="20"/>
  <c r="V127" i="21"/>
  <c r="T127" i="21"/>
  <c r="I56" i="20"/>
  <c r="P22" i="20"/>
  <c r="T28" i="21" s="1"/>
  <c r="P26" i="20"/>
  <c r="I60" i="20"/>
  <c r="V94" i="21"/>
  <c r="V61" i="21"/>
  <c r="L50" i="5"/>
  <c r="L49" i="5" s="1"/>
  <c r="T160" i="21" l="1"/>
  <c r="S43" i="20"/>
  <c r="D57" i="63"/>
  <c r="S36" i="63"/>
  <c r="V28" i="64" s="1"/>
  <c r="S37" i="63"/>
  <c r="T61" i="64" s="1"/>
  <c r="D58" i="63"/>
  <c r="S38" i="63"/>
  <c r="V61" i="64" s="1"/>
  <c r="D59" i="63"/>
  <c r="D62" i="63"/>
  <c r="S41" i="63"/>
  <c r="T127" i="64" s="1"/>
  <c r="D63" i="63"/>
  <c r="S42" i="63"/>
  <c r="V127" i="64" s="1"/>
  <c r="I29" i="5"/>
  <c r="M48" i="5" s="1"/>
  <c r="D33" i="63"/>
  <c r="J56" i="63"/>
  <c r="P22" i="63"/>
  <c r="S43" i="63"/>
  <c r="T160" i="64" s="1"/>
  <c r="D64" i="63"/>
  <c r="S40" i="63"/>
  <c r="V94" i="64" s="1"/>
  <c r="D61" i="63"/>
  <c r="D60" i="63"/>
  <c r="S39" i="63"/>
  <c r="T94" i="64" s="1"/>
  <c r="T94" i="21"/>
  <c r="G29" i="5"/>
  <c r="X18" i="20"/>
  <c r="P24" i="20"/>
  <c r="I58" i="20"/>
  <c r="H50" i="21"/>
  <c r="H61" i="21" s="1"/>
  <c r="J36" i="5"/>
  <c r="J44" i="5" s="1"/>
  <c r="Q44" i="5" s="1"/>
  <c r="L52" i="5"/>
  <c r="L48" i="5" s="1"/>
  <c r="V28" i="21"/>
  <c r="M50" i="5"/>
  <c r="N50" i="5" s="1"/>
  <c r="M49" i="5"/>
  <c r="N49" i="5" s="1"/>
  <c r="N58" i="20" l="1"/>
  <c r="S37" i="20"/>
  <c r="S46" i="20" s="1"/>
  <c r="N67" i="20"/>
  <c r="N48" i="5"/>
  <c r="D56" i="63"/>
  <c r="D67" i="63" s="1"/>
  <c r="P33" i="63"/>
  <c r="P46" i="63" s="1"/>
  <c r="S35" i="63"/>
  <c r="T28" i="64" s="1"/>
  <c r="O56" i="63"/>
  <c r="O67" i="63" s="1"/>
  <c r="J67" i="63"/>
  <c r="P33" i="20"/>
  <c r="I67" i="20"/>
  <c r="M52" i="5"/>
  <c r="N52" i="5" s="1"/>
  <c r="T61" i="21" l="1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<sst xmlns="http://schemas.openxmlformats.org/spreadsheetml/2006/main" count="2098" uniqueCount="310">
  <si>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</si>
  <si>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</si>
  <si>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</si>
  <si>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</si>
  <si>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</si>
  <si>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</si>
  <si>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</si>
  <si>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</si>
  <si>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</si>
  <si>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</si>
  <si>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</si>
  <si>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</si>
  <si>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</si>
  <si>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</si>
  <si>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</si>
  <si>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</si>
  <si>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</si>
  <si>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</si>
  <si>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</si>
  <si>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</si>
  <si>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</si>
  <si>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</si>
  <si>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</si>
  <si>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</si>
  <si>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</si>
  <si>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</si>
  <si>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</si>
  <si>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</si>
  <si>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</si>
  <si>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</si>
  <si>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</si>
  <si>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</si>
  <si>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</si>
  <si>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</si>
  <si>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</si>
  <si>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</si>
  <si>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</si>
  <si>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</si>
  <si>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</si>
  <si>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</si>
  <si>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</si>
  <si>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</si>
  <si>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</si>
  <si>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</si>
  <si>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</si>
  <si>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</si>
  <si>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</si>
  <si>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</si>
  <si>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</si>
  <si>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</si>
  <si>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</si>
  <si>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</si>
  <si>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</si>
  <si>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</si>
  <si>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</si>
  <si>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</si>
  <si>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</si>
  <si>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</si>
  <si>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</si>
  <si>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</si>
  <si>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</si>
  <si>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</si>
  <si>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</si>
  <si>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</si>
  <si>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</si>
  <si>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</si>
  <si>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</si>
  <si>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</si>
  <si>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</si>
  <si>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</si>
  <si>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</si>
  <si>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</si>
  <si>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</si>
  <si>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</si>
  <si>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</si>
  <si>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</si>
  <si>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</si>
  <si>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</si>
  <si>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</si>
  <si>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</si>
  <si>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</si>
  <si>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</si>
  <si>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</si>
  <si>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</si>
  <si>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</si>
  <si>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</si>
  <si>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</si>
  <si>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</si>
  <si>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</si>
  <si>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</si>
  <si>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</si>
  <si>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</si>
  <si>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</si>
  <si>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</si>
  <si>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</si>
  <si>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</si>
  <si>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</si>
  <si>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</si>
  <si>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</si>
  <si>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</si>
  <si>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</si>
  <si>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</si>
  <si>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</si>
  <si>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</si>
  <si>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</si>
  <si>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</si>
  <si>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</si>
  <si>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</si>
  <si>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</si>
  <si>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</si>
  <si>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</si>
  <si>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</si>
  <si>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</si>
  <si>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</si>
  <si>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</si>
  <si>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</si>
  <si>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</si>
  <si>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</si>
  <si>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</si>
  <si>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</si>
  <si>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</si>
  <si>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</si>
  <si>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</si>
  <si>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</si>
  <si>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</si>
  <si>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</si>
  <si>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</si>
  <si>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</si>
  <si>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</si>
  <si>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</si>
  <si>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</si>
  <si>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</si>
  <si>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</si>
  <si>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</si>
  <si>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</si>
  <si>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</si>
  <si>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</si>
  <si>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</si>
  <si>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</si>
  <si>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</si>
  <si>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</si>
  <si>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</si>
  <si>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</si>
  <si>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</si>
  <si>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</si>
  <si>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</si>
  <si>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</si>
  <si>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</si>
  <si>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</si>
  <si>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</si>
  <si>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</si>
  <si>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</si>
  <si>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</si>
  <si>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</si>
  <si>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</si>
  <si>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</si>
  <si>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</si>
  <si>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</si>
  <si>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</si>
  <si>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</si>
  <si>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</si>
  <si>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</si>
  <si>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</si>
  <si>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</si>
  <si>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</si>
  <si>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</si>
  <si>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</si>
  <si>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</si>
  <si>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</si>
  <si>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</si>
  <si>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</si>
  <si>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</si>
  <si>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</si>
  <si>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</si>
  <si>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</si>
  <si>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</si>
  <si>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</si>
  <si>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</si>
  <si>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</si>
  <si>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</si>
  <si>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</si>
  <si>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</si>
  <si>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</si>
  <si>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</si>
  <si>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</si>
  <si>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</si>
  <si>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</si>
  <si>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</si>
  <si>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</si>
  <si>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</si>
  <si>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</si>
  <si>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</si>
  <si>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</si>
  <si>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</si>
  <si>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</si>
  <si>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</si>
  <si>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</si>
  <si>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</si>
  <si>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</si>
  <si>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</si>
  <si>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</si>
  <si>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</si>
  <si>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</si>
  <si>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</si>
  <si>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</si>
  <si>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</si>
  <si>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</si>
  <si>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</si>
  <si>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</si>
  <si>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</si>
  <si>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</si>
  <si>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</si>
  <si>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</si>
  <si>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</si>
  <si>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</si>
  <si>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</si>
  <si>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</si>
  <si>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</si>
  <si>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</si>
  <si>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</si>
  <si>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</si>
  <si>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</si>
  <si>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</si>
  <si>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</si>
  <si>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</si>
  <si>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</si>
  <si>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</si>
  <si>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</si>
  <si>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</si>
  <si>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</si>
  <si>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</si>
  <si>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</si>
  <si>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</si>
  <si>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</si>
  <si>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</si>
  <si>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</si>
  <si>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</si>
  <si>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</si>
  <si>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</si>
  <si>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</si>
  <si>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</si>
  <si>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</si>
  <si>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</si>
  <si>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</si>
  <si>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</si>
  <si>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</si>
  <si>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</si>
  <si>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</si>
  <si>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</si>
  <si>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</si>
  <si>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</si>
  <si>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</si>
  <si>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</si>
  <si>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</si>
  <si>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</si>
  <si>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</si>
  <si>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</si>
  <si>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</si>
  <si>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</si>
  <si>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</si>
  <si>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</si>
  <si>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</si>
  <si>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</si>
  <si>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</si>
  <si>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</si>
  <si>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</si>
  <si>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</si>
  <si>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</si>
  <si>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</si>
  <si>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</si>
  <si>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</si>
  <si>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</si>
  <si>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</si>
  <si>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</si>
  <si>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</si>
  <si>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</si>
  <si>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</si>
  <si>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</si>
  <si>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</si>
  <si>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</si>
  <si>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</si>
  <si>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</si>
  <si>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</si>
  <si>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</si>
  <si>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</si>
  <si>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</si>
  <si>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</si>
  <si>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</si>
  <si>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</si>
  <si>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</si>
  <si>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</si>
  <si>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</si>
  <si>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</si>
  <si>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</si>
  <si>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</si>
  <si>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</si>
  <si>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</si>
  <si>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</si>
  <si>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</si>
  <si>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</si>
  <si>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</si>
  <si>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</si>
  <si>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Dec 26-Jan 10,2020</t>
  </si>
  <si>
    <t>APE 3 of 4</t>
  </si>
  <si>
    <t>Hayagan, Ruel</t>
  </si>
  <si>
    <t>Labadan, Eric</t>
  </si>
  <si>
    <t>Waiter</t>
  </si>
  <si>
    <t>PRO-RATED</t>
  </si>
  <si>
    <t>NO. OF DAYS</t>
  </si>
  <si>
    <t>August 10-15,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</si>
</sst>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9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43" fontId="17" fillId="0" borderId="0" xfId="59" applyNumberFormat="1" applyFont="1" applyFill="1" applyProtection="1"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R9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/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/>
        </row>
        <row r="24">
          <cell r="B24" t="str">
            <v>Dino, Joyce</v>
          </cell>
        </row>
        <row r="29">
          <cell r="F29">
            <v>0</v>
          </cell>
          <cell r="H29">
            <v>0</v>
          </cell>
          <cell r="J29">
            <v>0</v>
          </cell>
          <cell r="K29"/>
          <cell r="L29">
            <v>0</v>
          </cell>
          <cell r="M29"/>
          <cell r="N29"/>
          <cell r="O29"/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/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/>
          <cell r="F63"/>
          <cell r="G63"/>
          <cell r="H63"/>
          <cell r="I63"/>
        </row>
        <row r="64">
          <cell r="E64"/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 x14ac:dyDescent="0.2">
      <c r="A1" s="383" t="s">
        <v>152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</row>
    <row r="2" spans="1:27" s="277" customFormat="1" ht="26.25" x14ac:dyDescent="0.2">
      <c r="A2" s="383" t="s">
        <v>214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  <c r="S2" s="383"/>
      <c r="T2" s="383"/>
      <c r="U2" s="383"/>
      <c r="V2" s="383"/>
      <c r="W2" s="383"/>
      <c r="X2" s="383"/>
      <c r="Y2" s="383"/>
      <c r="Z2" s="383"/>
      <c r="AA2" s="383"/>
    </row>
    <row r="3" spans="1:27" s="277" customFormat="1" ht="26.25" x14ac:dyDescent="0.2">
      <c r="A3" s="383" t="s">
        <v>215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383"/>
      <c r="Z3" s="383"/>
      <c r="AA3" s="383"/>
    </row>
    <row r="4" spans="1:27" s="279" customFormat="1" ht="21.75" customHeight="1" thickBot="1" x14ac:dyDescent="0.25">
      <c r="A4" s="278"/>
      <c r="B4" s="280"/>
      <c r="C4" s="280"/>
      <c r="D4" s="280"/>
      <c r="E4" s="280"/>
      <c r="F4" s="280"/>
      <c r="G4" s="280"/>
      <c r="H4" s="384" t="s">
        <v>153</v>
      </c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4"/>
      <c r="V4" s="384"/>
      <c r="W4" s="384"/>
      <c r="X4" s="384"/>
      <c r="Y4" s="296"/>
      <c r="Z4" s="296"/>
    </row>
    <row r="5" spans="1:27" s="279" customFormat="1" ht="21.75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80" t="s">
        <v>91</v>
      </c>
      <c r="I5" s="381"/>
      <c r="J5" s="381"/>
      <c r="K5" s="382"/>
      <c r="L5" s="373" t="s">
        <v>90</v>
      </c>
      <c r="M5" s="369" t="s">
        <v>157</v>
      </c>
      <c r="N5" s="369" t="s">
        <v>158</v>
      </c>
      <c r="O5" s="375" t="s">
        <v>159</v>
      </c>
      <c r="P5" s="376"/>
      <c r="Q5" s="377"/>
      <c r="R5" s="369" t="s">
        <v>160</v>
      </c>
      <c r="S5" s="375" t="s">
        <v>19</v>
      </c>
      <c r="T5" s="376"/>
      <c r="U5" s="377"/>
      <c r="V5" s="369" t="s">
        <v>124</v>
      </c>
      <c r="W5" s="369" t="s">
        <v>125</v>
      </c>
      <c r="X5" s="371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4"/>
      <c r="M6" s="370"/>
      <c r="N6" s="370"/>
      <c r="O6" s="285" t="s">
        <v>167</v>
      </c>
      <c r="P6" s="285" t="s">
        <v>168</v>
      </c>
      <c r="Q6" s="316" t="s">
        <v>125</v>
      </c>
      <c r="R6" s="370"/>
      <c r="S6" s="285" t="s">
        <v>167</v>
      </c>
      <c r="T6" s="285" t="s">
        <v>168</v>
      </c>
      <c r="U6" s="316" t="s">
        <v>125</v>
      </c>
      <c r="V6" s="370"/>
      <c r="W6" s="370"/>
      <c r="X6" s="372"/>
      <c r="Y6" s="297" t="s">
        <v>163</v>
      </c>
      <c r="Z6" s="297" t="s">
        <v>164</v>
      </c>
      <c r="AA6" s="282"/>
    </row>
    <row r="7" spans="1:27" s="277" customFormat="1" ht="21.75" customHeight="1" x14ac:dyDescent="0.2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 x14ac:dyDescent="0.2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 x14ac:dyDescent="0.2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 x14ac:dyDescent="0.2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 x14ac:dyDescent="0.2">
      <c r="A11" s="294" t="s">
        <v>219</v>
      </c>
      <c r="B11" s="301"/>
      <c r="C11" s="301"/>
      <c r="D11" s="302"/>
      <c r="E11" s="302"/>
      <c r="F11" s="364" t="s">
        <v>174</v>
      </c>
      <c r="G11" s="364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 x14ac:dyDescent="0.2">
      <c r="A12" s="295" t="s">
        <v>220</v>
      </c>
      <c r="B12" s="290"/>
      <c r="C12" s="290"/>
      <c r="D12" s="291"/>
      <c r="E12" s="291"/>
      <c r="F12" s="367" t="s">
        <v>221</v>
      </c>
      <c r="G12" s="367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 x14ac:dyDescent="0.2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 x14ac:dyDescent="0.2">
      <c r="A14" s="295" t="s">
        <v>223</v>
      </c>
      <c r="B14" s="290"/>
      <c r="C14" s="290"/>
      <c r="D14" s="291"/>
      <c r="E14" s="291"/>
      <c r="F14" s="367" t="s">
        <v>224</v>
      </c>
      <c r="G14" s="367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 x14ac:dyDescent="0.2">
      <c r="A15" s="294" t="s">
        <v>225</v>
      </c>
      <c r="B15" s="301"/>
      <c r="C15" s="301"/>
      <c r="D15" s="302"/>
      <c r="E15" s="302"/>
      <c r="F15" s="364" t="s">
        <v>224</v>
      </c>
      <c r="G15" s="364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 x14ac:dyDescent="0.2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 x14ac:dyDescent="0.2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 x14ac:dyDescent="0.2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 x14ac:dyDescent="0.2">
      <c r="A19" s="294" t="s">
        <v>231</v>
      </c>
      <c r="B19" s="301"/>
      <c r="C19" s="301"/>
      <c r="D19" s="302"/>
      <c r="E19" s="302"/>
      <c r="F19" s="364" t="s">
        <v>173</v>
      </c>
      <c r="G19" s="364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 x14ac:dyDescent="0.2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 x14ac:dyDescent="0.2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 x14ac:dyDescent="0.2">
      <c r="A22" s="295" t="s">
        <v>234</v>
      </c>
      <c r="B22" s="290"/>
      <c r="C22" s="290"/>
      <c r="D22" s="291"/>
      <c r="E22" s="291"/>
      <c r="F22" s="367" t="s">
        <v>235</v>
      </c>
      <c r="G22" s="367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 x14ac:dyDescent="0.2">
      <c r="A23" s="294" t="s">
        <v>236</v>
      </c>
      <c r="B23" s="301"/>
      <c r="C23" s="301"/>
      <c r="D23" s="302"/>
      <c r="E23" s="302"/>
      <c r="F23" s="364" t="s">
        <v>235</v>
      </c>
      <c r="G23" s="364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 x14ac:dyDescent="0.2">
      <c r="A24" s="295" t="s">
        <v>237</v>
      </c>
      <c r="B24" s="290"/>
      <c r="C24" s="290"/>
      <c r="D24" s="291"/>
      <c r="E24" s="291"/>
      <c r="F24" s="367" t="s">
        <v>235</v>
      </c>
      <c r="G24" s="367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 x14ac:dyDescent="0.2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 x14ac:dyDescent="0.25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 x14ac:dyDescent="0.25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80" t="s">
        <v>91</v>
      </c>
      <c r="I27" s="381"/>
      <c r="J27" s="381"/>
      <c r="K27" s="382"/>
      <c r="L27" s="373" t="s">
        <v>90</v>
      </c>
      <c r="M27" s="369" t="s">
        <v>157</v>
      </c>
      <c r="N27" s="369" t="s">
        <v>158</v>
      </c>
      <c r="O27" s="375" t="s">
        <v>159</v>
      </c>
      <c r="P27" s="376"/>
      <c r="Q27" s="377"/>
      <c r="R27" s="369" t="s">
        <v>160</v>
      </c>
      <c r="S27" s="375" t="s">
        <v>19</v>
      </c>
      <c r="T27" s="376"/>
      <c r="U27" s="377"/>
      <c r="V27" s="369" t="s">
        <v>124</v>
      </c>
      <c r="W27" s="369" t="s">
        <v>125</v>
      </c>
      <c r="X27" s="371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 x14ac:dyDescent="0.25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4"/>
      <c r="M28" s="370"/>
      <c r="N28" s="370"/>
      <c r="O28" s="285" t="s">
        <v>167</v>
      </c>
      <c r="P28" s="285" t="s">
        <v>168</v>
      </c>
      <c r="Q28" s="316" t="s">
        <v>125</v>
      </c>
      <c r="R28" s="370"/>
      <c r="S28" s="285" t="s">
        <v>167</v>
      </c>
      <c r="T28" s="285" t="s">
        <v>168</v>
      </c>
      <c r="U28" s="316" t="s">
        <v>125</v>
      </c>
      <c r="V28" s="370"/>
      <c r="W28" s="370"/>
      <c r="X28" s="372"/>
      <c r="Y28" s="297" t="s">
        <v>163</v>
      </c>
      <c r="Z28" s="297" t="s">
        <v>164</v>
      </c>
      <c r="AA28" s="282"/>
    </row>
    <row r="29" spans="1:27" s="277" customFormat="1" ht="21.75" customHeight="1" x14ac:dyDescent="0.2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 x14ac:dyDescent="0.2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 x14ac:dyDescent="0.2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 x14ac:dyDescent="0.2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 x14ac:dyDescent="0.2">
      <c r="A33" s="294" t="s">
        <v>219</v>
      </c>
      <c r="B33" s="301"/>
      <c r="C33" s="301"/>
      <c r="D33" s="302"/>
      <c r="E33" s="302"/>
      <c r="F33" s="364" t="s">
        <v>173</v>
      </c>
      <c r="G33" s="364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 x14ac:dyDescent="0.2">
      <c r="A34" s="295" t="s">
        <v>220</v>
      </c>
      <c r="B34" s="290"/>
      <c r="C34" s="290"/>
      <c r="D34" s="291"/>
      <c r="E34" s="291"/>
      <c r="F34" s="367" t="s">
        <v>173</v>
      </c>
      <c r="G34" s="367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 x14ac:dyDescent="0.2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 x14ac:dyDescent="0.2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 x14ac:dyDescent="0.2">
      <c r="A37" s="294" t="s">
        <v>223</v>
      </c>
      <c r="B37" s="301"/>
      <c r="C37" s="301"/>
      <c r="D37" s="302"/>
      <c r="E37" s="302"/>
      <c r="F37" s="364" t="s">
        <v>224</v>
      </c>
      <c r="G37" s="364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 x14ac:dyDescent="0.2">
      <c r="A38" s="295" t="s">
        <v>225</v>
      </c>
      <c r="B38" s="290"/>
      <c r="C38" s="290"/>
      <c r="D38" s="291"/>
      <c r="E38" s="291"/>
      <c r="F38" s="367" t="s">
        <v>224</v>
      </c>
      <c r="G38" s="367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 x14ac:dyDescent="0.2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 x14ac:dyDescent="0.2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 x14ac:dyDescent="0.2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 x14ac:dyDescent="0.2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 x14ac:dyDescent="0.2">
      <c r="A43" s="294" t="s">
        <v>229</v>
      </c>
      <c r="B43" s="301"/>
      <c r="C43" s="301"/>
      <c r="D43" s="302"/>
      <c r="E43" s="302"/>
      <c r="F43" s="364" t="s">
        <v>173</v>
      </c>
      <c r="G43" s="364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 x14ac:dyDescent="0.2">
      <c r="A44" s="295" t="s">
        <v>231</v>
      </c>
      <c r="B44" s="290"/>
      <c r="C44" s="290"/>
      <c r="D44" s="291"/>
      <c r="E44" s="291"/>
      <c r="F44" s="367" t="s">
        <v>173</v>
      </c>
      <c r="G44" s="367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 x14ac:dyDescent="0.2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 x14ac:dyDescent="0.2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 x14ac:dyDescent="0.2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68" t="s">
        <v>238</v>
      </c>
      <c r="G47" s="368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 x14ac:dyDescent="0.2">
      <c r="A48" s="295" t="s">
        <v>234</v>
      </c>
      <c r="B48" s="290"/>
      <c r="C48" s="290"/>
      <c r="D48" s="291"/>
      <c r="E48" s="291"/>
      <c r="F48" s="367" t="s">
        <v>239</v>
      </c>
      <c r="G48" s="367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 x14ac:dyDescent="0.2">
      <c r="A49" s="294" t="s">
        <v>236</v>
      </c>
      <c r="B49" s="301"/>
      <c r="C49" s="301"/>
      <c r="D49" s="302"/>
      <c r="E49" s="302"/>
      <c r="F49" s="364" t="s">
        <v>239</v>
      </c>
      <c r="G49" s="364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 x14ac:dyDescent="0.2">
      <c r="A50" s="295" t="s">
        <v>237</v>
      </c>
      <c r="B50" s="290"/>
      <c r="C50" s="290"/>
      <c r="D50" s="291"/>
      <c r="E50" s="291"/>
      <c r="F50" s="367" t="s">
        <v>239</v>
      </c>
      <c r="G50" s="367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 x14ac:dyDescent="0.2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 x14ac:dyDescent="0.25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 x14ac:dyDescent="0.25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80" t="s">
        <v>91</v>
      </c>
      <c r="I53" s="381"/>
      <c r="J53" s="381"/>
      <c r="K53" s="382"/>
      <c r="L53" s="373" t="s">
        <v>90</v>
      </c>
      <c r="M53" s="369" t="s">
        <v>157</v>
      </c>
      <c r="N53" s="369" t="s">
        <v>158</v>
      </c>
      <c r="O53" s="375" t="s">
        <v>159</v>
      </c>
      <c r="P53" s="376"/>
      <c r="Q53" s="377"/>
      <c r="R53" s="369" t="s">
        <v>160</v>
      </c>
      <c r="S53" s="375" t="s">
        <v>19</v>
      </c>
      <c r="T53" s="376"/>
      <c r="U53" s="377"/>
      <c r="V53" s="369" t="s">
        <v>124</v>
      </c>
      <c r="W53" s="369" t="s">
        <v>125</v>
      </c>
      <c r="X53" s="371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 x14ac:dyDescent="0.25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4"/>
      <c r="M54" s="370"/>
      <c r="N54" s="370"/>
      <c r="O54" s="285" t="s">
        <v>167</v>
      </c>
      <c r="P54" s="285" t="s">
        <v>168</v>
      </c>
      <c r="Q54" s="316" t="s">
        <v>125</v>
      </c>
      <c r="R54" s="370"/>
      <c r="S54" s="285" t="s">
        <v>167</v>
      </c>
      <c r="T54" s="285" t="s">
        <v>168</v>
      </c>
      <c r="U54" s="316" t="s">
        <v>125</v>
      </c>
      <c r="V54" s="370"/>
      <c r="W54" s="370"/>
      <c r="X54" s="372"/>
      <c r="Y54" s="297" t="s">
        <v>163</v>
      </c>
      <c r="Z54" s="297" t="s">
        <v>164</v>
      </c>
      <c r="AA54" s="282"/>
    </row>
    <row r="55" spans="1:27" s="277" customFormat="1" ht="21.75" customHeight="1" x14ac:dyDescent="0.2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 x14ac:dyDescent="0.2">
      <c r="A56" s="295" t="s">
        <v>218</v>
      </c>
      <c r="B56" s="290"/>
      <c r="C56" s="290"/>
      <c r="D56" s="291"/>
      <c r="E56" s="291"/>
      <c r="F56" s="379" t="s">
        <v>177</v>
      </c>
      <c r="G56" s="367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 x14ac:dyDescent="0.2">
      <c r="A57" s="294" t="s">
        <v>219</v>
      </c>
      <c r="B57" s="301"/>
      <c r="C57" s="301"/>
      <c r="D57" s="302"/>
      <c r="E57" s="302"/>
      <c r="F57" s="364" t="s">
        <v>173</v>
      </c>
      <c r="G57" s="364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 x14ac:dyDescent="0.2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 x14ac:dyDescent="0.2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 x14ac:dyDescent="0.2">
      <c r="A60" s="295" t="s">
        <v>223</v>
      </c>
      <c r="B60" s="290"/>
      <c r="C60" s="290"/>
      <c r="D60" s="291"/>
      <c r="E60" s="291"/>
      <c r="F60" s="367" t="s">
        <v>224</v>
      </c>
      <c r="G60" s="367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 x14ac:dyDescent="0.2">
      <c r="A61" s="294" t="s">
        <v>225</v>
      </c>
      <c r="B61" s="301"/>
      <c r="C61" s="301"/>
      <c r="D61" s="302"/>
      <c r="E61" s="302"/>
      <c r="F61" s="364" t="s">
        <v>224</v>
      </c>
      <c r="G61" s="364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 x14ac:dyDescent="0.2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 x14ac:dyDescent="0.2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 x14ac:dyDescent="0.2">
      <c r="A64" s="295" t="s">
        <v>229</v>
      </c>
      <c r="B64" s="290"/>
      <c r="C64" s="290"/>
      <c r="D64" s="291"/>
      <c r="E64" s="291"/>
      <c r="F64" s="367" t="s">
        <v>174</v>
      </c>
      <c r="G64" s="367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 x14ac:dyDescent="0.2">
      <c r="A65" s="294" t="s">
        <v>231</v>
      </c>
      <c r="B65" s="301"/>
      <c r="C65" s="301"/>
      <c r="D65" s="302"/>
      <c r="E65" s="302"/>
      <c r="F65" s="364" t="s">
        <v>173</v>
      </c>
      <c r="G65" s="364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 x14ac:dyDescent="0.2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 x14ac:dyDescent="0.2">
      <c r="A67" s="294" t="s">
        <v>233</v>
      </c>
      <c r="B67" s="301"/>
      <c r="C67" s="301"/>
      <c r="D67" s="302"/>
      <c r="E67" s="302"/>
      <c r="F67" s="364" t="s">
        <v>165</v>
      </c>
      <c r="G67" s="364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 x14ac:dyDescent="0.2">
      <c r="A68" s="295" t="s">
        <v>234</v>
      </c>
      <c r="B68" s="290"/>
      <c r="C68" s="290"/>
      <c r="D68" s="291"/>
      <c r="E68" s="291"/>
      <c r="F68" s="367" t="s">
        <v>244</v>
      </c>
      <c r="G68" s="367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 x14ac:dyDescent="0.2">
      <c r="A69" s="294" t="s">
        <v>236</v>
      </c>
      <c r="B69" s="301"/>
      <c r="C69" s="301"/>
      <c r="D69" s="302"/>
      <c r="E69" s="302"/>
      <c r="F69" s="364" t="s">
        <v>244</v>
      </c>
      <c r="G69" s="364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 x14ac:dyDescent="0.2">
      <c r="A70" s="295" t="s">
        <v>237</v>
      </c>
      <c r="B70" s="290"/>
      <c r="C70" s="290"/>
      <c r="D70" s="291"/>
      <c r="E70" s="291"/>
      <c r="F70" s="367" t="s">
        <v>244</v>
      </c>
      <c r="G70" s="367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 x14ac:dyDescent="0.2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 x14ac:dyDescent="0.25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 x14ac:dyDescent="0.25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80" t="s">
        <v>91</v>
      </c>
      <c r="I73" s="381"/>
      <c r="J73" s="381"/>
      <c r="K73" s="382"/>
      <c r="L73" s="373" t="s">
        <v>90</v>
      </c>
      <c r="M73" s="369" t="s">
        <v>157</v>
      </c>
      <c r="N73" s="369" t="s">
        <v>158</v>
      </c>
      <c r="O73" s="375" t="s">
        <v>159</v>
      </c>
      <c r="P73" s="376"/>
      <c r="Q73" s="377"/>
      <c r="R73" s="369" t="s">
        <v>160</v>
      </c>
      <c r="S73" s="375" t="s">
        <v>19</v>
      </c>
      <c r="T73" s="376"/>
      <c r="U73" s="377"/>
      <c r="V73" s="369" t="s">
        <v>124</v>
      </c>
      <c r="W73" s="369" t="s">
        <v>125</v>
      </c>
      <c r="X73" s="371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 x14ac:dyDescent="0.25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4"/>
      <c r="M74" s="370"/>
      <c r="N74" s="370"/>
      <c r="O74" s="285" t="s">
        <v>167</v>
      </c>
      <c r="P74" s="285" t="s">
        <v>168</v>
      </c>
      <c r="Q74" s="316" t="s">
        <v>125</v>
      </c>
      <c r="R74" s="370"/>
      <c r="S74" s="285" t="s">
        <v>167</v>
      </c>
      <c r="T74" s="285" t="s">
        <v>168</v>
      </c>
      <c r="U74" s="316" t="s">
        <v>125</v>
      </c>
      <c r="V74" s="370"/>
      <c r="W74" s="370"/>
      <c r="X74" s="372"/>
      <c r="Y74" s="297" t="s">
        <v>163</v>
      </c>
      <c r="Z74" s="297" t="s">
        <v>164</v>
      </c>
      <c r="AA74" s="282"/>
    </row>
    <row r="75" spans="1:27" s="277" customFormat="1" ht="21.75" customHeight="1" x14ac:dyDescent="0.2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 x14ac:dyDescent="0.2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 x14ac:dyDescent="0.2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 x14ac:dyDescent="0.2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 x14ac:dyDescent="0.2">
      <c r="A79" s="294" t="s">
        <v>219</v>
      </c>
      <c r="B79" s="301"/>
      <c r="C79" s="301"/>
      <c r="D79" s="302"/>
      <c r="E79" s="302"/>
      <c r="F79" s="364" t="s">
        <v>173</v>
      </c>
      <c r="G79" s="364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 x14ac:dyDescent="0.2">
      <c r="A80" s="295" t="s">
        <v>220</v>
      </c>
      <c r="B80" s="290"/>
      <c r="C80" s="290"/>
      <c r="D80" s="291"/>
      <c r="E80" s="291"/>
      <c r="F80" s="367" t="s">
        <v>173</v>
      </c>
      <c r="G80" s="367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 x14ac:dyDescent="0.2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 x14ac:dyDescent="0.2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 x14ac:dyDescent="0.2">
      <c r="A83" s="294" t="s">
        <v>223</v>
      </c>
      <c r="B83" s="301"/>
      <c r="C83" s="301"/>
      <c r="D83" s="302"/>
      <c r="E83" s="302"/>
      <c r="F83" s="364" t="s">
        <v>224</v>
      </c>
      <c r="G83" s="364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 x14ac:dyDescent="0.2">
      <c r="A84" s="295" t="s">
        <v>225</v>
      </c>
      <c r="B84" s="290"/>
      <c r="C84" s="290"/>
      <c r="D84" s="291"/>
      <c r="E84" s="291"/>
      <c r="F84" s="367" t="s">
        <v>224</v>
      </c>
      <c r="G84" s="367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 x14ac:dyDescent="0.2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 x14ac:dyDescent="0.2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 x14ac:dyDescent="0.2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 x14ac:dyDescent="0.2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 x14ac:dyDescent="0.2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 x14ac:dyDescent="0.2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 x14ac:dyDescent="0.2">
      <c r="A91" s="294" t="s">
        <v>231</v>
      </c>
      <c r="B91" s="301"/>
      <c r="C91" s="301"/>
      <c r="D91" s="302"/>
      <c r="E91" s="302"/>
      <c r="F91" s="364"/>
      <c r="G91" s="364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 x14ac:dyDescent="0.2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 x14ac:dyDescent="0.2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 x14ac:dyDescent="0.2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 x14ac:dyDescent="0.2">
      <c r="A95" s="294" t="s">
        <v>234</v>
      </c>
      <c r="B95" s="301"/>
      <c r="C95" s="301"/>
      <c r="D95" s="302"/>
      <c r="E95" s="302"/>
      <c r="F95" s="364" t="s">
        <v>239</v>
      </c>
      <c r="G95" s="364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 x14ac:dyDescent="0.2">
      <c r="A96" s="295" t="s">
        <v>236</v>
      </c>
      <c r="B96" s="290"/>
      <c r="C96" s="290"/>
      <c r="D96" s="291"/>
      <c r="E96" s="291"/>
      <c r="F96" s="364" t="s">
        <v>239</v>
      </c>
      <c r="G96" s="364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 x14ac:dyDescent="0.2">
      <c r="A97" s="294" t="s">
        <v>237</v>
      </c>
      <c r="B97" s="301"/>
      <c r="C97" s="301"/>
      <c r="D97" s="302"/>
      <c r="E97" s="302"/>
      <c r="F97" s="364" t="s">
        <v>239</v>
      </c>
      <c r="G97" s="364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 x14ac:dyDescent="0.2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 x14ac:dyDescent="0.25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 x14ac:dyDescent="0.25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80" t="s">
        <v>91</v>
      </c>
      <c r="I100" s="381"/>
      <c r="J100" s="381"/>
      <c r="K100" s="382"/>
      <c r="L100" s="373" t="s">
        <v>90</v>
      </c>
      <c r="M100" s="369" t="s">
        <v>157</v>
      </c>
      <c r="N100" s="369" t="s">
        <v>158</v>
      </c>
      <c r="O100" s="375" t="s">
        <v>159</v>
      </c>
      <c r="P100" s="376"/>
      <c r="Q100" s="377"/>
      <c r="R100" s="369" t="s">
        <v>160</v>
      </c>
      <c r="S100" s="375" t="s">
        <v>19</v>
      </c>
      <c r="T100" s="376"/>
      <c r="U100" s="377"/>
      <c r="V100" s="369" t="s">
        <v>124</v>
      </c>
      <c r="W100" s="369" t="s">
        <v>125</v>
      </c>
      <c r="X100" s="371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 x14ac:dyDescent="0.25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4"/>
      <c r="M101" s="370"/>
      <c r="N101" s="370"/>
      <c r="O101" s="285" t="s">
        <v>167</v>
      </c>
      <c r="P101" s="285" t="s">
        <v>168</v>
      </c>
      <c r="Q101" s="316" t="s">
        <v>125</v>
      </c>
      <c r="R101" s="370"/>
      <c r="S101" s="285" t="s">
        <v>167</v>
      </c>
      <c r="T101" s="285" t="s">
        <v>168</v>
      </c>
      <c r="U101" s="316" t="s">
        <v>125</v>
      </c>
      <c r="V101" s="370"/>
      <c r="W101" s="370"/>
      <c r="X101" s="372"/>
      <c r="Y101" s="297" t="s">
        <v>163</v>
      </c>
      <c r="Z101" s="297" t="s">
        <v>164</v>
      </c>
      <c r="AA101" s="282"/>
    </row>
    <row r="102" spans="1:27" s="277" customFormat="1" ht="21.75" customHeight="1" x14ac:dyDescent="0.2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 x14ac:dyDescent="0.2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 x14ac:dyDescent="0.2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 x14ac:dyDescent="0.2">
      <c r="A105" s="295" t="s">
        <v>219</v>
      </c>
      <c r="B105" s="290"/>
      <c r="C105" s="290"/>
      <c r="D105" s="291"/>
      <c r="E105" s="291"/>
      <c r="F105" s="367" t="s">
        <v>173</v>
      </c>
      <c r="G105" s="367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 x14ac:dyDescent="0.2">
      <c r="A106" s="294" t="s">
        <v>220</v>
      </c>
      <c r="B106" s="301"/>
      <c r="C106" s="301"/>
      <c r="D106" s="302"/>
      <c r="E106" s="302"/>
      <c r="F106" s="364" t="s">
        <v>173</v>
      </c>
      <c r="G106" s="364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 x14ac:dyDescent="0.2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 x14ac:dyDescent="0.2">
      <c r="A108" s="294" t="s">
        <v>223</v>
      </c>
      <c r="B108" s="301"/>
      <c r="C108" s="301"/>
      <c r="D108" s="302"/>
      <c r="E108" s="302"/>
      <c r="F108" s="364" t="s">
        <v>224</v>
      </c>
      <c r="G108" s="364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 x14ac:dyDescent="0.2">
      <c r="A109" s="295" t="s">
        <v>225</v>
      </c>
      <c r="B109" s="290"/>
      <c r="C109" s="290"/>
      <c r="D109" s="291"/>
      <c r="E109" s="291"/>
      <c r="F109" s="367" t="s">
        <v>224</v>
      </c>
      <c r="G109" s="367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 x14ac:dyDescent="0.2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 x14ac:dyDescent="0.2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 x14ac:dyDescent="0.2">
      <c r="A112" s="294" t="s">
        <v>229</v>
      </c>
      <c r="B112" s="301"/>
      <c r="C112" s="301"/>
      <c r="D112" s="302"/>
      <c r="E112" s="302"/>
      <c r="F112" s="364" t="s">
        <v>173</v>
      </c>
      <c r="G112" s="364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 x14ac:dyDescent="0.2">
      <c r="A113" s="295" t="s">
        <v>231</v>
      </c>
      <c r="B113" s="290"/>
      <c r="C113" s="290"/>
      <c r="D113" s="291"/>
      <c r="E113" s="291"/>
      <c r="F113" s="367" t="s">
        <v>173</v>
      </c>
      <c r="G113" s="367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 x14ac:dyDescent="0.2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 x14ac:dyDescent="0.2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66" t="s">
        <v>235</v>
      </c>
      <c r="G115" s="366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 x14ac:dyDescent="0.2">
      <c r="A116" s="294" t="s">
        <v>234</v>
      </c>
      <c r="B116" s="301"/>
      <c r="C116" s="301"/>
      <c r="D116" s="302"/>
      <c r="E116" s="302"/>
      <c r="F116" s="364" t="s">
        <v>248</v>
      </c>
      <c r="G116" s="364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 x14ac:dyDescent="0.2">
      <c r="A117" s="295" t="s">
        <v>236</v>
      </c>
      <c r="B117" s="290"/>
      <c r="C117" s="290"/>
      <c r="D117" s="291"/>
      <c r="E117" s="291"/>
      <c r="F117" s="366" t="s">
        <v>235</v>
      </c>
      <c r="G117" s="366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 x14ac:dyDescent="0.2">
      <c r="A118" s="294" t="s">
        <v>237</v>
      </c>
      <c r="B118" s="301"/>
      <c r="C118" s="301"/>
      <c r="D118" s="302"/>
      <c r="E118" s="302"/>
      <c r="F118" s="364" t="s">
        <v>248</v>
      </c>
      <c r="G118" s="364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 x14ac:dyDescent="0.2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 x14ac:dyDescent="0.25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 x14ac:dyDescent="0.25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80" t="s">
        <v>91</v>
      </c>
      <c r="I121" s="381"/>
      <c r="J121" s="381"/>
      <c r="K121" s="382"/>
      <c r="L121" s="373" t="s">
        <v>90</v>
      </c>
      <c r="M121" s="369" t="s">
        <v>157</v>
      </c>
      <c r="N121" s="369" t="s">
        <v>158</v>
      </c>
      <c r="O121" s="375" t="s">
        <v>159</v>
      </c>
      <c r="P121" s="376"/>
      <c r="Q121" s="377"/>
      <c r="R121" s="369" t="s">
        <v>160</v>
      </c>
      <c r="S121" s="375" t="s">
        <v>19</v>
      </c>
      <c r="T121" s="376"/>
      <c r="U121" s="377"/>
      <c r="V121" s="369" t="s">
        <v>124</v>
      </c>
      <c r="W121" s="369" t="s">
        <v>125</v>
      </c>
      <c r="X121" s="371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 x14ac:dyDescent="0.25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4"/>
      <c r="M122" s="370"/>
      <c r="N122" s="370"/>
      <c r="O122" s="285" t="s">
        <v>167</v>
      </c>
      <c r="P122" s="285" t="s">
        <v>168</v>
      </c>
      <c r="Q122" s="316" t="s">
        <v>125</v>
      </c>
      <c r="R122" s="370"/>
      <c r="S122" s="285" t="s">
        <v>167</v>
      </c>
      <c r="T122" s="285" t="s">
        <v>168</v>
      </c>
      <c r="U122" s="316" t="s">
        <v>125</v>
      </c>
      <c r="V122" s="370"/>
      <c r="W122" s="370"/>
      <c r="X122" s="372"/>
      <c r="Y122" s="297" t="s">
        <v>163</v>
      </c>
      <c r="Z122" s="297" t="s">
        <v>164</v>
      </c>
      <c r="AA122" s="282"/>
    </row>
    <row r="123" spans="1:27" s="277" customFormat="1" ht="21.75" customHeight="1" x14ac:dyDescent="0.2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 x14ac:dyDescent="0.2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 x14ac:dyDescent="0.2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 x14ac:dyDescent="0.2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 x14ac:dyDescent="0.2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 x14ac:dyDescent="0.2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 x14ac:dyDescent="0.2">
      <c r="A129" s="294" t="s">
        <v>220</v>
      </c>
      <c r="B129" s="301"/>
      <c r="C129" s="301"/>
      <c r="D129" s="302"/>
      <c r="E129" s="302"/>
      <c r="F129" s="364" t="s">
        <v>173</v>
      </c>
      <c r="G129" s="364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 x14ac:dyDescent="0.2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 x14ac:dyDescent="0.2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 x14ac:dyDescent="0.2">
      <c r="A132" s="295" t="s">
        <v>223</v>
      </c>
      <c r="B132" s="290"/>
      <c r="C132" s="290"/>
      <c r="D132" s="291"/>
      <c r="E132" s="291"/>
      <c r="F132" s="364" t="s">
        <v>224</v>
      </c>
      <c r="G132" s="364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 x14ac:dyDescent="0.2">
      <c r="A133" s="294" t="s">
        <v>225</v>
      </c>
      <c r="B133" s="301"/>
      <c r="C133" s="301"/>
      <c r="D133" s="302"/>
      <c r="E133" s="302"/>
      <c r="F133" s="367" t="s">
        <v>224</v>
      </c>
      <c r="G133" s="367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 x14ac:dyDescent="0.2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 x14ac:dyDescent="0.2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 x14ac:dyDescent="0.2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 x14ac:dyDescent="0.2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 x14ac:dyDescent="0.2">
      <c r="A138" s="295" t="s">
        <v>229</v>
      </c>
      <c r="B138" s="290"/>
      <c r="C138" s="290"/>
      <c r="D138" s="291"/>
      <c r="E138" s="291"/>
      <c r="F138" s="367" t="s">
        <v>173</v>
      </c>
      <c r="G138" s="367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 x14ac:dyDescent="0.2">
      <c r="A139" s="294" t="s">
        <v>231</v>
      </c>
      <c r="B139" s="301"/>
      <c r="C139" s="301"/>
      <c r="D139" s="302"/>
      <c r="E139" s="302"/>
      <c r="F139" s="364" t="s">
        <v>173</v>
      </c>
      <c r="G139" s="364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 x14ac:dyDescent="0.2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 x14ac:dyDescent="0.2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 x14ac:dyDescent="0.2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7" t="s">
        <v>239</v>
      </c>
      <c r="G142" s="367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 x14ac:dyDescent="0.2">
      <c r="A143" s="294" t="s">
        <v>234</v>
      </c>
      <c r="B143" s="301"/>
      <c r="C143" s="301"/>
      <c r="D143" s="302"/>
      <c r="E143" s="302"/>
      <c r="F143" s="364" t="s">
        <v>249</v>
      </c>
      <c r="G143" s="364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 x14ac:dyDescent="0.2">
      <c r="A144" s="295" t="s">
        <v>236</v>
      </c>
      <c r="B144" s="290"/>
      <c r="C144" s="290"/>
      <c r="D144" s="291"/>
      <c r="E144" s="291"/>
      <c r="F144" s="367" t="s">
        <v>239</v>
      </c>
      <c r="G144" s="367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 x14ac:dyDescent="0.2">
      <c r="A145" s="294" t="s">
        <v>237</v>
      </c>
      <c r="B145" s="301"/>
      <c r="C145" s="301"/>
      <c r="D145" s="302"/>
      <c r="E145" s="302"/>
      <c r="F145" s="364" t="s">
        <v>249</v>
      </c>
      <c r="G145" s="364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 x14ac:dyDescent="0.2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 x14ac:dyDescent="0.25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 x14ac:dyDescent="0.25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80" t="s">
        <v>91</v>
      </c>
      <c r="I148" s="381"/>
      <c r="J148" s="381"/>
      <c r="K148" s="382"/>
      <c r="L148" s="373" t="s">
        <v>90</v>
      </c>
      <c r="M148" s="369" t="s">
        <v>157</v>
      </c>
      <c r="N148" s="369" t="s">
        <v>158</v>
      </c>
      <c r="O148" s="375" t="s">
        <v>159</v>
      </c>
      <c r="P148" s="376"/>
      <c r="Q148" s="377"/>
      <c r="R148" s="369" t="s">
        <v>160</v>
      </c>
      <c r="S148" s="375" t="s">
        <v>19</v>
      </c>
      <c r="T148" s="376"/>
      <c r="U148" s="377"/>
      <c r="V148" s="369" t="s">
        <v>124</v>
      </c>
      <c r="W148" s="369" t="s">
        <v>125</v>
      </c>
      <c r="X148" s="371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 x14ac:dyDescent="0.25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4"/>
      <c r="M149" s="370"/>
      <c r="N149" s="370"/>
      <c r="O149" s="285" t="s">
        <v>167</v>
      </c>
      <c r="P149" s="285" t="s">
        <v>168</v>
      </c>
      <c r="Q149" s="316" t="s">
        <v>125</v>
      </c>
      <c r="R149" s="370"/>
      <c r="S149" s="285" t="s">
        <v>167</v>
      </c>
      <c r="T149" s="285" t="s">
        <v>168</v>
      </c>
      <c r="U149" s="316" t="s">
        <v>125</v>
      </c>
      <c r="V149" s="370"/>
      <c r="W149" s="370"/>
      <c r="X149" s="372"/>
      <c r="Y149" s="297" t="s">
        <v>163</v>
      </c>
      <c r="Z149" s="297" t="s">
        <v>164</v>
      </c>
      <c r="AA149" s="282"/>
    </row>
    <row r="150" spans="1:27" s="277" customFormat="1" ht="21.75" customHeight="1" x14ac:dyDescent="0.2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 x14ac:dyDescent="0.2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 x14ac:dyDescent="0.2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 x14ac:dyDescent="0.2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 x14ac:dyDescent="0.2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 x14ac:dyDescent="0.2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 x14ac:dyDescent="0.2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 x14ac:dyDescent="0.2">
      <c r="A157" s="295" t="s">
        <v>220</v>
      </c>
      <c r="B157" s="290"/>
      <c r="C157" s="290"/>
      <c r="D157" s="291"/>
      <c r="E157" s="291"/>
      <c r="F157" s="367" t="s">
        <v>173</v>
      </c>
      <c r="G157" s="367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 x14ac:dyDescent="0.2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 x14ac:dyDescent="0.2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 x14ac:dyDescent="0.2">
      <c r="A160" s="294" t="s">
        <v>223</v>
      </c>
      <c r="B160" s="301"/>
      <c r="C160" s="301"/>
      <c r="D160" s="302"/>
      <c r="E160" s="302"/>
      <c r="F160" s="364" t="s">
        <v>224</v>
      </c>
      <c r="G160" s="364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 x14ac:dyDescent="0.2">
      <c r="A161" s="295" t="s">
        <v>225</v>
      </c>
      <c r="B161" s="290"/>
      <c r="C161" s="290"/>
      <c r="D161" s="291"/>
      <c r="E161" s="291"/>
      <c r="F161" s="367" t="s">
        <v>224</v>
      </c>
      <c r="G161" s="367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 x14ac:dyDescent="0.2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 x14ac:dyDescent="0.2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 x14ac:dyDescent="0.2">
      <c r="A164" s="294" t="s">
        <v>228</v>
      </c>
      <c r="B164" s="301"/>
      <c r="C164" s="301"/>
      <c r="D164" s="302"/>
      <c r="E164" s="302"/>
      <c r="F164" s="364" t="s">
        <v>22</v>
      </c>
      <c r="G164" s="364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 x14ac:dyDescent="0.2">
      <c r="A165" s="295" t="s">
        <v>229</v>
      </c>
      <c r="B165" s="290"/>
      <c r="C165" s="290"/>
      <c r="D165" s="291"/>
      <c r="E165" s="291"/>
      <c r="F165" s="367" t="s">
        <v>173</v>
      </c>
      <c r="G165" s="367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 x14ac:dyDescent="0.2">
      <c r="A166" s="294" t="s">
        <v>231</v>
      </c>
      <c r="B166" s="301"/>
      <c r="C166" s="301"/>
      <c r="D166" s="302"/>
      <c r="E166" s="302"/>
      <c r="F166" s="364" t="s">
        <v>173</v>
      </c>
      <c r="G166" s="364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 x14ac:dyDescent="0.2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 x14ac:dyDescent="0.2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 x14ac:dyDescent="0.2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66" t="s">
        <v>239</v>
      </c>
      <c r="G169" s="366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 x14ac:dyDescent="0.2">
      <c r="A170" s="294" t="s">
        <v>234</v>
      </c>
      <c r="B170" s="301"/>
      <c r="C170" s="301"/>
      <c r="D170" s="302"/>
      <c r="E170" s="302"/>
      <c r="F170" s="364" t="s">
        <v>239</v>
      </c>
      <c r="G170" s="364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 x14ac:dyDescent="0.2">
      <c r="A171" s="295" t="s">
        <v>236</v>
      </c>
      <c r="B171" s="290"/>
      <c r="C171" s="290"/>
      <c r="D171" s="291"/>
      <c r="E171" s="291"/>
      <c r="F171" s="366" t="s">
        <v>239</v>
      </c>
      <c r="G171" s="366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 x14ac:dyDescent="0.2">
      <c r="A172" s="294" t="s">
        <v>237</v>
      </c>
      <c r="B172" s="301"/>
      <c r="C172" s="301"/>
      <c r="D172" s="302"/>
      <c r="E172" s="302"/>
      <c r="F172" s="364" t="s">
        <v>239</v>
      </c>
      <c r="G172" s="364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 x14ac:dyDescent="0.2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 x14ac:dyDescent="0.25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 x14ac:dyDescent="0.25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80" t="s">
        <v>91</v>
      </c>
      <c r="I175" s="381"/>
      <c r="J175" s="381"/>
      <c r="K175" s="382"/>
      <c r="L175" s="373" t="s">
        <v>90</v>
      </c>
      <c r="M175" s="369" t="s">
        <v>157</v>
      </c>
      <c r="N175" s="369" t="s">
        <v>158</v>
      </c>
      <c r="O175" s="375" t="s">
        <v>159</v>
      </c>
      <c r="P175" s="376"/>
      <c r="Q175" s="377"/>
      <c r="R175" s="369" t="s">
        <v>160</v>
      </c>
      <c r="S175" s="375" t="s">
        <v>19</v>
      </c>
      <c r="T175" s="376"/>
      <c r="U175" s="377"/>
      <c r="V175" s="369" t="s">
        <v>124</v>
      </c>
      <c r="W175" s="369" t="s">
        <v>125</v>
      </c>
      <c r="X175" s="371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 x14ac:dyDescent="0.25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4"/>
      <c r="M176" s="370"/>
      <c r="N176" s="370"/>
      <c r="O176" s="285" t="s">
        <v>167</v>
      </c>
      <c r="P176" s="285" t="s">
        <v>168</v>
      </c>
      <c r="Q176" s="316" t="s">
        <v>125</v>
      </c>
      <c r="R176" s="370"/>
      <c r="S176" s="285" t="s">
        <v>167</v>
      </c>
      <c r="T176" s="285" t="s">
        <v>168</v>
      </c>
      <c r="U176" s="316" t="s">
        <v>125</v>
      </c>
      <c r="V176" s="370"/>
      <c r="W176" s="370"/>
      <c r="X176" s="372"/>
      <c r="Y176" s="297" t="s">
        <v>163</v>
      </c>
      <c r="Z176" s="297" t="s">
        <v>164</v>
      </c>
      <c r="AA176" s="282"/>
    </row>
    <row r="177" spans="1:27" s="277" customFormat="1" ht="21.75" customHeight="1" x14ac:dyDescent="0.2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 x14ac:dyDescent="0.2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 x14ac:dyDescent="0.2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 x14ac:dyDescent="0.2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 x14ac:dyDescent="0.2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 x14ac:dyDescent="0.2">
      <c r="A182" s="295" t="s">
        <v>220</v>
      </c>
      <c r="B182" s="290"/>
      <c r="C182" s="290"/>
      <c r="D182" s="291"/>
      <c r="E182" s="291"/>
      <c r="F182" s="367" t="s">
        <v>173</v>
      </c>
      <c r="G182" s="367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 x14ac:dyDescent="0.2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 x14ac:dyDescent="0.2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 x14ac:dyDescent="0.2">
      <c r="A185" s="294" t="s">
        <v>223</v>
      </c>
      <c r="B185" s="301"/>
      <c r="C185" s="301"/>
      <c r="D185" s="302"/>
      <c r="E185" s="302"/>
      <c r="F185" s="364" t="s">
        <v>224</v>
      </c>
      <c r="G185" s="364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 x14ac:dyDescent="0.2">
      <c r="A186" s="295" t="s">
        <v>225</v>
      </c>
      <c r="B186" s="290"/>
      <c r="C186" s="290"/>
      <c r="D186" s="291"/>
      <c r="E186" s="291"/>
      <c r="F186" s="367" t="s">
        <v>224</v>
      </c>
      <c r="G186" s="367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 x14ac:dyDescent="0.2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 x14ac:dyDescent="0.2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 x14ac:dyDescent="0.2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 x14ac:dyDescent="0.2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 x14ac:dyDescent="0.2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 x14ac:dyDescent="0.2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 x14ac:dyDescent="0.2">
      <c r="A193" s="294" t="s">
        <v>231</v>
      </c>
      <c r="B193" s="301"/>
      <c r="C193" s="301"/>
      <c r="D193" s="302"/>
      <c r="E193" s="302"/>
      <c r="F193" s="364" t="s">
        <v>173</v>
      </c>
      <c r="G193" s="364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 x14ac:dyDescent="0.2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 x14ac:dyDescent="0.2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 x14ac:dyDescent="0.2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68"/>
      <c r="G196" s="368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 x14ac:dyDescent="0.2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65" t="s">
        <v>251</v>
      </c>
      <c r="G197" s="366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 x14ac:dyDescent="0.2">
      <c r="A198" s="295" t="s">
        <v>234</v>
      </c>
      <c r="B198" s="290"/>
      <c r="C198" s="290"/>
      <c r="D198" s="291"/>
      <c r="E198" s="291"/>
      <c r="F198" s="379" t="s">
        <v>251</v>
      </c>
      <c r="G198" s="367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 x14ac:dyDescent="0.2">
      <c r="A199" s="294" t="s">
        <v>236</v>
      </c>
      <c r="B199" s="301"/>
      <c r="C199" s="301"/>
      <c r="D199" s="302"/>
      <c r="E199" s="302"/>
      <c r="F199" s="363" t="s">
        <v>251</v>
      </c>
      <c r="G199" s="364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 x14ac:dyDescent="0.2">
      <c r="A200" s="295" t="s">
        <v>237</v>
      </c>
      <c r="B200" s="290"/>
      <c r="C200" s="290"/>
      <c r="D200" s="291"/>
      <c r="E200" s="291"/>
      <c r="F200" s="379" t="s">
        <v>251</v>
      </c>
      <c r="G200" s="367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 x14ac:dyDescent="0.2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 x14ac:dyDescent="0.25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 x14ac:dyDescent="0.25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80" t="s">
        <v>91</v>
      </c>
      <c r="I203" s="381"/>
      <c r="J203" s="381"/>
      <c r="K203" s="382"/>
      <c r="L203" s="373" t="s">
        <v>90</v>
      </c>
      <c r="M203" s="369" t="s">
        <v>157</v>
      </c>
      <c r="N203" s="369" t="s">
        <v>158</v>
      </c>
      <c r="O203" s="375" t="s">
        <v>159</v>
      </c>
      <c r="P203" s="376"/>
      <c r="Q203" s="377"/>
      <c r="R203" s="369" t="s">
        <v>160</v>
      </c>
      <c r="S203" s="375" t="s">
        <v>19</v>
      </c>
      <c r="T203" s="376"/>
      <c r="U203" s="377"/>
      <c r="V203" s="369" t="s">
        <v>124</v>
      </c>
      <c r="W203" s="369" t="s">
        <v>125</v>
      </c>
      <c r="X203" s="371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 x14ac:dyDescent="0.25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4"/>
      <c r="M204" s="370"/>
      <c r="N204" s="370"/>
      <c r="O204" s="285" t="s">
        <v>167</v>
      </c>
      <c r="P204" s="285" t="s">
        <v>168</v>
      </c>
      <c r="Q204" s="316" t="s">
        <v>125</v>
      </c>
      <c r="R204" s="370"/>
      <c r="S204" s="285" t="s">
        <v>167</v>
      </c>
      <c r="T204" s="285" t="s">
        <v>168</v>
      </c>
      <c r="U204" s="316" t="s">
        <v>125</v>
      </c>
      <c r="V204" s="370"/>
      <c r="W204" s="370"/>
      <c r="X204" s="372"/>
      <c r="Y204" s="297" t="s">
        <v>163</v>
      </c>
      <c r="Z204" s="297" t="s">
        <v>164</v>
      </c>
      <c r="AA204" s="282"/>
    </row>
    <row r="205" spans="1:27" s="277" customFormat="1" ht="21.75" customHeight="1" x14ac:dyDescent="0.2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 x14ac:dyDescent="0.2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 x14ac:dyDescent="0.2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 x14ac:dyDescent="0.2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 x14ac:dyDescent="0.2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 x14ac:dyDescent="0.2">
      <c r="A210" s="295" t="s">
        <v>220</v>
      </c>
      <c r="B210" s="290"/>
      <c r="C210" s="290"/>
      <c r="D210" s="291"/>
      <c r="E210" s="291"/>
      <c r="F210" s="367" t="s">
        <v>173</v>
      </c>
      <c r="G210" s="367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 x14ac:dyDescent="0.2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 x14ac:dyDescent="0.2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 x14ac:dyDescent="0.2">
      <c r="A213" s="294" t="s">
        <v>223</v>
      </c>
      <c r="B213" s="301"/>
      <c r="C213" s="301"/>
      <c r="D213" s="302"/>
      <c r="E213" s="302"/>
      <c r="F213" s="364" t="s">
        <v>224</v>
      </c>
      <c r="G213" s="364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 x14ac:dyDescent="0.2">
      <c r="A214" s="295" t="s">
        <v>225</v>
      </c>
      <c r="B214" s="290"/>
      <c r="C214" s="290"/>
      <c r="D214" s="291"/>
      <c r="E214" s="291"/>
      <c r="F214" s="367" t="s">
        <v>224</v>
      </c>
      <c r="G214" s="367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 x14ac:dyDescent="0.2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 x14ac:dyDescent="0.2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 x14ac:dyDescent="0.2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 x14ac:dyDescent="0.2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 x14ac:dyDescent="0.2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 x14ac:dyDescent="0.2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 x14ac:dyDescent="0.2">
      <c r="A221" s="294" t="s">
        <v>231</v>
      </c>
      <c r="B221" s="301"/>
      <c r="C221" s="301"/>
      <c r="D221" s="302"/>
      <c r="E221" s="302"/>
      <c r="F221" s="364" t="s">
        <v>173</v>
      </c>
      <c r="G221" s="364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 x14ac:dyDescent="0.2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 x14ac:dyDescent="0.2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 x14ac:dyDescent="0.2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68"/>
      <c r="G224" s="368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 x14ac:dyDescent="0.2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65" t="s">
        <v>177</v>
      </c>
      <c r="G225" s="366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 x14ac:dyDescent="0.2">
      <c r="A226" s="295" t="s">
        <v>234</v>
      </c>
      <c r="B226" s="290"/>
      <c r="C226" s="290"/>
      <c r="D226" s="291"/>
      <c r="E226" s="291"/>
      <c r="F226" s="379" t="s">
        <v>177</v>
      </c>
      <c r="G226" s="367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 x14ac:dyDescent="0.2">
      <c r="A227" s="294" t="s">
        <v>236</v>
      </c>
      <c r="B227" s="301"/>
      <c r="C227" s="301"/>
      <c r="D227" s="302"/>
      <c r="E227" s="302"/>
      <c r="F227" s="363" t="s">
        <v>177</v>
      </c>
      <c r="G227" s="364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 x14ac:dyDescent="0.2">
      <c r="A228" s="295" t="s">
        <v>237</v>
      </c>
      <c r="B228" s="290"/>
      <c r="C228" s="290"/>
      <c r="D228" s="291"/>
      <c r="E228" s="291"/>
      <c r="F228" s="379" t="s">
        <v>177</v>
      </c>
      <c r="G228" s="367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 x14ac:dyDescent="0.2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 x14ac:dyDescent="0.25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 x14ac:dyDescent="0.25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80" t="s">
        <v>91</v>
      </c>
      <c r="I231" s="381"/>
      <c r="J231" s="381"/>
      <c r="K231" s="382"/>
      <c r="L231" s="373" t="s">
        <v>90</v>
      </c>
      <c r="M231" s="369" t="s">
        <v>157</v>
      </c>
      <c r="N231" s="369" t="s">
        <v>158</v>
      </c>
      <c r="O231" s="375" t="s">
        <v>159</v>
      </c>
      <c r="P231" s="376"/>
      <c r="Q231" s="377"/>
      <c r="R231" s="369" t="s">
        <v>160</v>
      </c>
      <c r="S231" s="375" t="s">
        <v>19</v>
      </c>
      <c r="T231" s="376"/>
      <c r="U231" s="377"/>
      <c r="V231" s="369" t="s">
        <v>124</v>
      </c>
      <c r="W231" s="369" t="s">
        <v>125</v>
      </c>
      <c r="X231" s="371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 x14ac:dyDescent="0.25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4"/>
      <c r="M232" s="370"/>
      <c r="N232" s="370"/>
      <c r="O232" s="285" t="s">
        <v>167</v>
      </c>
      <c r="P232" s="285" t="s">
        <v>168</v>
      </c>
      <c r="Q232" s="316" t="s">
        <v>125</v>
      </c>
      <c r="R232" s="370"/>
      <c r="S232" s="285" t="s">
        <v>167</v>
      </c>
      <c r="T232" s="285" t="s">
        <v>168</v>
      </c>
      <c r="U232" s="316" t="s">
        <v>125</v>
      </c>
      <c r="V232" s="370"/>
      <c r="W232" s="370"/>
      <c r="X232" s="372"/>
      <c r="Y232" s="297" t="s">
        <v>163</v>
      </c>
      <c r="Z232" s="297" t="s">
        <v>164</v>
      </c>
      <c r="AA232" s="282"/>
    </row>
    <row r="233" spans="1:27" s="277" customFormat="1" ht="21.75" customHeight="1" x14ac:dyDescent="0.2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 x14ac:dyDescent="0.2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 x14ac:dyDescent="0.2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 x14ac:dyDescent="0.2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 x14ac:dyDescent="0.2">
      <c r="A237" s="294" t="s">
        <v>220</v>
      </c>
      <c r="B237" s="301"/>
      <c r="C237" s="301"/>
      <c r="D237" s="302"/>
      <c r="E237" s="302"/>
      <c r="F237" s="364" t="s">
        <v>173</v>
      </c>
      <c r="G237" s="364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 x14ac:dyDescent="0.2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 x14ac:dyDescent="0.2">
      <c r="A239" s="294" t="s">
        <v>223</v>
      </c>
      <c r="B239" s="301"/>
      <c r="C239" s="301"/>
      <c r="D239" s="302"/>
      <c r="E239" s="302"/>
      <c r="F239" s="364" t="s">
        <v>224</v>
      </c>
      <c r="G239" s="364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 x14ac:dyDescent="0.2">
      <c r="A240" s="295" t="s">
        <v>225</v>
      </c>
      <c r="B240" s="290"/>
      <c r="C240" s="290"/>
      <c r="D240" s="291"/>
      <c r="E240" s="291"/>
      <c r="F240" s="367" t="s">
        <v>224</v>
      </c>
      <c r="G240" s="367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 x14ac:dyDescent="0.2">
      <c r="A241" s="294" t="s">
        <v>226</v>
      </c>
      <c r="B241" s="301"/>
      <c r="C241" s="301"/>
      <c r="D241" s="302"/>
      <c r="E241" s="302"/>
      <c r="F241" s="364" t="s">
        <v>165</v>
      </c>
      <c r="G241" s="364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 x14ac:dyDescent="0.2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 x14ac:dyDescent="0.2">
      <c r="A243" s="294" t="s">
        <v>229</v>
      </c>
      <c r="B243" s="301"/>
      <c r="C243" s="301"/>
      <c r="D243" s="302"/>
      <c r="E243" s="302"/>
      <c r="F243" s="364" t="s">
        <v>174</v>
      </c>
      <c r="G243" s="364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 x14ac:dyDescent="0.2">
      <c r="A244" s="295" t="s">
        <v>231</v>
      </c>
      <c r="B244" s="290"/>
      <c r="C244" s="290"/>
      <c r="D244" s="291"/>
      <c r="E244" s="291"/>
      <c r="F244" s="367" t="s">
        <v>173</v>
      </c>
      <c r="G244" s="367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 x14ac:dyDescent="0.2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68" t="s">
        <v>255</v>
      </c>
      <c r="G245" s="368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 x14ac:dyDescent="0.2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66" t="s">
        <v>255</v>
      </c>
      <c r="G246" s="366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 x14ac:dyDescent="0.2">
      <c r="A247" s="294" t="s">
        <v>234</v>
      </c>
      <c r="B247" s="301"/>
      <c r="C247" s="301"/>
      <c r="D247" s="302"/>
      <c r="E247" s="302"/>
      <c r="F247" s="368" t="s">
        <v>255</v>
      </c>
      <c r="G247" s="368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 x14ac:dyDescent="0.2">
      <c r="A248" s="295" t="s">
        <v>236</v>
      </c>
      <c r="B248" s="290"/>
      <c r="C248" s="290"/>
      <c r="D248" s="291"/>
      <c r="E248" s="291"/>
      <c r="F248" s="366" t="s">
        <v>255</v>
      </c>
      <c r="G248" s="366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 x14ac:dyDescent="0.2">
      <c r="A249" s="294" t="s">
        <v>237</v>
      </c>
      <c r="B249" s="301"/>
      <c r="C249" s="301"/>
      <c r="D249" s="302"/>
      <c r="E249" s="302"/>
      <c r="F249" s="368" t="s">
        <v>255</v>
      </c>
      <c r="G249" s="368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 x14ac:dyDescent="0.2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 x14ac:dyDescent="0.25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 x14ac:dyDescent="0.25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80" t="s">
        <v>91</v>
      </c>
      <c r="I252" s="381"/>
      <c r="J252" s="381"/>
      <c r="K252" s="382"/>
      <c r="L252" s="373" t="s">
        <v>90</v>
      </c>
      <c r="M252" s="369" t="s">
        <v>157</v>
      </c>
      <c r="N252" s="369" t="s">
        <v>158</v>
      </c>
      <c r="O252" s="375" t="s">
        <v>159</v>
      </c>
      <c r="P252" s="376"/>
      <c r="Q252" s="377"/>
      <c r="R252" s="369" t="s">
        <v>160</v>
      </c>
      <c r="S252" s="375" t="s">
        <v>19</v>
      </c>
      <c r="T252" s="376"/>
      <c r="U252" s="377"/>
      <c r="V252" s="369" t="s">
        <v>124</v>
      </c>
      <c r="W252" s="369" t="s">
        <v>125</v>
      </c>
      <c r="X252" s="371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 x14ac:dyDescent="0.25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4"/>
      <c r="M253" s="370"/>
      <c r="N253" s="370"/>
      <c r="O253" s="285" t="s">
        <v>167</v>
      </c>
      <c r="P253" s="285" t="s">
        <v>168</v>
      </c>
      <c r="Q253" s="316" t="s">
        <v>125</v>
      </c>
      <c r="R253" s="370"/>
      <c r="S253" s="285" t="s">
        <v>167</v>
      </c>
      <c r="T253" s="285" t="s">
        <v>168</v>
      </c>
      <c r="U253" s="316" t="s">
        <v>125</v>
      </c>
      <c r="V253" s="370"/>
      <c r="W253" s="370"/>
      <c r="X253" s="372"/>
      <c r="Y253" s="297" t="s">
        <v>163</v>
      </c>
      <c r="Z253" s="297" t="s">
        <v>164</v>
      </c>
      <c r="AA253" s="282"/>
    </row>
    <row r="254" spans="1:27" s="277" customFormat="1" ht="21.75" customHeight="1" x14ac:dyDescent="0.2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 x14ac:dyDescent="0.2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 x14ac:dyDescent="0.2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 x14ac:dyDescent="0.2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 x14ac:dyDescent="0.2">
      <c r="A258" s="294" t="s">
        <v>219</v>
      </c>
      <c r="B258" s="301"/>
      <c r="C258" s="301"/>
      <c r="D258" s="302"/>
      <c r="E258" s="302"/>
      <c r="F258" s="364" t="s">
        <v>173</v>
      </c>
      <c r="G258" s="364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 x14ac:dyDescent="0.2">
      <c r="A259" s="295" t="s">
        <v>220</v>
      </c>
      <c r="B259" s="290"/>
      <c r="C259" s="290"/>
      <c r="D259" s="291"/>
      <c r="E259" s="291"/>
      <c r="F259" s="367" t="s">
        <v>173</v>
      </c>
      <c r="G259" s="367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 x14ac:dyDescent="0.2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 x14ac:dyDescent="0.2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 x14ac:dyDescent="0.2">
      <c r="A262" s="294" t="s">
        <v>223</v>
      </c>
      <c r="B262" s="301"/>
      <c r="C262" s="301"/>
      <c r="D262" s="302"/>
      <c r="E262" s="302"/>
      <c r="F262" s="364" t="s">
        <v>224</v>
      </c>
      <c r="G262" s="364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 x14ac:dyDescent="0.2">
      <c r="A263" s="295" t="s">
        <v>225</v>
      </c>
      <c r="B263" s="290"/>
      <c r="C263" s="290"/>
      <c r="D263" s="291"/>
      <c r="E263" s="291"/>
      <c r="F263" s="367" t="s">
        <v>224</v>
      </c>
      <c r="G263" s="367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 x14ac:dyDescent="0.2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 x14ac:dyDescent="0.2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 x14ac:dyDescent="0.2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 x14ac:dyDescent="0.2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 x14ac:dyDescent="0.2">
      <c r="A268" s="294" t="s">
        <v>229</v>
      </c>
      <c r="B268" s="301"/>
      <c r="C268" s="301"/>
      <c r="D268" s="302"/>
      <c r="E268" s="302"/>
      <c r="F268" s="364" t="s">
        <v>173</v>
      </c>
      <c r="G268" s="364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 x14ac:dyDescent="0.2">
      <c r="A269" s="295" t="s">
        <v>231</v>
      </c>
      <c r="B269" s="290"/>
      <c r="C269" s="290"/>
      <c r="D269" s="291"/>
      <c r="E269" s="291"/>
      <c r="F269" s="367" t="s">
        <v>173</v>
      </c>
      <c r="G269" s="367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 x14ac:dyDescent="0.2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 x14ac:dyDescent="0.2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 x14ac:dyDescent="0.2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66"/>
      <c r="G272" s="366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 x14ac:dyDescent="0.2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78" t="s">
        <v>177</v>
      </c>
      <c r="G273" s="368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 x14ac:dyDescent="0.2">
      <c r="A274" s="294" t="s">
        <v>234</v>
      </c>
      <c r="B274" s="301"/>
      <c r="C274" s="301"/>
      <c r="D274" s="302"/>
      <c r="E274" s="302"/>
      <c r="F274" s="363" t="s">
        <v>177</v>
      </c>
      <c r="G274" s="364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 x14ac:dyDescent="0.2">
      <c r="A275" s="295" t="s">
        <v>236</v>
      </c>
      <c r="B275" s="290"/>
      <c r="C275" s="290"/>
      <c r="D275" s="291"/>
      <c r="E275" s="291"/>
      <c r="F275" s="379" t="s">
        <v>177</v>
      </c>
      <c r="G275" s="367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 x14ac:dyDescent="0.2">
      <c r="A276" s="294" t="s">
        <v>237</v>
      </c>
      <c r="B276" s="301"/>
      <c r="C276" s="301"/>
      <c r="D276" s="302"/>
      <c r="E276" s="302"/>
      <c r="F276" s="363" t="s">
        <v>177</v>
      </c>
      <c r="G276" s="364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 x14ac:dyDescent="0.2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 x14ac:dyDescent="0.25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 x14ac:dyDescent="0.25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80" t="s">
        <v>91</v>
      </c>
      <c r="I279" s="381"/>
      <c r="J279" s="381"/>
      <c r="K279" s="382"/>
      <c r="L279" s="373" t="s">
        <v>90</v>
      </c>
      <c r="M279" s="369" t="s">
        <v>157</v>
      </c>
      <c r="N279" s="369" t="s">
        <v>158</v>
      </c>
      <c r="O279" s="375" t="s">
        <v>159</v>
      </c>
      <c r="P279" s="376"/>
      <c r="Q279" s="377"/>
      <c r="R279" s="369" t="s">
        <v>160</v>
      </c>
      <c r="S279" s="375" t="s">
        <v>19</v>
      </c>
      <c r="T279" s="376"/>
      <c r="U279" s="377"/>
      <c r="V279" s="369" t="s">
        <v>124</v>
      </c>
      <c r="W279" s="369" t="s">
        <v>125</v>
      </c>
      <c r="X279" s="371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 x14ac:dyDescent="0.25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4"/>
      <c r="M280" s="370"/>
      <c r="N280" s="370"/>
      <c r="O280" s="285" t="s">
        <v>167</v>
      </c>
      <c r="P280" s="285" t="s">
        <v>168</v>
      </c>
      <c r="Q280" s="316" t="s">
        <v>125</v>
      </c>
      <c r="R280" s="370"/>
      <c r="S280" s="285" t="s">
        <v>167</v>
      </c>
      <c r="T280" s="285" t="s">
        <v>168</v>
      </c>
      <c r="U280" s="316" t="s">
        <v>125</v>
      </c>
      <c r="V280" s="370"/>
      <c r="W280" s="370"/>
      <c r="X280" s="372"/>
      <c r="Y280" s="297" t="s">
        <v>163</v>
      </c>
      <c r="Z280" s="297" t="s">
        <v>164</v>
      </c>
      <c r="AA280" s="282"/>
    </row>
    <row r="281" spans="1:27" s="277" customFormat="1" ht="21.75" customHeight="1" x14ac:dyDescent="0.2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 x14ac:dyDescent="0.2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 x14ac:dyDescent="0.2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 x14ac:dyDescent="0.2">
      <c r="A284" s="295" t="s">
        <v>219</v>
      </c>
      <c r="B284" s="290"/>
      <c r="C284" s="290"/>
      <c r="D284" s="291"/>
      <c r="E284" s="291"/>
      <c r="F284" s="367" t="s">
        <v>173</v>
      </c>
      <c r="G284" s="367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 x14ac:dyDescent="0.2">
      <c r="A285" s="294" t="s">
        <v>220</v>
      </c>
      <c r="B285" s="301"/>
      <c r="C285" s="301"/>
      <c r="D285" s="302"/>
      <c r="E285" s="302"/>
      <c r="F285" s="364" t="s">
        <v>173</v>
      </c>
      <c r="G285" s="364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 x14ac:dyDescent="0.2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 x14ac:dyDescent="0.2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 x14ac:dyDescent="0.2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68"/>
      <c r="G288" s="368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 x14ac:dyDescent="0.2">
      <c r="A289" s="294" t="s">
        <v>223</v>
      </c>
      <c r="B289" s="301"/>
      <c r="C289" s="301"/>
      <c r="D289" s="302"/>
      <c r="E289" s="302"/>
      <c r="F289" s="364" t="s">
        <v>224</v>
      </c>
      <c r="G289" s="364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 x14ac:dyDescent="0.2">
      <c r="A290" s="295" t="s">
        <v>225</v>
      </c>
      <c r="B290" s="290"/>
      <c r="C290" s="290"/>
      <c r="D290" s="291"/>
      <c r="E290" s="291"/>
      <c r="F290" s="367" t="s">
        <v>224</v>
      </c>
      <c r="G290" s="367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 x14ac:dyDescent="0.2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 x14ac:dyDescent="0.2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 x14ac:dyDescent="0.2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 x14ac:dyDescent="0.2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 x14ac:dyDescent="0.2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 x14ac:dyDescent="0.2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 x14ac:dyDescent="0.2">
      <c r="A297" s="294" t="s">
        <v>231</v>
      </c>
      <c r="B297" s="301"/>
      <c r="C297" s="301"/>
      <c r="D297" s="302"/>
      <c r="E297" s="302"/>
      <c r="F297" s="364" t="s">
        <v>173</v>
      </c>
      <c r="G297" s="364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 x14ac:dyDescent="0.2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68"/>
      <c r="G298" s="368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 x14ac:dyDescent="0.2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65" t="s">
        <v>257</v>
      </c>
      <c r="G299" s="366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 x14ac:dyDescent="0.2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65" t="s">
        <v>257</v>
      </c>
      <c r="G300" s="366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 x14ac:dyDescent="0.2">
      <c r="A301" s="294" t="s">
        <v>234</v>
      </c>
      <c r="B301" s="301"/>
      <c r="C301" s="301"/>
      <c r="D301" s="302"/>
      <c r="E301" s="302"/>
      <c r="F301" s="363" t="s">
        <v>257</v>
      </c>
      <c r="G301" s="364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 x14ac:dyDescent="0.2">
      <c r="A302" s="295" t="s">
        <v>236</v>
      </c>
      <c r="B302" s="290"/>
      <c r="C302" s="290"/>
      <c r="D302" s="291"/>
      <c r="E302" s="291"/>
      <c r="F302" s="365" t="s">
        <v>257</v>
      </c>
      <c r="G302" s="366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 x14ac:dyDescent="0.2">
      <c r="A303" s="294" t="s">
        <v>237</v>
      </c>
      <c r="B303" s="301"/>
      <c r="C303" s="301"/>
      <c r="D303" s="302"/>
      <c r="E303" s="302"/>
      <c r="F303" s="363" t="s">
        <v>257</v>
      </c>
      <c r="G303" s="364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 x14ac:dyDescent="0.2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 x14ac:dyDescent="0.2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 x14ac:dyDescent="0.2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 x14ac:dyDescent="0.2">
      <c r="A1" s="383" t="s">
        <v>258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</row>
    <row r="2" spans="1:27" s="277" customFormat="1" ht="26.25" x14ac:dyDescent="0.2">
      <c r="A2" s="383" t="s">
        <v>214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  <c r="S2" s="383"/>
      <c r="T2" s="383"/>
      <c r="U2" s="383"/>
      <c r="V2" s="383"/>
      <c r="W2" s="383"/>
      <c r="X2" s="383"/>
      <c r="Y2" s="383"/>
      <c r="Z2" s="383"/>
      <c r="AA2" s="383"/>
    </row>
    <row r="3" spans="1:27" s="277" customFormat="1" ht="26.25" x14ac:dyDescent="0.2">
      <c r="A3" s="383" t="s">
        <v>215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383"/>
      <c r="Z3" s="383"/>
      <c r="AA3" s="383"/>
    </row>
    <row r="4" spans="1:27" s="279" customFormat="1" ht="27" customHeight="1" thickBot="1" x14ac:dyDescent="0.25">
      <c r="A4" s="278"/>
      <c r="B4" s="280"/>
      <c r="C4" s="280"/>
      <c r="D4" s="280"/>
      <c r="E4" s="280"/>
      <c r="F4" s="280"/>
      <c r="G4" s="280"/>
      <c r="H4" s="384" t="s">
        <v>153</v>
      </c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4"/>
      <c r="V4" s="384"/>
      <c r="W4" s="384"/>
      <c r="X4" s="384"/>
      <c r="Y4" s="296"/>
      <c r="Z4" s="296"/>
      <c r="AA4" s="296"/>
    </row>
    <row r="5" spans="1:27" s="279" customFormat="1" ht="27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80" t="s">
        <v>91</v>
      </c>
      <c r="I5" s="381"/>
      <c r="J5" s="381"/>
      <c r="K5" s="382"/>
      <c r="L5" s="373" t="s">
        <v>90</v>
      </c>
      <c r="M5" s="369" t="s">
        <v>157</v>
      </c>
      <c r="N5" s="369" t="s">
        <v>158</v>
      </c>
      <c r="O5" s="375" t="s">
        <v>159</v>
      </c>
      <c r="P5" s="376"/>
      <c r="Q5" s="377"/>
      <c r="R5" s="369" t="s">
        <v>160</v>
      </c>
      <c r="S5" s="375" t="s">
        <v>19</v>
      </c>
      <c r="T5" s="376"/>
      <c r="U5" s="377"/>
      <c r="V5" s="369" t="s">
        <v>124</v>
      </c>
      <c r="W5" s="369" t="s">
        <v>125</v>
      </c>
      <c r="X5" s="371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4"/>
      <c r="M6" s="370"/>
      <c r="N6" s="370"/>
      <c r="O6" s="285" t="s">
        <v>167</v>
      </c>
      <c r="P6" s="285" t="s">
        <v>168</v>
      </c>
      <c r="Q6" s="316" t="s">
        <v>125</v>
      </c>
      <c r="R6" s="370"/>
      <c r="S6" s="285" t="s">
        <v>167</v>
      </c>
      <c r="T6" s="285" t="s">
        <v>168</v>
      </c>
      <c r="U6" s="316" t="s">
        <v>125</v>
      </c>
      <c r="V6" s="370"/>
      <c r="W6" s="370"/>
      <c r="X6" s="372"/>
      <c r="Y6" s="297" t="s">
        <v>163</v>
      </c>
      <c r="Z6" s="297" t="s">
        <v>164</v>
      </c>
      <c r="AA6" s="297"/>
    </row>
    <row r="7" spans="1:27" s="277" customFormat="1" ht="27" customHeight="1" x14ac:dyDescent="0.2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 x14ac:dyDescent="0.2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 x14ac:dyDescent="0.2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 x14ac:dyDescent="0.2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 x14ac:dyDescent="0.2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 x14ac:dyDescent="0.2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 x14ac:dyDescent="0.2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 x14ac:dyDescent="0.2">
      <c r="A14" s="295" t="s">
        <v>220</v>
      </c>
      <c r="B14" s="290"/>
      <c r="C14" s="290"/>
      <c r="D14" s="291"/>
      <c r="E14" s="291"/>
      <c r="F14" s="367"/>
      <c r="G14" s="367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 x14ac:dyDescent="0.2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 x14ac:dyDescent="0.2">
      <c r="A16" s="295" t="s">
        <v>223</v>
      </c>
      <c r="B16" s="290"/>
      <c r="C16" s="290"/>
      <c r="D16" s="291"/>
      <c r="E16" s="291"/>
      <c r="F16" s="367" t="s">
        <v>224</v>
      </c>
      <c r="G16" s="367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 x14ac:dyDescent="0.2">
      <c r="A17" s="294" t="s">
        <v>225</v>
      </c>
      <c r="B17" s="301"/>
      <c r="C17" s="301"/>
      <c r="D17" s="302"/>
      <c r="E17" s="302"/>
      <c r="F17" s="364" t="s">
        <v>224</v>
      </c>
      <c r="G17" s="364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 x14ac:dyDescent="0.2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 x14ac:dyDescent="0.2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 x14ac:dyDescent="0.2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 x14ac:dyDescent="0.2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 x14ac:dyDescent="0.2">
      <c r="A22" s="295" t="s">
        <v>231</v>
      </c>
      <c r="B22" s="290"/>
      <c r="C22" s="290"/>
      <c r="D22" s="291"/>
      <c r="E22" s="291"/>
      <c r="F22" s="367" t="s">
        <v>173</v>
      </c>
      <c r="G22" s="367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 x14ac:dyDescent="0.2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 x14ac:dyDescent="0.2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 x14ac:dyDescent="0.2">
      <c r="A25" s="294" t="s">
        <v>234</v>
      </c>
      <c r="B25" s="301"/>
      <c r="C25" s="301"/>
      <c r="D25" s="302"/>
      <c r="E25" s="302"/>
      <c r="F25" s="364" t="s">
        <v>235</v>
      </c>
      <c r="G25" s="364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 x14ac:dyDescent="0.2">
      <c r="A26" s="295" t="s">
        <v>236</v>
      </c>
      <c r="B26" s="290"/>
      <c r="C26" s="290"/>
      <c r="D26" s="291"/>
      <c r="E26" s="291"/>
      <c r="F26" s="367" t="s">
        <v>235</v>
      </c>
      <c r="G26" s="367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 x14ac:dyDescent="0.2">
      <c r="A27" s="294" t="s">
        <v>237</v>
      </c>
      <c r="B27" s="301"/>
      <c r="C27" s="301"/>
      <c r="D27" s="302"/>
      <c r="E27" s="302"/>
      <c r="F27" s="364" t="s">
        <v>235</v>
      </c>
      <c r="G27" s="364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 x14ac:dyDescent="0.2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 x14ac:dyDescent="0.25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 x14ac:dyDescent="0.25">
      <c r="A30" s="298" t="s">
        <v>169</v>
      </c>
      <c r="B30" s="286"/>
      <c r="C30" s="286"/>
      <c r="D30" s="286"/>
      <c r="E30" s="286"/>
      <c r="F30" s="286"/>
      <c r="G30" s="286"/>
      <c r="H30" s="380" t="s">
        <v>91</v>
      </c>
      <c r="I30" s="381"/>
      <c r="J30" s="381"/>
      <c r="K30" s="382"/>
      <c r="L30" s="373" t="s">
        <v>90</v>
      </c>
      <c r="M30" s="369" t="s">
        <v>157</v>
      </c>
      <c r="N30" s="369" t="s">
        <v>158</v>
      </c>
      <c r="O30" s="375" t="s">
        <v>159</v>
      </c>
      <c r="P30" s="376"/>
      <c r="Q30" s="377"/>
      <c r="R30" s="369" t="s">
        <v>160</v>
      </c>
      <c r="S30" s="375" t="s">
        <v>19</v>
      </c>
      <c r="T30" s="376"/>
      <c r="U30" s="377"/>
      <c r="V30" s="369" t="s">
        <v>124</v>
      </c>
      <c r="W30" s="369" t="s">
        <v>125</v>
      </c>
      <c r="X30" s="371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 x14ac:dyDescent="0.25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4"/>
      <c r="M31" s="370"/>
      <c r="N31" s="370"/>
      <c r="O31" s="285" t="s">
        <v>167</v>
      </c>
      <c r="P31" s="285" t="s">
        <v>168</v>
      </c>
      <c r="Q31" s="316" t="s">
        <v>125</v>
      </c>
      <c r="R31" s="370"/>
      <c r="S31" s="285" t="s">
        <v>167</v>
      </c>
      <c r="T31" s="285" t="s">
        <v>168</v>
      </c>
      <c r="U31" s="316" t="s">
        <v>125</v>
      </c>
      <c r="V31" s="370"/>
      <c r="W31" s="370"/>
      <c r="X31" s="372"/>
      <c r="Y31" s="297" t="s">
        <v>163</v>
      </c>
      <c r="Z31" s="297" t="s">
        <v>164</v>
      </c>
      <c r="AA31" s="297"/>
    </row>
    <row r="32" spans="1:27" s="277" customFormat="1" ht="27" customHeight="1" x14ac:dyDescent="0.2">
      <c r="A32" s="294" t="s">
        <v>216</v>
      </c>
      <c r="B32" s="315">
        <v>0.3</v>
      </c>
      <c r="C32" s="315">
        <v>0.68194444444444446</v>
      </c>
      <c r="D32" s="315"/>
      <c r="E32" s="315"/>
      <c r="F32" s="364" t="s">
        <v>263</v>
      </c>
      <c r="G32" s="364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 x14ac:dyDescent="0.2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79" t="s">
        <v>207</v>
      </c>
      <c r="G33" s="379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 x14ac:dyDescent="0.2">
      <c r="A34" s="294" t="s">
        <v>219</v>
      </c>
      <c r="B34" s="313"/>
      <c r="C34" s="313"/>
      <c r="D34" s="313"/>
      <c r="E34" s="313"/>
      <c r="F34" s="364" t="s">
        <v>173</v>
      </c>
      <c r="G34" s="364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 x14ac:dyDescent="0.2">
      <c r="A35" s="295" t="s">
        <v>220</v>
      </c>
      <c r="B35" s="314"/>
      <c r="C35" s="314"/>
      <c r="D35" s="314"/>
      <c r="E35" s="314"/>
      <c r="F35" s="367" t="s">
        <v>173</v>
      </c>
      <c r="G35" s="367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 x14ac:dyDescent="0.2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63" t="s">
        <v>201</v>
      </c>
      <c r="G36" s="364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 x14ac:dyDescent="0.2">
      <c r="A37" s="295" t="s">
        <v>223</v>
      </c>
      <c r="B37" s="312"/>
      <c r="C37" s="312"/>
      <c r="D37" s="312"/>
      <c r="E37" s="312"/>
      <c r="F37" s="367" t="s">
        <v>224</v>
      </c>
      <c r="G37" s="367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 x14ac:dyDescent="0.2">
      <c r="A38" s="294" t="s">
        <v>225</v>
      </c>
      <c r="B38" s="313"/>
      <c r="C38" s="313"/>
      <c r="D38" s="313"/>
      <c r="E38" s="313"/>
      <c r="F38" s="367" t="s">
        <v>224</v>
      </c>
      <c r="G38" s="367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 x14ac:dyDescent="0.2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79" t="s">
        <v>201</v>
      </c>
      <c r="G39" s="367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 x14ac:dyDescent="0.2">
      <c r="A40" s="294" t="s">
        <v>228</v>
      </c>
      <c r="B40" s="315">
        <v>0.33958333333333335</v>
      </c>
      <c r="C40" s="315">
        <v>0.71875</v>
      </c>
      <c r="D40" s="315"/>
      <c r="E40" s="315"/>
      <c r="F40" s="363" t="s">
        <v>201</v>
      </c>
      <c r="G40" s="364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 x14ac:dyDescent="0.2">
      <c r="A41" s="295" t="s">
        <v>229</v>
      </c>
      <c r="B41" s="312"/>
      <c r="C41" s="312"/>
      <c r="D41" s="312"/>
      <c r="E41" s="312"/>
      <c r="F41" s="367" t="s">
        <v>173</v>
      </c>
      <c r="G41" s="367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 x14ac:dyDescent="0.2">
      <c r="A42" s="294" t="s">
        <v>231</v>
      </c>
      <c r="B42" s="313"/>
      <c r="C42" s="313"/>
      <c r="D42" s="313"/>
      <c r="E42" s="313"/>
      <c r="F42" s="364" t="s">
        <v>173</v>
      </c>
      <c r="G42" s="364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 x14ac:dyDescent="0.2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79" t="s">
        <v>201</v>
      </c>
      <c r="G43" s="367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 x14ac:dyDescent="0.2">
      <c r="A44" s="294" t="s">
        <v>233</v>
      </c>
      <c r="B44" s="315">
        <v>0.35000000000000003</v>
      </c>
      <c r="C44" s="313"/>
      <c r="D44" s="313"/>
      <c r="E44" s="313"/>
      <c r="F44" s="363" t="s">
        <v>201</v>
      </c>
      <c r="G44" s="364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 x14ac:dyDescent="0.2">
      <c r="A45" s="295" t="s">
        <v>234</v>
      </c>
      <c r="B45" s="312"/>
      <c r="C45" s="312"/>
      <c r="D45" s="312"/>
      <c r="E45" s="312"/>
      <c r="F45" s="379" t="s">
        <v>201</v>
      </c>
      <c r="G45" s="367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 x14ac:dyDescent="0.2">
      <c r="A46" s="294" t="s">
        <v>236</v>
      </c>
      <c r="B46" s="313"/>
      <c r="C46" s="313"/>
      <c r="D46" s="313"/>
      <c r="E46" s="313"/>
      <c r="F46" s="363" t="s">
        <v>201</v>
      </c>
      <c r="G46" s="364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 x14ac:dyDescent="0.2">
      <c r="A47" s="295" t="s">
        <v>237</v>
      </c>
      <c r="B47" s="312"/>
      <c r="C47" s="312"/>
      <c r="D47" s="312"/>
      <c r="E47" s="312"/>
      <c r="F47" s="379" t="s">
        <v>201</v>
      </c>
      <c r="G47" s="367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 x14ac:dyDescent="0.2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 x14ac:dyDescent="0.25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 x14ac:dyDescent="0.25">
      <c r="A50" s="298" t="s">
        <v>169</v>
      </c>
      <c r="B50" s="286"/>
      <c r="C50" s="286"/>
      <c r="D50" s="286"/>
      <c r="E50" s="286"/>
      <c r="F50" s="286"/>
      <c r="G50" s="286"/>
      <c r="H50" s="380" t="s">
        <v>91</v>
      </c>
      <c r="I50" s="381"/>
      <c r="J50" s="381"/>
      <c r="K50" s="382"/>
      <c r="L50" s="373" t="s">
        <v>90</v>
      </c>
      <c r="M50" s="369" t="s">
        <v>157</v>
      </c>
      <c r="N50" s="369" t="s">
        <v>158</v>
      </c>
      <c r="O50" s="375" t="s">
        <v>159</v>
      </c>
      <c r="P50" s="376"/>
      <c r="Q50" s="377"/>
      <c r="R50" s="369" t="s">
        <v>160</v>
      </c>
      <c r="S50" s="375" t="s">
        <v>19</v>
      </c>
      <c r="T50" s="376"/>
      <c r="U50" s="377"/>
      <c r="V50" s="369" t="s">
        <v>124</v>
      </c>
      <c r="W50" s="369" t="s">
        <v>125</v>
      </c>
      <c r="X50" s="371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 x14ac:dyDescent="0.25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4"/>
      <c r="M51" s="370"/>
      <c r="N51" s="370"/>
      <c r="O51" s="285" t="s">
        <v>167</v>
      </c>
      <c r="P51" s="285" t="s">
        <v>168</v>
      </c>
      <c r="Q51" s="316" t="s">
        <v>125</v>
      </c>
      <c r="R51" s="370"/>
      <c r="S51" s="285" t="s">
        <v>167</v>
      </c>
      <c r="T51" s="285" t="s">
        <v>168</v>
      </c>
      <c r="U51" s="316" t="s">
        <v>125</v>
      </c>
      <c r="V51" s="370"/>
      <c r="W51" s="370"/>
      <c r="X51" s="372"/>
      <c r="Y51" s="297" t="s">
        <v>163</v>
      </c>
      <c r="Z51" s="297" t="s">
        <v>164</v>
      </c>
      <c r="AA51" s="297"/>
    </row>
    <row r="52" spans="1:27" s="277" customFormat="1" ht="27" customHeight="1" x14ac:dyDescent="0.2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63" t="s">
        <v>201</v>
      </c>
      <c r="G52" s="364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 x14ac:dyDescent="0.2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79" t="s">
        <v>201</v>
      </c>
      <c r="G53" s="379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 x14ac:dyDescent="0.2">
      <c r="A54" s="294" t="s">
        <v>219</v>
      </c>
      <c r="B54" s="313"/>
      <c r="C54" s="313"/>
      <c r="D54" s="313"/>
      <c r="E54" s="313"/>
      <c r="F54" s="364" t="s">
        <v>173</v>
      </c>
      <c r="G54" s="364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 x14ac:dyDescent="0.2">
      <c r="A55" s="295" t="s">
        <v>220</v>
      </c>
      <c r="B55" s="314"/>
      <c r="C55" s="314"/>
      <c r="D55" s="314"/>
      <c r="E55" s="314"/>
      <c r="F55" s="367" t="s">
        <v>173</v>
      </c>
      <c r="G55" s="367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 x14ac:dyDescent="0.2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63" t="s">
        <v>201</v>
      </c>
      <c r="G56" s="364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 x14ac:dyDescent="0.2">
      <c r="A57" s="295" t="s">
        <v>223</v>
      </c>
      <c r="B57" s="312"/>
      <c r="C57" s="312"/>
      <c r="D57" s="312"/>
      <c r="E57" s="312"/>
      <c r="F57" s="367" t="s">
        <v>224</v>
      </c>
      <c r="G57" s="367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 x14ac:dyDescent="0.2">
      <c r="A58" s="294" t="s">
        <v>225</v>
      </c>
      <c r="B58" s="313"/>
      <c r="C58" s="313"/>
      <c r="D58" s="313"/>
      <c r="E58" s="313"/>
      <c r="F58" s="364" t="s">
        <v>224</v>
      </c>
      <c r="G58" s="364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 x14ac:dyDescent="0.2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79" t="s">
        <v>201</v>
      </c>
      <c r="G59" s="367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 x14ac:dyDescent="0.2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63" t="s">
        <v>201</v>
      </c>
      <c r="G60" s="364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 x14ac:dyDescent="0.2">
      <c r="A61" s="295" t="s">
        <v>229</v>
      </c>
      <c r="B61" s="312"/>
      <c r="C61" s="312"/>
      <c r="D61" s="312"/>
      <c r="E61" s="312"/>
      <c r="F61" s="367" t="s">
        <v>173</v>
      </c>
      <c r="G61" s="367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 x14ac:dyDescent="0.2">
      <c r="A62" s="294" t="s">
        <v>231</v>
      </c>
      <c r="B62" s="313"/>
      <c r="C62" s="313"/>
      <c r="D62" s="313"/>
      <c r="E62" s="313"/>
      <c r="F62" s="364" t="s">
        <v>173</v>
      </c>
      <c r="G62" s="364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 x14ac:dyDescent="0.2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79" t="s">
        <v>201</v>
      </c>
      <c r="G63" s="367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 x14ac:dyDescent="0.2">
      <c r="A64" s="294" t="s">
        <v>233</v>
      </c>
      <c r="B64" s="315">
        <v>0.3354166666666667</v>
      </c>
      <c r="C64" s="313"/>
      <c r="D64" s="313"/>
      <c r="E64" s="313"/>
      <c r="F64" s="363" t="s">
        <v>201</v>
      </c>
      <c r="G64" s="364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 x14ac:dyDescent="0.2">
      <c r="A65" s="295" t="s">
        <v>234</v>
      </c>
      <c r="B65" s="312"/>
      <c r="C65" s="312"/>
      <c r="D65" s="312"/>
      <c r="E65" s="312"/>
      <c r="F65" s="379" t="s">
        <v>201</v>
      </c>
      <c r="G65" s="367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 x14ac:dyDescent="0.2">
      <c r="A66" s="294" t="s">
        <v>236</v>
      </c>
      <c r="B66" s="313"/>
      <c r="C66" s="313"/>
      <c r="D66" s="313"/>
      <c r="E66" s="313"/>
      <c r="F66" s="363" t="s">
        <v>201</v>
      </c>
      <c r="G66" s="364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 x14ac:dyDescent="0.2">
      <c r="A67" s="295" t="s">
        <v>237</v>
      </c>
      <c r="B67" s="312"/>
      <c r="C67" s="312"/>
      <c r="D67" s="312"/>
      <c r="E67" s="312"/>
      <c r="F67" s="379" t="s">
        <v>201</v>
      </c>
      <c r="G67" s="367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 x14ac:dyDescent="0.2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abSelected="1" workbookViewId="0">
      <pane xSplit="2" topLeftCell="C1" activePane="topRight" state="frozen"/>
      <selection pane="topRight" activeCell="D92" sqref="D92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7109375" style="126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309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89"/>
      <c r="B5" s="391" t="s">
        <v>0</v>
      </c>
      <c r="C5" s="393" t="s">
        <v>1</v>
      </c>
      <c r="D5" s="394" t="s">
        <v>13</v>
      </c>
      <c r="E5" s="393" t="s">
        <v>14</v>
      </c>
      <c r="F5" s="394"/>
      <c r="G5" s="393" t="s">
        <v>16</v>
      </c>
      <c r="H5" s="394" t="s">
        <v>44</v>
      </c>
      <c r="I5" s="427" t="s">
        <v>118</v>
      </c>
      <c r="J5" s="433" t="s">
        <v>91</v>
      </c>
      <c r="K5" s="434"/>
      <c r="L5" s="435"/>
      <c r="M5" s="416" t="s">
        <v>108</v>
      </c>
      <c r="N5" s="417"/>
      <c r="O5" s="417"/>
      <c r="P5" s="393" t="s">
        <v>2</v>
      </c>
      <c r="Q5" s="394" t="s">
        <v>17</v>
      </c>
      <c r="R5" s="393" t="s">
        <v>2</v>
      </c>
      <c r="S5" s="394" t="s">
        <v>18</v>
      </c>
      <c r="T5" s="393" t="s">
        <v>2</v>
      </c>
      <c r="U5" s="394" t="s">
        <v>19</v>
      </c>
      <c r="V5" s="393" t="s">
        <v>2</v>
      </c>
      <c r="W5" s="394" t="s">
        <v>300</v>
      </c>
      <c r="X5" s="421" t="s">
        <v>3</v>
      </c>
    </row>
    <row r="6" spans="1:26" s="138" customFormat="1" ht="27" customHeight="1" thickBot="1" x14ac:dyDescent="0.25">
      <c r="A6" s="390"/>
      <c r="B6" s="392"/>
      <c r="C6" s="392"/>
      <c r="D6" s="395"/>
      <c r="E6" s="396"/>
      <c r="F6" s="395"/>
      <c r="G6" s="396"/>
      <c r="H6" s="420"/>
      <c r="I6" s="428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2"/>
      <c r="Q6" s="395"/>
      <c r="R6" s="392"/>
      <c r="S6" s="395"/>
      <c r="T6" s="392"/>
      <c r="U6" s="395"/>
      <c r="V6" s="392"/>
      <c r="W6" s="420"/>
      <c r="X6" s="422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0</v>
      </c>
      <c r="G7" s="132"/>
      <c r="H7" s="20">
        <f>(F7+J7+K7+L7+Q7)*10</f>
        <v>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4"/>
      <c r="V7" s="21"/>
      <c r="W7" s="133"/>
      <c r="X7" s="137">
        <f t="shared" ref="X7:X13" si="0">+G7+H7+P7+R7+T7+V7+W7+I7</f>
        <v>0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3">
        <v>0</v>
      </c>
      <c r="G8" s="141"/>
      <c r="H8" s="20">
        <f>(F8+J8+K8+L8+Q8)*10</f>
        <v>0</v>
      </c>
      <c r="I8" s="21"/>
      <c r="J8" s="35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/>
      <c r="R8" s="21">
        <f>+Q8*E8</f>
        <v>0</v>
      </c>
      <c r="S8" s="73">
        <v>0</v>
      </c>
      <c r="T8" s="21">
        <f>(+S8*E8)*0.3</f>
        <v>0</v>
      </c>
      <c r="U8" s="353"/>
      <c r="V8" s="21"/>
      <c r="W8" s="73"/>
      <c r="X8" s="137">
        <f>+G8+H8+P8+R8+T8+V8+W8+I8</f>
        <v>0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6</v>
      </c>
      <c r="G9" s="141">
        <f>E9*F9</f>
        <v>4741.3846153846152</v>
      </c>
      <c r="H9" s="20">
        <f t="shared" ref="H9:H14" si="1">(F9+J9+K9+L9+Q9)*10</f>
        <v>60</v>
      </c>
      <c r="I9" s="21"/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2">(((E9/8)*1.25)*M9)+((((E9/8)*N9)*200%)*130%)+((((E9/8)*130%)*130%)*O9)</f>
        <v>0</v>
      </c>
      <c r="Q9" s="73"/>
      <c r="R9" s="21">
        <f t="shared" ref="R9:R16" si="3">+Q9*E9</f>
        <v>0</v>
      </c>
      <c r="S9" s="73">
        <f>+'10.26-11.10'!W71</f>
        <v>0</v>
      </c>
      <c r="T9" s="21">
        <f t="shared" ref="T9:T16" si="4">(+S9*E9)*0.3</f>
        <v>0</v>
      </c>
      <c r="U9" s="353"/>
      <c r="V9" s="21"/>
      <c r="W9" s="73"/>
      <c r="X9" s="137">
        <f t="shared" si="0"/>
        <v>4801.3846153846152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3">
        <v>0</v>
      </c>
      <c r="G10" s="141"/>
      <c r="H10" s="20">
        <f t="shared" si="1"/>
        <v>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2"/>
        <v>0</v>
      </c>
      <c r="Q10" s="73"/>
      <c r="R10" s="21">
        <f t="shared" si="3"/>
        <v>0</v>
      </c>
      <c r="S10" s="73">
        <v>0</v>
      </c>
      <c r="T10" s="21">
        <f t="shared" si="4"/>
        <v>0</v>
      </c>
      <c r="U10" s="353"/>
      <c r="V10" s="21"/>
      <c r="W10" s="73"/>
      <c r="X10" s="137">
        <f t="shared" si="0"/>
        <v>0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3">
        <v>6</v>
      </c>
      <c r="G11" s="141">
        <f>E11*F11</f>
        <v>3162</v>
      </c>
      <c r="H11" s="20">
        <f>(F11+Q11)*10</f>
        <v>60</v>
      </c>
      <c r="I11" s="21"/>
      <c r="J11" s="73">
        <v>0</v>
      </c>
      <c r="K11" s="73">
        <f>+'10.26-11.10(SI)'!I28</f>
        <v>0</v>
      </c>
      <c r="L11" s="73">
        <v>0</v>
      </c>
      <c r="M11" s="353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3"/>
        <v>0</v>
      </c>
      <c r="S11" s="73">
        <v>0</v>
      </c>
      <c r="T11" s="21">
        <f t="shared" si="4"/>
        <v>0</v>
      </c>
      <c r="U11" s="353"/>
      <c r="V11" s="21"/>
      <c r="W11" s="353"/>
      <c r="X11" s="137">
        <f>+G11+H11+P11+R11+T11+V11+W11+I11</f>
        <v>3222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3">
        <v>6</v>
      </c>
      <c r="G12" s="141">
        <f t="shared" ref="G12:G15" si="5">E12*F12</f>
        <v>3162</v>
      </c>
      <c r="H12" s="20">
        <f t="shared" ref="H12" si="6">(F12+Q12)*10</f>
        <v>60</v>
      </c>
      <c r="I12" s="21"/>
      <c r="J12" s="73">
        <v>0</v>
      </c>
      <c r="K12" s="73">
        <v>0</v>
      </c>
      <c r="L12" s="73">
        <f>+'10.26-11.10(SI)'!J29</f>
        <v>0</v>
      </c>
      <c r="M12" s="353">
        <v>0</v>
      </c>
      <c r="N12" s="73">
        <f>+'10.26-11.10(SI)'!P29</f>
        <v>0</v>
      </c>
      <c r="O12" s="73">
        <f>+'10.26-11.10(SI)'!Q29</f>
        <v>0</v>
      </c>
      <c r="P12" s="233">
        <f t="shared" si="2"/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3"/>
      <c r="V12" s="21"/>
      <c r="W12" s="73"/>
      <c r="X12" s="137">
        <f>+G12+H12+P12+R12+T12+V12+W12+I12</f>
        <v>3222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3"/>
      <c r="G13" s="141">
        <f>E13*F13</f>
        <v>0</v>
      </c>
      <c r="H13" s="20">
        <f>(F13+Q13)*10</f>
        <v>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3">
        <v>0</v>
      </c>
      <c r="N13" s="73">
        <f>+'10.26-11.10(SI)'!P30</f>
        <v>0</v>
      </c>
      <c r="O13" s="73">
        <f>+'10.26-11.10(SI)'!Q30</f>
        <v>0</v>
      </c>
      <c r="P13" s="233">
        <f t="shared" si="2"/>
        <v>0</v>
      </c>
      <c r="Q13" s="73"/>
      <c r="R13" s="21">
        <f t="shared" si="3"/>
        <v>0</v>
      </c>
      <c r="S13" s="73">
        <v>0</v>
      </c>
      <c r="T13" s="21">
        <f t="shared" si="4"/>
        <v>0</v>
      </c>
      <c r="U13" s="353"/>
      <c r="V13" s="21"/>
      <c r="W13" s="73"/>
      <c r="X13" s="137">
        <f t="shared" si="0"/>
        <v>0</v>
      </c>
    </row>
    <row r="14" spans="1:26" s="138" customFormat="1" ht="12" customHeight="1" x14ac:dyDescent="0.2">
      <c r="A14" s="139">
        <v>8</v>
      </c>
      <c r="B14" s="22" t="s">
        <v>304</v>
      </c>
      <c r="C14" s="72" t="s">
        <v>268</v>
      </c>
      <c r="D14" s="73">
        <v>6851</v>
      </c>
      <c r="E14" s="130">
        <v>527</v>
      </c>
      <c r="F14" s="353">
        <v>0</v>
      </c>
      <c r="G14" s="141">
        <f t="shared" si="5"/>
        <v>0</v>
      </c>
      <c r="H14" s="20">
        <f t="shared" si="1"/>
        <v>0</v>
      </c>
      <c r="I14" s="1"/>
      <c r="J14" s="73">
        <v>0</v>
      </c>
      <c r="K14" s="73"/>
      <c r="L14" s="73"/>
      <c r="M14" s="73"/>
      <c r="N14" s="73"/>
      <c r="O14" s="73"/>
      <c r="P14" s="233">
        <f t="shared" si="2"/>
        <v>0</v>
      </c>
      <c r="Q14" s="73"/>
      <c r="R14" s="21">
        <f t="shared" si="3"/>
        <v>0</v>
      </c>
      <c r="S14" s="73"/>
      <c r="T14" s="21">
        <f t="shared" si="4"/>
        <v>0</v>
      </c>
      <c r="U14" s="73"/>
      <c r="V14" s="21"/>
      <c r="W14" s="15"/>
      <c r="X14" s="137">
        <f t="shared" ref="X14:X16" si="7">+G14+H14+P14+R14+T14+V14+W14+I14</f>
        <v>0</v>
      </c>
    </row>
    <row r="15" spans="1:26" s="138" customFormat="1" ht="12" customHeight="1" x14ac:dyDescent="0.2">
      <c r="A15" s="139">
        <v>9</v>
      </c>
      <c r="B15" s="22" t="s">
        <v>305</v>
      </c>
      <c r="C15" s="72" t="s">
        <v>306</v>
      </c>
      <c r="D15" s="73">
        <v>6851</v>
      </c>
      <c r="E15" s="130">
        <f t="shared" ref="E15:E16" si="8">+D15/13</f>
        <v>527</v>
      </c>
      <c r="F15" s="353">
        <v>0</v>
      </c>
      <c r="G15" s="141">
        <f t="shared" si="5"/>
        <v>0</v>
      </c>
      <c r="H15" s="21">
        <f t="shared" ref="H15:H16" si="9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2"/>
        <v>0</v>
      </c>
      <c r="Q15" s="73"/>
      <c r="R15" s="21">
        <f t="shared" si="3"/>
        <v>0</v>
      </c>
      <c r="S15" s="73"/>
      <c r="T15" s="21">
        <f t="shared" si="4"/>
        <v>0</v>
      </c>
      <c r="U15" s="73"/>
      <c r="V15" s="21">
        <f t="shared" ref="V15:V16" si="10">(E15/8/10)*U15</f>
        <v>0</v>
      </c>
      <c r="W15" s="15"/>
      <c r="X15" s="137">
        <f t="shared" si="7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8"/>
        <v>0</v>
      </c>
      <c r="F16" s="140"/>
      <c r="G16" s="141">
        <f t="shared" ref="G16" si="11">+D16</f>
        <v>0</v>
      </c>
      <c r="H16" s="21">
        <f t="shared" si="9"/>
        <v>0</v>
      </c>
      <c r="I16" s="1"/>
      <c r="J16" s="15"/>
      <c r="K16" s="15"/>
      <c r="L16" s="15"/>
      <c r="M16" s="73"/>
      <c r="N16" s="73"/>
      <c r="O16" s="73"/>
      <c r="P16" s="233">
        <f t="shared" si="2"/>
        <v>0</v>
      </c>
      <c r="Q16" s="73"/>
      <c r="R16" s="21">
        <f t="shared" si="3"/>
        <v>0</v>
      </c>
      <c r="S16" s="73"/>
      <c r="T16" s="21">
        <f t="shared" si="4"/>
        <v>0</v>
      </c>
      <c r="U16" s="73"/>
      <c r="V16" s="21">
        <f t="shared" si="10"/>
        <v>0</v>
      </c>
      <c r="W16" s="15"/>
      <c r="X16" s="137">
        <f t="shared" si="7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11065.384615384615</v>
      </c>
      <c r="H18" s="3">
        <f>SUM(H7:H16)</f>
        <v>180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11245.384615384615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7"/>
      <c r="B20" s="399" t="s">
        <v>0</v>
      </c>
      <c r="C20" s="401" t="s">
        <v>1</v>
      </c>
      <c r="D20" s="387" t="s">
        <v>3</v>
      </c>
      <c r="E20" s="423" t="s">
        <v>22</v>
      </c>
      <c r="F20" s="429" t="s">
        <v>2</v>
      </c>
      <c r="G20" s="431" t="s">
        <v>21</v>
      </c>
      <c r="H20" s="387" t="s">
        <v>2</v>
      </c>
      <c r="I20" s="425" t="s">
        <v>126</v>
      </c>
      <c r="J20" s="412" t="s">
        <v>4</v>
      </c>
      <c r="K20" s="414" t="s">
        <v>23</v>
      </c>
      <c r="L20" s="387" t="s">
        <v>5</v>
      </c>
      <c r="M20" s="387" t="s">
        <v>6</v>
      </c>
      <c r="N20" s="387" t="s">
        <v>24</v>
      </c>
      <c r="O20" s="387" t="s">
        <v>7</v>
      </c>
      <c r="P20" s="407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8"/>
      <c r="B21" s="400"/>
      <c r="C21" s="402"/>
      <c r="D21" s="419"/>
      <c r="E21" s="424"/>
      <c r="F21" s="430"/>
      <c r="G21" s="432"/>
      <c r="H21" s="403"/>
      <c r="I21" s="426"/>
      <c r="J21" s="413"/>
      <c r="K21" s="415"/>
      <c r="L21" s="403"/>
      <c r="M21" s="403"/>
      <c r="N21" s="419"/>
      <c r="O21" s="403"/>
      <c r="P21" s="408"/>
      <c r="R21" s="250" t="str">
        <f>D3</f>
        <v>August 10-15, 2020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2">+X7</f>
        <v>0</v>
      </c>
      <c r="E22" s="354">
        <v>0</v>
      </c>
      <c r="F22" s="355">
        <f>+E22*E7</f>
        <v>0</v>
      </c>
      <c r="G22" s="354"/>
      <c r="H22" s="355">
        <f>(+E7/8)*G22</f>
        <v>0</v>
      </c>
      <c r="I22" s="354"/>
      <c r="J22" s="155"/>
      <c r="K22" s="358"/>
      <c r="L22" s="15"/>
      <c r="M22" s="156"/>
      <c r="N22" s="358"/>
      <c r="O22" s="156"/>
      <c r="P22" s="158">
        <f t="shared" ref="P22:P27" si="13">+D22-F22-H22-J22-K22-L22-M22-N22-O22-I22</f>
        <v>0</v>
      </c>
      <c r="R22" s="71">
        <f t="shared" ref="R22:R31" si="14">G7+H7+P7+R7+T7+V7+W7-F22-H22</f>
        <v>0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+X8</f>
        <v>0</v>
      </c>
      <c r="E23" s="353">
        <v>0</v>
      </c>
      <c r="F23" s="356">
        <f t="shared" ref="F23:F31" si="15">+E23*E8</f>
        <v>0</v>
      </c>
      <c r="G23" s="353"/>
      <c r="H23" s="356">
        <f t="shared" ref="H23:H31" si="16">(+E8/8)*G23</f>
        <v>0</v>
      </c>
      <c r="I23" s="353"/>
      <c r="J23" s="15"/>
      <c r="K23" s="15"/>
      <c r="L23" s="15"/>
      <c r="M23" s="18"/>
      <c r="N23" s="15"/>
      <c r="O23" s="18"/>
      <c r="P23" s="158">
        <f t="shared" si="13"/>
        <v>0</v>
      </c>
      <c r="R23" s="71">
        <f>G8+H8+P8+R8+T8+V8+W8-F23-H23</f>
        <v>0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2"/>
        <v>4801.3846153846152</v>
      </c>
      <c r="E24" s="353">
        <v>0</v>
      </c>
      <c r="F24" s="356">
        <f t="shared" si="15"/>
        <v>0</v>
      </c>
      <c r="G24" s="353"/>
      <c r="H24" s="356">
        <f>(+E9/8)*G24</f>
        <v>0</v>
      </c>
      <c r="I24" s="353"/>
      <c r="J24" s="15"/>
      <c r="K24" s="360"/>
      <c r="L24" s="15"/>
      <c r="M24" s="18"/>
      <c r="N24" s="360"/>
      <c r="O24" s="18"/>
      <c r="P24" s="158">
        <f t="shared" si="13"/>
        <v>4801.3846153846152</v>
      </c>
      <c r="R24" s="71">
        <f t="shared" si="14"/>
        <v>4801.3846153846152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2"/>
        <v>0</v>
      </c>
      <c r="E25" s="353">
        <v>0</v>
      </c>
      <c r="F25" s="356">
        <f t="shared" si="15"/>
        <v>0</v>
      </c>
      <c r="G25" s="353"/>
      <c r="H25" s="356">
        <f t="shared" ref="H25:H27" si="17">(+E10/8)*G25</f>
        <v>0</v>
      </c>
      <c r="I25" s="353"/>
      <c r="J25" s="15"/>
      <c r="K25" s="360"/>
      <c r="L25" s="15"/>
      <c r="M25" s="18"/>
      <c r="N25" s="15"/>
      <c r="O25" s="18"/>
      <c r="P25" s="158">
        <f t="shared" si="13"/>
        <v>0</v>
      </c>
      <c r="R25" s="71">
        <f t="shared" si="14"/>
        <v>0</v>
      </c>
    </row>
    <row r="26" spans="1:24" s="138" customFormat="1" ht="12" customHeight="1" x14ac:dyDescent="0.2">
      <c r="A26" s="139">
        <v>5</v>
      </c>
      <c r="B26" s="22" t="str">
        <f t="shared" ref="B26:B31" si="18">+B11</f>
        <v>Briones, Christian Joy</v>
      </c>
      <c r="C26" s="248" t="str">
        <f t="shared" ref="C26:C31" si="19">C11</f>
        <v>Asst. Cook</v>
      </c>
      <c r="D26" s="141">
        <f t="shared" si="12"/>
        <v>3222</v>
      </c>
      <c r="E26" s="353">
        <v>0</v>
      </c>
      <c r="F26" s="356">
        <f t="shared" si="15"/>
        <v>0</v>
      </c>
      <c r="G26" s="353"/>
      <c r="H26" s="356">
        <f t="shared" si="17"/>
        <v>0</v>
      </c>
      <c r="I26" s="353"/>
      <c r="J26" s="15"/>
      <c r="K26" s="15"/>
      <c r="L26" s="15"/>
      <c r="M26" s="18"/>
      <c r="N26" s="15"/>
      <c r="O26" s="18"/>
      <c r="P26" s="158">
        <f t="shared" si="13"/>
        <v>3222</v>
      </c>
      <c r="R26" s="71">
        <f t="shared" si="14"/>
        <v>3222</v>
      </c>
    </row>
    <row r="27" spans="1:24" s="138" customFormat="1" ht="12" customHeight="1" x14ac:dyDescent="0.2">
      <c r="A27" s="139">
        <v>6</v>
      </c>
      <c r="B27" s="22" t="str">
        <f t="shared" si="18"/>
        <v>Cahilig,Benzen</v>
      </c>
      <c r="C27" s="248" t="str">
        <f t="shared" si="19"/>
        <v>Cook</v>
      </c>
      <c r="D27" s="141">
        <f>+X12</f>
        <v>3222</v>
      </c>
      <c r="E27" s="353">
        <v>0</v>
      </c>
      <c r="F27" s="356">
        <f t="shared" si="15"/>
        <v>0</v>
      </c>
      <c r="G27" s="353"/>
      <c r="H27" s="356">
        <f t="shared" si="17"/>
        <v>0</v>
      </c>
      <c r="I27" s="353"/>
      <c r="J27" s="15"/>
      <c r="K27" s="15"/>
      <c r="L27" s="15"/>
      <c r="M27" s="18"/>
      <c r="N27" s="15"/>
      <c r="O27" s="18"/>
      <c r="P27" s="158">
        <f t="shared" si="13"/>
        <v>3222</v>
      </c>
      <c r="R27" s="71">
        <f>G12+H12+P12+R12+T12+V12+W12-F27-H27</f>
        <v>3222</v>
      </c>
    </row>
    <row r="28" spans="1:24" s="138" customFormat="1" ht="12" customHeight="1" x14ac:dyDescent="0.2">
      <c r="A28" s="139">
        <v>7</v>
      </c>
      <c r="B28" s="22" t="str">
        <f t="shared" si="18"/>
        <v>Pantoja,Nancy</v>
      </c>
      <c r="C28" s="248" t="str">
        <f t="shared" si="19"/>
        <v>Cashier</v>
      </c>
      <c r="D28" s="141">
        <f t="shared" si="12"/>
        <v>0</v>
      </c>
      <c r="E28" s="353">
        <v>0</v>
      </c>
      <c r="F28" s="356">
        <f t="shared" si="15"/>
        <v>0</v>
      </c>
      <c r="G28" s="353"/>
      <c r="H28" s="356">
        <f>(+E13/8)*G28</f>
        <v>0</v>
      </c>
      <c r="I28" s="353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0</v>
      </c>
      <c r="R28" s="71">
        <f t="shared" si="14"/>
        <v>0</v>
      </c>
    </row>
    <row r="29" spans="1:24" s="138" customFormat="1" ht="12" customHeight="1" x14ac:dyDescent="0.2">
      <c r="A29" s="139">
        <v>8</v>
      </c>
      <c r="B29" s="22" t="str">
        <f t="shared" si="18"/>
        <v>Hayagan, Ruel</v>
      </c>
      <c r="C29" s="248" t="str">
        <f t="shared" si="19"/>
        <v>Cook</v>
      </c>
      <c r="D29" s="141">
        <f t="shared" si="12"/>
        <v>0</v>
      </c>
      <c r="E29" s="353"/>
      <c r="F29" s="356">
        <f t="shared" si="15"/>
        <v>0</v>
      </c>
      <c r="G29" s="353"/>
      <c r="H29" s="356">
        <f t="shared" si="16"/>
        <v>0</v>
      </c>
      <c r="I29" s="353"/>
      <c r="J29" s="15"/>
      <c r="K29" s="15"/>
      <c r="L29" s="15"/>
      <c r="M29" s="18"/>
      <c r="N29" s="15"/>
      <c r="O29" s="18"/>
      <c r="P29" s="158">
        <f>+D29-F29-H29-J29-K29-L29-M29-N29-O29-I29</f>
        <v>0</v>
      </c>
      <c r="R29" s="71">
        <f t="shared" si="14"/>
        <v>0</v>
      </c>
    </row>
    <row r="30" spans="1:24" s="138" customFormat="1" ht="12" customHeight="1" x14ac:dyDescent="0.2">
      <c r="A30" s="139">
        <v>9</v>
      </c>
      <c r="B30" s="22" t="str">
        <f t="shared" si="18"/>
        <v>Labadan, Eric</v>
      </c>
      <c r="C30" s="248" t="str">
        <f t="shared" si="19"/>
        <v>Waiter</v>
      </c>
      <c r="D30" s="141">
        <f t="shared" si="12"/>
        <v>0</v>
      </c>
      <c r="E30" s="353"/>
      <c r="F30" s="356">
        <f t="shared" si="15"/>
        <v>0</v>
      </c>
      <c r="G30" s="353"/>
      <c r="H30" s="356">
        <f t="shared" si="16"/>
        <v>0</v>
      </c>
      <c r="I30" s="353"/>
      <c r="J30" s="15"/>
      <c r="K30" s="15"/>
      <c r="L30" s="15"/>
      <c r="M30" s="18"/>
      <c r="N30" s="15"/>
      <c r="O30" s="18"/>
      <c r="P30" s="158">
        <f t="shared" ref="P30:P31" si="20">+D30-F30-H30-J30-K30-L30-M30-N30-O30-I30</f>
        <v>0</v>
      </c>
      <c r="R30" s="71">
        <f t="shared" si="14"/>
        <v>0</v>
      </c>
    </row>
    <row r="31" spans="1:24" s="138" customFormat="1" ht="12" customHeight="1" x14ac:dyDescent="0.2">
      <c r="A31" s="139">
        <v>10</v>
      </c>
      <c r="B31" s="22">
        <f t="shared" si="18"/>
        <v>0</v>
      </c>
      <c r="C31" s="248">
        <f t="shared" si="19"/>
        <v>0</v>
      </c>
      <c r="D31" s="141">
        <f t="shared" si="12"/>
        <v>0</v>
      </c>
      <c r="E31" s="15"/>
      <c r="F31" s="21">
        <f t="shared" si="15"/>
        <v>0</v>
      </c>
      <c r="G31" s="159"/>
      <c r="H31" s="21">
        <f t="shared" si="16"/>
        <v>0</v>
      </c>
      <c r="I31" s="122"/>
      <c r="J31" s="15"/>
      <c r="K31" s="15"/>
      <c r="L31" s="15"/>
      <c r="M31" s="18"/>
      <c r="N31" s="15"/>
      <c r="O31" s="18"/>
      <c r="P31" s="158">
        <f t="shared" si="20"/>
        <v>0</v>
      </c>
      <c r="R31" s="71">
        <f t="shared" si="14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11245.384615384615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21">+SUM(J22:J32)</f>
        <v>0</v>
      </c>
      <c r="K33" s="3">
        <f t="shared" si="21"/>
        <v>0</v>
      </c>
      <c r="L33" s="3">
        <f t="shared" si="21"/>
        <v>0</v>
      </c>
      <c r="M33" s="3">
        <f t="shared" si="21"/>
        <v>0</v>
      </c>
      <c r="N33" s="3">
        <f t="shared" si="21"/>
        <v>0</v>
      </c>
      <c r="O33" s="3">
        <f t="shared" si="21"/>
        <v>0</v>
      </c>
      <c r="P33" s="5">
        <f>+SUM(P22:P32)</f>
        <v>11245.384615384615</v>
      </c>
      <c r="R33" s="51"/>
      <c r="S33" s="249" t="s">
        <v>102</v>
      </c>
      <c r="T33" s="163"/>
    </row>
    <row r="34" spans="1:25" x14ac:dyDescent="0.2">
      <c r="O34" s="19" t="s">
        <v>307</v>
      </c>
      <c r="P34" s="19" t="s">
        <v>115</v>
      </c>
      <c r="Q34" s="19" t="s">
        <v>308</v>
      </c>
      <c r="R34" s="19" t="s">
        <v>3</v>
      </c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2">B22</f>
        <v>Biarcal, Ronald Glenn</v>
      </c>
      <c r="N35" s="165"/>
      <c r="O35" s="16">
        <f>P35/13</f>
        <v>79.538461538461533</v>
      </c>
      <c r="P35" s="16">
        <f>1034</f>
        <v>1034</v>
      </c>
      <c r="Q35" s="16">
        <v>0</v>
      </c>
      <c r="R35" s="126">
        <f>O35*Q35</f>
        <v>0</v>
      </c>
      <c r="S35" s="166">
        <f t="shared" ref="S35:S44" si="23">+P22+R35</f>
        <v>0</v>
      </c>
    </row>
    <row r="36" spans="1:25" x14ac:dyDescent="0.2">
      <c r="M36" s="16" t="str">
        <f t="shared" si="22"/>
        <v>Sanchez, Angelo</v>
      </c>
      <c r="N36" s="165"/>
      <c r="O36" s="16">
        <f t="shared" ref="O36:O38" si="24">P36/13</f>
        <v>76.92307692307692</v>
      </c>
      <c r="P36" s="16">
        <v>1000</v>
      </c>
      <c r="Q36" s="273">
        <v>0</v>
      </c>
      <c r="R36" s="126">
        <f t="shared" ref="R36:R44" si="25">O36*Q36</f>
        <v>0</v>
      </c>
      <c r="S36" s="166">
        <f t="shared" si="23"/>
        <v>0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299</v>
      </c>
      <c r="M37" s="16" t="str">
        <f t="shared" si="22"/>
        <v>Dino, Joyce</v>
      </c>
      <c r="N37" s="165"/>
      <c r="O37" s="16">
        <f t="shared" si="24"/>
        <v>100</v>
      </c>
      <c r="P37" s="16">
        <v>1300</v>
      </c>
      <c r="Q37" s="16">
        <v>6</v>
      </c>
      <c r="R37" s="126">
        <f t="shared" si="25"/>
        <v>600</v>
      </c>
      <c r="S37" s="166">
        <f t="shared" si="23"/>
        <v>5401.3846153846152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2"/>
        <v xml:space="preserve">Sosa, Anna Marie </v>
      </c>
      <c r="N38" s="165"/>
      <c r="O38" s="16">
        <f t="shared" si="24"/>
        <v>79.538461538461533</v>
      </c>
      <c r="P38" s="16">
        <f>1034</f>
        <v>1034</v>
      </c>
      <c r="Q38" s="16">
        <v>0</v>
      </c>
      <c r="R38" s="126">
        <f t="shared" si="25"/>
        <v>0</v>
      </c>
      <c r="S38" s="166">
        <f t="shared" si="23"/>
        <v>0</v>
      </c>
      <c r="T38" s="334"/>
      <c r="U38" s="334"/>
      <c r="V38" s="334"/>
      <c r="W38" s="334"/>
      <c r="X38" s="334"/>
      <c r="Y38" s="334"/>
    </row>
    <row r="39" spans="1:25" x14ac:dyDescent="0.2">
      <c r="M39" s="16" t="str">
        <f t="shared" si="22"/>
        <v>Briones, Christian Joy</v>
      </c>
      <c r="O39" s="16">
        <v>0</v>
      </c>
      <c r="P39" s="16">
        <v>0</v>
      </c>
      <c r="Q39" s="16">
        <v>0</v>
      </c>
      <c r="R39" s="126">
        <f t="shared" si="25"/>
        <v>0</v>
      </c>
      <c r="S39" s="166">
        <f t="shared" si="23"/>
        <v>3222</v>
      </c>
      <c r="T39" s="361"/>
      <c r="U39" s="334"/>
      <c r="V39" s="334"/>
      <c r="W39" s="334"/>
      <c r="X39" s="334"/>
      <c r="Y39" s="334"/>
    </row>
    <row r="40" spans="1:25" x14ac:dyDescent="0.2">
      <c r="M40" s="16" t="str">
        <f t="shared" si="22"/>
        <v>Cahilig,Benzen</v>
      </c>
      <c r="O40" s="16">
        <v>0</v>
      </c>
      <c r="P40" s="16">
        <v>0</v>
      </c>
      <c r="Q40" s="16">
        <v>0</v>
      </c>
      <c r="R40" s="126">
        <f t="shared" si="25"/>
        <v>0</v>
      </c>
      <c r="S40" s="166">
        <f t="shared" si="23"/>
        <v>3222</v>
      </c>
    </row>
    <row r="41" spans="1:25" x14ac:dyDescent="0.2">
      <c r="M41" s="16" t="str">
        <f t="shared" si="22"/>
        <v>Pantoja,Nancy</v>
      </c>
      <c r="O41" s="16">
        <v>0</v>
      </c>
      <c r="P41" s="16">
        <v>0</v>
      </c>
      <c r="Q41" s="16">
        <v>0</v>
      </c>
      <c r="R41" s="126">
        <f t="shared" si="25"/>
        <v>0</v>
      </c>
      <c r="S41" s="166">
        <f t="shared" si="23"/>
        <v>0</v>
      </c>
    </row>
    <row r="42" spans="1:25" x14ac:dyDescent="0.2">
      <c r="M42" s="16" t="str">
        <f t="shared" si="22"/>
        <v>Hayagan, Ruel</v>
      </c>
      <c r="O42" s="16">
        <v>0</v>
      </c>
      <c r="P42" s="16">
        <v>0</v>
      </c>
      <c r="Q42" s="16">
        <v>0</v>
      </c>
      <c r="R42" s="126">
        <f t="shared" si="25"/>
        <v>0</v>
      </c>
      <c r="S42" s="166">
        <f t="shared" si="23"/>
        <v>0</v>
      </c>
    </row>
    <row r="43" spans="1:25" x14ac:dyDescent="0.2">
      <c r="M43" s="16" t="str">
        <f t="shared" si="22"/>
        <v>Labadan, Eric</v>
      </c>
      <c r="O43" s="16">
        <v>0</v>
      </c>
      <c r="P43" s="16">
        <v>0</v>
      </c>
      <c r="Q43" s="16">
        <v>0</v>
      </c>
      <c r="R43" s="126">
        <f t="shared" si="25"/>
        <v>0</v>
      </c>
      <c r="S43" s="166">
        <f t="shared" si="23"/>
        <v>0</v>
      </c>
    </row>
    <row r="44" spans="1:25" x14ac:dyDescent="0.2">
      <c r="M44" s="16">
        <f t="shared" si="22"/>
        <v>0</v>
      </c>
      <c r="O44" s="16">
        <v>0</v>
      </c>
      <c r="P44" s="16">
        <v>0</v>
      </c>
      <c r="Q44" s="16">
        <v>0</v>
      </c>
      <c r="R44" s="126">
        <f t="shared" si="25"/>
        <v>0</v>
      </c>
      <c r="S44" s="166">
        <f t="shared" si="23"/>
        <v>0</v>
      </c>
    </row>
    <row r="46" spans="1:25" x14ac:dyDescent="0.2">
      <c r="P46" s="169"/>
      <c r="R46" s="126" t="s">
        <v>3</v>
      </c>
      <c r="S46" s="164">
        <f>SUM(S35:S45)</f>
        <v>11845.384615384615</v>
      </c>
    </row>
    <row r="53" spans="1:16" ht="13.5" thickBot="1" x14ac:dyDescent="0.25"/>
    <row r="54" spans="1:16" ht="13.5" thickBot="1" x14ac:dyDescent="0.25">
      <c r="A54" s="397"/>
      <c r="B54" s="399" t="s">
        <v>0</v>
      </c>
      <c r="C54" s="401" t="s">
        <v>1</v>
      </c>
      <c r="D54" s="387" t="s">
        <v>45</v>
      </c>
      <c r="E54" s="385" t="s">
        <v>151</v>
      </c>
      <c r="F54" s="405" t="s">
        <v>151</v>
      </c>
      <c r="G54" s="406"/>
      <c r="H54" s="410"/>
      <c r="I54" s="407" t="s">
        <v>3</v>
      </c>
      <c r="J54" s="409" t="s">
        <v>114</v>
      </c>
      <c r="K54" s="404" t="s">
        <v>115</v>
      </c>
      <c r="L54" s="404" t="s">
        <v>308</v>
      </c>
      <c r="M54" s="404" t="s">
        <v>3</v>
      </c>
      <c r="N54" s="418" t="s">
        <v>102</v>
      </c>
    </row>
    <row r="55" spans="1:16" ht="13.5" thickBot="1" x14ac:dyDescent="0.25">
      <c r="A55" s="398"/>
      <c r="B55" s="400"/>
      <c r="C55" s="402"/>
      <c r="D55" s="388"/>
      <c r="E55" s="386"/>
      <c r="F55" s="245" t="s">
        <v>117</v>
      </c>
      <c r="G55" s="246" t="s">
        <v>303</v>
      </c>
      <c r="H55" s="411"/>
      <c r="I55" s="408"/>
      <c r="J55" s="409"/>
      <c r="K55" s="404"/>
      <c r="L55" s="404"/>
      <c r="M55" s="404"/>
      <c r="N55" s="418"/>
    </row>
    <row r="56" spans="1:16" ht="13.5" thickBot="1" x14ac:dyDescent="0.25">
      <c r="A56" s="153">
        <v>1</v>
      </c>
      <c r="B56" s="49" t="str">
        <f t="shared" ref="B56:C65" si="26">+B22</f>
        <v>Biarcal, Ronald Glenn</v>
      </c>
      <c r="C56" s="49" t="str">
        <f t="shared" si="26"/>
        <v>M.T.Purchaser</v>
      </c>
      <c r="D56" s="133"/>
      <c r="E56" s="157"/>
      <c r="F56" s="236"/>
      <c r="G56" s="236"/>
      <c r="H56" s="157">
        <v>0</v>
      </c>
      <c r="I56" s="158">
        <f t="shared" ref="I56:I58" si="27">+D22-F22-H22-D56-J22-K22-L22-M22-N22-O22-E56-H56-F56-G56-I22</f>
        <v>0</v>
      </c>
      <c r="J56" s="274">
        <f>+O35</f>
        <v>79.538461538461533</v>
      </c>
      <c r="K56" s="274">
        <f t="shared" ref="K56:L60" si="28">+P35</f>
        <v>1034</v>
      </c>
      <c r="L56" s="274">
        <f t="shared" si="28"/>
        <v>0</v>
      </c>
      <c r="M56" s="126">
        <f t="shared" ref="M56:M59" si="29">J56*L56</f>
        <v>0</v>
      </c>
      <c r="N56" s="165">
        <f>P22+M56</f>
        <v>0</v>
      </c>
    </row>
    <row r="57" spans="1:16" ht="13.5" thickBot="1" x14ac:dyDescent="0.25">
      <c r="A57" s="139">
        <v>2</v>
      </c>
      <c r="B57" s="22" t="str">
        <f t="shared" si="26"/>
        <v>Sanchez, Angelo</v>
      </c>
      <c r="C57" s="248" t="str">
        <f t="shared" si="26"/>
        <v>Head Cook</v>
      </c>
      <c r="D57" s="73"/>
      <c r="E57" s="122"/>
      <c r="F57" s="122"/>
      <c r="G57" s="236"/>
      <c r="H57" s="157">
        <v>0</v>
      </c>
      <c r="I57" s="158">
        <f>+D23-F23-H23-D57-J23-K23-L23-M23-N23-O23-E57-H57-F57-G57-I23</f>
        <v>0</v>
      </c>
      <c r="J57" s="274">
        <f>+O36</f>
        <v>76.92307692307692</v>
      </c>
      <c r="K57" s="274">
        <f t="shared" si="28"/>
        <v>1000</v>
      </c>
      <c r="L57" s="274">
        <f t="shared" si="28"/>
        <v>0</v>
      </c>
      <c r="M57" s="126">
        <f t="shared" si="29"/>
        <v>0</v>
      </c>
      <c r="N57" s="165">
        <f>P23+M57</f>
        <v>0</v>
      </c>
    </row>
    <row r="58" spans="1:16" ht="13.5" thickBot="1" x14ac:dyDescent="0.25">
      <c r="A58" s="139">
        <v>3</v>
      </c>
      <c r="B58" s="22" t="str">
        <f t="shared" si="26"/>
        <v>Dino, Joyce</v>
      </c>
      <c r="C58" s="248" t="str">
        <f t="shared" si="26"/>
        <v>Store Manager</v>
      </c>
      <c r="D58" s="73"/>
      <c r="E58" s="122"/>
      <c r="F58" s="18"/>
      <c r="G58" s="236"/>
      <c r="H58" s="157">
        <v>0</v>
      </c>
      <c r="I58" s="158">
        <f t="shared" si="27"/>
        <v>4801.3846153846152</v>
      </c>
      <c r="J58" s="274">
        <f>+O37</f>
        <v>100</v>
      </c>
      <c r="K58" s="274">
        <f t="shared" si="28"/>
        <v>1300</v>
      </c>
      <c r="L58" s="274">
        <f t="shared" si="28"/>
        <v>6</v>
      </c>
      <c r="M58" s="126">
        <f t="shared" si="29"/>
        <v>600</v>
      </c>
      <c r="N58" s="165">
        <f>P24+M58</f>
        <v>5401.3846153846152</v>
      </c>
      <c r="P58" s="165"/>
    </row>
    <row r="59" spans="1:16" ht="13.5" thickBot="1" x14ac:dyDescent="0.25">
      <c r="A59" s="139">
        <v>4</v>
      </c>
      <c r="B59" s="22" t="str">
        <f t="shared" si="26"/>
        <v xml:space="preserve">Sosa, Anna Marie </v>
      </c>
      <c r="C59" s="248" t="str">
        <f t="shared" si="26"/>
        <v>M.T.Bookkeeper</v>
      </c>
      <c r="D59" s="73"/>
      <c r="E59" s="122"/>
      <c r="F59" s="122"/>
      <c r="G59" s="236"/>
      <c r="H59" s="157">
        <v>0</v>
      </c>
      <c r="I59" s="158">
        <f>+D25-F25-H25-D59-J25-K25-L25-M25-N25-O25-E59-H59-F59-G59-I25</f>
        <v>0</v>
      </c>
      <c r="J59" s="274">
        <f>+O38</f>
        <v>79.538461538461533</v>
      </c>
      <c r="K59" s="274">
        <f t="shared" si="28"/>
        <v>1034</v>
      </c>
      <c r="L59" s="274">
        <f t="shared" si="28"/>
        <v>0</v>
      </c>
      <c r="M59" s="126">
        <f t="shared" si="29"/>
        <v>0</v>
      </c>
      <c r="N59" s="165">
        <f>P25+M59</f>
        <v>0</v>
      </c>
    </row>
    <row r="60" spans="1:16" ht="13.5" thickBot="1" x14ac:dyDescent="0.25">
      <c r="A60" s="139">
        <v>5</v>
      </c>
      <c r="B60" s="22" t="str">
        <f t="shared" si="26"/>
        <v>Briones, Christian Joy</v>
      </c>
      <c r="C60" s="248" t="str">
        <f t="shared" si="26"/>
        <v>Asst. Cook</v>
      </c>
      <c r="D60" s="73"/>
      <c r="E60" s="122"/>
      <c r="F60" s="122"/>
      <c r="G60" s="236"/>
      <c r="H60" s="157">
        <v>0</v>
      </c>
      <c r="I60" s="158">
        <f>+D26-F26-H26-D60-J26-K26-L26-M26-N26-O26-E60-H60-F60-G60-I26</f>
        <v>3222</v>
      </c>
      <c r="J60" s="274">
        <f>+O39</f>
        <v>0</v>
      </c>
      <c r="K60" s="274">
        <f t="shared" si="28"/>
        <v>0</v>
      </c>
      <c r="L60" s="274">
        <f t="shared" si="28"/>
        <v>0</v>
      </c>
      <c r="N60" s="165">
        <f t="shared" ref="N60:N65" si="30">+I60+J60+K60</f>
        <v>3222</v>
      </c>
    </row>
    <row r="61" spans="1:16" ht="13.5" thickBot="1" x14ac:dyDescent="0.25">
      <c r="A61" s="139">
        <v>6</v>
      </c>
      <c r="B61" s="22" t="str">
        <f t="shared" si="26"/>
        <v>Cahilig,Benzen</v>
      </c>
      <c r="C61" s="248" t="str">
        <f t="shared" si="26"/>
        <v>Cook</v>
      </c>
      <c r="D61" s="73"/>
      <c r="E61" s="122"/>
      <c r="F61" s="122"/>
      <c r="G61" s="236"/>
      <c r="H61" s="157">
        <v>0</v>
      </c>
      <c r="I61" s="158">
        <f>+D27-F27-H27-D61-J27-K27-L27-M27-N27-O27-E61-H61-F61-G61-I27</f>
        <v>3222</v>
      </c>
      <c r="N61" s="165">
        <f t="shared" si="30"/>
        <v>3222</v>
      </c>
    </row>
    <row r="62" spans="1:16" x14ac:dyDescent="0.2">
      <c r="A62" s="139">
        <v>7</v>
      </c>
      <c r="B62" s="22" t="str">
        <f t="shared" si="26"/>
        <v>Pantoja,Nancy</v>
      </c>
      <c r="C62" s="248" t="str">
        <f t="shared" si="26"/>
        <v>Cashier</v>
      </c>
      <c r="D62" s="73"/>
      <c r="E62" s="122"/>
      <c r="F62" s="122"/>
      <c r="G62" s="236"/>
      <c r="H62" s="157">
        <v>0</v>
      </c>
      <c r="I62" s="158">
        <f>+D28-F28-H28-D62-J28-K28-L28-M28-N28-O28-E62-H62-F62-G62-I28</f>
        <v>0</v>
      </c>
      <c r="N62" s="165">
        <f t="shared" si="30"/>
        <v>0</v>
      </c>
    </row>
    <row r="63" spans="1:16" x14ac:dyDescent="0.2">
      <c r="A63" s="139">
        <v>8</v>
      </c>
      <c r="B63" s="22" t="str">
        <f t="shared" si="26"/>
        <v>Hayagan, Ruel</v>
      </c>
      <c r="C63" s="248" t="str">
        <f t="shared" si="26"/>
        <v>Cook</v>
      </c>
      <c r="D63" s="73"/>
      <c r="E63" s="122"/>
      <c r="F63" s="122"/>
      <c r="G63" s="122"/>
      <c r="H63" s="15">
        <v>0</v>
      </c>
      <c r="I63" s="158">
        <f t="shared" ref="I63:I65" si="31">+D29-F29-H29-D63-J29-K29-L29-M29-N29-O29-E63-H63-F63-G63-I29</f>
        <v>0</v>
      </c>
      <c r="N63" s="165">
        <f t="shared" si="30"/>
        <v>0</v>
      </c>
    </row>
    <row r="64" spans="1:16" x14ac:dyDescent="0.2">
      <c r="A64" s="139">
        <v>9</v>
      </c>
      <c r="B64" s="22" t="str">
        <f t="shared" si="26"/>
        <v>Labadan, Eric</v>
      </c>
      <c r="C64" s="248" t="str">
        <f t="shared" si="26"/>
        <v>Waiter</v>
      </c>
      <c r="D64" s="73"/>
      <c r="E64" s="122"/>
      <c r="F64" s="122"/>
      <c r="G64" s="122"/>
      <c r="H64" s="15">
        <v>0</v>
      </c>
      <c r="I64" s="158">
        <f t="shared" si="31"/>
        <v>0</v>
      </c>
      <c r="N64" s="165">
        <f t="shared" si="30"/>
        <v>0</v>
      </c>
    </row>
    <row r="65" spans="1:14" x14ac:dyDescent="0.2">
      <c r="A65" s="139">
        <v>10</v>
      </c>
      <c r="B65" s="22">
        <f t="shared" si="26"/>
        <v>0</v>
      </c>
      <c r="C65" s="248">
        <f t="shared" si="26"/>
        <v>0</v>
      </c>
      <c r="D65" s="22"/>
      <c r="E65" s="122"/>
      <c r="F65" s="122"/>
      <c r="G65" s="122"/>
      <c r="H65" s="15">
        <v>0</v>
      </c>
      <c r="I65" s="158">
        <f t="shared" si="31"/>
        <v>0</v>
      </c>
      <c r="N65" s="165">
        <f t="shared" si="30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11245.384615384615</v>
      </c>
      <c r="N67" s="362">
        <f>SUM(N56:N66)</f>
        <v>11845.384615384615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9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M54:M55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6" t="str">
        <f>'26-10 payroll'!A1</f>
        <v>THE OLD SPAGHETTI HOUSE</v>
      </c>
      <c r="C2" s="437"/>
      <c r="D2" s="437"/>
      <c r="E2" s="437"/>
      <c r="F2" s="437"/>
      <c r="G2" s="437"/>
      <c r="H2" s="438"/>
      <c r="I2" s="178"/>
      <c r="J2" s="436" t="str">
        <f>'26-10 payroll'!A1</f>
        <v>THE OLD SPAGHETTI HOUSE</v>
      </c>
      <c r="K2" s="437"/>
      <c r="L2" s="437"/>
      <c r="M2" s="437"/>
      <c r="N2" s="437"/>
      <c r="O2" s="437"/>
      <c r="P2" s="438"/>
    </row>
    <row r="3" spans="1:22" s="179" customFormat="1" x14ac:dyDescent="0.2">
      <c r="A3" s="170"/>
      <c r="B3" s="439" t="str">
        <f>'26-10 payroll'!D2</f>
        <v>VALERO</v>
      </c>
      <c r="C3" s="440"/>
      <c r="D3" s="440"/>
      <c r="E3" s="440"/>
      <c r="F3" s="440"/>
      <c r="G3" s="440"/>
      <c r="H3" s="441"/>
      <c r="I3" s="178"/>
      <c r="J3" s="439" t="str">
        <f>'26-10 payroll'!D2</f>
        <v>VALERO</v>
      </c>
      <c r="K3" s="440"/>
      <c r="L3" s="440"/>
      <c r="M3" s="440"/>
      <c r="N3" s="440"/>
      <c r="O3" s="440"/>
      <c r="P3" s="441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2" t="s">
        <v>25</v>
      </c>
      <c r="C5" s="443"/>
      <c r="D5" s="443"/>
      <c r="E5" s="443"/>
      <c r="F5" s="443"/>
      <c r="G5" s="443"/>
      <c r="H5" s="444"/>
      <c r="I5" s="178"/>
      <c r="J5" s="442" t="s">
        <v>25</v>
      </c>
      <c r="K5" s="443"/>
      <c r="L5" s="443"/>
      <c r="M5" s="443"/>
      <c r="N5" s="443"/>
      <c r="O5" s="443"/>
      <c r="P5" s="444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5" t="str">
        <f>'26-10 payroll'!B7</f>
        <v>Biarcal, Ronald Glenn</v>
      </c>
      <c r="E7" s="445"/>
      <c r="F7" s="445"/>
      <c r="G7" s="55"/>
      <c r="H7" s="194"/>
      <c r="I7" s="195"/>
      <c r="J7" s="192" t="s">
        <v>26</v>
      </c>
      <c r="K7" s="193" t="s">
        <v>27</v>
      </c>
      <c r="L7" s="445" t="str">
        <f>'26-10 payroll'!B8</f>
        <v>Sanchez, Angelo</v>
      </c>
      <c r="M7" s="445"/>
      <c r="N7" s="445"/>
      <c r="O7" s="9"/>
      <c r="P7" s="194"/>
    </row>
    <row r="8" spans="1:22" x14ac:dyDescent="0.2">
      <c r="B8" s="192" t="s">
        <v>28</v>
      </c>
      <c r="C8" s="193" t="s">
        <v>27</v>
      </c>
      <c r="D8" s="446">
        <f>'26-10 payroll'!E7</f>
        <v>527</v>
      </c>
      <c r="E8" s="446"/>
      <c r="F8" s="446"/>
      <c r="G8" s="55"/>
      <c r="H8" s="196"/>
      <c r="I8" s="195"/>
      <c r="J8" s="192" t="s">
        <v>28</v>
      </c>
      <c r="K8" s="193" t="s">
        <v>27</v>
      </c>
      <c r="L8" s="446">
        <f>'26-10 payroll'!E8</f>
        <v>527</v>
      </c>
      <c r="M8" s="446"/>
      <c r="N8" s="446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47" t="str">
        <f>'26-10 payroll'!D3</f>
        <v>August 10-15, 2020</v>
      </c>
      <c r="E9" s="447"/>
      <c r="F9" s="447"/>
      <c r="G9" s="55"/>
      <c r="H9" s="194"/>
      <c r="I9" s="195"/>
      <c r="J9" s="192" t="s">
        <v>29</v>
      </c>
      <c r="K9" s="193" t="s">
        <v>27</v>
      </c>
      <c r="L9" s="447" t="str">
        <f>'26-10 payroll'!D3</f>
        <v>August 10-15, 2020</v>
      </c>
      <c r="M9" s="447"/>
      <c r="N9" s="447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0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0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1113.5384615384614</v>
      </c>
      <c r="G17" s="55"/>
      <c r="H17" s="56">
        <f>SUM(F13:F17)</f>
        <v>1113.5384615384614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1076.9230769230769</v>
      </c>
      <c r="O17" s="9"/>
      <c r="P17" s="10">
        <f>SUM(N13:N17)</f>
        <v>1076.9230769230769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1113.5384615384614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1076.9230769230769</v>
      </c>
      <c r="R28" s="215"/>
      <c r="T28" s="216">
        <f>+H28-'26-10 payroll'!S35</f>
        <v>1113.5384615384614</v>
      </c>
      <c r="U28" s="217"/>
      <c r="V28" s="218">
        <f>+P28-'26-10 payroll'!S36</f>
        <v>1076.9230769230769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6" t="str">
        <f>'26-10 payroll'!A1</f>
        <v>THE OLD SPAGHETTI HOUSE</v>
      </c>
      <c r="C35" s="437"/>
      <c r="D35" s="437"/>
      <c r="E35" s="437"/>
      <c r="F35" s="437"/>
      <c r="G35" s="437"/>
      <c r="H35" s="438"/>
      <c r="I35" s="178"/>
      <c r="J35" s="436" t="str">
        <f>'26-10 payroll'!A1</f>
        <v>THE OLD SPAGHETTI HOUSE</v>
      </c>
      <c r="K35" s="437"/>
      <c r="L35" s="437"/>
      <c r="M35" s="437"/>
      <c r="N35" s="437"/>
      <c r="O35" s="437"/>
      <c r="P35" s="438"/>
    </row>
    <row r="36" spans="2:17" x14ac:dyDescent="0.2">
      <c r="B36" s="439" t="str">
        <f>'26-10 payroll'!D2</f>
        <v>VALERO</v>
      </c>
      <c r="C36" s="440"/>
      <c r="D36" s="440"/>
      <c r="E36" s="440"/>
      <c r="F36" s="440"/>
      <c r="G36" s="440"/>
      <c r="H36" s="441"/>
      <c r="I36" s="178"/>
      <c r="J36" s="439" t="str">
        <f>'26-10 payroll'!D2</f>
        <v>VALERO</v>
      </c>
      <c r="K36" s="440"/>
      <c r="L36" s="440"/>
      <c r="M36" s="440"/>
      <c r="N36" s="440"/>
      <c r="O36" s="440"/>
      <c r="P36" s="441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2" t="s">
        <v>25</v>
      </c>
      <c r="C38" s="443"/>
      <c r="D38" s="443"/>
      <c r="E38" s="443"/>
      <c r="F38" s="443"/>
      <c r="G38" s="443"/>
      <c r="H38" s="444"/>
      <c r="I38" s="178"/>
      <c r="J38" s="442" t="s">
        <v>25</v>
      </c>
      <c r="K38" s="443"/>
      <c r="L38" s="443"/>
      <c r="M38" s="443"/>
      <c r="N38" s="443"/>
      <c r="O38" s="443"/>
      <c r="P38" s="444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5" t="str">
        <f>'26-10 payroll'!B24</f>
        <v>Dino, Joyce</v>
      </c>
      <c r="E40" s="445"/>
      <c r="F40" s="445"/>
      <c r="G40" s="55"/>
      <c r="H40" s="194"/>
      <c r="I40" s="195"/>
      <c r="J40" s="192" t="s">
        <v>26</v>
      </c>
      <c r="K40" s="193" t="s">
        <v>27</v>
      </c>
      <c r="L40" s="448" t="str">
        <f>'26-10 payroll'!B10</f>
        <v xml:space="preserve">Sosa, Anna Marie </v>
      </c>
      <c r="M40" s="445"/>
      <c r="N40" s="445"/>
      <c r="O40" s="9"/>
      <c r="P40" s="194"/>
    </row>
    <row r="41" spans="2:17" x14ac:dyDescent="0.2">
      <c r="B41" s="192" t="s">
        <v>28</v>
      </c>
      <c r="C41" s="193" t="s">
        <v>27</v>
      </c>
      <c r="D41" s="446">
        <f>'26-10 payroll'!E9</f>
        <v>790.23076923076928</v>
      </c>
      <c r="E41" s="446"/>
      <c r="F41" s="446"/>
      <c r="G41" s="55"/>
      <c r="H41" s="196"/>
      <c r="I41" s="195"/>
      <c r="J41" s="192" t="s">
        <v>28</v>
      </c>
      <c r="K41" s="193" t="s">
        <v>27</v>
      </c>
      <c r="L41" s="446">
        <f>'26-10 payroll'!E10</f>
        <v>527</v>
      </c>
      <c r="M41" s="446"/>
      <c r="N41" s="446"/>
      <c r="O41" s="9"/>
      <c r="P41" s="196"/>
    </row>
    <row r="42" spans="2:17" x14ac:dyDescent="0.2">
      <c r="B42" s="192" t="s">
        <v>29</v>
      </c>
      <c r="C42" s="193" t="s">
        <v>27</v>
      </c>
      <c r="D42" s="447" t="str">
        <f>'26-10 payroll'!D3</f>
        <v>August 10-15, 2020</v>
      </c>
      <c r="E42" s="447"/>
      <c r="F42" s="447"/>
      <c r="G42" s="55"/>
      <c r="H42" s="194"/>
      <c r="I42" s="195"/>
      <c r="J42" s="192" t="s">
        <v>29</v>
      </c>
      <c r="K42" s="193" t="s">
        <v>27</v>
      </c>
      <c r="L42" s="447" t="str">
        <f>'26-10 payroll'!D3</f>
        <v>August 10-15, 2020</v>
      </c>
      <c r="M42" s="447"/>
      <c r="N42" s="447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4741.3846153846152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0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6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60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1406</v>
      </c>
      <c r="G50" s="55"/>
      <c r="H50" s="56">
        <f>SUM(F46:F50)</f>
        <v>1466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1113.5384615384614</v>
      </c>
      <c r="O50" s="9"/>
      <c r="P50" s="10">
        <f>SUM(N46:N50)</f>
        <v>1113.5384615384614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6207.3846153846152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1113.5384615384614</v>
      </c>
      <c r="Q61" s="174"/>
      <c r="T61" s="216">
        <f>+H61-'26-10 payroll'!S37</f>
        <v>806</v>
      </c>
      <c r="V61" s="237">
        <f>+P61-'26-10 payroll'!S38</f>
        <v>1113.5384615384614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6" t="str">
        <f>'26-10 payroll'!A1</f>
        <v>THE OLD SPAGHETTI HOUSE</v>
      </c>
      <c r="C68" s="437"/>
      <c r="D68" s="437"/>
      <c r="E68" s="437"/>
      <c r="F68" s="437"/>
      <c r="G68" s="437"/>
      <c r="H68" s="438"/>
      <c r="I68" s="178"/>
      <c r="J68" s="436" t="str">
        <f>'26-10 payroll'!A1</f>
        <v>THE OLD SPAGHETTI HOUSE</v>
      </c>
      <c r="K68" s="437"/>
      <c r="L68" s="437"/>
      <c r="M68" s="437"/>
      <c r="N68" s="437"/>
      <c r="O68" s="437"/>
      <c r="P68" s="438"/>
    </row>
    <row r="69" spans="2:17" x14ac:dyDescent="0.2">
      <c r="B69" s="439" t="str">
        <f>'26-10 payroll'!D2</f>
        <v>VALERO</v>
      </c>
      <c r="C69" s="440"/>
      <c r="D69" s="440"/>
      <c r="E69" s="440"/>
      <c r="F69" s="440"/>
      <c r="G69" s="440"/>
      <c r="H69" s="441"/>
      <c r="I69" s="178"/>
      <c r="J69" s="439" t="str">
        <f>'26-10 payroll'!D2</f>
        <v>VALERO</v>
      </c>
      <c r="K69" s="440"/>
      <c r="L69" s="440"/>
      <c r="M69" s="440"/>
      <c r="N69" s="440"/>
      <c r="O69" s="440"/>
      <c r="P69" s="441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2" t="s">
        <v>25</v>
      </c>
      <c r="C71" s="443"/>
      <c r="D71" s="443"/>
      <c r="E71" s="443"/>
      <c r="F71" s="443"/>
      <c r="G71" s="443"/>
      <c r="H71" s="444"/>
      <c r="I71" s="178"/>
      <c r="J71" s="442" t="s">
        <v>25</v>
      </c>
      <c r="K71" s="443"/>
      <c r="L71" s="443"/>
      <c r="M71" s="443"/>
      <c r="N71" s="443"/>
      <c r="O71" s="443"/>
      <c r="P71" s="444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8" t="str">
        <f>'26-10 payroll'!B11</f>
        <v>Briones, Christian Joy</v>
      </c>
      <c r="E73" s="445"/>
      <c r="F73" s="445"/>
      <c r="G73" s="55"/>
      <c r="H73" s="194"/>
      <c r="I73" s="195"/>
      <c r="J73" s="192" t="s">
        <v>26</v>
      </c>
      <c r="K73" s="193" t="s">
        <v>27</v>
      </c>
      <c r="L73" s="448" t="str">
        <f>'26-10 payroll'!B12</f>
        <v>Cahilig,Benzen</v>
      </c>
      <c r="M73" s="445"/>
      <c r="N73" s="445"/>
      <c r="O73" s="9"/>
      <c r="P73" s="194"/>
    </row>
    <row r="74" spans="2:17" x14ac:dyDescent="0.2">
      <c r="B74" s="192" t="s">
        <v>28</v>
      </c>
      <c r="C74" s="193" t="s">
        <v>27</v>
      </c>
      <c r="D74" s="446">
        <f>'26-10 payroll'!E11</f>
        <v>527</v>
      </c>
      <c r="E74" s="446"/>
      <c r="F74" s="446"/>
      <c r="G74" s="55"/>
      <c r="H74" s="196"/>
      <c r="I74" s="195"/>
      <c r="J74" s="192" t="s">
        <v>28</v>
      </c>
      <c r="K74" s="193" t="s">
        <v>27</v>
      </c>
      <c r="L74" s="446">
        <f>'26-10 payroll'!E12</f>
        <v>527</v>
      </c>
      <c r="M74" s="446"/>
      <c r="N74" s="446"/>
      <c r="O74" s="9"/>
      <c r="P74" s="196"/>
    </row>
    <row r="75" spans="2:17" x14ac:dyDescent="0.2">
      <c r="B75" s="192" t="s">
        <v>29</v>
      </c>
      <c r="C75" s="193" t="s">
        <v>27</v>
      </c>
      <c r="D75" s="447" t="str">
        <f>'26-10 payroll'!D3</f>
        <v>August 10-15, 2020</v>
      </c>
      <c r="E75" s="447"/>
      <c r="F75" s="447"/>
      <c r="G75" s="55"/>
      <c r="H75" s="194"/>
      <c r="I75" s="195"/>
      <c r="J75" s="192" t="s">
        <v>29</v>
      </c>
      <c r="K75" s="193" t="s">
        <v>27</v>
      </c>
      <c r="L75" s="447" t="str">
        <f>'26-10 payroll'!D3</f>
        <v>August 10-15, 2020</v>
      </c>
      <c r="M75" s="447"/>
      <c r="N75" s="447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3162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3162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6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6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60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60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60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60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3222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3222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6" t="str">
        <f>'26-10 payroll'!A1</f>
        <v>THE OLD SPAGHETTI HOUSE</v>
      </c>
      <c r="C101" s="437"/>
      <c r="D101" s="437"/>
      <c r="E101" s="437"/>
      <c r="F101" s="437"/>
      <c r="G101" s="437"/>
      <c r="H101" s="438"/>
      <c r="I101" s="178"/>
      <c r="J101" s="436" t="str">
        <f>'26-10 payroll'!A1</f>
        <v>THE OLD SPAGHETTI HOUSE</v>
      </c>
      <c r="K101" s="437"/>
      <c r="L101" s="437"/>
      <c r="M101" s="437"/>
      <c r="N101" s="437"/>
      <c r="O101" s="437"/>
      <c r="P101" s="438"/>
    </row>
    <row r="102" spans="2:17" x14ac:dyDescent="0.2">
      <c r="B102" s="439" t="str">
        <f>'26-10 payroll'!D2</f>
        <v>VALERO</v>
      </c>
      <c r="C102" s="440"/>
      <c r="D102" s="440"/>
      <c r="E102" s="440"/>
      <c r="F102" s="440"/>
      <c r="G102" s="440"/>
      <c r="H102" s="441"/>
      <c r="I102" s="178"/>
      <c r="J102" s="439" t="str">
        <f>'26-10 payroll'!D2</f>
        <v>VALERO</v>
      </c>
      <c r="K102" s="440"/>
      <c r="L102" s="440"/>
      <c r="M102" s="440"/>
      <c r="N102" s="440"/>
      <c r="O102" s="440"/>
      <c r="P102" s="441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2" t="s">
        <v>25</v>
      </c>
      <c r="C104" s="443"/>
      <c r="D104" s="443"/>
      <c r="E104" s="443"/>
      <c r="F104" s="443"/>
      <c r="G104" s="443"/>
      <c r="H104" s="444"/>
      <c r="I104" s="178"/>
      <c r="J104" s="442" t="s">
        <v>25</v>
      </c>
      <c r="K104" s="443"/>
      <c r="L104" s="443"/>
      <c r="M104" s="443"/>
      <c r="N104" s="443"/>
      <c r="O104" s="443"/>
      <c r="P104" s="444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8" t="str">
        <f>'26-10 payroll'!B13</f>
        <v>Pantoja,Nancy</v>
      </c>
      <c r="E106" s="445"/>
      <c r="F106" s="445"/>
      <c r="G106" s="55"/>
      <c r="H106" s="194"/>
      <c r="I106" s="195"/>
      <c r="J106" s="192" t="s">
        <v>26</v>
      </c>
      <c r="K106" s="193" t="s">
        <v>27</v>
      </c>
      <c r="L106" s="448" t="str">
        <f>'26-10 payroll'!B29</f>
        <v>Hayagan, Ruel</v>
      </c>
      <c r="M106" s="445"/>
      <c r="N106" s="445"/>
      <c r="O106" s="9"/>
      <c r="P106" s="194"/>
    </row>
    <row r="107" spans="2:17" x14ac:dyDescent="0.2">
      <c r="B107" s="192" t="s">
        <v>28</v>
      </c>
      <c r="C107" s="193" t="s">
        <v>27</v>
      </c>
      <c r="D107" s="446">
        <f>'26-10 payroll'!E13</f>
        <v>527</v>
      </c>
      <c r="E107" s="446"/>
      <c r="F107" s="446"/>
      <c r="G107" s="55"/>
      <c r="H107" s="196"/>
      <c r="I107" s="195"/>
      <c r="J107" s="192" t="s">
        <v>28</v>
      </c>
      <c r="K107" s="193" t="s">
        <v>27</v>
      </c>
      <c r="L107" s="446">
        <f>'26-10 payroll'!E14</f>
        <v>527</v>
      </c>
      <c r="M107" s="446"/>
      <c r="N107" s="446"/>
      <c r="O107" s="9"/>
      <c r="P107" s="196"/>
    </row>
    <row r="108" spans="2:17" x14ac:dyDescent="0.2">
      <c r="B108" s="192" t="s">
        <v>29</v>
      </c>
      <c r="C108" s="193" t="s">
        <v>27</v>
      </c>
      <c r="D108" s="447" t="str">
        <f>'26-10 payroll'!D3</f>
        <v>August 10-15, 2020</v>
      </c>
      <c r="E108" s="447"/>
      <c r="F108" s="447"/>
      <c r="G108" s="55"/>
      <c r="H108" s="194"/>
      <c r="I108" s="195"/>
      <c r="J108" s="192" t="s">
        <v>29</v>
      </c>
      <c r="K108" s="193" t="s">
        <v>27</v>
      </c>
      <c r="L108" s="447" t="str">
        <f>'26-10 payroll'!D3</f>
        <v>August 10-15, 2020</v>
      </c>
      <c r="M108" s="447"/>
      <c r="N108" s="447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6" t="str">
        <f>'26-10 payroll'!A1</f>
        <v>THE OLD SPAGHETTI HOUSE</v>
      </c>
      <c r="C134" s="437"/>
      <c r="D134" s="437"/>
      <c r="E134" s="437"/>
      <c r="F134" s="437"/>
      <c r="G134" s="437"/>
      <c r="H134" s="438"/>
      <c r="I134" s="178"/>
      <c r="J134" s="436" t="str">
        <f>'26-10 payroll'!A1</f>
        <v>THE OLD SPAGHETTI HOUSE</v>
      </c>
      <c r="K134" s="437"/>
      <c r="L134" s="437"/>
      <c r="M134" s="437"/>
      <c r="N134" s="437"/>
      <c r="O134" s="437"/>
      <c r="P134" s="438"/>
    </row>
    <row r="135" spans="2:17" x14ac:dyDescent="0.2">
      <c r="B135" s="439" t="str">
        <f>'26-10 payroll'!D2</f>
        <v>VALERO</v>
      </c>
      <c r="C135" s="440"/>
      <c r="D135" s="440"/>
      <c r="E135" s="440"/>
      <c r="F135" s="440"/>
      <c r="G135" s="440"/>
      <c r="H135" s="441"/>
      <c r="I135" s="178"/>
      <c r="J135" s="439" t="str">
        <f>'26-10 payroll'!D2</f>
        <v>VALERO</v>
      </c>
      <c r="K135" s="440"/>
      <c r="L135" s="440"/>
      <c r="M135" s="440"/>
      <c r="N135" s="440"/>
      <c r="O135" s="440"/>
      <c r="P135" s="441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2" t="s">
        <v>25</v>
      </c>
      <c r="C137" s="443"/>
      <c r="D137" s="443"/>
      <c r="E137" s="443"/>
      <c r="F137" s="443"/>
      <c r="G137" s="443"/>
      <c r="H137" s="444"/>
      <c r="I137" s="178"/>
      <c r="J137" s="442" t="s">
        <v>25</v>
      </c>
      <c r="K137" s="443"/>
      <c r="L137" s="443"/>
      <c r="M137" s="443"/>
      <c r="N137" s="443"/>
      <c r="O137" s="443"/>
      <c r="P137" s="444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8" t="str">
        <f>'26-10 payroll'!B15</f>
        <v>Labadan, Eric</v>
      </c>
      <c r="E139" s="445"/>
      <c r="F139" s="445"/>
      <c r="G139" s="55"/>
      <c r="H139" s="194"/>
      <c r="I139" s="195"/>
      <c r="J139" s="192" t="s">
        <v>26</v>
      </c>
      <c r="K139" s="193" t="s">
        <v>27</v>
      </c>
      <c r="L139" s="445">
        <f>'26-10 payroll'!C112</f>
        <v>0</v>
      </c>
      <c r="M139" s="445"/>
      <c r="N139" s="445"/>
      <c r="O139" s="9"/>
      <c r="P139" s="194"/>
    </row>
    <row r="140" spans="2:17" x14ac:dyDescent="0.2">
      <c r="B140" s="192" t="s">
        <v>28</v>
      </c>
      <c r="C140" s="193" t="s">
        <v>27</v>
      </c>
      <c r="D140" s="446">
        <f>'26-10 payroll'!E15</f>
        <v>527</v>
      </c>
      <c r="E140" s="446"/>
      <c r="F140" s="446"/>
      <c r="G140" s="55"/>
      <c r="H140" s="196"/>
      <c r="I140" s="195"/>
      <c r="J140" s="192" t="s">
        <v>28</v>
      </c>
      <c r="K140" s="193" t="s">
        <v>27</v>
      </c>
      <c r="L140" s="446">
        <f>'26-10 payroll'!E112</f>
        <v>0</v>
      </c>
      <c r="M140" s="446"/>
      <c r="N140" s="446"/>
      <c r="O140" s="9"/>
      <c r="P140" s="196"/>
    </row>
    <row r="141" spans="2:17" x14ac:dyDescent="0.2">
      <c r="B141" s="192" t="s">
        <v>29</v>
      </c>
      <c r="C141" s="193" t="s">
        <v>27</v>
      </c>
      <c r="D141" s="447" t="str">
        <f>'26-10 payroll'!D3</f>
        <v>August 10-15, 2020</v>
      </c>
      <c r="E141" s="447"/>
      <c r="F141" s="447"/>
      <c r="G141" s="55"/>
      <c r="H141" s="194"/>
      <c r="I141" s="195"/>
      <c r="J141" s="192" t="s">
        <v>29</v>
      </c>
      <c r="K141" s="193" t="s">
        <v>27</v>
      </c>
      <c r="L141" s="447">
        <f>'26-10 payroll'!D105</f>
        <v>0</v>
      </c>
      <c r="M141" s="447"/>
      <c r="N141" s="447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89"/>
      <c r="B5" s="391" t="s">
        <v>0</v>
      </c>
      <c r="C5" s="393" t="s">
        <v>1</v>
      </c>
      <c r="D5" s="394" t="s">
        <v>13</v>
      </c>
      <c r="E5" s="393" t="s">
        <v>14</v>
      </c>
      <c r="F5" s="394" t="s">
        <v>15</v>
      </c>
      <c r="G5" s="393" t="s">
        <v>16</v>
      </c>
      <c r="H5" s="394" t="s">
        <v>44</v>
      </c>
      <c r="I5" s="427" t="s">
        <v>118</v>
      </c>
      <c r="J5" s="433" t="s">
        <v>91</v>
      </c>
      <c r="K5" s="434"/>
      <c r="L5" s="435"/>
      <c r="M5" s="416" t="s">
        <v>108</v>
      </c>
      <c r="N5" s="417"/>
      <c r="O5" s="417"/>
      <c r="P5" s="393" t="s">
        <v>2</v>
      </c>
      <c r="Q5" s="394" t="s">
        <v>17</v>
      </c>
      <c r="R5" s="393" t="s">
        <v>2</v>
      </c>
      <c r="S5" s="394" t="s">
        <v>18</v>
      </c>
      <c r="T5" s="393" t="s">
        <v>2</v>
      </c>
      <c r="U5" s="394" t="s">
        <v>19</v>
      </c>
      <c r="V5" s="393" t="s">
        <v>2</v>
      </c>
      <c r="W5" s="394" t="s">
        <v>20</v>
      </c>
      <c r="X5" s="421" t="s">
        <v>3</v>
      </c>
    </row>
    <row r="6" spans="1:26" s="138" customFormat="1" ht="27" customHeight="1" thickBot="1" x14ac:dyDescent="0.25">
      <c r="A6" s="390"/>
      <c r="B6" s="392"/>
      <c r="C6" s="392"/>
      <c r="D6" s="395"/>
      <c r="E6" s="396"/>
      <c r="F6" s="395"/>
      <c r="G6" s="396"/>
      <c r="H6" s="420"/>
      <c r="I6" s="428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2"/>
      <c r="Q6" s="395"/>
      <c r="R6" s="392"/>
      <c r="S6" s="395"/>
      <c r="T6" s="392"/>
      <c r="U6" s="395"/>
      <c r="V6" s="392"/>
      <c r="W6" s="420"/>
      <c r="X6" s="422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7"/>
      <c r="B20" s="399" t="s">
        <v>0</v>
      </c>
      <c r="C20" s="401" t="s">
        <v>1</v>
      </c>
      <c r="D20" s="387" t="s">
        <v>3</v>
      </c>
      <c r="E20" s="423" t="s">
        <v>22</v>
      </c>
      <c r="F20" s="429" t="s">
        <v>2</v>
      </c>
      <c r="G20" s="401" t="s">
        <v>21</v>
      </c>
      <c r="H20" s="387" t="s">
        <v>2</v>
      </c>
      <c r="I20" s="425" t="s">
        <v>126</v>
      </c>
      <c r="J20" s="412" t="s">
        <v>4</v>
      </c>
      <c r="K20" s="414" t="s">
        <v>23</v>
      </c>
      <c r="L20" s="387" t="s">
        <v>5</v>
      </c>
      <c r="M20" s="387" t="s">
        <v>6</v>
      </c>
      <c r="N20" s="387" t="s">
        <v>24</v>
      </c>
      <c r="O20" s="387" t="s">
        <v>7</v>
      </c>
      <c r="P20" s="407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8"/>
      <c r="B21" s="400"/>
      <c r="C21" s="402"/>
      <c r="D21" s="419"/>
      <c r="E21" s="424"/>
      <c r="F21" s="430"/>
      <c r="G21" s="449"/>
      <c r="H21" s="403"/>
      <c r="I21" s="426"/>
      <c r="J21" s="413"/>
      <c r="K21" s="415"/>
      <c r="L21" s="403"/>
      <c r="M21" s="403"/>
      <c r="N21" s="419"/>
      <c r="O21" s="403"/>
      <c r="P21" s="408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97"/>
      <c r="B54" s="399" t="s">
        <v>0</v>
      </c>
      <c r="C54" s="401" t="s">
        <v>1</v>
      </c>
      <c r="D54" s="387" t="s">
        <v>3</v>
      </c>
      <c r="E54" s="387" t="s">
        <v>45</v>
      </c>
      <c r="F54" s="385" t="s">
        <v>151</v>
      </c>
      <c r="G54" s="405" t="s">
        <v>112</v>
      </c>
      <c r="H54" s="406"/>
      <c r="I54" s="410"/>
      <c r="J54" s="407" t="s">
        <v>3</v>
      </c>
      <c r="K54" s="409" t="s">
        <v>114</v>
      </c>
      <c r="L54" s="404" t="s">
        <v>115</v>
      </c>
      <c r="M54" s="404" t="s">
        <v>116</v>
      </c>
      <c r="O54" s="418" t="s">
        <v>102</v>
      </c>
    </row>
    <row r="55" spans="1:15" ht="13.5" thickBot="1" x14ac:dyDescent="0.25">
      <c r="A55" s="398"/>
      <c r="B55" s="400"/>
      <c r="C55" s="402"/>
      <c r="D55" s="419"/>
      <c r="E55" s="388"/>
      <c r="F55" s="386"/>
      <c r="G55" s="245" t="s">
        <v>113</v>
      </c>
      <c r="H55" s="246" t="s">
        <v>148</v>
      </c>
      <c r="I55" s="411"/>
      <c r="J55" s="408"/>
      <c r="K55" s="409"/>
      <c r="L55" s="404"/>
      <c r="M55" s="404"/>
      <c r="O55" s="418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6" t="str">
        <f>'11-25 payroll'!A1</f>
        <v>THE OLD SPAGHETTI HOUSE</v>
      </c>
      <c r="C2" s="437"/>
      <c r="D2" s="437"/>
      <c r="E2" s="437"/>
      <c r="F2" s="437"/>
      <c r="G2" s="437"/>
      <c r="H2" s="438"/>
      <c r="I2" s="178"/>
      <c r="J2" s="436" t="str">
        <f>'11-25 payroll'!A1</f>
        <v>THE OLD SPAGHETTI HOUSE</v>
      </c>
      <c r="K2" s="437"/>
      <c r="L2" s="437"/>
      <c r="M2" s="437"/>
      <c r="N2" s="437"/>
      <c r="O2" s="437"/>
      <c r="P2" s="438"/>
    </row>
    <row r="3" spans="1:22" s="179" customFormat="1" x14ac:dyDescent="0.2">
      <c r="A3" s="170"/>
      <c r="B3" s="439" t="str">
        <f>'11-25 payroll'!D2</f>
        <v>VALERO</v>
      </c>
      <c r="C3" s="440"/>
      <c r="D3" s="440"/>
      <c r="E3" s="440"/>
      <c r="F3" s="440"/>
      <c r="G3" s="440"/>
      <c r="H3" s="441"/>
      <c r="I3" s="178"/>
      <c r="J3" s="439" t="str">
        <f>'11-25 payroll'!D2</f>
        <v>VALERO</v>
      </c>
      <c r="K3" s="440"/>
      <c r="L3" s="440"/>
      <c r="M3" s="440"/>
      <c r="N3" s="440"/>
      <c r="O3" s="440"/>
      <c r="P3" s="441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2" t="s">
        <v>25</v>
      </c>
      <c r="C5" s="443"/>
      <c r="D5" s="443"/>
      <c r="E5" s="443"/>
      <c r="F5" s="443"/>
      <c r="G5" s="443"/>
      <c r="H5" s="444"/>
      <c r="I5" s="178"/>
      <c r="J5" s="442" t="s">
        <v>25</v>
      </c>
      <c r="K5" s="443"/>
      <c r="L5" s="443"/>
      <c r="M5" s="443"/>
      <c r="N5" s="443"/>
      <c r="O5" s="443"/>
      <c r="P5" s="444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5" t="str">
        <f>'11-25 payroll'!B7</f>
        <v>Biarcal, Ronald Glenn</v>
      </c>
      <c r="E7" s="445"/>
      <c r="F7" s="445"/>
      <c r="G7" s="55"/>
      <c r="H7" s="194"/>
      <c r="I7" s="195"/>
      <c r="J7" s="192" t="s">
        <v>26</v>
      </c>
      <c r="K7" s="193" t="s">
        <v>27</v>
      </c>
      <c r="L7" s="445" t="str">
        <f>'11-25 payroll'!B8</f>
        <v>Sanchez, Angelo</v>
      </c>
      <c r="M7" s="445"/>
      <c r="N7" s="445"/>
      <c r="O7" s="9"/>
      <c r="P7" s="194"/>
    </row>
    <row r="8" spans="1:22" x14ac:dyDescent="0.2">
      <c r="B8" s="192" t="s">
        <v>28</v>
      </c>
      <c r="C8" s="193" t="s">
        <v>27</v>
      </c>
      <c r="D8" s="446">
        <f>'11-25 payroll'!E7</f>
        <v>502</v>
      </c>
      <c r="E8" s="446"/>
      <c r="F8" s="446"/>
      <c r="G8" s="55"/>
      <c r="H8" s="235"/>
      <c r="I8" s="195"/>
      <c r="J8" s="192" t="s">
        <v>28</v>
      </c>
      <c r="K8" s="193" t="s">
        <v>27</v>
      </c>
      <c r="L8" s="446">
        <f>'11-25 payroll'!E8</f>
        <v>502</v>
      </c>
      <c r="M8" s="446"/>
      <c r="N8" s="446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47" t="str">
        <f>'11-25 payroll'!D3</f>
        <v>August 11-25</v>
      </c>
      <c r="E9" s="447"/>
      <c r="F9" s="447"/>
      <c r="G9" s="55"/>
      <c r="H9" s="194"/>
      <c r="I9" s="195"/>
      <c r="J9" s="192" t="s">
        <v>29</v>
      </c>
      <c r="K9" s="193" t="s">
        <v>27</v>
      </c>
      <c r="L9" s="447" t="str">
        <f>'11-25 payroll'!D3</f>
        <v>August 11-25</v>
      </c>
      <c r="M9" s="447"/>
      <c r="N9" s="447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6" t="str">
        <f>'11-25 payroll'!A1</f>
        <v>THE OLD SPAGHETTI HOUSE</v>
      </c>
      <c r="C35" s="437"/>
      <c r="D35" s="437"/>
      <c r="E35" s="437"/>
      <c r="F35" s="437"/>
      <c r="G35" s="437"/>
      <c r="H35" s="438"/>
      <c r="I35" s="178"/>
      <c r="J35" s="436" t="str">
        <f>'11-25 payroll'!A1</f>
        <v>THE OLD SPAGHETTI HOUSE</v>
      </c>
      <c r="K35" s="437"/>
      <c r="L35" s="437"/>
      <c r="M35" s="437"/>
      <c r="N35" s="437"/>
      <c r="O35" s="437"/>
      <c r="P35" s="438"/>
    </row>
    <row r="36" spans="2:17" x14ac:dyDescent="0.2">
      <c r="B36" s="439" t="str">
        <f>'11-25 payroll'!D2</f>
        <v>VALERO</v>
      </c>
      <c r="C36" s="440"/>
      <c r="D36" s="440"/>
      <c r="E36" s="440"/>
      <c r="F36" s="440"/>
      <c r="G36" s="440"/>
      <c r="H36" s="441"/>
      <c r="I36" s="178"/>
      <c r="J36" s="439" t="str">
        <f>'11-25 payroll'!D2</f>
        <v>VALERO</v>
      </c>
      <c r="K36" s="440"/>
      <c r="L36" s="440"/>
      <c r="M36" s="440"/>
      <c r="N36" s="440"/>
      <c r="O36" s="440"/>
      <c r="P36" s="441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2" t="s">
        <v>25</v>
      </c>
      <c r="C38" s="443"/>
      <c r="D38" s="443"/>
      <c r="E38" s="443"/>
      <c r="F38" s="443"/>
      <c r="G38" s="443"/>
      <c r="H38" s="444"/>
      <c r="I38" s="178"/>
      <c r="J38" s="442" t="s">
        <v>25</v>
      </c>
      <c r="K38" s="443"/>
      <c r="L38" s="443"/>
      <c r="M38" s="443"/>
      <c r="N38" s="443"/>
      <c r="O38" s="443"/>
      <c r="P38" s="444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5" t="str">
        <f>'11-25 payroll'!B24</f>
        <v>Dino, Joyce</v>
      </c>
      <c r="E40" s="445"/>
      <c r="F40" s="445"/>
      <c r="G40" s="55"/>
      <c r="H40" s="194"/>
      <c r="I40" s="195"/>
      <c r="J40" s="192" t="s">
        <v>26</v>
      </c>
      <c r="K40" s="193" t="s">
        <v>27</v>
      </c>
      <c r="L40" s="448" t="str">
        <f>'11-25 payroll'!B10</f>
        <v xml:space="preserve">Sosa, Anna Marie </v>
      </c>
      <c r="M40" s="445"/>
      <c r="N40" s="445"/>
      <c r="O40" s="9"/>
      <c r="P40" s="194"/>
    </row>
    <row r="41" spans="2:17" x14ac:dyDescent="0.2">
      <c r="B41" s="192" t="s">
        <v>28</v>
      </c>
      <c r="C41" s="193" t="s">
        <v>27</v>
      </c>
      <c r="D41" s="446">
        <f>'11-25 payroll'!E9</f>
        <v>790.23076923076928</v>
      </c>
      <c r="E41" s="446"/>
      <c r="F41" s="446"/>
      <c r="G41" s="55"/>
      <c r="H41" s="235"/>
      <c r="I41" s="195"/>
      <c r="J41" s="192" t="s">
        <v>28</v>
      </c>
      <c r="K41" s="193" t="s">
        <v>27</v>
      </c>
      <c r="L41" s="446">
        <f>'11-25 payroll'!E10</f>
        <v>502</v>
      </c>
      <c r="M41" s="446"/>
      <c r="N41" s="446"/>
      <c r="O41" s="9"/>
      <c r="P41" s="235"/>
    </row>
    <row r="42" spans="2:17" x14ac:dyDescent="0.2">
      <c r="B42" s="192" t="s">
        <v>29</v>
      </c>
      <c r="C42" s="193" t="s">
        <v>27</v>
      </c>
      <c r="D42" s="447" t="str">
        <f>'11-25 payroll'!D3</f>
        <v>August 11-25</v>
      </c>
      <c r="E42" s="447"/>
      <c r="F42" s="447"/>
      <c r="G42" s="55"/>
      <c r="H42" s="194"/>
      <c r="I42" s="195"/>
      <c r="J42" s="192" t="s">
        <v>29</v>
      </c>
      <c r="K42" s="193" t="s">
        <v>27</v>
      </c>
      <c r="L42" s="447" t="str">
        <f>'11-25 payroll'!D3</f>
        <v>August 11-25</v>
      </c>
      <c r="M42" s="447"/>
      <c r="N42" s="447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6" t="str">
        <f>'11-25 payroll'!A1</f>
        <v>THE OLD SPAGHETTI HOUSE</v>
      </c>
      <c r="C68" s="437"/>
      <c r="D68" s="437"/>
      <c r="E68" s="437"/>
      <c r="F68" s="437"/>
      <c r="G68" s="437"/>
      <c r="H68" s="438"/>
      <c r="I68" s="178"/>
      <c r="J68" s="436" t="str">
        <f>'11-25 payroll'!A1</f>
        <v>THE OLD SPAGHETTI HOUSE</v>
      </c>
      <c r="K68" s="437"/>
      <c r="L68" s="437"/>
      <c r="M68" s="437"/>
      <c r="N68" s="437"/>
      <c r="O68" s="437"/>
      <c r="P68" s="438"/>
    </row>
    <row r="69" spans="2:17" x14ac:dyDescent="0.2">
      <c r="B69" s="439" t="str">
        <f>'11-25 payroll'!D2</f>
        <v>VALERO</v>
      </c>
      <c r="C69" s="440"/>
      <c r="D69" s="440"/>
      <c r="E69" s="440"/>
      <c r="F69" s="440"/>
      <c r="G69" s="440"/>
      <c r="H69" s="441"/>
      <c r="I69" s="178"/>
      <c r="J69" s="439" t="str">
        <f>'11-25 payroll'!D2</f>
        <v>VALERO</v>
      </c>
      <c r="K69" s="440"/>
      <c r="L69" s="440"/>
      <c r="M69" s="440"/>
      <c r="N69" s="440"/>
      <c r="O69" s="440"/>
      <c r="P69" s="441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2" t="s">
        <v>25</v>
      </c>
      <c r="C71" s="443"/>
      <c r="D71" s="443"/>
      <c r="E71" s="443"/>
      <c r="F71" s="443"/>
      <c r="G71" s="443"/>
      <c r="H71" s="444"/>
      <c r="I71" s="178"/>
      <c r="J71" s="442" t="s">
        <v>25</v>
      </c>
      <c r="K71" s="443"/>
      <c r="L71" s="443"/>
      <c r="M71" s="443"/>
      <c r="N71" s="443"/>
      <c r="O71" s="443"/>
      <c r="P71" s="444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8" t="str">
        <f>'11-25 payroll'!B11</f>
        <v>Briones, Christain Joy</v>
      </c>
      <c r="E73" s="445"/>
      <c r="F73" s="445"/>
      <c r="G73" s="55"/>
      <c r="H73" s="194"/>
      <c r="I73" s="195"/>
      <c r="J73" s="192" t="s">
        <v>26</v>
      </c>
      <c r="K73" s="193" t="s">
        <v>27</v>
      </c>
      <c r="L73" s="448">
        <f>'11-25 payroll'!B12</f>
        <v>0</v>
      </c>
      <c r="M73" s="445"/>
      <c r="N73" s="445"/>
      <c r="O73" s="9"/>
      <c r="P73" s="194"/>
    </row>
    <row r="74" spans="2:17" x14ac:dyDescent="0.2">
      <c r="B74" s="192" t="s">
        <v>28</v>
      </c>
      <c r="C74" s="193" t="s">
        <v>27</v>
      </c>
      <c r="D74" s="446">
        <f>'11-25 payroll'!E11</f>
        <v>502</v>
      </c>
      <c r="E74" s="446"/>
      <c r="F74" s="446"/>
      <c r="G74" s="55"/>
      <c r="H74" s="235"/>
      <c r="I74" s="195"/>
      <c r="J74" s="192" t="s">
        <v>28</v>
      </c>
      <c r="K74" s="193" t="s">
        <v>27</v>
      </c>
      <c r="L74" s="446">
        <f>'11-25 payroll'!E12</f>
        <v>0</v>
      </c>
      <c r="M74" s="446"/>
      <c r="N74" s="446"/>
      <c r="O74" s="9"/>
      <c r="P74" s="235"/>
    </row>
    <row r="75" spans="2:17" x14ac:dyDescent="0.2">
      <c r="B75" s="192" t="s">
        <v>29</v>
      </c>
      <c r="C75" s="193" t="s">
        <v>27</v>
      </c>
      <c r="D75" s="447" t="str">
        <f>'11-25 payroll'!D3</f>
        <v>August 11-25</v>
      </c>
      <c r="E75" s="447"/>
      <c r="F75" s="447"/>
      <c r="G75" s="55"/>
      <c r="H75" s="194"/>
      <c r="I75" s="195"/>
      <c r="J75" s="192" t="s">
        <v>29</v>
      </c>
      <c r="K75" s="193" t="s">
        <v>27</v>
      </c>
      <c r="L75" s="447" t="str">
        <f>'11-25 payroll'!D3</f>
        <v>August 11-25</v>
      </c>
      <c r="M75" s="447"/>
      <c r="N75" s="447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6" t="str">
        <f>'11-25 payroll'!A1</f>
        <v>THE OLD SPAGHETTI HOUSE</v>
      </c>
      <c r="C101" s="437"/>
      <c r="D101" s="437"/>
      <c r="E101" s="437"/>
      <c r="F101" s="437"/>
      <c r="G101" s="437"/>
      <c r="H101" s="438"/>
      <c r="I101" s="178"/>
      <c r="J101" s="436" t="str">
        <f>'11-25 payroll'!A1</f>
        <v>THE OLD SPAGHETTI HOUSE</v>
      </c>
      <c r="K101" s="437"/>
      <c r="L101" s="437"/>
      <c r="M101" s="437"/>
      <c r="N101" s="437"/>
      <c r="O101" s="437"/>
      <c r="P101" s="438"/>
    </row>
    <row r="102" spans="2:17" x14ac:dyDescent="0.2">
      <c r="B102" s="439" t="str">
        <f>'11-25 payroll'!D2</f>
        <v>VALERO</v>
      </c>
      <c r="C102" s="440"/>
      <c r="D102" s="440"/>
      <c r="E102" s="440"/>
      <c r="F102" s="440"/>
      <c r="G102" s="440"/>
      <c r="H102" s="441"/>
      <c r="I102" s="178"/>
      <c r="J102" s="439" t="str">
        <f>'11-25 payroll'!D2</f>
        <v>VALERO</v>
      </c>
      <c r="K102" s="440"/>
      <c r="L102" s="440"/>
      <c r="M102" s="440"/>
      <c r="N102" s="440"/>
      <c r="O102" s="440"/>
      <c r="P102" s="441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2" t="s">
        <v>25</v>
      </c>
      <c r="C104" s="443"/>
      <c r="D104" s="443"/>
      <c r="E104" s="443"/>
      <c r="F104" s="443"/>
      <c r="G104" s="443"/>
      <c r="H104" s="444"/>
      <c r="I104" s="178"/>
      <c r="J104" s="442" t="s">
        <v>25</v>
      </c>
      <c r="K104" s="443"/>
      <c r="L104" s="443"/>
      <c r="M104" s="443"/>
      <c r="N104" s="443"/>
      <c r="O104" s="443"/>
      <c r="P104" s="444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8">
        <f>'11-25 payroll'!B13</f>
        <v>0</v>
      </c>
      <c r="E106" s="445"/>
      <c r="F106" s="445"/>
      <c r="G106" s="55"/>
      <c r="H106" s="194"/>
      <c r="I106" s="195"/>
      <c r="J106" s="192" t="s">
        <v>26</v>
      </c>
      <c r="K106" s="193" t="s">
        <v>27</v>
      </c>
      <c r="L106" s="448">
        <f>'11-25 payroll'!B29</f>
        <v>0</v>
      </c>
      <c r="M106" s="445"/>
      <c r="N106" s="445"/>
      <c r="O106" s="9"/>
      <c r="P106" s="194"/>
    </row>
    <row r="107" spans="2:17" x14ac:dyDescent="0.2">
      <c r="B107" s="192" t="s">
        <v>28</v>
      </c>
      <c r="C107" s="193" t="s">
        <v>27</v>
      </c>
      <c r="D107" s="446">
        <f>'11-25 payroll'!E13</f>
        <v>0</v>
      </c>
      <c r="E107" s="446"/>
      <c r="F107" s="446"/>
      <c r="G107" s="55"/>
      <c r="H107" s="235"/>
      <c r="I107" s="195"/>
      <c r="J107" s="192" t="s">
        <v>28</v>
      </c>
      <c r="K107" s="193" t="s">
        <v>27</v>
      </c>
      <c r="L107" s="446">
        <f>'11-25 payroll'!E14</f>
        <v>0</v>
      </c>
      <c r="M107" s="446"/>
      <c r="N107" s="446"/>
      <c r="O107" s="9"/>
      <c r="P107" s="235"/>
    </row>
    <row r="108" spans="2:17" x14ac:dyDescent="0.2">
      <c r="B108" s="192" t="s">
        <v>29</v>
      </c>
      <c r="C108" s="193" t="s">
        <v>27</v>
      </c>
      <c r="D108" s="447" t="str">
        <f>'11-25 payroll'!D3</f>
        <v>August 11-25</v>
      </c>
      <c r="E108" s="447"/>
      <c r="F108" s="447"/>
      <c r="G108" s="55"/>
      <c r="H108" s="194"/>
      <c r="I108" s="195"/>
      <c r="J108" s="192" t="s">
        <v>29</v>
      </c>
      <c r="K108" s="193" t="s">
        <v>27</v>
      </c>
      <c r="L108" s="447" t="str">
        <f>'11-25 payroll'!D3</f>
        <v>August 11-25</v>
      </c>
      <c r="M108" s="447"/>
      <c r="N108" s="447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6" t="str">
        <f>'11-25 payroll'!A1</f>
        <v>THE OLD SPAGHETTI HOUSE</v>
      </c>
      <c r="C134" s="437"/>
      <c r="D134" s="437"/>
      <c r="E134" s="437"/>
      <c r="F134" s="437"/>
      <c r="G134" s="437"/>
      <c r="H134" s="438"/>
      <c r="I134" s="178"/>
      <c r="J134" s="436" t="str">
        <f>'11-25 payroll'!A1</f>
        <v>THE OLD SPAGHETTI HOUSE</v>
      </c>
      <c r="K134" s="437"/>
      <c r="L134" s="437"/>
      <c r="M134" s="437"/>
      <c r="N134" s="437"/>
      <c r="O134" s="437"/>
      <c r="P134" s="438"/>
    </row>
    <row r="135" spans="2:17" x14ac:dyDescent="0.2">
      <c r="B135" s="439" t="str">
        <f>'11-25 payroll'!D2</f>
        <v>VALERO</v>
      </c>
      <c r="C135" s="440"/>
      <c r="D135" s="440"/>
      <c r="E135" s="440"/>
      <c r="F135" s="440"/>
      <c r="G135" s="440"/>
      <c r="H135" s="441"/>
      <c r="I135" s="178"/>
      <c r="J135" s="439" t="str">
        <f>'11-25 payroll'!D2</f>
        <v>VALERO</v>
      </c>
      <c r="K135" s="440"/>
      <c r="L135" s="440"/>
      <c r="M135" s="440"/>
      <c r="N135" s="440"/>
      <c r="O135" s="440"/>
      <c r="P135" s="441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2" t="s">
        <v>25</v>
      </c>
      <c r="C137" s="443"/>
      <c r="D137" s="443"/>
      <c r="E137" s="443"/>
      <c r="F137" s="443"/>
      <c r="G137" s="443"/>
      <c r="H137" s="444"/>
      <c r="I137" s="178"/>
      <c r="J137" s="442" t="s">
        <v>25</v>
      </c>
      <c r="K137" s="443"/>
      <c r="L137" s="443"/>
      <c r="M137" s="443"/>
      <c r="N137" s="443"/>
      <c r="O137" s="443"/>
      <c r="P137" s="444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8">
        <f>'11-25 payroll'!B15</f>
        <v>0</v>
      </c>
      <c r="E139" s="445"/>
      <c r="F139" s="445"/>
      <c r="G139" s="55"/>
      <c r="H139" s="194"/>
      <c r="I139" s="195"/>
      <c r="J139" s="192" t="s">
        <v>26</v>
      </c>
      <c r="K139" s="193" t="s">
        <v>27</v>
      </c>
      <c r="L139" s="445">
        <f>'11-25 payroll'!C112</f>
        <v>0</v>
      </c>
      <c r="M139" s="445"/>
      <c r="N139" s="445"/>
      <c r="O139" s="9"/>
      <c r="P139" s="194"/>
    </row>
    <row r="140" spans="2:17" x14ac:dyDescent="0.2">
      <c r="B140" s="192" t="s">
        <v>28</v>
      </c>
      <c r="C140" s="193" t="s">
        <v>27</v>
      </c>
      <c r="D140" s="446">
        <f>'11-25 payroll'!E15</f>
        <v>0</v>
      </c>
      <c r="E140" s="446"/>
      <c r="F140" s="446"/>
      <c r="G140" s="55"/>
      <c r="H140" s="235"/>
      <c r="I140" s="195"/>
      <c r="J140" s="192" t="s">
        <v>28</v>
      </c>
      <c r="K140" s="193" t="s">
        <v>27</v>
      </c>
      <c r="L140" s="446">
        <f>'11-25 payroll'!E112</f>
        <v>0</v>
      </c>
      <c r="M140" s="446"/>
      <c r="N140" s="446"/>
      <c r="O140" s="9"/>
      <c r="P140" s="235"/>
    </row>
    <row r="141" spans="2:17" x14ac:dyDescent="0.2">
      <c r="B141" s="192" t="s">
        <v>29</v>
      </c>
      <c r="C141" s="193" t="s">
        <v>27</v>
      </c>
      <c r="D141" s="447" t="str">
        <f>'11-25 payroll'!D3</f>
        <v>August 11-25</v>
      </c>
      <c r="E141" s="447"/>
      <c r="F141" s="447"/>
      <c r="G141" s="55"/>
      <c r="H141" s="194"/>
      <c r="I141" s="195"/>
      <c r="J141" s="192" t="s">
        <v>29</v>
      </c>
      <c r="K141" s="193" t="s">
        <v>27</v>
      </c>
      <c r="L141" s="447">
        <f>'11-25 payroll'!D105</f>
        <v>0</v>
      </c>
      <c r="M141" s="447"/>
      <c r="N141" s="447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August 10-15, 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4" t="s">
        <v>65</v>
      </c>
      <c r="H15" s="454"/>
      <c r="J15" s="455" t="s">
        <v>66</v>
      </c>
      <c r="K15" s="455"/>
      <c r="L15" s="455"/>
      <c r="M15" s="455" t="s">
        <v>67</v>
      </c>
      <c r="N15" s="455"/>
      <c r="O15" s="454" t="s">
        <v>68</v>
      </c>
      <c r="P15" s="454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2" t="s">
        <v>70</v>
      </c>
      <c r="H16" s="452"/>
      <c r="I16" s="70" t="s">
        <v>71</v>
      </c>
      <c r="J16" s="456" t="s">
        <v>72</v>
      </c>
      <c r="K16" s="456"/>
      <c r="L16" s="456"/>
      <c r="M16" s="456" t="s">
        <v>73</v>
      </c>
      <c r="N16" s="456"/>
      <c r="O16" s="452" t="s">
        <v>74</v>
      </c>
      <c r="P16" s="452"/>
      <c r="Q16" s="251" t="s">
        <v>75</v>
      </c>
      <c r="R16" s="451" t="s">
        <v>117</v>
      </c>
      <c r="S16" s="452"/>
      <c r="T16" s="452"/>
      <c r="U16" s="453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0</v>
      </c>
      <c r="H18" s="80">
        <f>'11-25 payroll'!R22</f>
        <v>6526</v>
      </c>
      <c r="I18" s="81">
        <f>G18+H18</f>
        <v>6526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0</v>
      </c>
      <c r="H19" s="80">
        <f>'11-25 payroll'!R23</f>
        <v>6526</v>
      </c>
      <c r="I19" s="81">
        <f t="shared" ref="I19:I27" si="0">G19+H19</f>
        <v>6526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4801.3846153846152</v>
      </c>
      <c r="H20" s="80">
        <f>'11-25 payroll'!R24</f>
        <v>10273</v>
      </c>
      <c r="I20" s="81">
        <f t="shared" si="0"/>
        <v>15074.384615384615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0</v>
      </c>
      <c r="H21" s="80">
        <f>'11-25 payroll'!R25</f>
        <v>6526</v>
      </c>
      <c r="I21" s="81">
        <f t="shared" si="0"/>
        <v>6526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3222</v>
      </c>
      <c r="H22" s="80">
        <f>'11-25 payroll'!R26</f>
        <v>6526</v>
      </c>
      <c r="I22" s="81">
        <f t="shared" si="0"/>
        <v>9748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3222</v>
      </c>
      <c r="H23" s="80">
        <f>'11-25 payroll'!R27</f>
        <v>0</v>
      </c>
      <c r="I23" s="93">
        <f t="shared" si="0"/>
        <v>3222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11245.384615384615</v>
      </c>
      <c r="H29" s="103">
        <f t="shared" ref="H29:O29" si="3">SUM(H18:H27)</f>
        <v>36377</v>
      </c>
      <c r="I29" s="103">
        <f t="shared" si="3"/>
        <v>47622.384615384617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15014.384615384615</v>
      </c>
      <c r="C34" s="106"/>
      <c r="E34" s="106"/>
      <c r="G34" s="263">
        <f>+'26-10 payroll'!I9+'11-25 payroll'!I9</f>
        <v>50</v>
      </c>
      <c r="H34" s="263">
        <f>+'26-10 payroll'!H9+'11-25 payroll'!H9</f>
        <v>60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2656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15014.384615384615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60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2656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6526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2147.5384615384614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6526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1576.9230769230769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6526</v>
      </c>
      <c r="C39" s="106"/>
      <c r="E39" s="106"/>
      <c r="G39" s="263">
        <f>+'26-10 payroll'!I10+'11-25 payroll'!I10</f>
        <v>0</v>
      </c>
      <c r="H39" s="263">
        <f>+'26-10 payroll'!H10+'11-25 payroll'!H10</f>
        <v>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2147.5384615384614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19578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5872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34592.384615384617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60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8528</v>
      </c>
      <c r="Q44" s="263">
        <f>SUM(B44:P44)</f>
        <v>43180.384615384617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0" t="s">
        <v>133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Q46" s="110"/>
      <c r="U46" s="109"/>
    </row>
    <row r="47" spans="1:22" s="105" customFormat="1" x14ac:dyDescent="0.2">
      <c r="A47" s="450"/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43852.68461538462</v>
      </c>
      <c r="M48" s="263">
        <f>+I29+P36+P41-(O36+O41)+G36</f>
        <v>56200.384615384617</v>
      </c>
      <c r="N48" s="109">
        <f>+L48-M48</f>
        <v>-12347.699999999997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17692.900000000001</v>
      </c>
      <c r="M49" s="263">
        <f>+L49</f>
        <v>17692.900000000001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0</v>
      </c>
      <c r="M50" s="263">
        <f>+L50</f>
        <v>0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11876.7</v>
      </c>
      <c r="M51" s="263">
        <f>+L51</f>
        <v>11876.7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14283.084615384616</v>
      </c>
      <c r="M52" s="263">
        <f>+M48-M49-M50-M51</f>
        <v>26630.784615384615</v>
      </c>
      <c r="N52" s="109">
        <f>+L52-M52</f>
        <v>-12347.699999999999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7" workbookViewId="0">
      <selection activeCell="C30" sqref="C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5" t="s">
        <v>289</v>
      </c>
    </row>
    <row r="3" spans="1:13" x14ac:dyDescent="0.2">
      <c r="B3" t="s">
        <v>273</v>
      </c>
    </row>
    <row r="5" spans="1:13" x14ac:dyDescent="0.2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 x14ac:dyDescent="0.2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 x14ac:dyDescent="0.2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 x14ac:dyDescent="0.2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 x14ac:dyDescent="0.2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 x14ac:dyDescent="0.2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 x14ac:dyDescent="0.2">
      <c r="B12" s="337" t="s">
        <v>279</v>
      </c>
    </row>
    <row r="15" spans="1:13" x14ac:dyDescent="0.2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 x14ac:dyDescent="0.2">
      <c r="B16" s="341"/>
      <c r="C16" s="342"/>
      <c r="D16" s="342"/>
      <c r="E16" s="343"/>
      <c r="G16" s="341"/>
      <c r="H16" s="342"/>
      <c r="I16" s="343"/>
    </row>
    <row r="17" spans="1:9" x14ac:dyDescent="0.2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 x14ac:dyDescent="0.2">
      <c r="B18" s="344" t="s">
        <v>277</v>
      </c>
      <c r="C18" s="342">
        <v>2.59</v>
      </c>
      <c r="D18" s="457" t="s">
        <v>283</v>
      </c>
      <c r="E18" s="458"/>
      <c r="G18" s="344" t="s">
        <v>277</v>
      </c>
      <c r="H18" s="351">
        <f>2+59/60</f>
        <v>2.9833333333333334</v>
      </c>
      <c r="I18" s="343"/>
    </row>
    <row r="19" spans="1:9" x14ac:dyDescent="0.2">
      <c r="B19" s="341"/>
      <c r="C19" s="342"/>
      <c r="D19" s="457"/>
      <c r="E19" s="458"/>
      <c r="G19" s="341"/>
      <c r="H19" s="342"/>
      <c r="I19" s="343"/>
    </row>
    <row r="20" spans="1:9" x14ac:dyDescent="0.2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 x14ac:dyDescent="0.2">
      <c r="B22" s="337" t="s">
        <v>284</v>
      </c>
    </row>
    <row r="25" spans="1:9" x14ac:dyDescent="0.2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topLeftCell="A22" workbookViewId="0">
      <selection activeCell="S39" sqref="S39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6" t="str">
        <f>'[2]11-25 payroll'!A1</f>
        <v>THE OLD SPAGHETTI HOUSE</v>
      </c>
      <c r="C2" s="437"/>
      <c r="D2" s="437"/>
      <c r="E2" s="437"/>
      <c r="F2" s="437"/>
      <c r="G2" s="437"/>
      <c r="H2" s="438"/>
      <c r="I2" s="178"/>
      <c r="J2" s="436" t="str">
        <f>'[2]11-25 payroll'!A1</f>
        <v>THE OLD SPAGHETTI HOUSE</v>
      </c>
      <c r="K2" s="437"/>
      <c r="L2" s="437"/>
      <c r="M2" s="437"/>
      <c r="N2" s="437"/>
      <c r="O2" s="437"/>
      <c r="P2" s="438"/>
    </row>
    <row r="3" spans="1:22" s="179" customFormat="1" x14ac:dyDescent="0.2">
      <c r="A3" s="170"/>
      <c r="B3" s="439" t="str">
        <f>'[2]11-25 payroll'!D2</f>
        <v>VALERO</v>
      </c>
      <c r="C3" s="440"/>
      <c r="D3" s="440"/>
      <c r="E3" s="440"/>
      <c r="F3" s="440"/>
      <c r="G3" s="440"/>
      <c r="H3" s="441"/>
      <c r="I3" s="178"/>
      <c r="J3" s="439" t="str">
        <f>'[2]11-25 payroll'!D2</f>
        <v>VALERO</v>
      </c>
      <c r="K3" s="440"/>
      <c r="L3" s="440"/>
      <c r="M3" s="440"/>
      <c r="N3" s="440"/>
      <c r="O3" s="440"/>
      <c r="P3" s="441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2" t="s">
        <v>25</v>
      </c>
      <c r="C5" s="443"/>
      <c r="D5" s="443"/>
      <c r="E5" s="443"/>
      <c r="F5" s="443"/>
      <c r="G5" s="443"/>
      <c r="H5" s="444"/>
      <c r="I5" s="178"/>
      <c r="J5" s="442" t="s">
        <v>25</v>
      </c>
      <c r="K5" s="443"/>
      <c r="L5" s="443"/>
      <c r="M5" s="443"/>
      <c r="N5" s="443"/>
      <c r="O5" s="443"/>
      <c r="P5" s="444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5" t="str">
        <f>'[2]11-25 payroll'!B7</f>
        <v>Biarcal, Ronald Glenn</v>
      </c>
      <c r="E7" s="445"/>
      <c r="F7" s="445"/>
      <c r="G7" s="55"/>
      <c r="H7" s="194"/>
      <c r="I7" s="195"/>
      <c r="J7" s="192" t="s">
        <v>26</v>
      </c>
      <c r="K7" s="193" t="s">
        <v>27</v>
      </c>
      <c r="L7" s="445" t="str">
        <f>'[2]11-25 payroll'!B8</f>
        <v>Sanchez, Angelo</v>
      </c>
      <c r="M7" s="445"/>
      <c r="N7" s="445"/>
      <c r="O7" s="9"/>
      <c r="P7" s="194"/>
    </row>
    <row r="8" spans="1:22" x14ac:dyDescent="0.2">
      <c r="B8" s="192" t="s">
        <v>28</v>
      </c>
      <c r="C8" s="193" t="s">
        <v>27</v>
      </c>
      <c r="D8" s="446">
        <v>527</v>
      </c>
      <c r="E8" s="446"/>
      <c r="F8" s="446"/>
      <c r="G8" s="55"/>
      <c r="H8" s="357"/>
      <c r="I8" s="195"/>
      <c r="J8" s="192" t="s">
        <v>28</v>
      </c>
      <c r="K8" s="193" t="s">
        <v>27</v>
      </c>
      <c r="L8" s="446">
        <v>527</v>
      </c>
      <c r="M8" s="446"/>
      <c r="N8" s="446"/>
      <c r="O8" s="9"/>
      <c r="P8" s="357"/>
    </row>
    <row r="9" spans="1:22" s="187" customFormat="1" x14ac:dyDescent="0.2">
      <c r="A9" s="170"/>
      <c r="B9" s="192" t="s">
        <v>29</v>
      </c>
      <c r="C9" s="193" t="s">
        <v>27</v>
      </c>
      <c r="D9" s="447" t="str">
        <f>'26-10 payroll'!D3</f>
        <v>August 10-15, 2020</v>
      </c>
      <c r="E9" s="447"/>
      <c r="F9" s="447"/>
      <c r="G9" s="55"/>
      <c r="H9" s="194"/>
      <c r="I9" s="195"/>
      <c r="J9" s="192" t="s">
        <v>29</v>
      </c>
      <c r="K9" s="193" t="s">
        <v>27</v>
      </c>
      <c r="L9" s="447" t="str">
        <f>'26-10 payroll'!D3</f>
        <v>August 10-15, 2020</v>
      </c>
      <c r="M9" s="447"/>
      <c r="N9" s="447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v>6851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292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292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payroll'!O35+'26-10 payroll'!P35+'26-10 payroll'!V7</f>
        <v>1113.5384615384614</v>
      </c>
      <c r="G17" s="55"/>
      <c r="H17" s="56">
        <f>SUM(F13:F17)</f>
        <v>1113.5384615384614</v>
      </c>
      <c r="I17" s="195"/>
      <c r="J17" s="192"/>
      <c r="K17" s="193"/>
      <c r="L17" s="204" t="s">
        <v>99</v>
      </c>
      <c r="M17" s="205"/>
      <c r="N17" s="11">
        <f>'26-10 payroll'!V8+500+500</f>
        <v>1000</v>
      </c>
      <c r="O17" s="9"/>
      <c r="P17" s="10">
        <f>SUM(N13:N17)</f>
        <v>1000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303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303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297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297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7964.538461538461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7851</v>
      </c>
      <c r="R28" s="215"/>
      <c r="T28" s="216">
        <f>+H28-'[2]11-25 payroll'!S35</f>
        <v>2196.933320913462</v>
      </c>
      <c r="U28" s="217"/>
      <c r="V28" s="218">
        <f>+P28-'[2]11-25 payroll'!S36</f>
        <v>1337.5020468749999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6" t="str">
        <f>'[2]11-25 payroll'!A1</f>
        <v>THE OLD SPAGHETTI HOUSE</v>
      </c>
      <c r="C35" s="437"/>
      <c r="D35" s="437"/>
      <c r="E35" s="437"/>
      <c r="F35" s="437"/>
      <c r="G35" s="437"/>
      <c r="H35" s="438"/>
      <c r="I35" s="178"/>
      <c r="J35" s="436" t="str">
        <f>'[2]11-25 payroll'!A1</f>
        <v>THE OLD SPAGHETTI HOUSE</v>
      </c>
      <c r="K35" s="437"/>
      <c r="L35" s="437"/>
      <c r="M35" s="437"/>
      <c r="N35" s="437"/>
      <c r="O35" s="437"/>
      <c r="P35" s="438"/>
    </row>
    <row r="36" spans="2:17" x14ac:dyDescent="0.2">
      <c r="B36" s="439" t="str">
        <f>'[2]11-25 payroll'!D2</f>
        <v>VALERO</v>
      </c>
      <c r="C36" s="440"/>
      <c r="D36" s="440"/>
      <c r="E36" s="440"/>
      <c r="F36" s="440"/>
      <c r="G36" s="440"/>
      <c r="H36" s="441"/>
      <c r="I36" s="178"/>
      <c r="J36" s="439" t="str">
        <f>'[2]11-25 payroll'!D2</f>
        <v>VALERO</v>
      </c>
      <c r="K36" s="440"/>
      <c r="L36" s="440"/>
      <c r="M36" s="440"/>
      <c r="N36" s="440"/>
      <c r="O36" s="440"/>
      <c r="P36" s="441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2" t="s">
        <v>25</v>
      </c>
      <c r="C38" s="443"/>
      <c r="D38" s="443"/>
      <c r="E38" s="443"/>
      <c r="F38" s="443"/>
      <c r="G38" s="443"/>
      <c r="H38" s="444"/>
      <c r="I38" s="178"/>
      <c r="J38" s="442" t="s">
        <v>25</v>
      </c>
      <c r="K38" s="443"/>
      <c r="L38" s="443"/>
      <c r="M38" s="443"/>
      <c r="N38" s="443"/>
      <c r="O38" s="443"/>
      <c r="P38" s="444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5" t="str">
        <f>'[2]11-25 payroll'!B24</f>
        <v>Dino, Joyce</v>
      </c>
      <c r="E40" s="445"/>
      <c r="F40" s="445"/>
      <c r="G40" s="55"/>
      <c r="H40" s="194"/>
      <c r="I40" s="195"/>
      <c r="J40" s="192" t="s">
        <v>26</v>
      </c>
      <c r="K40" s="193" t="s">
        <v>27</v>
      </c>
      <c r="L40" s="448" t="str">
        <f>'[2]11-25 payroll'!B10</f>
        <v xml:space="preserve">Sosa, Anna Marie </v>
      </c>
      <c r="M40" s="445"/>
      <c r="N40" s="445"/>
      <c r="O40" s="9"/>
      <c r="P40" s="194"/>
    </row>
    <row r="41" spans="2:17" x14ac:dyDescent="0.2">
      <c r="B41" s="192" t="s">
        <v>28</v>
      </c>
      <c r="C41" s="193" t="s">
        <v>27</v>
      </c>
      <c r="D41" s="446">
        <f>'[2]11-25 payroll'!E9</f>
        <v>790.23076923076928</v>
      </c>
      <c r="E41" s="446"/>
      <c r="F41" s="446"/>
      <c r="G41" s="55"/>
      <c r="H41" s="357"/>
      <c r="I41" s="195"/>
      <c r="J41" s="192" t="s">
        <v>28</v>
      </c>
      <c r="K41" s="193" t="s">
        <v>27</v>
      </c>
      <c r="L41" s="446">
        <v>527</v>
      </c>
      <c r="M41" s="446"/>
      <c r="N41" s="446"/>
      <c r="O41" s="9"/>
      <c r="P41" s="357"/>
    </row>
    <row r="42" spans="2:17" x14ac:dyDescent="0.2">
      <c r="B42" s="192" t="s">
        <v>29</v>
      </c>
      <c r="C42" s="193" t="s">
        <v>27</v>
      </c>
      <c r="D42" s="447" t="str">
        <f>'26-10 payroll'!D3</f>
        <v>August 10-15, 2020</v>
      </c>
      <c r="E42" s="447"/>
      <c r="F42" s="447"/>
      <c r="G42" s="55"/>
      <c r="H42" s="194"/>
      <c r="I42" s="195"/>
      <c r="J42" s="192" t="s">
        <v>29</v>
      </c>
      <c r="K42" s="193" t="s">
        <v>27</v>
      </c>
      <c r="L42" s="447" t="s">
        <v>302</v>
      </c>
      <c r="M42" s="447"/>
      <c r="N42" s="447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4741.3846153846152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6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60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292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292</v>
      </c>
      <c r="M49" s="205"/>
      <c r="N49" s="9">
        <f>'26-10 payroll'!W10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payroll'!R37</f>
        <v>600</v>
      </c>
      <c r="G50" s="55"/>
      <c r="H50" s="56">
        <f>SUM(F46:F50)</f>
        <v>660</v>
      </c>
      <c r="I50" s="195"/>
      <c r="J50" s="192"/>
      <c r="K50" s="193"/>
      <c r="L50" s="204" t="s">
        <v>99</v>
      </c>
      <c r="M50" s="205"/>
      <c r="N50" s="11">
        <f>150+884+19.75</f>
        <v>1053.75</v>
      </c>
      <c r="O50" s="9"/>
      <c r="P50" s="10">
        <f>SUM(N46:N50)</f>
        <v>1053.75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303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297</v>
      </c>
      <c r="M55" s="205"/>
      <c r="N55" s="9">
        <f>'26-10 payroll'!H59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303</v>
      </c>
      <c r="M56" s="205"/>
      <c r="N56" s="9">
        <f>'26-10 payroll'!G59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5401.3846153846152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7904.75</v>
      </c>
      <c r="Q61" s="174"/>
      <c r="T61" s="216">
        <f>+H61-'[2]11-25 payroll'!S37</f>
        <v>-3406.0060783653844</v>
      </c>
      <c r="V61" s="237">
        <f>+P61-'[2]11-25 payroll'!S38</f>
        <v>2052.1664989583332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6" t="str">
        <f>'[2]11-25 payroll'!A1</f>
        <v>THE OLD SPAGHETTI HOUSE</v>
      </c>
      <c r="C68" s="437"/>
      <c r="D68" s="437"/>
      <c r="E68" s="437"/>
      <c r="F68" s="437"/>
      <c r="G68" s="437"/>
      <c r="H68" s="438"/>
      <c r="I68" s="178"/>
      <c r="J68" s="436" t="str">
        <f>'[2]11-25 payroll'!A1</f>
        <v>THE OLD SPAGHETTI HOUSE</v>
      </c>
      <c r="K68" s="437"/>
      <c r="L68" s="437"/>
      <c r="M68" s="437"/>
      <c r="N68" s="437"/>
      <c r="O68" s="437"/>
      <c r="P68" s="438"/>
    </row>
    <row r="69" spans="2:17" x14ac:dyDescent="0.2">
      <c r="B69" s="439" t="str">
        <f>'[2]11-25 payroll'!D2</f>
        <v>VALERO</v>
      </c>
      <c r="C69" s="440"/>
      <c r="D69" s="440"/>
      <c r="E69" s="440"/>
      <c r="F69" s="440"/>
      <c r="G69" s="440"/>
      <c r="H69" s="441"/>
      <c r="I69" s="178"/>
      <c r="J69" s="439" t="str">
        <f>'[2]11-25 payroll'!D2</f>
        <v>VALERO</v>
      </c>
      <c r="K69" s="440"/>
      <c r="L69" s="440"/>
      <c r="M69" s="440"/>
      <c r="N69" s="440"/>
      <c r="O69" s="440"/>
      <c r="P69" s="441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2" t="s">
        <v>25</v>
      </c>
      <c r="C71" s="443"/>
      <c r="D71" s="443"/>
      <c r="E71" s="443"/>
      <c r="F71" s="443"/>
      <c r="G71" s="443"/>
      <c r="H71" s="444"/>
      <c r="I71" s="178"/>
      <c r="J71" s="442" t="s">
        <v>25</v>
      </c>
      <c r="K71" s="443"/>
      <c r="L71" s="443"/>
      <c r="M71" s="443"/>
      <c r="N71" s="443"/>
      <c r="O71" s="443"/>
      <c r="P71" s="444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8" t="str">
        <f>'[2]11-25 payroll'!B11</f>
        <v>Briones, Christain Joy</v>
      </c>
      <c r="E73" s="445"/>
      <c r="F73" s="445"/>
      <c r="G73" s="55"/>
      <c r="H73" s="194"/>
      <c r="I73" s="195"/>
      <c r="J73" s="192" t="s">
        <v>26</v>
      </c>
      <c r="K73" s="193" t="s">
        <v>27</v>
      </c>
      <c r="L73" s="448" t="str">
        <f>'[2]11-25 payroll'!B12</f>
        <v>Cahilig,Benzen</v>
      </c>
      <c r="M73" s="445"/>
      <c r="N73" s="445"/>
      <c r="O73" s="9"/>
      <c r="P73" s="194"/>
    </row>
    <row r="74" spans="2:17" x14ac:dyDescent="0.2">
      <c r="B74" s="192" t="s">
        <v>28</v>
      </c>
      <c r="C74" s="193" t="s">
        <v>27</v>
      </c>
      <c r="D74" s="446">
        <v>527</v>
      </c>
      <c r="E74" s="446"/>
      <c r="F74" s="446"/>
      <c r="G74" s="55"/>
      <c r="H74" s="357"/>
      <c r="I74" s="195"/>
      <c r="J74" s="192" t="s">
        <v>28</v>
      </c>
      <c r="K74" s="193" t="s">
        <v>27</v>
      </c>
      <c r="L74" s="446">
        <v>527</v>
      </c>
      <c r="M74" s="446"/>
      <c r="N74" s="446"/>
      <c r="O74" s="9"/>
      <c r="P74" s="357"/>
    </row>
    <row r="75" spans="2:17" x14ac:dyDescent="0.2">
      <c r="B75" s="192" t="s">
        <v>29</v>
      </c>
      <c r="C75" s="193" t="s">
        <v>27</v>
      </c>
      <c r="D75" s="447" t="str">
        <f>'26-10 payroll'!D3</f>
        <v>August 10-15, 2020</v>
      </c>
      <c r="E75" s="447"/>
      <c r="F75" s="447"/>
      <c r="G75" s="55"/>
      <c r="H75" s="194"/>
      <c r="I75" s="195"/>
      <c r="J75" s="192" t="s">
        <v>29</v>
      </c>
      <c r="K75" s="193" t="s">
        <v>27</v>
      </c>
      <c r="L75" s="447" t="str">
        <f>'26-10 payroll'!D3</f>
        <v>August 10-15, 2020</v>
      </c>
      <c r="M75" s="447"/>
      <c r="N75" s="447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3162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3162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6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6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301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60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60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293</v>
      </c>
      <c r="E82" s="205"/>
      <c r="F82" s="55">
        <v>0</v>
      </c>
      <c r="G82" s="55"/>
      <c r="H82" s="58"/>
      <c r="I82" s="195"/>
      <c r="J82" s="192"/>
      <c r="K82" s="193"/>
      <c r="L82" s="204" t="s">
        <v>293</v>
      </c>
      <c r="M82" s="205"/>
      <c r="N82" s="9"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</f>
        <v>0</v>
      </c>
      <c r="G83" s="55"/>
      <c r="H83" s="56">
        <f>SUM(F79:F83)</f>
        <v>60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60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297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297</v>
      </c>
      <c r="M88" s="205"/>
      <c r="N88" s="359">
        <f>'26-10 payroll'!H61</f>
        <v>0</v>
      </c>
      <c r="O88" s="9"/>
      <c r="P88" s="207"/>
    </row>
    <row r="89" spans="1:22" x14ac:dyDescent="0.2">
      <c r="B89" s="192"/>
      <c r="C89" s="198"/>
      <c r="D89" s="206" t="s">
        <v>303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303</v>
      </c>
      <c r="M89" s="205"/>
      <c r="N89" s="9">
        <f>'26-10 payroll'!G61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3222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3222</v>
      </c>
      <c r="Q94" s="174"/>
      <c r="T94" s="216">
        <f>+H94-'[2]11-25 payroll'!S39</f>
        <v>-1287.8982442708329</v>
      </c>
      <c r="V94" s="237">
        <f>+P94-'[2]11-25 payroll'!S40</f>
        <v>-1604.2099999999991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6" t="str">
        <f>'[2]11-25 payroll'!A1</f>
        <v>THE OLD SPAGHETTI HOUSE</v>
      </c>
      <c r="C101" s="437"/>
      <c r="D101" s="437"/>
      <c r="E101" s="437"/>
      <c r="F101" s="437"/>
      <c r="G101" s="437"/>
      <c r="H101" s="438"/>
      <c r="I101" s="178"/>
      <c r="J101" s="436" t="str">
        <f>'[2]11-25 payroll'!A1</f>
        <v>THE OLD SPAGHETTI HOUSE</v>
      </c>
      <c r="K101" s="437"/>
      <c r="L101" s="437"/>
      <c r="M101" s="437"/>
      <c r="N101" s="437"/>
      <c r="O101" s="437"/>
      <c r="P101" s="438"/>
    </row>
    <row r="102" spans="2:17" x14ac:dyDescent="0.2">
      <c r="B102" s="439" t="str">
        <f>'[2]11-25 payroll'!D2</f>
        <v>VALERO</v>
      </c>
      <c r="C102" s="440"/>
      <c r="D102" s="440"/>
      <c r="E102" s="440"/>
      <c r="F102" s="440"/>
      <c r="G102" s="440"/>
      <c r="H102" s="441"/>
      <c r="I102" s="178"/>
      <c r="J102" s="439" t="str">
        <f>'[2]11-25 payroll'!D2</f>
        <v>VALERO</v>
      </c>
      <c r="K102" s="440"/>
      <c r="L102" s="440"/>
      <c r="M102" s="440"/>
      <c r="N102" s="440"/>
      <c r="O102" s="440"/>
      <c r="P102" s="441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2" t="s">
        <v>25</v>
      </c>
      <c r="C104" s="443"/>
      <c r="D104" s="443"/>
      <c r="E104" s="443"/>
      <c r="F104" s="443"/>
      <c r="G104" s="443"/>
      <c r="H104" s="444"/>
      <c r="I104" s="178"/>
      <c r="J104" s="442" t="s">
        <v>25</v>
      </c>
      <c r="K104" s="443"/>
      <c r="L104" s="443"/>
      <c r="M104" s="443"/>
      <c r="N104" s="443"/>
      <c r="O104" s="443"/>
      <c r="P104" s="444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8" t="str">
        <f>'[2]11-25 payroll'!B13</f>
        <v>Pantoja,Nancy</v>
      </c>
      <c r="E106" s="445"/>
      <c r="F106" s="445"/>
      <c r="G106" s="55"/>
      <c r="H106" s="194"/>
      <c r="I106" s="195"/>
      <c r="J106" s="192" t="s">
        <v>26</v>
      </c>
      <c r="K106" s="193" t="s">
        <v>27</v>
      </c>
      <c r="L106" s="448" t="str">
        <f>'26-10 payroll'!B14</f>
        <v>Hayagan, Ruel</v>
      </c>
      <c r="M106" s="445"/>
      <c r="N106" s="445"/>
      <c r="O106" s="9"/>
      <c r="P106" s="194"/>
    </row>
    <row r="107" spans="2:17" x14ac:dyDescent="0.2">
      <c r="B107" s="192" t="s">
        <v>28</v>
      </c>
      <c r="C107" s="193" t="s">
        <v>27</v>
      </c>
      <c r="D107" s="446">
        <v>527</v>
      </c>
      <c r="E107" s="446"/>
      <c r="F107" s="446"/>
      <c r="G107" s="55"/>
      <c r="H107" s="357"/>
      <c r="I107" s="195"/>
      <c r="J107" s="192" t="s">
        <v>28</v>
      </c>
      <c r="K107" s="193" t="s">
        <v>27</v>
      </c>
      <c r="L107" s="446">
        <v>527</v>
      </c>
      <c r="M107" s="446"/>
      <c r="N107" s="446"/>
      <c r="O107" s="9"/>
      <c r="P107" s="357"/>
    </row>
    <row r="108" spans="2:17" x14ac:dyDescent="0.2">
      <c r="B108" s="192" t="s">
        <v>29</v>
      </c>
      <c r="C108" s="193" t="s">
        <v>27</v>
      </c>
      <c r="D108" s="447" t="str">
        <f>'26-10 payroll'!D3</f>
        <v>August 10-15, 2020</v>
      </c>
      <c r="E108" s="447"/>
      <c r="F108" s="447"/>
      <c r="G108" s="55"/>
      <c r="H108" s="194"/>
      <c r="I108" s="195"/>
      <c r="J108" s="192" t="s">
        <v>29</v>
      </c>
      <c r="K108" s="193" t="s">
        <v>27</v>
      </c>
      <c r="L108" s="447" t="str">
        <f>'26-10 payroll'!D3</f>
        <v>August 10-15, 2020</v>
      </c>
      <c r="M108" s="447"/>
      <c r="N108" s="447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payroll'!F14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298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297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303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-5072.4799999999996</v>
      </c>
      <c r="V127" s="237">
        <f>+P127-'[2]11-25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6" t="s">
        <v>296</v>
      </c>
      <c r="C134" s="437"/>
      <c r="D134" s="437"/>
      <c r="E134" s="437"/>
      <c r="F134" s="437"/>
      <c r="G134" s="437"/>
      <c r="H134" s="438"/>
      <c r="I134" s="178"/>
      <c r="J134" s="436" t="s">
        <v>296</v>
      </c>
      <c r="K134" s="437"/>
      <c r="L134" s="437"/>
      <c r="M134" s="437"/>
      <c r="N134" s="437"/>
      <c r="O134" s="437"/>
      <c r="P134" s="438"/>
    </row>
    <row r="135" spans="2:17" x14ac:dyDescent="0.2">
      <c r="B135" s="439" t="str">
        <f>'[2]11-25 payroll'!D2</f>
        <v>VALERO</v>
      </c>
      <c r="C135" s="440"/>
      <c r="D135" s="440"/>
      <c r="E135" s="440"/>
      <c r="F135" s="440"/>
      <c r="G135" s="440"/>
      <c r="H135" s="441"/>
      <c r="I135" s="178"/>
      <c r="J135" s="439" t="str">
        <f>'[2]11-25 payroll'!D2</f>
        <v>VALERO</v>
      </c>
      <c r="K135" s="440"/>
      <c r="L135" s="440"/>
      <c r="M135" s="440"/>
      <c r="N135" s="440"/>
      <c r="O135" s="440"/>
      <c r="P135" s="441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2" t="s">
        <v>25</v>
      </c>
      <c r="C137" s="443"/>
      <c r="D137" s="443"/>
      <c r="E137" s="443"/>
      <c r="F137" s="443"/>
      <c r="G137" s="443"/>
      <c r="H137" s="444"/>
      <c r="I137" s="178"/>
      <c r="J137" s="442" t="s">
        <v>25</v>
      </c>
      <c r="K137" s="443"/>
      <c r="L137" s="443"/>
      <c r="M137" s="443"/>
      <c r="N137" s="443"/>
      <c r="O137" s="443"/>
      <c r="P137" s="444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8" t="s">
        <v>294</v>
      </c>
      <c r="E139" s="445"/>
      <c r="F139" s="445"/>
      <c r="G139" s="55"/>
      <c r="H139" s="194"/>
      <c r="I139" s="195"/>
      <c r="J139" s="192" t="s">
        <v>26</v>
      </c>
      <c r="K139" s="193" t="s">
        <v>27</v>
      </c>
      <c r="L139" s="445" t="s">
        <v>294</v>
      </c>
      <c r="M139" s="445"/>
      <c r="N139" s="445"/>
      <c r="O139" s="9"/>
      <c r="P139" s="194"/>
    </row>
    <row r="140" spans="2:17" x14ac:dyDescent="0.2">
      <c r="B140" s="192" t="s">
        <v>28</v>
      </c>
      <c r="C140" s="193" t="s">
        <v>27</v>
      </c>
      <c r="D140" s="446">
        <v>527</v>
      </c>
      <c r="E140" s="446"/>
      <c r="F140" s="446"/>
      <c r="G140" s="55"/>
      <c r="H140" s="357"/>
      <c r="I140" s="195"/>
      <c r="J140" s="192" t="s">
        <v>28</v>
      </c>
      <c r="K140" s="193" t="s">
        <v>27</v>
      </c>
      <c r="L140" s="446">
        <v>527</v>
      </c>
      <c r="M140" s="446"/>
      <c r="N140" s="446"/>
      <c r="O140" s="9"/>
      <c r="P140" s="357"/>
    </row>
    <row r="141" spans="2:17" x14ac:dyDescent="0.2">
      <c r="B141" s="192" t="s">
        <v>29</v>
      </c>
      <c r="C141" s="193" t="s">
        <v>27</v>
      </c>
      <c r="D141" s="447" t="s">
        <v>291</v>
      </c>
      <c r="E141" s="447"/>
      <c r="F141" s="447"/>
      <c r="G141" s="55"/>
      <c r="H141" s="194"/>
      <c r="I141" s="195"/>
      <c r="J141" s="192" t="s">
        <v>29</v>
      </c>
      <c r="K141" s="193" t="s">
        <v>27</v>
      </c>
      <c r="L141" s="447" t="s">
        <v>295</v>
      </c>
      <c r="M141" s="447"/>
      <c r="N141" s="447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8 A9:C9 G9:Q9 A1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1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2010-01-01T18:34:04Z</cp:lastPrinted>
  <dcterms:created xsi:type="dcterms:W3CDTF">2010-01-04T12:18:59Z</dcterms:created>
  <dcterms:modified xsi:type="dcterms:W3CDTF">2020-09-13T16:39:45Z</dcterms:modified>
</cp:coreProperties>
</file>