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Dec.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payroll'!$A$1:$V$48</definedName>
    <definedName name="_xlnm.Print_Area" localSheetId="3">'26-10 payslip'!$A$1:$Q$165</definedName>
    <definedName name="_xlnm.Print_Area" localSheetId="8">Sheet1!$B$1:$P$33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11" i="20" l="1"/>
  <c r="G9" i="20"/>
  <c r="G15" i="20"/>
  <c r="H15" i="20"/>
  <c r="X15" i="20"/>
  <c r="D30" i="20"/>
  <c r="P30" i="20"/>
  <c r="N64" i="20"/>
  <c r="S43" i="20"/>
  <c r="R9" i="20"/>
  <c r="N15" i="79"/>
  <c r="H9" i="20"/>
  <c r="N14" i="79"/>
  <c r="P10" i="79"/>
  <c r="R36" i="20"/>
  <c r="F83" i="79"/>
  <c r="P8" i="20"/>
  <c r="F79" i="79"/>
  <c r="R8" i="20"/>
  <c r="F81" i="79"/>
  <c r="H8" i="20"/>
  <c r="F80" i="79"/>
  <c r="E77" i="79"/>
  <c r="D73" i="79"/>
  <c r="R15" i="20"/>
  <c r="F15" i="79"/>
  <c r="G10" i="20"/>
  <c r="O36" i="20"/>
  <c r="D75" i="79"/>
  <c r="R38" i="20"/>
  <c r="N50" i="79"/>
  <c r="M44" i="79"/>
  <c r="P43" i="79"/>
  <c r="L42" i="79"/>
  <c r="H11" i="20"/>
  <c r="F47" i="79"/>
  <c r="H43" i="79"/>
  <c r="D42" i="79"/>
  <c r="D41" i="79"/>
  <c r="D40" i="79"/>
  <c r="L58" i="20"/>
  <c r="M58" i="20"/>
  <c r="N17" i="79"/>
  <c r="H10" i="20"/>
  <c r="M11" i="79"/>
  <c r="L9" i="79"/>
  <c r="L8" i="79"/>
  <c r="L7" i="79"/>
  <c r="J64" i="20"/>
  <c r="L64" i="20"/>
  <c r="M64" i="20"/>
  <c r="F17" i="79"/>
  <c r="F14" i="79"/>
  <c r="E11" i="79"/>
  <c r="H10" i="79"/>
  <c r="D7" i="79"/>
  <c r="P15" i="20"/>
  <c r="K64" i="20"/>
  <c r="R10" i="20"/>
  <c r="P10" i="20"/>
  <c r="X10" i="20"/>
  <c r="T8" i="20"/>
  <c r="T9" i="20"/>
  <c r="F48" i="79"/>
  <c r="G8" i="20"/>
  <c r="R35" i="20"/>
  <c r="G7" i="20"/>
  <c r="N9" i="20"/>
  <c r="N12" i="20"/>
  <c r="D25" i="20"/>
  <c r="P25" i="20"/>
  <c r="M59" i="20"/>
  <c r="N59" i="20"/>
  <c r="N65" i="20"/>
  <c r="J56" i="20"/>
  <c r="K56" i="20"/>
  <c r="M56" i="20"/>
  <c r="J57" i="20"/>
  <c r="K57" i="20"/>
  <c r="L57" i="20"/>
  <c r="M57" i="20"/>
  <c r="J58" i="20"/>
  <c r="K58" i="20"/>
  <c r="J59" i="20"/>
  <c r="K59" i="20"/>
  <c r="J60" i="20"/>
  <c r="K60" i="20"/>
  <c r="L60" i="20"/>
  <c r="S44" i="20"/>
  <c r="S38" i="20"/>
  <c r="R44" i="20"/>
  <c r="R43" i="20"/>
  <c r="R42" i="20"/>
  <c r="R41" i="20"/>
  <c r="R40" i="20"/>
  <c r="R39" i="20"/>
  <c r="R37" i="20"/>
  <c r="O38" i="20"/>
  <c r="O37" i="20"/>
  <c r="P38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X14" i="20"/>
  <c r="F122" i="79"/>
  <c r="N89" i="79"/>
  <c r="F89" i="79"/>
  <c r="N56" i="79"/>
  <c r="F55" i="79"/>
  <c r="N22" i="79"/>
  <c r="F22" i="79"/>
  <c r="F49" i="79"/>
  <c r="G13" i="20"/>
  <c r="H13" i="20"/>
  <c r="F56" i="79"/>
  <c r="K13" i="20"/>
  <c r="H27" i="20"/>
  <c r="H26" i="20"/>
  <c r="N26" i="79"/>
  <c r="N57" i="79"/>
  <c r="P142" i="79"/>
  <c r="H142" i="79"/>
  <c r="N49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H76" i="79"/>
  <c r="N60" i="79"/>
  <c r="N59" i="79"/>
  <c r="N55" i="79"/>
  <c r="N53" i="79"/>
  <c r="F60" i="79"/>
  <c r="F59" i="79"/>
  <c r="F57" i="79"/>
  <c r="F53" i="79"/>
  <c r="F52" i="79"/>
  <c r="N27" i="79"/>
  <c r="N24" i="79"/>
  <c r="N23" i="79"/>
  <c r="N20" i="79"/>
  <c r="F27" i="79"/>
  <c r="F26" i="79"/>
  <c r="F24" i="79"/>
  <c r="F23" i="79"/>
  <c r="F20" i="79"/>
  <c r="D108" i="79"/>
  <c r="L75" i="79"/>
  <c r="T10" i="20"/>
  <c r="H25" i="20"/>
  <c r="O9" i="20"/>
  <c r="H23" i="20"/>
  <c r="N25" i="79"/>
  <c r="O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T11" i="20"/>
  <c r="F82" i="21"/>
  <c r="G11" i="20"/>
  <c r="H76" i="21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J69" i="79"/>
  <c r="B69" i="79"/>
  <c r="J68" i="79"/>
  <c r="B68" i="79"/>
  <c r="N48" i="79"/>
  <c r="L40" i="79"/>
  <c r="J36" i="79"/>
  <c r="B36" i="79"/>
  <c r="J35" i="79"/>
  <c r="B35" i="79"/>
  <c r="F13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D9" i="20"/>
  <c r="H43" i="21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F113" i="21"/>
  <c r="F124" i="21"/>
  <c r="H126" i="21"/>
  <c r="O29" i="5"/>
  <c r="O31" i="5"/>
  <c r="N83" i="21"/>
  <c r="N25" i="21"/>
  <c r="P27" i="21"/>
  <c r="P39" i="5"/>
  <c r="N47" i="79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39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I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F24" i="20"/>
  <c r="E18" i="20"/>
  <c r="I65" i="20"/>
  <c r="F46" i="21"/>
  <c r="F46" i="79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<sst xmlns="http://schemas.openxmlformats.org/spreadsheetml/2006/main" count="2097" uniqueCount="311">
  <si>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</si>
  <si>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</si>
  <si>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</si>
  <si>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</si>
  <si>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</si>
  <si>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</si>
  <si>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</si>
  <si>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</si>
  <si>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</si>
  <si>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</si>
  <si>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</si>
  <si>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</si>
  <si>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</si>
  <si>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</si>
  <si>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</si>
  <si>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</si>
  <si>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</si>
  <si>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</si>
  <si>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</si>
  <si>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</si>
  <si>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</si>
  <si>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</si>
  <si>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</si>
  <si>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</si>
  <si>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</si>
  <si>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</si>
  <si>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</si>
  <si>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</si>
  <si>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</si>
  <si>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</si>
  <si>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</si>
  <si>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</si>
  <si>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</si>
  <si>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</si>
  <si>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</si>
  <si>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</si>
  <si>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</si>
  <si>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</si>
  <si>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</si>
  <si>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</si>
  <si>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</si>
  <si>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</si>
  <si>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</si>
  <si>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</si>
  <si>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</si>
  <si>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</si>
  <si>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</si>
  <si>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</si>
  <si>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</si>
  <si>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</si>
  <si>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</si>
  <si>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</si>
  <si>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</si>
  <si>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</si>
  <si>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</si>
  <si>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</si>
  <si>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</si>
  <si>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</si>
  <si>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</si>
  <si>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</si>
  <si>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</si>
  <si>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</si>
  <si>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</si>
  <si>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</si>
  <si>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</si>
  <si>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</si>
  <si>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</si>
  <si>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</si>
  <si>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</si>
  <si>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</si>
  <si>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</si>
  <si>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</si>
  <si>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</si>
  <si>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</si>
  <si>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</si>
  <si>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</si>
  <si>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</si>
  <si>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</si>
  <si>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</si>
  <si>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</si>
  <si>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</si>
  <si>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</si>
  <si>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</si>
  <si>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</si>
  <si>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</si>
  <si>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</si>
  <si>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</si>
  <si>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</si>
  <si>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</si>
  <si>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</si>
  <si>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</si>
  <si>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</si>
  <si>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</si>
  <si>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</si>
  <si>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</si>
  <si>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</si>
  <si>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</si>
  <si>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</si>
  <si>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</si>
  <si>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</si>
  <si>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</si>
  <si>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</si>
  <si>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</si>
  <si>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</si>
  <si>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</si>
  <si>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</si>
  <si>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</si>
  <si>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</si>
  <si>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</si>
  <si>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</si>
  <si>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</si>
  <si>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</si>
  <si>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</si>
  <si>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</si>
  <si>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</si>
  <si>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</si>
  <si>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</si>
  <si>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</si>
  <si>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</si>
  <si>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</si>
  <si>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</si>
  <si>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</si>
  <si>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</si>
  <si>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</si>
  <si>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</si>
  <si>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</si>
  <si>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</si>
  <si>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</si>
  <si>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</si>
  <si>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</si>
  <si>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</si>
  <si>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</si>
  <si>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</si>
  <si>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</si>
  <si>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</si>
  <si>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</si>
  <si>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</si>
  <si>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</si>
  <si>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</si>
  <si>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</si>
  <si>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</si>
  <si>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</si>
  <si>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</si>
  <si>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</si>
  <si>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</si>
  <si>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</si>
  <si>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</si>
  <si>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</si>
  <si>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</si>
  <si>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</si>
  <si>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</si>
  <si>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</si>
  <si>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</si>
  <si>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</si>
  <si>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</si>
  <si>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</si>
  <si>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</si>
  <si>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</si>
  <si>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</si>
  <si>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</si>
  <si>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</si>
  <si>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</si>
  <si>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</si>
  <si>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</si>
  <si>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</si>
  <si>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</si>
  <si>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</si>
  <si>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</si>
  <si>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</si>
  <si>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</si>
  <si>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</si>
  <si>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</si>
  <si>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</si>
  <si>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</si>
  <si>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</si>
  <si>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</si>
  <si>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</si>
  <si>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</si>
  <si>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</si>
  <si>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</si>
  <si>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</si>
  <si>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</si>
  <si>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</si>
  <si>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</si>
  <si>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</si>
  <si>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</si>
  <si>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</si>
  <si>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</si>
  <si>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</si>
  <si>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</si>
  <si>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</si>
  <si>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</si>
  <si>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</si>
  <si>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</si>
  <si>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</si>
  <si>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</si>
  <si>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</si>
  <si>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</si>
  <si>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</si>
  <si>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</si>
  <si>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</si>
  <si>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</si>
  <si>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</si>
  <si>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</si>
  <si>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</si>
  <si>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</si>
  <si>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</si>
  <si>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</si>
  <si>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</si>
  <si>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</si>
  <si>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</si>
  <si>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</si>
  <si>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</si>
  <si>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</si>
  <si>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</si>
  <si>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</si>
  <si>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</si>
  <si>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</si>
  <si>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</si>
  <si>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</si>
  <si>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</si>
  <si>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</si>
  <si>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</si>
  <si>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</si>
  <si>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</si>
  <si>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</si>
  <si>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</si>
  <si>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</si>
  <si>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</si>
  <si>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</si>
  <si>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</si>
  <si>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</si>
  <si>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</si>
  <si>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</si>
  <si>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</si>
  <si>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</si>
  <si>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</si>
  <si>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</si>
  <si>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</si>
  <si>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</si>
  <si>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</si>
  <si>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</si>
  <si>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</si>
  <si>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</si>
  <si>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</si>
  <si>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</si>
  <si>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</si>
  <si>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</si>
  <si>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</si>
  <si>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</si>
  <si>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</si>
  <si>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</si>
  <si>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</si>
  <si>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</si>
  <si>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</si>
  <si>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</si>
  <si>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</si>
  <si>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</si>
  <si>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</si>
  <si>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</si>
  <si>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</si>
  <si>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</si>
  <si>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</si>
  <si>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</si>
  <si>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</si>
  <si>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</si>
  <si>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</si>
  <si>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</si>
  <si>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</si>
  <si>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</si>
  <si>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</si>
  <si>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</si>
  <si>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</si>
  <si>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</si>
  <si>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</si>
  <si>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</si>
  <si>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</si>
  <si>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</si>
  <si>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</si>
  <si>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</si>
  <si>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</si>
  <si>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</si>
  <si>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</si>
  <si>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</si>
  <si>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</si>
  <si>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</si>
  <si>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</si>
  <si>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</si>
  <si>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</si>
  <si>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</si>
  <si>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</si>
  <si>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</si>
  <si>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</si>
  <si>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</si>
  <si>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</si>
  <si>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</si>
  <si>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</si>
  <si>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</si>
  <si>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</si>
  <si>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</si>
  <si>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</si>
  <si>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</si>
  <si>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APE 3 of 4</t>
  </si>
  <si>
    <t>Hayagan, Ruel</t>
  </si>
  <si>
    <t>Labadan, Eric</t>
  </si>
  <si>
    <t>Waiter</t>
  </si>
  <si>
    <t>PRO-RATED</t>
  </si>
  <si>
    <t>NO. OF DAYS</t>
  </si>
  <si>
    <t>Nov.23-28,2020</t>
  </si>
  <si>
    <t>BL</t>
  </si>
  <si>
    <t>Period Covered:Dec 07-12,2020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</si>
</sst>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P7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4" t="s">
        <v>174</v>
      </c>
      <c r="G11" s="36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7" t="s">
        <v>221</v>
      </c>
      <c r="G12" s="36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7" t="s">
        <v>224</v>
      </c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4" t="s">
        <v>224</v>
      </c>
      <c r="G15" s="36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4" t="s">
        <v>173</v>
      </c>
      <c r="G19" s="36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7" t="s">
        <v>235</v>
      </c>
      <c r="G22" s="36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4" t="s">
        <v>235</v>
      </c>
      <c r="G23" s="36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7" t="s">
        <v>235</v>
      </c>
      <c r="G24" s="36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4"/>
      <c r="M28" s="370"/>
      <c r="N28" s="370"/>
      <c r="O28" s="284" t="s">
        <v>167</v>
      </c>
      <c r="P28" s="284" t="s">
        <v>168</v>
      </c>
      <c r="Q28" s="315" t="s">
        <v>125</v>
      </c>
      <c r="R28" s="370"/>
      <c r="S28" s="284" t="s">
        <v>167</v>
      </c>
      <c r="T28" s="284" t="s">
        <v>168</v>
      </c>
      <c r="U28" s="315" t="s">
        <v>125</v>
      </c>
      <c r="V28" s="370"/>
      <c r="W28" s="370"/>
      <c r="X28" s="372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4" t="s">
        <v>173</v>
      </c>
      <c r="G33" s="36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7" t="s">
        <v>173</v>
      </c>
      <c r="G34" s="36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4" t="s">
        <v>224</v>
      </c>
      <c r="G37" s="36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7" t="s">
        <v>224</v>
      </c>
      <c r="G38" s="36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4" t="s">
        <v>173</v>
      </c>
      <c r="G43" s="36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7" t="s">
        <v>173</v>
      </c>
      <c r="G44" s="36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68" t="s">
        <v>238</v>
      </c>
      <c r="G47" s="36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7" t="s">
        <v>239</v>
      </c>
      <c r="G48" s="36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4" t="s">
        <v>239</v>
      </c>
      <c r="G49" s="36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7" t="s">
        <v>239</v>
      </c>
      <c r="G50" s="36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4"/>
      <c r="M54" s="370"/>
      <c r="N54" s="370"/>
      <c r="O54" s="284" t="s">
        <v>167</v>
      </c>
      <c r="P54" s="284" t="s">
        <v>168</v>
      </c>
      <c r="Q54" s="315" t="s">
        <v>125</v>
      </c>
      <c r="R54" s="370"/>
      <c r="S54" s="284" t="s">
        <v>167</v>
      </c>
      <c r="T54" s="284" t="s">
        <v>168</v>
      </c>
      <c r="U54" s="315" t="s">
        <v>125</v>
      </c>
      <c r="V54" s="370"/>
      <c r="W54" s="370"/>
      <c r="X54" s="372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79" t="s">
        <v>177</v>
      </c>
      <c r="G56" s="36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4" t="s">
        <v>173</v>
      </c>
      <c r="G57" s="36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7" t="s">
        <v>224</v>
      </c>
      <c r="G60" s="36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4" t="s">
        <v>224</v>
      </c>
      <c r="G61" s="36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7" t="s">
        <v>174</v>
      </c>
      <c r="G64" s="36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4" t="s">
        <v>173</v>
      </c>
      <c r="G65" s="36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4" t="s">
        <v>165</v>
      </c>
      <c r="G67" s="36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7" t="s">
        <v>244</v>
      </c>
      <c r="G68" s="36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4" t="s">
        <v>244</v>
      </c>
      <c r="G69" s="36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7" t="s">
        <v>244</v>
      </c>
      <c r="G70" s="36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4"/>
      <c r="M74" s="370"/>
      <c r="N74" s="370"/>
      <c r="O74" s="284" t="s">
        <v>167</v>
      </c>
      <c r="P74" s="284" t="s">
        <v>168</v>
      </c>
      <c r="Q74" s="315" t="s">
        <v>125</v>
      </c>
      <c r="R74" s="370"/>
      <c r="S74" s="284" t="s">
        <v>167</v>
      </c>
      <c r="T74" s="284" t="s">
        <v>168</v>
      </c>
      <c r="U74" s="315" t="s">
        <v>125</v>
      </c>
      <c r="V74" s="370"/>
      <c r="W74" s="370"/>
      <c r="X74" s="372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4" t="s">
        <v>173</v>
      </c>
      <c r="G79" s="36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7" t="s">
        <v>173</v>
      </c>
      <c r="G80" s="36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4" t="s">
        <v>224</v>
      </c>
      <c r="G83" s="36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7" t="s">
        <v>224</v>
      </c>
      <c r="G84" s="36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4"/>
      <c r="G91" s="36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4" t="s">
        <v>239</v>
      </c>
      <c r="G95" s="36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4" t="s">
        <v>239</v>
      </c>
      <c r="G96" s="36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4" t="s">
        <v>239</v>
      </c>
      <c r="G97" s="36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4"/>
      <c r="M101" s="370"/>
      <c r="N101" s="370"/>
      <c r="O101" s="284" t="s">
        <v>167</v>
      </c>
      <c r="P101" s="284" t="s">
        <v>168</v>
      </c>
      <c r="Q101" s="315" t="s">
        <v>125</v>
      </c>
      <c r="R101" s="370"/>
      <c r="S101" s="284" t="s">
        <v>167</v>
      </c>
      <c r="T101" s="284" t="s">
        <v>168</v>
      </c>
      <c r="U101" s="315" t="s">
        <v>125</v>
      </c>
      <c r="V101" s="370"/>
      <c r="W101" s="370"/>
      <c r="X101" s="372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7" t="s">
        <v>173</v>
      </c>
      <c r="G105" s="36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4" t="s">
        <v>173</v>
      </c>
      <c r="G106" s="36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4" t="s">
        <v>224</v>
      </c>
      <c r="G108" s="36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7" t="s">
        <v>224</v>
      </c>
      <c r="G109" s="36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4" t="s">
        <v>173</v>
      </c>
      <c r="G112" s="36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7" t="s">
        <v>173</v>
      </c>
      <c r="G113" s="36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66" t="s">
        <v>235</v>
      </c>
      <c r="G115" s="36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4" t="s">
        <v>248</v>
      </c>
      <c r="G116" s="36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66" t="s">
        <v>235</v>
      </c>
      <c r="G117" s="36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4" t="s">
        <v>248</v>
      </c>
      <c r="G118" s="36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4"/>
      <c r="M122" s="370"/>
      <c r="N122" s="370"/>
      <c r="O122" s="284" t="s">
        <v>167</v>
      </c>
      <c r="P122" s="284" t="s">
        <v>168</v>
      </c>
      <c r="Q122" s="315" t="s">
        <v>125</v>
      </c>
      <c r="R122" s="370"/>
      <c r="S122" s="284" t="s">
        <v>167</v>
      </c>
      <c r="T122" s="284" t="s">
        <v>168</v>
      </c>
      <c r="U122" s="315" t="s">
        <v>125</v>
      </c>
      <c r="V122" s="370"/>
      <c r="W122" s="370"/>
      <c r="X122" s="372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4" t="s">
        <v>173</v>
      </c>
      <c r="G129" s="36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4" t="s">
        <v>224</v>
      </c>
      <c r="G132" s="36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7" t="s">
        <v>224</v>
      </c>
      <c r="G133" s="36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7" t="s">
        <v>173</v>
      </c>
      <c r="G138" s="36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4" t="s">
        <v>173</v>
      </c>
      <c r="G139" s="36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7" t="s">
        <v>239</v>
      </c>
      <c r="G142" s="36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4" t="s">
        <v>249</v>
      </c>
      <c r="G143" s="36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7" t="s">
        <v>239</v>
      </c>
      <c r="G144" s="36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4" t="s">
        <v>249</v>
      </c>
      <c r="G145" s="36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4"/>
      <c r="M149" s="370"/>
      <c r="N149" s="370"/>
      <c r="O149" s="284" t="s">
        <v>167</v>
      </c>
      <c r="P149" s="284" t="s">
        <v>168</v>
      </c>
      <c r="Q149" s="315" t="s">
        <v>125</v>
      </c>
      <c r="R149" s="370"/>
      <c r="S149" s="284" t="s">
        <v>167</v>
      </c>
      <c r="T149" s="284" t="s">
        <v>168</v>
      </c>
      <c r="U149" s="315" t="s">
        <v>125</v>
      </c>
      <c r="V149" s="370"/>
      <c r="W149" s="370"/>
      <c r="X149" s="372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7" t="s">
        <v>173</v>
      </c>
      <c r="G157" s="36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4" t="s">
        <v>224</v>
      </c>
      <c r="G160" s="36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7" t="s">
        <v>224</v>
      </c>
      <c r="G161" s="36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4" t="s">
        <v>22</v>
      </c>
      <c r="G164" s="36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7" t="s">
        <v>173</v>
      </c>
      <c r="G165" s="36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4" t="s">
        <v>173</v>
      </c>
      <c r="G166" s="36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66" t="s">
        <v>239</v>
      </c>
      <c r="G169" s="36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4" t="s">
        <v>239</v>
      </c>
      <c r="G170" s="36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66" t="s">
        <v>239</v>
      </c>
      <c r="G171" s="36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4" t="s">
        <v>239</v>
      </c>
      <c r="G172" s="36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4"/>
      <c r="M176" s="370"/>
      <c r="N176" s="370"/>
      <c r="O176" s="284" t="s">
        <v>167</v>
      </c>
      <c r="P176" s="284" t="s">
        <v>168</v>
      </c>
      <c r="Q176" s="315" t="s">
        <v>125</v>
      </c>
      <c r="R176" s="370"/>
      <c r="S176" s="284" t="s">
        <v>167</v>
      </c>
      <c r="T176" s="284" t="s">
        <v>168</v>
      </c>
      <c r="U176" s="315" t="s">
        <v>125</v>
      </c>
      <c r="V176" s="370"/>
      <c r="W176" s="370"/>
      <c r="X176" s="372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7" t="s">
        <v>173</v>
      </c>
      <c r="G182" s="36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4" t="s">
        <v>224</v>
      </c>
      <c r="G185" s="36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7" t="s">
        <v>224</v>
      </c>
      <c r="G186" s="36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4" t="s">
        <v>173</v>
      </c>
      <c r="G193" s="36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68"/>
      <c r="G196" s="36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65" t="s">
        <v>251</v>
      </c>
      <c r="G197" s="36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79" t="s">
        <v>251</v>
      </c>
      <c r="G198" s="36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63" t="s">
        <v>251</v>
      </c>
      <c r="G199" s="36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79" t="s">
        <v>251</v>
      </c>
      <c r="G200" s="36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4"/>
      <c r="M204" s="370"/>
      <c r="N204" s="370"/>
      <c r="O204" s="284" t="s">
        <v>167</v>
      </c>
      <c r="P204" s="284" t="s">
        <v>168</v>
      </c>
      <c r="Q204" s="315" t="s">
        <v>125</v>
      </c>
      <c r="R204" s="370"/>
      <c r="S204" s="284" t="s">
        <v>167</v>
      </c>
      <c r="T204" s="284" t="s">
        <v>168</v>
      </c>
      <c r="U204" s="315" t="s">
        <v>125</v>
      </c>
      <c r="V204" s="370"/>
      <c r="W204" s="370"/>
      <c r="X204" s="372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7" t="s">
        <v>173</v>
      </c>
      <c r="G210" s="36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4" t="s">
        <v>224</v>
      </c>
      <c r="G213" s="36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7" t="s">
        <v>224</v>
      </c>
      <c r="G214" s="36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4" t="s">
        <v>173</v>
      </c>
      <c r="G221" s="36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68"/>
      <c r="G224" s="36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65" t="s">
        <v>177</v>
      </c>
      <c r="G225" s="36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79" t="s">
        <v>177</v>
      </c>
      <c r="G226" s="36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63" t="s">
        <v>177</v>
      </c>
      <c r="G227" s="36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79" t="s">
        <v>177</v>
      </c>
      <c r="G228" s="36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4"/>
      <c r="M232" s="370"/>
      <c r="N232" s="370"/>
      <c r="O232" s="284" t="s">
        <v>167</v>
      </c>
      <c r="P232" s="284" t="s">
        <v>168</v>
      </c>
      <c r="Q232" s="315" t="s">
        <v>125</v>
      </c>
      <c r="R232" s="370"/>
      <c r="S232" s="284" t="s">
        <v>167</v>
      </c>
      <c r="T232" s="284" t="s">
        <v>168</v>
      </c>
      <c r="U232" s="315" t="s">
        <v>125</v>
      </c>
      <c r="V232" s="370"/>
      <c r="W232" s="370"/>
      <c r="X232" s="372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4" t="s">
        <v>173</v>
      </c>
      <c r="G237" s="36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4" t="s">
        <v>224</v>
      </c>
      <c r="G239" s="36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7" t="s">
        <v>224</v>
      </c>
      <c r="G240" s="36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4" t="s">
        <v>165</v>
      </c>
      <c r="G241" s="36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4" t="s">
        <v>174</v>
      </c>
      <c r="G243" s="36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7" t="s">
        <v>173</v>
      </c>
      <c r="G244" s="36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68" t="s">
        <v>255</v>
      </c>
      <c r="G245" s="36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66" t="s">
        <v>255</v>
      </c>
      <c r="G246" s="36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68" t="s">
        <v>255</v>
      </c>
      <c r="G247" s="36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66" t="s">
        <v>255</v>
      </c>
      <c r="G248" s="36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68" t="s">
        <v>255</v>
      </c>
      <c r="G249" s="36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4"/>
      <c r="M253" s="370"/>
      <c r="N253" s="370"/>
      <c r="O253" s="284" t="s">
        <v>167</v>
      </c>
      <c r="P253" s="284" t="s">
        <v>168</v>
      </c>
      <c r="Q253" s="315" t="s">
        <v>125</v>
      </c>
      <c r="R253" s="370"/>
      <c r="S253" s="284" t="s">
        <v>167</v>
      </c>
      <c r="T253" s="284" t="s">
        <v>168</v>
      </c>
      <c r="U253" s="315" t="s">
        <v>125</v>
      </c>
      <c r="V253" s="370"/>
      <c r="W253" s="370"/>
      <c r="X253" s="372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4" t="s">
        <v>173</v>
      </c>
      <c r="G258" s="36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7" t="s">
        <v>173</v>
      </c>
      <c r="G259" s="36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4" t="s">
        <v>224</v>
      </c>
      <c r="G262" s="36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7" t="s">
        <v>224</v>
      </c>
      <c r="G263" s="36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4" t="s">
        <v>173</v>
      </c>
      <c r="G268" s="36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7" t="s">
        <v>173</v>
      </c>
      <c r="G269" s="36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66"/>
      <c r="G272" s="36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78" t="s">
        <v>177</v>
      </c>
      <c r="G273" s="36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63" t="s">
        <v>177</v>
      </c>
      <c r="G274" s="36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79" t="s">
        <v>177</v>
      </c>
      <c r="G275" s="36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63" t="s">
        <v>177</v>
      </c>
      <c r="G276" s="36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4"/>
      <c r="M280" s="370"/>
      <c r="N280" s="370"/>
      <c r="O280" s="284" t="s">
        <v>167</v>
      </c>
      <c r="P280" s="284" t="s">
        <v>168</v>
      </c>
      <c r="Q280" s="315" t="s">
        <v>125</v>
      </c>
      <c r="R280" s="370"/>
      <c r="S280" s="284" t="s">
        <v>167</v>
      </c>
      <c r="T280" s="284" t="s">
        <v>168</v>
      </c>
      <c r="U280" s="315" t="s">
        <v>125</v>
      </c>
      <c r="V280" s="370"/>
      <c r="W280" s="370"/>
      <c r="X280" s="372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7" t="s">
        <v>173</v>
      </c>
      <c r="G284" s="36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4" t="s">
        <v>173</v>
      </c>
      <c r="G285" s="36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68"/>
      <c r="G288" s="36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4" t="s">
        <v>224</v>
      </c>
      <c r="G289" s="36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7" t="s">
        <v>224</v>
      </c>
      <c r="G290" s="36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4" t="s">
        <v>173</v>
      </c>
      <c r="G297" s="36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68"/>
      <c r="G298" s="36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65" t="s">
        <v>257</v>
      </c>
      <c r="G299" s="36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65" t="s">
        <v>257</v>
      </c>
      <c r="G300" s="36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63" t="s">
        <v>257</v>
      </c>
      <c r="G301" s="36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65" t="s">
        <v>257</v>
      </c>
      <c r="G302" s="36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63" t="s">
        <v>257</v>
      </c>
      <c r="G303" s="36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7"/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7" t="s">
        <v>224</v>
      </c>
      <c r="G16" s="36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4" t="s">
        <v>224</v>
      </c>
      <c r="G17" s="36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7" t="s">
        <v>173</v>
      </c>
      <c r="G22" s="36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4" t="s">
        <v>235</v>
      </c>
      <c r="G25" s="36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7" t="s">
        <v>235</v>
      </c>
      <c r="G26" s="36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4" t="s">
        <v>235</v>
      </c>
      <c r="G27" s="36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4"/>
      <c r="M31" s="370"/>
      <c r="N31" s="370"/>
      <c r="O31" s="284" t="s">
        <v>167</v>
      </c>
      <c r="P31" s="284" t="s">
        <v>168</v>
      </c>
      <c r="Q31" s="315" t="s">
        <v>125</v>
      </c>
      <c r="R31" s="370"/>
      <c r="S31" s="284" t="s">
        <v>167</v>
      </c>
      <c r="T31" s="284" t="s">
        <v>168</v>
      </c>
      <c r="U31" s="315" t="s">
        <v>125</v>
      </c>
      <c r="V31" s="370"/>
      <c r="W31" s="370"/>
      <c r="X31" s="372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4" t="s">
        <v>263</v>
      </c>
      <c r="G32" s="36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79" t="s">
        <v>207</v>
      </c>
      <c r="G33" s="37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4" t="s">
        <v>173</v>
      </c>
      <c r="G34" s="36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7" t="s">
        <v>173</v>
      </c>
      <c r="G35" s="36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63" t="s">
        <v>201</v>
      </c>
      <c r="G36" s="36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7" t="s">
        <v>224</v>
      </c>
      <c r="G37" s="36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7" t="s">
        <v>224</v>
      </c>
      <c r="G38" s="36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79" t="s">
        <v>201</v>
      </c>
      <c r="G39" s="36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63" t="s">
        <v>201</v>
      </c>
      <c r="G40" s="36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7" t="s">
        <v>173</v>
      </c>
      <c r="G41" s="36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4" t="s">
        <v>173</v>
      </c>
      <c r="G42" s="36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79" t="s">
        <v>201</v>
      </c>
      <c r="G43" s="36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63" t="s">
        <v>201</v>
      </c>
      <c r="G44" s="36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79" t="s">
        <v>201</v>
      </c>
      <c r="G45" s="36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63" t="s">
        <v>201</v>
      </c>
      <c r="G46" s="36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79" t="s">
        <v>201</v>
      </c>
      <c r="G47" s="36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4"/>
      <c r="M51" s="370"/>
      <c r="N51" s="370"/>
      <c r="O51" s="284" t="s">
        <v>167</v>
      </c>
      <c r="P51" s="284" t="s">
        <v>168</v>
      </c>
      <c r="Q51" s="315" t="s">
        <v>125</v>
      </c>
      <c r="R51" s="370"/>
      <c r="S51" s="284" t="s">
        <v>167</v>
      </c>
      <c r="T51" s="284" t="s">
        <v>168</v>
      </c>
      <c r="U51" s="315" t="s">
        <v>125</v>
      </c>
      <c r="V51" s="370"/>
      <c r="W51" s="370"/>
      <c r="X51" s="372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63" t="s">
        <v>201</v>
      </c>
      <c r="G52" s="36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79" t="s">
        <v>201</v>
      </c>
      <c r="G53" s="37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4" t="s">
        <v>173</v>
      </c>
      <c r="G54" s="36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7" t="s">
        <v>173</v>
      </c>
      <c r="G55" s="36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63" t="s">
        <v>201</v>
      </c>
      <c r="G56" s="36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7" t="s">
        <v>224</v>
      </c>
      <c r="G57" s="36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4" t="s">
        <v>224</v>
      </c>
      <c r="G58" s="36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79" t="s">
        <v>201</v>
      </c>
      <c r="G59" s="36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63" t="s">
        <v>201</v>
      </c>
      <c r="G60" s="36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7" t="s">
        <v>173</v>
      </c>
      <c r="G61" s="36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4" t="s">
        <v>173</v>
      </c>
      <c r="G62" s="36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79" t="s">
        <v>201</v>
      </c>
      <c r="G63" s="36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63" t="s">
        <v>201</v>
      </c>
      <c r="G64" s="36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79" t="s">
        <v>201</v>
      </c>
      <c r="G65" s="36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63" t="s">
        <v>201</v>
      </c>
      <c r="G66" s="36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79" t="s">
        <v>201</v>
      </c>
      <c r="G67" s="36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F51" zoomScaleNormal="100" workbookViewId="0">
      <selection activeCell="F51" sqref="F51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310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10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2</v>
      </c>
      <c r="G8" s="141">
        <f t="shared" si="0"/>
        <v>1054</v>
      </c>
      <c r="H8" s="20">
        <f>(F8+J8+K8+L8+Q8)*10</f>
        <v>20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>
        <v>0</v>
      </c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1074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3</v>
      </c>
      <c r="G9" s="141">
        <f>E9*F9</f>
        <v>2370.6923076923076</v>
      </c>
      <c r="H9" s="20">
        <f t="shared" ref="H9:H14" si="2">(F9+J9+K9+L9+Q9)*10</f>
        <v>30</v>
      </c>
      <c r="I9" s="21"/>
      <c r="J9" s="73">
        <v>0</v>
      </c>
      <c r="K9" s="73">
        <v>0</v>
      </c>
      <c r="L9" s="73"/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>
        <v>0</v>
      </c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2400.6923076923076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41">
        <f t="shared" si="0"/>
        <v>3162</v>
      </c>
      <c r="H10" s="20">
        <f t="shared" si="2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v>1</v>
      </c>
      <c r="P10" s="233">
        <f t="shared" si="3"/>
        <v>111.32875000000001</v>
      </c>
      <c r="Q10" s="73">
        <v>0</v>
      </c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>+G10+H10+P10+R10+T10+V10+W10+I10</f>
        <v>3333.3287500000001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6</v>
      </c>
      <c r="G11" s="141">
        <f>E11*F11</f>
        <v>3162</v>
      </c>
      <c r="H11" s="20">
        <f>(F11+Q11)*10</f>
        <v>60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v>1</v>
      </c>
      <c r="P11" s="233">
        <f t="shared" si="3"/>
        <v>111.32875000000001</v>
      </c>
      <c r="Q11" s="73">
        <v>0</v>
      </c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3333.3287500000001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0</v>
      </c>
      <c r="G12" s="141">
        <f t="shared" ref="G12:G15" si="6">E12*F12</f>
        <v>0</v>
      </c>
      <c r="H12" s="20">
        <f t="shared" ref="H12" si="7">(F12+Q12)*10</f>
        <v>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>
        <v>0</v>
      </c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0</v>
      </c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>
        <v>0</v>
      </c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2">
        <v>6</v>
      </c>
      <c r="G14" s="141">
        <f t="shared" si="6"/>
        <v>3162</v>
      </c>
      <c r="H14" s="20">
        <f t="shared" si="2"/>
        <v>60</v>
      </c>
      <c r="I14" s="1"/>
      <c r="J14" s="73">
        <v>0</v>
      </c>
      <c r="K14" s="73"/>
      <c r="L14" s="73"/>
      <c r="M14" s="73"/>
      <c r="N14" s="73"/>
      <c r="O14" s="73">
        <v>1</v>
      </c>
      <c r="P14" s="233">
        <f t="shared" si="3"/>
        <v>111.32875000000001</v>
      </c>
      <c r="Q14" s="73">
        <v>0</v>
      </c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3333.3287500000001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f t="shared" ref="E15:E16" si="9">+D15/13</f>
        <v>527</v>
      </c>
      <c r="F15" s="352">
        <v>6</v>
      </c>
      <c r="G15" s="141">
        <f t="shared" si="6"/>
        <v>3162</v>
      </c>
      <c r="H15" s="21">
        <f t="shared" ref="H15:H16" si="10">(F15+J15+K15+L15+Q15)*10</f>
        <v>60</v>
      </c>
      <c r="I15" s="1"/>
      <c r="J15" s="73"/>
      <c r="K15" s="73"/>
      <c r="L15" s="73"/>
      <c r="M15" s="73"/>
      <c r="N15" s="73"/>
      <c r="O15" s="73">
        <v>1</v>
      </c>
      <c r="P15" s="233">
        <f t="shared" si="3"/>
        <v>111.32875000000001</v>
      </c>
      <c r="Q15" s="73">
        <v>0</v>
      </c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3333.3287500000001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16072.692307692309</v>
      </c>
      <c r="H18" s="3">
        <f>SUM(H7:H16)</f>
        <v>290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445.31500000000005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16808.007307692307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1074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1074</v>
      </c>
      <c r="R23" s="71">
        <f>G8+H8+P8+R8+T8+V8+W8-F23-H23</f>
        <v>1074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2400.6923076923076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2400.6923076923076</v>
      </c>
      <c r="R24" s="71">
        <f t="shared" si="15"/>
        <v>2400.6923076923076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3333.3287500000001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3333.3287500000001</v>
      </c>
      <c r="R25" s="71">
        <f t="shared" si="15"/>
        <v>3333.3287500000001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3333.3287500000001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3333.3287500000001</v>
      </c>
      <c r="R26" s="71">
        <f t="shared" si="15"/>
        <v>3333.3287500000001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0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0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5"/>
        <v>0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3333.3287500000001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3333.3287500000001</v>
      </c>
      <c r="R29" s="71">
        <f t="shared" si="15"/>
        <v>3333.3287500000001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3333.3287500000001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3333.3287500000001</v>
      </c>
      <c r="R30" s="71">
        <f t="shared" si="15"/>
        <v>3333.3287500000001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16808.007307692307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16808.007307692307</v>
      </c>
      <c r="R33" s="51"/>
      <c r="S33" s="249" t="s">
        <v>102</v>
      </c>
      <c r="T33" s="163"/>
    </row>
    <row r="34" spans="1:25" x14ac:dyDescent="0.2">
      <c r="O34" s="19" t="s">
        <v>306</v>
      </c>
      <c r="P34" s="19" t="s">
        <v>115</v>
      </c>
      <c r="Q34" s="19" t="s">
        <v>307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v>0</v>
      </c>
      <c r="P35" s="16">
        <v>0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" si="25">P36/13</f>
        <v>76.92307692307692</v>
      </c>
      <c r="P36" s="16">
        <v>1000</v>
      </c>
      <c r="Q36" s="16">
        <v>2</v>
      </c>
      <c r="R36" s="362">
        <f t="shared" ref="R36:R44" si="26">O36*Q36</f>
        <v>153.84615384615384</v>
      </c>
      <c r="S36" s="166">
        <f t="shared" si="24"/>
        <v>1227.8461538461538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ref="O37:O38" si="27">P37/13</f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3000.6923076923076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7"/>
        <v>79.538461538461533</v>
      </c>
      <c r="P38" s="16">
        <f>1034</f>
        <v>1034</v>
      </c>
      <c r="Q38" s="16">
        <v>6</v>
      </c>
      <c r="R38" s="126">
        <f t="shared" si="26"/>
        <v>477.23076923076917</v>
      </c>
      <c r="S38" s="166">
        <f t="shared" si="24"/>
        <v>3810.5595192307692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3333.3287500000001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0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0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3333.3287500000001</v>
      </c>
    </row>
    <row r="43" spans="1:25" x14ac:dyDescent="0.2">
      <c r="M43" s="16" t="str">
        <f t="shared" si="23"/>
        <v>Labadan, Eric</v>
      </c>
      <c r="O43" s="16">
        <v>150</v>
      </c>
      <c r="P43" s="16">
        <v>0</v>
      </c>
      <c r="Q43" s="16"/>
      <c r="R43" s="126">
        <f t="shared" si="26"/>
        <v>0</v>
      </c>
      <c r="S43" s="166">
        <f>+P30+R43+O43</f>
        <v>3483.3287500000001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18189.084230769229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307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302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0</v>
      </c>
      <c r="J56" s="273">
        <f>+O35</f>
        <v>0</v>
      </c>
      <c r="K56" s="273">
        <f t="shared" ref="K56:L60" si="30">+P35</f>
        <v>0</v>
      </c>
      <c r="L56" s="273">
        <v>0</v>
      </c>
      <c r="M56" s="362">
        <f t="shared" ref="M56:M59" si="31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1074</v>
      </c>
      <c r="J57" s="273">
        <f>+O36</f>
        <v>76.92307692307692</v>
      </c>
      <c r="K57" s="273">
        <f t="shared" si="30"/>
        <v>1000</v>
      </c>
      <c r="L57" s="273">
        <f t="shared" si="30"/>
        <v>2</v>
      </c>
      <c r="M57" s="362">
        <f t="shared" si="31"/>
        <v>153.84615384615384</v>
      </c>
      <c r="N57" s="165">
        <f>P23+M57</f>
        <v>1227.8461538461538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2400.6923076923076</v>
      </c>
      <c r="J58" s="273">
        <f>+O37</f>
        <v>100</v>
      </c>
      <c r="K58" s="273">
        <f t="shared" si="30"/>
        <v>1300</v>
      </c>
      <c r="L58" s="273">
        <f t="shared" si="30"/>
        <v>6</v>
      </c>
      <c r="M58" s="362">
        <f t="shared" si="31"/>
        <v>600</v>
      </c>
      <c r="N58" s="165">
        <f>P24+M58</f>
        <v>3000.6923076923076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3333.3287500000001</v>
      </c>
      <c r="J59" s="273">
        <f>+O38</f>
        <v>79.538461538461533</v>
      </c>
      <c r="K59" s="273">
        <f t="shared" si="30"/>
        <v>1034</v>
      </c>
      <c r="L59" s="273">
        <v>6</v>
      </c>
      <c r="M59" s="126">
        <f t="shared" si="31"/>
        <v>477.23076923076917</v>
      </c>
      <c r="N59" s="165">
        <f>P25+M59</f>
        <v>3810.5595192307692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3333.3287500000001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3333.3287500000001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0</v>
      </c>
      <c r="N61" s="165">
        <f t="shared" si="32"/>
        <v>0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2"/>
        <v>0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3333.3287500000001</v>
      </c>
      <c r="N63" s="165">
        <f t="shared" si="32"/>
        <v>3333.3287500000001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3333.3287500000001</v>
      </c>
      <c r="J64" s="273">
        <f>+O43</f>
        <v>150</v>
      </c>
      <c r="K64" s="273">
        <f t="shared" ref="K64" si="34">+P43</f>
        <v>0</v>
      </c>
      <c r="L64" s="273">
        <f t="shared" ref="L64" si="35">+Q43</f>
        <v>0</v>
      </c>
      <c r="M64" s="126">
        <f t="shared" ref="M64" si="36">J64*L64</f>
        <v>0</v>
      </c>
      <c r="N64" s="165">
        <f>P30+M64+J64</f>
        <v>3483.3287500000001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16808.007307692307</v>
      </c>
      <c r="N67" s="361">
        <f>SUM(N56:N66)</f>
        <v>18189.084230769229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" right="0.5" top="0.27" bottom="0.37" header="0.5" footer="0.5"/>
  <pageSetup paperSize="5" scale="7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1054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1078.9230769230769</v>
      </c>
      <c r="O17" s="9"/>
      <c r="P17" s="10">
        <f>SUM(N13:N17)</f>
        <v>1098.9230769230769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2152.9230769230771</v>
      </c>
      <c r="R28" s="215"/>
      <c r="T28" s="216">
        <f>+H28-'26-10 payroll'!S35</f>
        <v>0</v>
      </c>
      <c r="U28" s="217"/>
      <c r="V28" s="218">
        <f>+P28-'26-10 payroll'!S36</f>
        <v>925.07692307692332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>
        <f>'26-10 payroll'!D3</f>
        <v>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2370.6923076923076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111.32875000000001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1436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1119.5384615384614</v>
      </c>
      <c r="O50" s="9"/>
      <c r="P50" s="10">
        <f>SUM(N46:N50)</f>
        <v>1290.8672115384616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3806.6923076923076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4452.8672115384616</v>
      </c>
      <c r="Q61" s="174"/>
      <c r="T61" s="216">
        <f>+H61-'26-10 payroll'!S37</f>
        <v>806</v>
      </c>
      <c r="V61" s="237">
        <f>+P61-'26-10 payroll'!S38</f>
        <v>642.30769230769238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111.32875000000001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171.32875000000001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3333.3287500000001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111.32875000000001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171.32875000000001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3333.3287500000001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>
        <f>'26-10 payroll'!D3</f>
        <v>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111.32875000000001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150</v>
      </c>
      <c r="G149" s="55"/>
      <c r="H149" s="56">
        <f>SUM(F145:F149)</f>
        <v>321.32875000000001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3483.3287500000001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1074</v>
      </c>
      <c r="H19" s="80">
        <f>'11-25 payroll'!R23</f>
        <v>6526</v>
      </c>
      <c r="I19" s="81">
        <f t="shared" ref="I19:I27" si="0">G19+H19</f>
        <v>7600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2400.6923076923076</v>
      </c>
      <c r="H20" s="80">
        <f>'11-25 payroll'!R24</f>
        <v>10273</v>
      </c>
      <c r="I20" s="81">
        <f t="shared" si="0"/>
        <v>12673.692307692309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3333.3287500000001</v>
      </c>
      <c r="H21" s="80">
        <f>'11-25 payroll'!R25</f>
        <v>6526</v>
      </c>
      <c r="I21" s="81">
        <f t="shared" si="0"/>
        <v>9859.3287500000006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3333.3287500000001</v>
      </c>
      <c r="H22" s="80">
        <f>'11-25 payroll'!R26</f>
        <v>6526</v>
      </c>
      <c r="I22" s="81">
        <f t="shared" si="0"/>
        <v>9859.3287500000006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3333.3287500000001</v>
      </c>
      <c r="H25" s="80">
        <f>'11-25 payroll'!R29</f>
        <v>0</v>
      </c>
      <c r="I25" s="81">
        <f t="shared" si="0"/>
        <v>3333.3287500000001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3333.3287500000001</v>
      </c>
      <c r="H26" s="80">
        <f>'11-25 payroll'!R30</f>
        <v>0</v>
      </c>
      <c r="I26" s="93">
        <f t="shared" si="0"/>
        <v>3333.3287500000001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16808.007307692307</v>
      </c>
      <c r="H29" s="103">
        <f t="shared" ref="H29:O29" si="3">SUM(H18:H27)</f>
        <v>36377</v>
      </c>
      <c r="I29" s="103">
        <f t="shared" si="3"/>
        <v>53185.007307692314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12643.692307692309</v>
      </c>
      <c r="C34" s="106"/>
      <c r="E34" s="106"/>
      <c r="G34" s="263">
        <f>+'26-10 payroll'!I9+'11-25 payroll'!I9</f>
        <v>50</v>
      </c>
      <c r="H34" s="263">
        <f>+'26-10 payroll'!H9+'11-25 payroll'!H9</f>
        <v>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12643.692307692309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7580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1578.9230769230769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111.32875000000001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2153.5384615384614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23794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80</v>
      </c>
      <c r="I41" s="268">
        <f t="shared" si="6"/>
        <v>111.32875000000001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4766.461538461539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36437.692307692312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110</v>
      </c>
      <c r="I44" s="263">
        <f t="shared" si="7"/>
        <v>111.32875000000001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7422.461538461539</v>
      </c>
      <c r="Q44" s="263">
        <f>SUM(B44:P44)</f>
        <v>44081.482596153852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44753.782596153847</v>
      </c>
      <c r="M48" s="263">
        <f>+I29+P36+P41-(O36+O41)+G36</f>
        <v>60657.468846153854</v>
      </c>
      <c r="N48" s="109">
        <f>+L48-M48</f>
        <v>-15903.686250000006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21908.9</v>
      </c>
      <c r="M49" s="263">
        <f>+L49</f>
        <v>21908.9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111.32875000000001</v>
      </c>
      <c r="M50" s="263">
        <f>+L50</f>
        <v>111.32875000000001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10821.16153846154</v>
      </c>
      <c r="M51" s="263">
        <f>+L51</f>
        <v>10821.16153846154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11912.392307692309</v>
      </c>
      <c r="M52" s="263">
        <f>+M48-M49-M50-M51</f>
        <v>27816.078557692312</v>
      </c>
      <c r="N52" s="109">
        <f>+L52-M52</f>
        <v>-15903.686250000002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workbookViewId="0">
      <selection activeCell="B1" sqref="B1:P33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payroll'!B64</f>
        <v>Labadan, Eric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8" t="str">
        <f>'26-10 payroll'!B9</f>
        <v>Dino, Joyce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6"/>
      <c r="I8" s="195"/>
      <c r="J8" s="192" t="s">
        <v>28</v>
      </c>
      <c r="K8" s="193" t="s">
        <v>27</v>
      </c>
      <c r="L8" s="446">
        <f>'26-10 payroll'!E9</f>
        <v>790.23076923076928</v>
      </c>
      <c r="M8" s="446"/>
      <c r="N8" s="446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7" t="s">
        <v>308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D9</f>
        <v>Nov.23-28,2020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payroll'!G9</f>
        <v>2370.6923076923076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payroll'!F15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payroll'!F9</f>
        <v>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payroll'!H15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payroll'!H9</f>
        <v>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payroll'!R15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payroll'!R9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309</v>
      </c>
      <c r="M16" s="205"/>
      <c r="N16" s="9"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payroll'!M64</f>
        <v>0</v>
      </c>
      <c r="G17" s="55"/>
      <c r="H17" s="56">
        <f>SUM(F13:F17)</f>
        <v>60</v>
      </c>
      <c r="I17" s="195"/>
      <c r="J17" s="192"/>
      <c r="K17" s="193"/>
      <c r="L17" s="204" t="s">
        <v>99</v>
      </c>
      <c r="M17" s="205"/>
      <c r="N17" s="11">
        <f>'26-10 payroll'!M58</f>
        <v>600</v>
      </c>
      <c r="O17" s="9"/>
      <c r="P17" s="10">
        <f>SUM(N13:N17)</f>
        <v>630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3222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3000.6923076923076</v>
      </c>
      <c r="R28" s="215"/>
      <c r="T28" s="216">
        <f>+H28-'[2]11-25 payroll'!S35</f>
        <v>-2545.605140624999</v>
      </c>
      <c r="U28" s="217"/>
      <c r="V28" s="218">
        <f>+P28-'[2]11-25 payroll'!S36</f>
        <v>-3512.8056454326925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payroll'!B60</f>
        <v>Briones, Christian Joy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L41</f>
        <v>527</v>
      </c>
      <c r="E41" s="446"/>
      <c r="F41" s="446"/>
      <c r="G41" s="55"/>
      <c r="H41" s="356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6"/>
    </row>
    <row r="42" spans="2:17" x14ac:dyDescent="0.2">
      <c r="B42" s="192" t="s">
        <v>29</v>
      </c>
      <c r="C42" s="193" t="s">
        <v>27</v>
      </c>
      <c r="D42" s="447" t="str">
        <f>D9</f>
        <v>Nov.23-28,2020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D42</f>
        <v>Nov.23-28,2020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D41*E44</f>
        <v>3162</v>
      </c>
      <c r="I43" s="195"/>
      <c r="J43" s="197" t="s">
        <v>16</v>
      </c>
      <c r="K43" s="198"/>
      <c r="L43" s="199"/>
      <c r="M43" s="200"/>
      <c r="N43" s="9"/>
      <c r="O43" s="9"/>
      <c r="P43" s="10">
        <f>L41*M44</f>
        <v>3162</v>
      </c>
      <c r="Q43" s="174"/>
    </row>
    <row r="44" spans="2:17" x14ac:dyDescent="0.2">
      <c r="B44" s="192"/>
      <c r="C44" s="198"/>
      <c r="D44" s="200" t="s">
        <v>31</v>
      </c>
      <c r="E44" s="202"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111.32875000000001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payroll'!H11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v>0</v>
      </c>
      <c r="G50" s="55"/>
      <c r="H50" s="56">
        <f>SUM(F46:F50)</f>
        <v>60</v>
      </c>
      <c r="I50" s="195"/>
      <c r="J50" s="192"/>
      <c r="K50" s="193"/>
      <c r="L50" s="204" t="s">
        <v>99</v>
      </c>
      <c r="M50" s="205"/>
      <c r="N50" s="11">
        <f>'26-10 payroll'!R38</f>
        <v>477.23076923076917</v>
      </c>
      <c r="O50" s="9"/>
      <c r="P50" s="10">
        <f>SUM(N46:N50)</f>
        <v>648.55951923076918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3222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3810.5595192307692</v>
      </c>
      <c r="Q61" s="174"/>
      <c r="T61" s="216">
        <f>+H61-'[2]11-25 payroll'!S37</f>
        <v>-5585.3906937499996</v>
      </c>
      <c r="V61" s="237">
        <f>+P61-'[2]11-25 payroll'!S38</f>
        <v>-2042.0239818108976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payroll'!B8</f>
        <v>Sanchez, Angelo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6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6"/>
    </row>
    <row r="75" spans="2:17" x14ac:dyDescent="0.2">
      <c r="B75" s="192" t="s">
        <v>29</v>
      </c>
      <c r="C75" s="193" t="s">
        <v>27</v>
      </c>
      <c r="D75" s="447" t="str">
        <f>D42</f>
        <v>Nov.23-28,2020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1054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payroll'!F8</f>
        <v>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payroll'!P8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payroll'!H8</f>
        <v>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payroll'!R8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payroll'!R36</f>
        <v>153.84615384615384</v>
      </c>
      <c r="G83" s="55"/>
      <c r="H83" s="56">
        <f>SUM(F79:F83)</f>
        <v>173.84615384615384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1227.8461538461538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-3282.0520904246791</v>
      </c>
      <c r="V94" s="237">
        <f>+P94-'[2]11-25 payroll'!S40</f>
        <v>-4826.2099999999991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6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-5072.4799999999996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6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6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2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2020-12-10T07:11:33Z</cp:lastPrinted>
  <dcterms:created xsi:type="dcterms:W3CDTF">2010-01-04T12:18:59Z</dcterms:created>
  <dcterms:modified xsi:type="dcterms:W3CDTF">2020-12-11T14:30:29Z</dcterms:modified>
</cp:coreProperties>
</file>