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Dec.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payroll'!$A$1:$V$48</definedName>
    <definedName name="_xlnm.Print_Area" localSheetId="3">'26-10 payslip'!$A$1:$Q$165</definedName>
    <definedName name="_xlnm.Print_Area" localSheetId="8">Sheet1!$B$100:$P$131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12" i="79" l="1"/>
  <c r="N47" i="79"/>
  <c r="P43" i="79"/>
  <c r="F46" i="79"/>
  <c r="N13" i="79"/>
  <c r="G10" i="20"/>
  <c r="P11" i="20"/>
  <c r="G9" i="20"/>
  <c r="G15" i="20"/>
  <c r="H15" i="20"/>
  <c r="P15" i="20"/>
  <c r="X15" i="20"/>
  <c r="D30" i="20"/>
  <c r="P30" i="20"/>
  <c r="J64" i="20"/>
  <c r="M64" i="20"/>
  <c r="N64" i="20"/>
  <c r="R43" i="20"/>
  <c r="S43" i="20"/>
  <c r="R9" i="20"/>
  <c r="N15" i="79"/>
  <c r="H9" i="20"/>
  <c r="N14" i="79"/>
  <c r="P10" i="79"/>
  <c r="R36" i="20"/>
  <c r="F83" i="79"/>
  <c r="P8" i="20"/>
  <c r="F79" i="79"/>
  <c r="R8" i="20"/>
  <c r="F81" i="79"/>
  <c r="H8" i="20"/>
  <c r="F80" i="79"/>
  <c r="E77" i="79"/>
  <c r="D73" i="79"/>
  <c r="R15" i="20"/>
  <c r="F15" i="79"/>
  <c r="O36" i="20"/>
  <c r="D75" i="79"/>
  <c r="R38" i="20"/>
  <c r="N50" i="79"/>
  <c r="M44" i="79"/>
  <c r="L42" i="79"/>
  <c r="H11" i="20"/>
  <c r="F47" i="79"/>
  <c r="H43" i="79"/>
  <c r="D42" i="79"/>
  <c r="D41" i="79"/>
  <c r="D40" i="79"/>
  <c r="L58" i="20"/>
  <c r="M58" i="20"/>
  <c r="N17" i="79"/>
  <c r="H10" i="20"/>
  <c r="M11" i="79"/>
  <c r="L9" i="79"/>
  <c r="L8" i="79"/>
  <c r="L7" i="79"/>
  <c r="L64" i="20"/>
  <c r="F17" i="79"/>
  <c r="F14" i="79"/>
  <c r="E11" i="79"/>
  <c r="H10" i="79"/>
  <c r="D7" i="79"/>
  <c r="K64" i="20"/>
  <c r="R10" i="20"/>
  <c r="P10" i="20"/>
  <c r="X10" i="20"/>
  <c r="T8" i="20"/>
  <c r="T9" i="20"/>
  <c r="F48" i="79"/>
  <c r="G8" i="20"/>
  <c r="R35" i="20"/>
  <c r="G7" i="20"/>
  <c r="N9" i="20"/>
  <c r="N12" i="20"/>
  <c r="D25" i="20"/>
  <c r="P25" i="20"/>
  <c r="M59" i="20"/>
  <c r="N59" i="20"/>
  <c r="N65" i="20"/>
  <c r="J56" i="20"/>
  <c r="K56" i="20"/>
  <c r="M56" i="20"/>
  <c r="J57" i="20"/>
  <c r="K57" i="20"/>
  <c r="L57" i="20"/>
  <c r="M57" i="20"/>
  <c r="J58" i="20"/>
  <c r="K58" i="20"/>
  <c r="J59" i="20"/>
  <c r="K59" i="20"/>
  <c r="J60" i="20"/>
  <c r="K60" i="20"/>
  <c r="L60" i="20"/>
  <c r="S44" i="20"/>
  <c r="S38" i="20"/>
  <c r="R44" i="20"/>
  <c r="R42" i="20"/>
  <c r="R41" i="20"/>
  <c r="R40" i="20"/>
  <c r="R39" i="20"/>
  <c r="R37" i="20"/>
  <c r="O38" i="20"/>
  <c r="O37" i="20"/>
  <c r="P38" i="20"/>
  <c r="M110" i="79"/>
  <c r="L108" i="79"/>
  <c r="L106" i="79"/>
  <c r="N13" i="20"/>
  <c r="G14" i="20"/>
  <c r="P109" i="79"/>
  <c r="G12" i="20"/>
  <c r="P14" i="20"/>
  <c r="R14" i="20"/>
  <c r="T14" i="20"/>
  <c r="H14" i="20"/>
  <c r="N113" i="79"/>
  <c r="X14" i="20"/>
  <c r="F122" i="79"/>
  <c r="N89" i="79"/>
  <c r="F89" i="79"/>
  <c r="N56" i="79"/>
  <c r="F55" i="79"/>
  <c r="N22" i="79"/>
  <c r="F22" i="79"/>
  <c r="F49" i="79"/>
  <c r="G13" i="20"/>
  <c r="H13" i="20"/>
  <c r="F56" i="79"/>
  <c r="K13" i="20"/>
  <c r="H27" i="20"/>
  <c r="H26" i="20"/>
  <c r="N26" i="79"/>
  <c r="N57" i="79"/>
  <c r="P142" i="79"/>
  <c r="H142" i="79"/>
  <c r="N49" i="79"/>
  <c r="F16" i="79"/>
  <c r="F126" i="79"/>
  <c r="F125" i="79"/>
  <c r="F123" i="79"/>
  <c r="F121" i="79"/>
  <c r="F120" i="79"/>
  <c r="F119" i="79"/>
  <c r="F118" i="79"/>
  <c r="E110" i="79"/>
  <c r="H109" i="79"/>
  <c r="N93" i="79"/>
  <c r="N92" i="79"/>
  <c r="N90" i="79"/>
  <c r="N88" i="79"/>
  <c r="N87" i="79"/>
  <c r="N86" i="79"/>
  <c r="N85" i="79"/>
  <c r="M77" i="79"/>
  <c r="F93" i="79"/>
  <c r="F92" i="79"/>
  <c r="F90" i="79"/>
  <c r="F88" i="79"/>
  <c r="F86" i="79"/>
  <c r="F85" i="79"/>
  <c r="H76" i="79"/>
  <c r="N60" i="79"/>
  <c r="N59" i="79"/>
  <c r="N55" i="79"/>
  <c r="N53" i="79"/>
  <c r="F60" i="79"/>
  <c r="F59" i="79"/>
  <c r="F57" i="79"/>
  <c r="F53" i="79"/>
  <c r="F52" i="79"/>
  <c r="N27" i="79"/>
  <c r="N24" i="79"/>
  <c r="N23" i="79"/>
  <c r="N20" i="79"/>
  <c r="F27" i="79"/>
  <c r="F26" i="79"/>
  <c r="F24" i="79"/>
  <c r="F23" i="79"/>
  <c r="F20" i="79"/>
  <c r="D108" i="79"/>
  <c r="L75" i="79"/>
  <c r="T10" i="20"/>
  <c r="H25" i="20"/>
  <c r="O9" i="20"/>
  <c r="H23" i="20"/>
  <c r="N25" i="79"/>
  <c r="O8" i="20"/>
  <c r="F23" i="20"/>
  <c r="O13" i="20"/>
  <c r="H109" i="21"/>
  <c r="F113" i="79"/>
  <c r="F116" i="79"/>
  <c r="H28" i="20"/>
  <c r="F124" i="79"/>
  <c r="O12" i="20"/>
  <c r="P12" i="20"/>
  <c r="N79" i="79"/>
  <c r="P76" i="21"/>
  <c r="H12" i="20"/>
  <c r="N80" i="79"/>
  <c r="N83" i="79"/>
  <c r="N91" i="79"/>
  <c r="T11" i="20"/>
  <c r="F82" i="21"/>
  <c r="G11" i="20"/>
  <c r="H76" i="21"/>
  <c r="F91" i="79"/>
  <c r="M7" i="20"/>
  <c r="S7" i="20"/>
  <c r="T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J69" i="79"/>
  <c r="B69" i="79"/>
  <c r="J68" i="79"/>
  <c r="B68" i="79"/>
  <c r="N48" i="79"/>
  <c r="L40" i="79"/>
  <c r="J36" i="79"/>
  <c r="B36" i="79"/>
  <c r="J35" i="79"/>
  <c r="B35" i="79"/>
  <c r="F13" i="79"/>
  <c r="J3" i="79"/>
  <c r="B3" i="79"/>
  <c r="J2" i="79"/>
  <c r="B2" i="79"/>
  <c r="C20" i="78"/>
  <c r="H18" i="78"/>
  <c r="H20" i="78"/>
  <c r="C10" i="78"/>
  <c r="H8" i="78"/>
  <c r="H10" i="78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19" i="5"/>
  <c r="Q20" i="5"/>
  <c r="O34" i="5"/>
  <c r="O36" i="5"/>
  <c r="O37" i="5"/>
  <c r="O38" i="5"/>
  <c r="O39" i="5"/>
  <c r="G34" i="5"/>
  <c r="G36" i="5"/>
  <c r="J25" i="63"/>
  <c r="J21" i="5"/>
  <c r="J22" i="63"/>
  <c r="J18" i="5"/>
  <c r="J23" i="63"/>
  <c r="J19" i="5"/>
  <c r="M21" i="5"/>
  <c r="N21" i="5"/>
  <c r="M18" i="5"/>
  <c r="N18" i="5"/>
  <c r="M19" i="5"/>
  <c r="N19" i="5"/>
  <c r="O21" i="5"/>
  <c r="P21" i="5"/>
  <c r="O18" i="5"/>
  <c r="O19" i="5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/>
  <c r="L29" i="63"/>
  <c r="M25" i="5"/>
  <c r="N25" i="5"/>
  <c r="L30" i="63"/>
  <c r="M26" i="5"/>
  <c r="N26" i="5"/>
  <c r="L31" i="63"/>
  <c r="M27" i="5"/>
  <c r="N27" i="5"/>
  <c r="M20" i="5"/>
  <c r="N20" i="5"/>
  <c r="M22" i="5"/>
  <c r="N22" i="5"/>
  <c r="O20" i="5"/>
  <c r="P20" i="5"/>
  <c r="O22" i="5"/>
  <c r="O23" i="5"/>
  <c r="P23" i="5"/>
  <c r="O24" i="5"/>
  <c r="P24" i="5"/>
  <c r="O25" i="5"/>
  <c r="P25" i="5"/>
  <c r="O26" i="5"/>
  <c r="P26" i="5"/>
  <c r="O27" i="5"/>
  <c r="P27" i="5"/>
  <c r="M34" i="5"/>
  <c r="M36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/>
  <c r="B9" i="63"/>
  <c r="A20" i="5"/>
  <c r="A19" i="5"/>
  <c r="B7" i="63"/>
  <c r="A15" i="5"/>
  <c r="A14" i="5"/>
  <c r="D2" i="63"/>
  <c r="A11" i="5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/>
  <c r="C10" i="63"/>
  <c r="C25" i="63"/>
  <c r="C59" i="63"/>
  <c r="M58" i="63"/>
  <c r="K58" i="63"/>
  <c r="H58" i="63"/>
  <c r="S20" i="5"/>
  <c r="C9" i="63"/>
  <c r="C24" i="63"/>
  <c r="C58" i="63"/>
  <c r="M57" i="63"/>
  <c r="L57" i="63"/>
  <c r="K57" i="63"/>
  <c r="B57" i="63"/>
  <c r="M56" i="63"/>
  <c r="K56" i="63"/>
  <c r="H56" i="63"/>
  <c r="F23" i="64"/>
  <c r="C7" i="63"/>
  <c r="C22" i="63"/>
  <c r="C56" i="63"/>
  <c r="M44" i="63"/>
  <c r="M43" i="63"/>
  <c r="M40" i="63"/>
  <c r="P39" i="63"/>
  <c r="L60" i="63"/>
  <c r="M39" i="63"/>
  <c r="P38" i="63"/>
  <c r="O38" i="63"/>
  <c r="K59" i="63"/>
  <c r="P37" i="63"/>
  <c r="L58" i="63"/>
  <c r="O37" i="63"/>
  <c r="P36" i="63"/>
  <c r="M36" i="63"/>
  <c r="P35" i="63"/>
  <c r="L56" i="63"/>
  <c r="O35" i="63"/>
  <c r="N33" i="63"/>
  <c r="M33" i="63"/>
  <c r="K33" i="63"/>
  <c r="I33" i="63"/>
  <c r="E33" i="63"/>
  <c r="F31" i="63"/>
  <c r="C31" i="63"/>
  <c r="C65" i="63"/>
  <c r="B31" i="63"/>
  <c r="C30" i="63"/>
  <c r="B30" i="63"/>
  <c r="B64" i="63"/>
  <c r="H29" i="63"/>
  <c r="C29" i="63"/>
  <c r="B29" i="63"/>
  <c r="L106" i="64"/>
  <c r="C28" i="63"/>
  <c r="C62" i="63"/>
  <c r="B28" i="63"/>
  <c r="B62" i="63"/>
  <c r="F27" i="63"/>
  <c r="C27" i="63"/>
  <c r="C61" i="63"/>
  <c r="B27" i="63"/>
  <c r="C26" i="63"/>
  <c r="B26" i="63"/>
  <c r="C23" i="63"/>
  <c r="C57" i="63"/>
  <c r="B23" i="63"/>
  <c r="K22" i="63"/>
  <c r="R18" i="5"/>
  <c r="H22" i="63"/>
  <c r="R21" i="63"/>
  <c r="I18" i="63"/>
  <c r="X17" i="63"/>
  <c r="R16" i="63"/>
  <c r="H16" i="63"/>
  <c r="G16" i="63"/>
  <c r="E16" i="63"/>
  <c r="P16" i="63"/>
  <c r="H15" i="63"/>
  <c r="F146" i="64"/>
  <c r="G15" i="63"/>
  <c r="E15" i="63"/>
  <c r="R14" i="63"/>
  <c r="N114" i="64"/>
  <c r="H14" i="63"/>
  <c r="N113" i="64"/>
  <c r="G14" i="63"/>
  <c r="E14" i="63"/>
  <c r="P14" i="63"/>
  <c r="N112" i="64"/>
  <c r="H13" i="63"/>
  <c r="G13" i="63"/>
  <c r="E13" i="63"/>
  <c r="R12" i="63"/>
  <c r="H12" i="63"/>
  <c r="N80" i="64"/>
  <c r="G12" i="63"/>
  <c r="E12" i="63"/>
  <c r="P12" i="63"/>
  <c r="H11" i="63"/>
  <c r="F80" i="64"/>
  <c r="G11" i="63"/>
  <c r="E11" i="63"/>
  <c r="D11" i="63"/>
  <c r="H10" i="63"/>
  <c r="N47" i="64"/>
  <c r="D10" i="63"/>
  <c r="E10" i="63"/>
  <c r="I9" i="63"/>
  <c r="H9" i="63"/>
  <c r="F47" i="64"/>
  <c r="G9" i="63"/>
  <c r="E9" i="63"/>
  <c r="T9" i="63"/>
  <c r="F49" i="64"/>
  <c r="D9" i="63"/>
  <c r="R8" i="63"/>
  <c r="N15" i="64"/>
  <c r="H8" i="63"/>
  <c r="N14" i="64"/>
  <c r="G8" i="63"/>
  <c r="E8" i="63"/>
  <c r="P8" i="63"/>
  <c r="N13" i="64"/>
  <c r="D8" i="63"/>
  <c r="P7" i="63"/>
  <c r="F13" i="64"/>
  <c r="H7" i="63"/>
  <c r="H18" i="63"/>
  <c r="D7" i="63"/>
  <c r="E7" i="63"/>
  <c r="R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C29" i="20"/>
  <c r="C63" i="20"/>
  <c r="B29" i="20"/>
  <c r="L106" i="21"/>
  <c r="F28" i="20"/>
  <c r="C28" i="20"/>
  <c r="C62" i="20"/>
  <c r="B28" i="20"/>
  <c r="B62" i="20"/>
  <c r="F27" i="20"/>
  <c r="N91" i="21"/>
  <c r="C27" i="20"/>
  <c r="C61" i="20"/>
  <c r="B27" i="20"/>
  <c r="B61" i="20"/>
  <c r="F26" i="20"/>
  <c r="C26" i="20"/>
  <c r="C60" i="20"/>
  <c r="B26" i="20"/>
  <c r="B60" i="20"/>
  <c r="F25" i="20"/>
  <c r="C25" i="20"/>
  <c r="C59" i="20"/>
  <c r="B25" i="20"/>
  <c r="M38" i="20"/>
  <c r="C24" i="20"/>
  <c r="C58" i="20"/>
  <c r="B24" i="20"/>
  <c r="D40" i="21"/>
  <c r="C23" i="20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/>
  <c r="F146" i="21"/>
  <c r="H142" i="21"/>
  <c r="E15" i="20"/>
  <c r="D140" i="21"/>
  <c r="N113" i="21"/>
  <c r="P109" i="21"/>
  <c r="N116" i="21"/>
  <c r="T13" i="20"/>
  <c r="F115" i="21"/>
  <c r="R13" i="20"/>
  <c r="F114" i="79"/>
  <c r="L13" i="20"/>
  <c r="T12" i="20"/>
  <c r="R12" i="20"/>
  <c r="N81" i="79"/>
  <c r="L12" i="20"/>
  <c r="R11" i="20"/>
  <c r="D9" i="20"/>
  <c r="H43" i="21"/>
  <c r="N15" i="21"/>
  <c r="P10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/>
  <c r="M39" i="77"/>
  <c r="M33" i="77"/>
  <c r="M32" i="77"/>
  <c r="X28" i="77"/>
  <c r="W28" i="77"/>
  <c r="V28" i="77"/>
  <c r="U28" i="77"/>
  <c r="T28" i="77"/>
  <c r="S28" i="77"/>
  <c r="R28" i="77"/>
  <c r="Q28" i="77"/>
  <c r="P28" i="77"/>
  <c r="N11" i="20"/>
  <c r="O28" i="77"/>
  <c r="N28" i="77"/>
  <c r="M28" i="77"/>
  <c r="L28" i="77"/>
  <c r="K28" i="77"/>
  <c r="J28" i="77"/>
  <c r="I28" i="77"/>
  <c r="K11" i="20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V25" i="76"/>
  <c r="U25" i="76"/>
  <c r="T25" i="76"/>
  <c r="S25" i="76"/>
  <c r="R25" i="76"/>
  <c r="Q25" i="76"/>
  <c r="O7" i="20"/>
  <c r="P25" i="76"/>
  <c r="N7" i="20"/>
  <c r="O25" i="76"/>
  <c r="N25" i="76"/>
  <c r="M25" i="76"/>
  <c r="L25" i="76"/>
  <c r="K25" i="76"/>
  <c r="J25" i="76"/>
  <c r="I25" i="76"/>
  <c r="K7" i="20"/>
  <c r="H7" i="20"/>
  <c r="H25" i="76"/>
  <c r="F47" i="21"/>
  <c r="H30" i="20"/>
  <c r="F145" i="21"/>
  <c r="P9" i="63"/>
  <c r="F46" i="64"/>
  <c r="L41" i="64"/>
  <c r="R10" i="63"/>
  <c r="N48" i="64"/>
  <c r="P50" i="64"/>
  <c r="T10" i="63"/>
  <c r="N49" i="64"/>
  <c r="H26" i="63"/>
  <c r="P11" i="63"/>
  <c r="F79" i="64"/>
  <c r="T11" i="63"/>
  <c r="F82" i="64"/>
  <c r="H28" i="63"/>
  <c r="P13" i="63"/>
  <c r="T13" i="63"/>
  <c r="F115" i="64"/>
  <c r="D140" i="64"/>
  <c r="H30" i="63"/>
  <c r="P15" i="63"/>
  <c r="F145" i="64"/>
  <c r="H149" i="64"/>
  <c r="T15" i="63"/>
  <c r="F148" i="64"/>
  <c r="F24" i="63"/>
  <c r="F58" i="64"/>
  <c r="H25" i="63"/>
  <c r="D107" i="64"/>
  <c r="K37" i="5"/>
  <c r="K38" i="5"/>
  <c r="F14" i="21"/>
  <c r="H37" i="5"/>
  <c r="P34" i="5"/>
  <c r="P36" i="5"/>
  <c r="N16" i="21"/>
  <c r="T7" i="63"/>
  <c r="T8" i="63"/>
  <c r="N16" i="64"/>
  <c r="R9" i="63"/>
  <c r="F48" i="64"/>
  <c r="H50" i="64"/>
  <c r="G10" i="63"/>
  <c r="V10" i="63"/>
  <c r="N50" i="64"/>
  <c r="V11" i="63"/>
  <c r="F83" i="64"/>
  <c r="H109" i="64"/>
  <c r="V13" i="63"/>
  <c r="F116" i="64"/>
  <c r="H142" i="64"/>
  <c r="V15" i="63"/>
  <c r="F149" i="64"/>
  <c r="D18" i="63"/>
  <c r="P18" i="63"/>
  <c r="F23" i="63"/>
  <c r="H24" i="63"/>
  <c r="F26" i="63"/>
  <c r="F91" i="64"/>
  <c r="F30" i="63"/>
  <c r="F157" i="64"/>
  <c r="D8" i="64"/>
  <c r="J36" i="64"/>
  <c r="N56" i="64"/>
  <c r="M119" i="76"/>
  <c r="G7" i="63"/>
  <c r="V7" i="63"/>
  <c r="V8" i="63"/>
  <c r="N17" i="64"/>
  <c r="V9" i="63"/>
  <c r="F50" i="64"/>
  <c r="T12" i="63"/>
  <c r="N82" i="64"/>
  <c r="T14" i="63"/>
  <c r="N115" i="64"/>
  <c r="T16" i="63"/>
  <c r="X16" i="63"/>
  <c r="D31" i="63"/>
  <c r="E18" i="63"/>
  <c r="H23" i="63"/>
  <c r="H27" i="63"/>
  <c r="N91" i="64"/>
  <c r="H31" i="63"/>
  <c r="M42" i="63"/>
  <c r="L8" i="64"/>
  <c r="P10" i="64"/>
  <c r="D40" i="64"/>
  <c r="D37" i="63"/>
  <c r="D74" i="64"/>
  <c r="P10" i="63"/>
  <c r="N46" i="64"/>
  <c r="R11" i="63"/>
  <c r="F81" i="64"/>
  <c r="V12" i="63"/>
  <c r="N83" i="64"/>
  <c r="P83" i="64"/>
  <c r="R13" i="63"/>
  <c r="F114" i="64"/>
  <c r="P109" i="64"/>
  <c r="V14" i="63"/>
  <c r="N116" i="64"/>
  <c r="P116" i="64"/>
  <c r="R15" i="63"/>
  <c r="F147" i="64"/>
  <c r="V16" i="63"/>
  <c r="F22" i="63"/>
  <c r="F25" i="63"/>
  <c r="N58" i="64"/>
  <c r="F28" i="63"/>
  <c r="F124" i="64"/>
  <c r="F29" i="63"/>
  <c r="N124" i="64"/>
  <c r="B63" i="63"/>
  <c r="H67" i="63"/>
  <c r="J3" i="64"/>
  <c r="D41" i="64"/>
  <c r="J69" i="64"/>
  <c r="L74" i="64"/>
  <c r="H76" i="64"/>
  <c r="A18" i="5"/>
  <c r="B22" i="63"/>
  <c r="B56" i="63"/>
  <c r="N80" i="21"/>
  <c r="M41" i="63"/>
  <c r="F19" i="64"/>
  <c r="N39" i="5"/>
  <c r="P9" i="20"/>
  <c r="I39" i="5"/>
  <c r="O33" i="63"/>
  <c r="N88" i="64"/>
  <c r="X11" i="20"/>
  <c r="T15" i="20"/>
  <c r="F148" i="2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F147" i="21"/>
  <c r="V15" i="20"/>
  <c r="F149" i="21"/>
  <c r="P16" i="20"/>
  <c r="R31" i="20"/>
  <c r="G27" i="5"/>
  <c r="T16" i="20"/>
  <c r="D18" i="20"/>
  <c r="F29" i="20"/>
  <c r="F30" i="20"/>
  <c r="F157" i="21"/>
  <c r="H159" i="21"/>
  <c r="A37" i="20"/>
  <c r="M37" i="20"/>
  <c r="M40" i="20"/>
  <c r="M42" i="20"/>
  <c r="M44" i="20"/>
  <c r="B58" i="20"/>
  <c r="B63" i="20"/>
  <c r="L107" i="21"/>
  <c r="B34" i="5"/>
  <c r="B36" i="5"/>
  <c r="K34" i="5"/>
  <c r="K36" i="5"/>
  <c r="N114" i="21"/>
  <c r="B58" i="63"/>
  <c r="D7" i="64"/>
  <c r="F88" i="64"/>
  <c r="N85" i="64"/>
  <c r="F121" i="64"/>
  <c r="F154" i="64"/>
  <c r="N58" i="79"/>
  <c r="P60" i="79"/>
  <c r="F83" i="21"/>
  <c r="X12" i="20"/>
  <c r="D27" i="20"/>
  <c r="P13" i="20"/>
  <c r="F112" i="79"/>
  <c r="H116" i="79"/>
  <c r="F113" i="21"/>
  <c r="F124" i="21"/>
  <c r="H126" i="21"/>
  <c r="O29" i="5"/>
  <c r="O31" i="5"/>
  <c r="N83" i="21"/>
  <c r="N25" i="21"/>
  <c r="P27" i="21"/>
  <c r="P39" i="5"/>
  <c r="O41" i="5"/>
  <c r="O44" i="5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/>
  <c r="F120" i="64"/>
  <c r="L37" i="5"/>
  <c r="H17" i="79"/>
  <c r="N79" i="21"/>
  <c r="F80" i="21"/>
  <c r="H39" i="5"/>
  <c r="N47" i="21"/>
  <c r="H83" i="64"/>
  <c r="T29" i="5"/>
  <c r="R26" i="20"/>
  <c r="G22" i="5"/>
  <c r="P17" i="64"/>
  <c r="F44" i="5"/>
  <c r="P7" i="20"/>
  <c r="F13" i="2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/>
  <c r="N38" i="5"/>
  <c r="N19" i="64"/>
  <c r="F52" i="64"/>
  <c r="F85" i="64"/>
  <c r="H93" i="64"/>
  <c r="N87" i="64"/>
  <c r="N121" i="64"/>
  <c r="N118" i="64"/>
  <c r="P43" i="21"/>
  <c r="G18" i="20"/>
  <c r="B38" i="5"/>
  <c r="N37" i="5"/>
  <c r="N82" i="21"/>
  <c r="F91" i="21"/>
  <c r="H93" i="21"/>
  <c r="N48" i="21"/>
  <c r="N58" i="21"/>
  <c r="P60" i="21"/>
  <c r="R25" i="20"/>
  <c r="G21" i="5"/>
  <c r="J38" i="5"/>
  <c r="F25" i="21"/>
  <c r="H27" i="21"/>
  <c r="J37" i="5"/>
  <c r="R22" i="20"/>
  <c r="G18" i="5"/>
  <c r="F114" i="21"/>
  <c r="R28" i="20"/>
  <c r="G24" i="5"/>
  <c r="N81" i="21"/>
  <c r="R27" i="20"/>
  <c r="G23" i="5"/>
  <c r="F81" i="21"/>
  <c r="H34" i="5"/>
  <c r="H36" i="5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/>
  <c r="Q29" i="5"/>
  <c r="F153" i="64"/>
  <c r="R30" i="20"/>
  <c r="G26" i="5"/>
  <c r="J65" i="63"/>
  <c r="P31" i="63"/>
  <c r="S44" i="63"/>
  <c r="P93" i="64"/>
  <c r="P94" i="64"/>
  <c r="I26" i="5"/>
  <c r="I27" i="5"/>
  <c r="F33" i="63"/>
  <c r="B37" i="5"/>
  <c r="B39" i="5"/>
  <c r="B41" i="5"/>
  <c r="B44" i="5"/>
  <c r="H10" i="64"/>
  <c r="G18" i="63"/>
  <c r="X7" i="63"/>
  <c r="R22" i="63"/>
  <c r="H18" i="5"/>
  <c r="R29" i="63"/>
  <c r="H25" i="5"/>
  <c r="H33" i="63"/>
  <c r="P27" i="64"/>
  <c r="P28" i="64"/>
  <c r="T18" i="20"/>
  <c r="I22" i="5"/>
  <c r="F49" i="21"/>
  <c r="R27" i="63"/>
  <c r="H23" i="5"/>
  <c r="X14" i="63"/>
  <c r="D29" i="63"/>
  <c r="X12" i="63"/>
  <c r="D27" i="63"/>
  <c r="R26" i="63"/>
  <c r="H22" i="5"/>
  <c r="F25" i="64"/>
  <c r="H27" i="64"/>
  <c r="X11" i="63"/>
  <c r="D26" i="63"/>
  <c r="X9" i="63"/>
  <c r="D24" i="63"/>
  <c r="K41" i="5"/>
  <c r="I23" i="5"/>
  <c r="I18" i="5"/>
  <c r="X16" i="20"/>
  <c r="D31" i="20"/>
  <c r="P31" i="20"/>
  <c r="V160" i="21"/>
  <c r="R31" i="63"/>
  <c r="H27" i="5"/>
  <c r="R24" i="63"/>
  <c r="H20" i="5"/>
  <c r="X8" i="63"/>
  <c r="D23" i="63"/>
  <c r="X13" i="63"/>
  <c r="D28" i="63"/>
  <c r="F16" i="64"/>
  <c r="T18" i="63"/>
  <c r="F112" i="64"/>
  <c r="H116" i="64"/>
  <c r="R28" i="63"/>
  <c r="H24" i="5"/>
  <c r="I24" i="5"/>
  <c r="L38" i="5"/>
  <c r="L41" i="5"/>
  <c r="J39" i="5"/>
  <c r="J41" i="5"/>
  <c r="H60" i="64"/>
  <c r="I64" i="20"/>
  <c r="N124" i="21"/>
  <c r="P126" i="21"/>
  <c r="H149" i="21"/>
  <c r="H160" i="21"/>
  <c r="R23" i="63"/>
  <c r="H19" i="5"/>
  <c r="R30" i="63"/>
  <c r="H26" i="5"/>
  <c r="F17" i="64"/>
  <c r="V18" i="63"/>
  <c r="N25" i="64"/>
  <c r="X15" i="63"/>
  <c r="D30" i="63"/>
  <c r="P43" i="64"/>
  <c r="P61" i="64"/>
  <c r="X10" i="63"/>
  <c r="D25" i="63"/>
  <c r="R25" i="63"/>
  <c r="H21" i="5"/>
  <c r="I21" i="5"/>
  <c r="R18" i="63"/>
  <c r="P127" i="79"/>
  <c r="V127" i="79"/>
  <c r="P116" i="21"/>
  <c r="R29" i="20"/>
  <c r="G25" i="5"/>
  <c r="H94" i="64"/>
  <c r="P160" i="21"/>
  <c r="N46" i="21"/>
  <c r="N46" i="79"/>
  <c r="F112" i="21"/>
  <c r="H116" i="21"/>
  <c r="H127" i="21"/>
  <c r="X13" i="20"/>
  <c r="D28" i="20"/>
  <c r="P28" i="20"/>
  <c r="S41" i="20"/>
  <c r="D29" i="20"/>
  <c r="P29" i="20"/>
  <c r="S42" i="20"/>
  <c r="N13" i="21"/>
  <c r="I38" i="5"/>
  <c r="H24" i="20"/>
  <c r="D41" i="21"/>
  <c r="F24" i="20"/>
  <c r="E18" i="20"/>
  <c r="I65" i="20"/>
  <c r="F46" i="21"/>
  <c r="H50" i="79"/>
  <c r="H61" i="64"/>
  <c r="H127" i="79"/>
  <c r="T127" i="79"/>
  <c r="P83" i="79"/>
  <c r="P94" i="79"/>
  <c r="V94" i="79"/>
  <c r="I34" i="5"/>
  <c r="I36" i="5"/>
  <c r="H18" i="20"/>
  <c r="H126" i="64"/>
  <c r="H127" i="64"/>
  <c r="R23" i="20"/>
  <c r="G19" i="5"/>
  <c r="I19" i="5"/>
  <c r="N14" i="21"/>
  <c r="H38" i="5"/>
  <c r="H41" i="5"/>
  <c r="H44" i="5"/>
  <c r="F17" i="21"/>
  <c r="H17" i="21"/>
  <c r="H28" i="21"/>
  <c r="P37" i="5"/>
  <c r="X8" i="20"/>
  <c r="D23" i="20"/>
  <c r="P23" i="20"/>
  <c r="S36" i="20"/>
  <c r="P160" i="64"/>
  <c r="P50" i="21"/>
  <c r="P61" i="21"/>
  <c r="P50" i="79"/>
  <c r="P61" i="79"/>
  <c r="V61" i="79"/>
  <c r="I61" i="20"/>
  <c r="N61" i="20"/>
  <c r="P27" i="20"/>
  <c r="S40" i="20"/>
  <c r="I37" i="5"/>
  <c r="I41" i="5"/>
  <c r="X7" i="20"/>
  <c r="D22" i="20"/>
  <c r="P18" i="20"/>
  <c r="D26" i="20"/>
  <c r="P126" i="64"/>
  <c r="P127" i="64"/>
  <c r="H159" i="64"/>
  <c r="H160" i="64"/>
  <c r="P17" i="79"/>
  <c r="P28" i="79"/>
  <c r="V28" i="79"/>
  <c r="F79" i="21"/>
  <c r="H83" i="21"/>
  <c r="H94" i="21"/>
  <c r="H83" i="79"/>
  <c r="H94" i="79"/>
  <c r="T94" i="79"/>
  <c r="H160" i="79"/>
  <c r="T160" i="79"/>
  <c r="P83" i="21"/>
  <c r="P94" i="21"/>
  <c r="I59" i="20"/>
  <c r="P160" i="79"/>
  <c r="V160" i="79"/>
  <c r="P38" i="5"/>
  <c r="N17" i="21"/>
  <c r="A37" i="63"/>
  <c r="B59" i="63"/>
  <c r="M38" i="63"/>
  <c r="N41" i="5"/>
  <c r="K44" i="5"/>
  <c r="K31" i="5"/>
  <c r="Q31" i="5"/>
  <c r="L54" i="5"/>
  <c r="L56" i="5"/>
  <c r="M31" i="5"/>
  <c r="N57" i="20"/>
  <c r="P127" i="21"/>
  <c r="V127" i="21"/>
  <c r="H28" i="64"/>
  <c r="P26" i="63"/>
  <c r="J60" i="63"/>
  <c r="O60" i="63"/>
  <c r="P29" i="63"/>
  <c r="J63" i="63"/>
  <c r="H17" i="64"/>
  <c r="D65" i="63"/>
  <c r="I25" i="5"/>
  <c r="J64" i="63"/>
  <c r="P30" i="63"/>
  <c r="P28" i="63"/>
  <c r="J62" i="63"/>
  <c r="H29" i="5"/>
  <c r="J59" i="63"/>
  <c r="O59" i="63"/>
  <c r="P25" i="63"/>
  <c r="P23" i="63"/>
  <c r="J57" i="63"/>
  <c r="O57" i="63"/>
  <c r="J58" i="63"/>
  <c r="O58" i="63"/>
  <c r="P24" i="63"/>
  <c r="J61" i="63"/>
  <c r="O61" i="63"/>
  <c r="P27" i="63"/>
  <c r="D22" i="63"/>
  <c r="X18" i="63"/>
  <c r="I63" i="20"/>
  <c r="N63" i="20"/>
  <c r="I62" i="20"/>
  <c r="N62" i="20"/>
  <c r="H33" i="20"/>
  <c r="H60" i="79"/>
  <c r="H61" i="79"/>
  <c r="T61" i="79"/>
  <c r="R24" i="20"/>
  <c r="G20" i="5"/>
  <c r="I20" i="5"/>
  <c r="X9" i="20"/>
  <c r="D24" i="20"/>
  <c r="D33" i="20"/>
  <c r="F58" i="21"/>
  <c r="H60" i="21"/>
  <c r="F33" i="20"/>
  <c r="N34" i="5"/>
  <c r="N36" i="5"/>
  <c r="N44" i="5"/>
  <c r="J34" i="5"/>
  <c r="F48" i="21"/>
  <c r="R18" i="20"/>
  <c r="P41" i="5"/>
  <c r="P44" i="5"/>
  <c r="L51" i="5"/>
  <c r="M51" i="5"/>
  <c r="N51" i="5"/>
  <c r="V18" i="20"/>
  <c r="L34" i="5"/>
  <c r="L36" i="5"/>
  <c r="L44" i="5"/>
  <c r="F50" i="21"/>
  <c r="V160" i="64"/>
  <c r="I44" i="5"/>
  <c r="P17" i="21"/>
  <c r="P28" i="21"/>
  <c r="I57" i="20"/>
  <c r="T127" i="21"/>
  <c r="I56" i="20"/>
  <c r="P22" i="20"/>
  <c r="H28" i="79"/>
  <c r="T28" i="79"/>
  <c r="P26" i="20"/>
  <c r="S39" i="20"/>
  <c r="I60" i="20"/>
  <c r="N60" i="20"/>
  <c r="V94" i="21"/>
  <c r="V61" i="21"/>
  <c r="L50" i="5"/>
  <c r="L49" i="5"/>
  <c r="N56" i="20"/>
  <c r="S35" i="20"/>
  <c r="T28" i="21"/>
  <c r="T160" i="21"/>
  <c r="D57" i="63"/>
  <c r="S36" i="63"/>
  <c r="V28" i="64"/>
  <c r="S37" i="63"/>
  <c r="T61" i="64"/>
  <c r="D58" i="63"/>
  <c r="S38" i="63"/>
  <c r="V61" i="64"/>
  <c r="D59" i="63"/>
  <c r="D62" i="63"/>
  <c r="S41" i="63"/>
  <c r="T127" i="64"/>
  <c r="D63" i="63"/>
  <c r="S42" i="63"/>
  <c r="V127" i="64"/>
  <c r="I29" i="5"/>
  <c r="M48" i="5"/>
  <c r="D33" i="63"/>
  <c r="J56" i="63"/>
  <c r="P22" i="63"/>
  <c r="S43" i="63"/>
  <c r="T160" i="64"/>
  <c r="D64" i="63"/>
  <c r="S40" i="63"/>
  <c r="V94" i="64"/>
  <c r="D61" i="63"/>
  <c r="D60" i="63"/>
  <c r="S39" i="63"/>
  <c r="T94" i="64"/>
  <c r="T94" i="21"/>
  <c r="G29" i="5"/>
  <c r="X18" i="20"/>
  <c r="P24" i="20"/>
  <c r="I58" i="20"/>
  <c r="H50" i="21"/>
  <c r="H61" i="21"/>
  <c r="J36" i="5"/>
  <c r="J44" i="5"/>
  <c r="Q44" i="5"/>
  <c r="L52" i="5"/>
  <c r="L48" i="5"/>
  <c r="V28" i="21"/>
  <c r="M50" i="5"/>
  <c r="N50" i="5"/>
  <c r="M49" i="5"/>
  <c r="N49" i="5"/>
  <c r="N58" i="20"/>
  <c r="S37" i="20"/>
  <c r="S46" i="20"/>
  <c r="N67" i="20"/>
  <c r="N48" i="5"/>
  <c r="D56" i="63"/>
  <c r="D67" i="63"/>
  <c r="P33" i="63"/>
  <c r="P46" i="63"/>
  <c r="S35" i="63"/>
  <c r="T28" i="64"/>
  <c r="O56" i="63"/>
  <c r="O67" i="63"/>
  <c r="J67" i="63"/>
  <c r="P33" i="20"/>
  <c r="I67" i="20"/>
  <c r="M52" i="5"/>
  <c r="N52" i="5"/>
  <c r="T61" i="2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<sst xmlns="http://schemas.openxmlformats.org/spreadsheetml/2006/main" count="2097" uniqueCount="311">
  <si>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</si>
  <si>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</si>
  <si>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</si>
  <si>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</si>
  <si>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</si>
  <si>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</si>
  <si>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</si>
  <si>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</si>
  <si>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</si>
  <si>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</si>
  <si>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</si>
  <si>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</si>
  <si>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</si>
  <si>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</si>
  <si>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</si>
  <si>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</si>
  <si>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</si>
  <si>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</si>
  <si>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</si>
  <si>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</si>
  <si>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</si>
  <si>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</si>
  <si>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</si>
  <si>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</si>
  <si>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</si>
  <si>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</si>
  <si>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</si>
  <si>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</si>
  <si>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</si>
  <si>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</si>
  <si>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</si>
  <si>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</si>
  <si>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</si>
  <si>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</si>
  <si>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</si>
  <si>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</si>
  <si>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</si>
  <si>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</si>
  <si>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</si>
  <si>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</si>
  <si>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</si>
  <si>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</si>
  <si>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</si>
  <si>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</si>
  <si>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</si>
  <si>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</si>
  <si>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</si>
  <si>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</si>
  <si>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</si>
  <si>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</si>
  <si>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</si>
  <si>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</si>
  <si>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</si>
  <si>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</si>
  <si>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</si>
  <si>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</si>
  <si>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</si>
  <si>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</si>
  <si>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</si>
  <si>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</si>
  <si>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</si>
  <si>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</si>
  <si>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</si>
  <si>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</si>
  <si>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</si>
  <si>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</si>
  <si>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</si>
  <si>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</si>
  <si>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</si>
  <si>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</si>
  <si>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</si>
  <si>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</si>
  <si>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</si>
  <si>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</si>
  <si>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</si>
  <si>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</si>
  <si>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</si>
  <si>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</si>
  <si>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</si>
  <si>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</si>
  <si>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</si>
  <si>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</si>
  <si>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</si>
  <si>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</si>
  <si>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</si>
  <si>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</si>
  <si>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</si>
  <si>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</si>
  <si>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</si>
  <si>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</si>
  <si>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</si>
  <si>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</si>
  <si>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</si>
  <si>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</si>
  <si>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</si>
  <si>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</si>
  <si>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</si>
  <si>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</si>
  <si>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</si>
  <si>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</si>
  <si>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</si>
  <si>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</si>
  <si>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</si>
  <si>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</si>
  <si>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</si>
  <si>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</si>
  <si>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</si>
  <si>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</si>
  <si>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</si>
  <si>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</si>
  <si>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</si>
  <si>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</si>
  <si>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</si>
  <si>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</si>
  <si>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</si>
  <si>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</si>
  <si>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</si>
  <si>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</si>
  <si>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</si>
  <si>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</si>
  <si>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</si>
  <si>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</si>
  <si>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</si>
  <si>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</si>
  <si>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</si>
  <si>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</si>
  <si>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</si>
  <si>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</si>
  <si>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</si>
  <si>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</si>
  <si>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</si>
  <si>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</si>
  <si>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</si>
  <si>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</si>
  <si>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</si>
  <si>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</si>
  <si>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</si>
  <si>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</si>
  <si>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</si>
  <si>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</si>
  <si>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</si>
  <si>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</si>
  <si>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</si>
  <si>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</si>
  <si>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</si>
  <si>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</si>
  <si>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</si>
  <si>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</si>
  <si>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</si>
  <si>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</si>
  <si>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</si>
  <si>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</si>
  <si>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</si>
  <si>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</si>
  <si>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</si>
  <si>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</si>
  <si>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</si>
  <si>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</si>
  <si>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</si>
  <si>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</si>
  <si>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</si>
  <si>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</si>
  <si>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</si>
  <si>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</si>
  <si>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</si>
  <si>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</si>
  <si>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</si>
  <si>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</si>
  <si>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</si>
  <si>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</si>
  <si>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</si>
  <si>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</si>
  <si>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</si>
  <si>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</si>
  <si>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</si>
  <si>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</si>
  <si>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</si>
  <si>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</si>
  <si>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</si>
  <si>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</si>
  <si>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</si>
  <si>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</si>
  <si>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</si>
  <si>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</si>
  <si>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</si>
  <si>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</si>
  <si>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</si>
  <si>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</si>
  <si>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</si>
  <si>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</si>
  <si>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</si>
  <si>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</si>
  <si>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</si>
  <si>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</si>
  <si>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</si>
  <si>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</si>
  <si>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</si>
  <si>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</si>
  <si>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</si>
  <si>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</si>
  <si>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</si>
  <si>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</si>
  <si>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</si>
  <si>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</si>
  <si>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</si>
  <si>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</si>
  <si>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</si>
  <si>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</si>
  <si>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</si>
  <si>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</si>
  <si>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</si>
  <si>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</si>
  <si>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</si>
  <si>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</si>
  <si>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</si>
  <si>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</si>
  <si>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</si>
  <si>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</si>
  <si>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</si>
  <si>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</si>
  <si>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</si>
  <si>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</si>
  <si>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</si>
  <si>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</si>
  <si>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</si>
  <si>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</si>
  <si>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</si>
  <si>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</si>
  <si>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</si>
  <si>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</si>
  <si>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</si>
  <si>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</si>
  <si>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</si>
  <si>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</si>
  <si>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</si>
  <si>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</si>
  <si>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</si>
  <si>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</si>
  <si>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</si>
  <si>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</si>
  <si>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</si>
  <si>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</si>
  <si>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</si>
  <si>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</si>
  <si>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</si>
  <si>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</si>
  <si>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</si>
  <si>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</si>
  <si>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</si>
  <si>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</si>
  <si>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</si>
  <si>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</si>
  <si>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</si>
  <si>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</si>
  <si>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</si>
  <si>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</si>
  <si>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</si>
  <si>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</si>
  <si>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</si>
  <si>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</si>
  <si>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</si>
  <si>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</si>
  <si>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</si>
  <si>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</si>
  <si>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</si>
  <si>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</si>
  <si>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</si>
  <si>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</si>
  <si>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</si>
  <si>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</si>
  <si>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</si>
  <si>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</si>
  <si>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</si>
  <si>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</si>
  <si>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</si>
  <si>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</si>
  <si>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</si>
  <si>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</si>
  <si>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</si>
  <si>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</si>
  <si>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</si>
  <si>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</si>
  <si>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</si>
  <si>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</si>
  <si>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</si>
  <si>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</si>
  <si>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</si>
  <si>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</si>
  <si>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</si>
  <si>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</si>
  <si>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</si>
  <si>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</si>
  <si>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</si>
  <si>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</si>
  <si>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</si>
  <si>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</si>
  <si>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</si>
  <si>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</si>
  <si>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</si>
  <si>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</si>
  <si>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</si>
  <si>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</si>
  <si>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APE 3 of 4</t>
  </si>
  <si>
    <t>Hayagan, Ruel</t>
  </si>
  <si>
    <t>Labadan, Eric</t>
  </si>
  <si>
    <t>Waiter</t>
  </si>
  <si>
    <t>PRO-RATED</t>
  </si>
  <si>
    <t>NO. OF DAYS</t>
  </si>
  <si>
    <t>Nov.23-28,2020</t>
  </si>
  <si>
    <t>BL</t>
  </si>
  <si>
    <t>Period Covered:Dec 07-12,2020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</si>
</sst>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P7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topLeftCell="A46" zoomScaleNormal="100" workbookViewId="0">
      <selection activeCell="G10" sqref="G10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310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10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4</v>
      </c>
      <c r="N8" s="73">
        <v>0</v>
      </c>
      <c r="O8" s="73">
        <f>+'10.26-11.10'!Q229</f>
        <v>0</v>
      </c>
      <c r="P8" s="233">
        <f>(((E8/8)*1.25)*M8)+((((E8/8)*N8)*200%)*130%)+((((E8/8)*130%)*130%)*O8)</f>
        <v>329.375</v>
      </c>
      <c r="Q8" s="73">
        <v>0</v>
      </c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3551.375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/>
      <c r="M9" s="73">
        <v>4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493.89423076923083</v>
      </c>
      <c r="Q9" s="73">
        <v>0</v>
      </c>
      <c r="R9" s="21">
        <f t="shared" ref="R9:R16" si="4">+Q9*E9</f>
        <v>0</v>
      </c>
      <c r="S9" s="73"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5295.2788461538457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3</v>
      </c>
      <c r="G10" s="141">
        <f>E10*F10+537</f>
        <v>2118</v>
      </c>
      <c r="H10" s="20">
        <f t="shared" si="2"/>
        <v>40</v>
      </c>
      <c r="I10" s="21"/>
      <c r="J10" s="73">
        <v>0</v>
      </c>
      <c r="K10" s="73">
        <v>0</v>
      </c>
      <c r="L10" s="73">
        <v>1</v>
      </c>
      <c r="M10" s="73">
        <v>0</v>
      </c>
      <c r="N10" s="73">
        <f>+'10.26-11.10'!P250</f>
        <v>0</v>
      </c>
      <c r="O10" s="73">
        <v>0</v>
      </c>
      <c r="P10" s="233">
        <f t="shared" si="3"/>
        <v>0</v>
      </c>
      <c r="Q10" s="73">
        <v>0</v>
      </c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>+G10+H10+P10+R10+T10+V10+W10+I10</f>
        <v>2158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3</v>
      </c>
      <c r="G11" s="141">
        <f>E11*F11</f>
        <v>1581</v>
      </c>
      <c r="H11" s="20">
        <f>(F11+Q11)*10</f>
        <v>30</v>
      </c>
      <c r="I11" s="21"/>
      <c r="J11" s="73">
        <v>0</v>
      </c>
      <c r="K11" s="73">
        <f>+'10.26-11.10(SI)'!I28</f>
        <v>0</v>
      </c>
      <c r="L11" s="73">
        <v>0</v>
      </c>
      <c r="M11" s="352">
        <v>3</v>
      </c>
      <c r="N11" s="73">
        <f>+'10.26-11.10(SI)'!P28</f>
        <v>0</v>
      </c>
      <c r="O11" s="73">
        <v>0</v>
      </c>
      <c r="P11" s="233">
        <f t="shared" si="3"/>
        <v>247.03125</v>
      </c>
      <c r="Q11" s="73">
        <v>0</v>
      </c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1858.03125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2</v>
      </c>
      <c r="G12" s="141">
        <f t="shared" ref="G12:G15" si="6">E12*F12</f>
        <v>1054</v>
      </c>
      <c r="H12" s="20">
        <f t="shared" ref="H12" si="7">(F12+Q12)*10</f>
        <v>20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>
        <v>0</v>
      </c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1074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6</v>
      </c>
      <c r="G13" s="141">
        <f>E13*F13</f>
        <v>3162</v>
      </c>
      <c r="H13" s="20">
        <f>(F13+Q13)*10</f>
        <v>60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>
        <v>0</v>
      </c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3222</v>
      </c>
    </row>
    <row r="14" spans="1:26" s="138" customFormat="1" ht="12" customHeight="1" x14ac:dyDescent="0.2">
      <c r="A14" s="139">
        <v>8</v>
      </c>
      <c r="B14" s="22" t="s">
        <v>303</v>
      </c>
      <c r="C14" s="72" t="s">
        <v>268</v>
      </c>
      <c r="D14" s="73">
        <v>6851</v>
      </c>
      <c r="E14" s="130">
        <v>527</v>
      </c>
      <c r="F14" s="352">
        <v>4</v>
      </c>
      <c r="G14" s="141">
        <f t="shared" si="6"/>
        <v>2108</v>
      </c>
      <c r="H14" s="20">
        <f t="shared" si="2"/>
        <v>40</v>
      </c>
      <c r="I14" s="1"/>
      <c r="J14" s="73">
        <v>0</v>
      </c>
      <c r="K14" s="73"/>
      <c r="L14" s="73"/>
      <c r="M14" s="73">
        <v>3</v>
      </c>
      <c r="N14" s="73"/>
      <c r="O14" s="73">
        <v>0</v>
      </c>
      <c r="P14" s="233">
        <f t="shared" si="3"/>
        <v>247.03125</v>
      </c>
      <c r="Q14" s="73">
        <v>0</v>
      </c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2395.03125</v>
      </c>
    </row>
    <row r="15" spans="1:26" s="138" customFormat="1" ht="12" customHeight="1" x14ac:dyDescent="0.2">
      <c r="A15" s="139">
        <v>9</v>
      </c>
      <c r="B15" s="22" t="s">
        <v>304</v>
      </c>
      <c r="C15" s="72" t="s">
        <v>305</v>
      </c>
      <c r="D15" s="73">
        <v>6851</v>
      </c>
      <c r="E15" s="130">
        <f t="shared" ref="E15:E16" si="9">+D15/13</f>
        <v>527</v>
      </c>
      <c r="F15" s="352">
        <v>0</v>
      </c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>
        <v>0</v>
      </c>
      <c r="P15" s="233">
        <f t="shared" si="3"/>
        <v>0</v>
      </c>
      <c r="Q15" s="73">
        <v>0</v>
      </c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17926.384615384617</v>
      </c>
      <c r="H18" s="3">
        <f>SUM(H7:H16)</f>
        <v>310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1317.3317307692309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19553.716346153844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3551.375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3551.375</v>
      </c>
      <c r="R23" s="71">
        <f>G8+H8+P8+R8+T8+V8+W8-F23-H23</f>
        <v>3551.375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5295.2788461538457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5295.2788461538457</v>
      </c>
      <c r="R24" s="71">
        <f t="shared" si="15"/>
        <v>5295.2788461538457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2158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2158</v>
      </c>
      <c r="R25" s="71">
        <f t="shared" si="15"/>
        <v>2158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1858.03125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1858.03125</v>
      </c>
      <c r="R26" s="71">
        <f t="shared" si="15"/>
        <v>1858.03125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1074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1074</v>
      </c>
      <c r="R27" s="71">
        <f>G12+H12+P12+R12+T12+V12+W12-F27-H27</f>
        <v>1074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3222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3222</v>
      </c>
      <c r="R28" s="71">
        <f t="shared" si="15"/>
        <v>3222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2395.03125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2395.03125</v>
      </c>
      <c r="R29" s="71">
        <f t="shared" si="15"/>
        <v>2395.03125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0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0</v>
      </c>
      <c r="R30" s="71">
        <f t="shared" si="15"/>
        <v>0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19553.716346153844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19553.716346153844</v>
      </c>
      <c r="R33" s="51"/>
      <c r="S33" s="249" t="s">
        <v>102</v>
      </c>
      <c r="T33" s="163"/>
    </row>
    <row r="34" spans="1:25" x14ac:dyDescent="0.2">
      <c r="O34" s="19" t="s">
        <v>306</v>
      </c>
      <c r="P34" s="19" t="s">
        <v>115</v>
      </c>
      <c r="Q34" s="19" t="s">
        <v>307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v>0</v>
      </c>
      <c r="P35" s="16">
        <v>0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4012.9134615384614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ref="O37:O38" si="27">P37/13</f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5895.2788461538457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7"/>
        <v>79.538461538461533</v>
      </c>
      <c r="P38" s="16">
        <f>1034</f>
        <v>1034</v>
      </c>
      <c r="Q38" s="16">
        <v>3</v>
      </c>
      <c r="R38" s="362">
        <f t="shared" si="26"/>
        <v>238.61538461538458</v>
      </c>
      <c r="S38" s="166">
        <f t="shared" si="24"/>
        <v>2396.6153846153848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1858.03125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1074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3222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2395.03125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/>
      <c r="R43" s="126">
        <f t="shared" si="26"/>
        <v>0</v>
      </c>
      <c r="S43" s="166">
        <f>+P30+R43+O43</f>
        <v>0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20853.870192307691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307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302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8">+B22</f>
        <v>Biarcal, Ronald Glenn</v>
      </c>
      <c r="C56" s="49" t="str">
        <f t="shared" si="28"/>
        <v>M.T.Purchaser</v>
      </c>
      <c r="D56" s="133"/>
      <c r="E56" s="157"/>
      <c r="F56" s="236"/>
      <c r="G56" s="236"/>
      <c r="H56" s="157">
        <v>0</v>
      </c>
      <c r="I56" s="158">
        <f t="shared" ref="I56:I58" si="29">+D22-F22-H22-D56-J22-K22-L22-M22-N22-O22-E56-H56-F56-G56-I22</f>
        <v>0</v>
      </c>
      <c r="J56" s="273">
        <f>+O35</f>
        <v>0</v>
      </c>
      <c r="K56" s="273">
        <f t="shared" ref="K56:L60" si="30">+P35</f>
        <v>0</v>
      </c>
      <c r="L56" s="273">
        <v>0</v>
      </c>
      <c r="M56" s="362">
        <f t="shared" ref="M56:M59" si="31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8"/>
        <v>Sanchez, Angelo</v>
      </c>
      <c r="C57" s="248" t="str">
        <f t="shared" si="28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3551.375</v>
      </c>
      <c r="J57" s="273">
        <f>+O36</f>
        <v>76.92307692307692</v>
      </c>
      <c r="K57" s="273">
        <f t="shared" si="30"/>
        <v>1000</v>
      </c>
      <c r="L57" s="273">
        <f t="shared" si="30"/>
        <v>6</v>
      </c>
      <c r="M57" s="362">
        <f t="shared" si="31"/>
        <v>461.53846153846155</v>
      </c>
      <c r="N57" s="165">
        <f>P23+M57</f>
        <v>4012.9134615384614</v>
      </c>
    </row>
    <row r="58" spans="1:16" ht="13.5" thickBot="1" x14ac:dyDescent="0.25">
      <c r="A58" s="139">
        <v>3</v>
      </c>
      <c r="B58" s="22" t="str">
        <f t="shared" si="28"/>
        <v>Dino, Joyce</v>
      </c>
      <c r="C58" s="248" t="str">
        <f t="shared" si="28"/>
        <v>Store Manager</v>
      </c>
      <c r="D58" s="73"/>
      <c r="E58" s="122"/>
      <c r="F58" s="18"/>
      <c r="G58" s="236"/>
      <c r="H58" s="157">
        <v>0</v>
      </c>
      <c r="I58" s="158">
        <f t="shared" si="29"/>
        <v>5295.2788461538457</v>
      </c>
      <c r="J58" s="273">
        <f>+O37</f>
        <v>100</v>
      </c>
      <c r="K58" s="273">
        <f t="shared" si="30"/>
        <v>1300</v>
      </c>
      <c r="L58" s="273">
        <f t="shared" si="30"/>
        <v>6</v>
      </c>
      <c r="M58" s="362">
        <f t="shared" si="31"/>
        <v>600</v>
      </c>
      <c r="N58" s="165">
        <f>P24+M58</f>
        <v>5895.2788461538457</v>
      </c>
      <c r="P58" s="165"/>
    </row>
    <row r="59" spans="1:16" ht="13.5" thickBot="1" x14ac:dyDescent="0.25">
      <c r="A59" s="139">
        <v>4</v>
      </c>
      <c r="B59" s="22" t="str">
        <f t="shared" si="28"/>
        <v xml:space="preserve">Sosa, Anna Marie </v>
      </c>
      <c r="C59" s="248" t="str">
        <f t="shared" si="28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2158</v>
      </c>
      <c r="J59" s="273">
        <f>+O38</f>
        <v>79.538461538461533</v>
      </c>
      <c r="K59" s="273">
        <f t="shared" si="30"/>
        <v>1034</v>
      </c>
      <c r="L59" s="273">
        <v>6</v>
      </c>
      <c r="M59" s="126">
        <f t="shared" si="31"/>
        <v>477.23076923076917</v>
      </c>
      <c r="N59" s="165">
        <f>P25+M59</f>
        <v>2635.2307692307691</v>
      </c>
    </row>
    <row r="60" spans="1:16" ht="13.5" thickBot="1" x14ac:dyDescent="0.25">
      <c r="A60" s="139">
        <v>5</v>
      </c>
      <c r="B60" s="22" t="str">
        <f t="shared" si="28"/>
        <v>Briones, Christian Joy</v>
      </c>
      <c r="C60" s="248" t="str">
        <f t="shared" si="28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1858.03125</v>
      </c>
      <c r="J60" s="273">
        <f>+O39</f>
        <v>0</v>
      </c>
      <c r="K60" s="273">
        <f t="shared" si="30"/>
        <v>0</v>
      </c>
      <c r="L60" s="273">
        <f t="shared" si="30"/>
        <v>0</v>
      </c>
      <c r="N60" s="165">
        <f t="shared" ref="N60:N65" si="32">+I60+J60+K60</f>
        <v>1858.03125</v>
      </c>
    </row>
    <row r="61" spans="1:16" ht="13.5" thickBot="1" x14ac:dyDescent="0.25">
      <c r="A61" s="139">
        <v>6</v>
      </c>
      <c r="B61" s="22" t="str">
        <f t="shared" si="28"/>
        <v>Cahilig,Benzen</v>
      </c>
      <c r="C61" s="248" t="str">
        <f t="shared" si="28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1074</v>
      </c>
      <c r="N61" s="165">
        <f t="shared" si="32"/>
        <v>1074</v>
      </c>
    </row>
    <row r="62" spans="1:16" x14ac:dyDescent="0.2">
      <c r="A62" s="139">
        <v>7</v>
      </c>
      <c r="B62" s="22" t="str">
        <f t="shared" si="28"/>
        <v>Pantoja,Nancy</v>
      </c>
      <c r="C62" s="248" t="str">
        <f t="shared" si="28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3222</v>
      </c>
      <c r="N62" s="165">
        <f t="shared" si="32"/>
        <v>3222</v>
      </c>
    </row>
    <row r="63" spans="1:16" x14ac:dyDescent="0.2">
      <c r="A63" s="139">
        <v>8</v>
      </c>
      <c r="B63" s="22" t="str">
        <f t="shared" si="28"/>
        <v>Hayagan, Ruel</v>
      </c>
      <c r="C63" s="248" t="str">
        <f t="shared" si="28"/>
        <v>Cook</v>
      </c>
      <c r="D63" s="73"/>
      <c r="E63" s="122"/>
      <c r="F63" s="122"/>
      <c r="G63" s="122"/>
      <c r="H63" s="15">
        <v>0</v>
      </c>
      <c r="I63" s="158">
        <f t="shared" ref="I63:I65" si="33">+D29-F29-H29-D63-J29-K29-L29-M29-N29-O29-E63-H63-F63-G63-I29</f>
        <v>2395.03125</v>
      </c>
      <c r="N63" s="165">
        <f t="shared" si="32"/>
        <v>2395.03125</v>
      </c>
    </row>
    <row r="64" spans="1:16" x14ac:dyDescent="0.2">
      <c r="A64" s="139">
        <v>9</v>
      </c>
      <c r="B64" s="22" t="str">
        <f t="shared" si="28"/>
        <v>Labadan, Eric</v>
      </c>
      <c r="C64" s="248" t="str">
        <f t="shared" si="28"/>
        <v>Waiter</v>
      </c>
      <c r="D64" s="73"/>
      <c r="E64" s="122"/>
      <c r="F64" s="122"/>
      <c r="G64" s="122"/>
      <c r="H64" s="15">
        <v>0</v>
      </c>
      <c r="I64" s="158">
        <f t="shared" si="33"/>
        <v>0</v>
      </c>
      <c r="J64" s="273">
        <f>+O43</f>
        <v>0</v>
      </c>
      <c r="K64" s="273">
        <f t="shared" ref="K64" si="34">+P43</f>
        <v>0</v>
      </c>
      <c r="L64" s="273">
        <f t="shared" ref="L64" si="35">+Q43</f>
        <v>0</v>
      </c>
      <c r="M64" s="126">
        <f t="shared" ref="M64" si="36">J64*L64</f>
        <v>0</v>
      </c>
      <c r="N64" s="165">
        <f>P30+M64+J64</f>
        <v>0</v>
      </c>
    </row>
    <row r="65" spans="1:14" x14ac:dyDescent="0.2">
      <c r="A65" s="139">
        <v>10</v>
      </c>
      <c r="B65" s="22">
        <f t="shared" si="28"/>
        <v>0</v>
      </c>
      <c r="C65" s="248">
        <f t="shared" si="28"/>
        <v>0</v>
      </c>
      <c r="D65" s="22"/>
      <c r="E65" s="122"/>
      <c r="F65" s="122"/>
      <c r="G65" s="122"/>
      <c r="H65" s="15">
        <v>0</v>
      </c>
      <c r="I65" s="158">
        <f t="shared" si="33"/>
        <v>0</v>
      </c>
      <c r="N65" s="165">
        <f t="shared" si="32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19553.716346153844</v>
      </c>
      <c r="N67" s="361">
        <f>SUM(N56:N66)</f>
        <v>21092.485576923078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" right="0.5" top="0.27" bottom="0.37" header="0.5" footer="0.5"/>
  <pageSetup paperSize="5" scale="7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>
        <f>'26-10 payroll'!D3</f>
        <v>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>
        <f>'26-10 payroll'!D3</f>
        <v>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329.375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1472.2980769230769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4634.2980769230771</v>
      </c>
      <c r="R28" s="215"/>
      <c r="T28" s="216">
        <f>+H28-'26-10 payroll'!S35</f>
        <v>0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>
        <f>'26-10 payroll'!D3</f>
        <v>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>
        <f>'26-10 payroll'!D3</f>
        <v>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2118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3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493.89423076923083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40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1959.8942307692309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1116.5384615384614</v>
      </c>
      <c r="O50" s="9"/>
      <c r="P50" s="10">
        <f>SUM(N46:N50)</f>
        <v>1156.5384615384614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6701.2788461538457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3274.5384615384614</v>
      </c>
      <c r="Q61" s="174"/>
      <c r="T61" s="216">
        <f>+H61-'26-10 payroll'!S37</f>
        <v>806</v>
      </c>
      <c r="V61" s="237">
        <f>+P61-'26-10 payroll'!S38</f>
        <v>877.92307692307668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>
        <f>'26-10 payroll'!D3</f>
        <v>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1581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1054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247.03125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20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277.03125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20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1858.03125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1074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2108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247.03125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40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287.03125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2395.03125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>
        <f>'26-10 payroll'!D3</f>
        <v>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3551.375</v>
      </c>
      <c r="H19" s="80">
        <f>'11-25 payroll'!R23</f>
        <v>6526</v>
      </c>
      <c r="I19" s="81">
        <f t="shared" ref="I19:I27" si="0">G19+H19</f>
        <v>10077.375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5295.2788461538457</v>
      </c>
      <c r="H20" s="80">
        <f>'11-25 payroll'!R24</f>
        <v>10273</v>
      </c>
      <c r="I20" s="81">
        <f t="shared" si="0"/>
        <v>15568.278846153846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2158</v>
      </c>
      <c r="H21" s="80">
        <f>'11-25 payroll'!R25</f>
        <v>6526</v>
      </c>
      <c r="I21" s="81">
        <f t="shared" si="0"/>
        <v>8684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1858.03125</v>
      </c>
      <c r="H22" s="80">
        <f>'11-25 payroll'!R26</f>
        <v>6526</v>
      </c>
      <c r="I22" s="81">
        <f t="shared" si="0"/>
        <v>8384.03125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1074</v>
      </c>
      <c r="H23" s="80">
        <f>'11-25 payroll'!R27</f>
        <v>0</v>
      </c>
      <c r="I23" s="93">
        <f t="shared" si="0"/>
        <v>1074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3222</v>
      </c>
      <c r="H24" s="80">
        <f>'11-25 payroll'!R28</f>
        <v>0</v>
      </c>
      <c r="I24" s="81">
        <f t="shared" si="0"/>
        <v>3222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2395.03125</v>
      </c>
      <c r="H25" s="80">
        <f>'11-25 payroll'!R29</f>
        <v>0</v>
      </c>
      <c r="I25" s="81">
        <f t="shared" si="0"/>
        <v>2395.03125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19553.716346153844</v>
      </c>
      <c r="H29" s="103">
        <f t="shared" ref="H29:O29" si="3">SUM(H18:H27)</f>
        <v>36377</v>
      </c>
      <c r="I29" s="103">
        <f t="shared" si="3"/>
        <v>55930.716346153844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493.89423076923083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493.89423076923083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1034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329.375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8644</v>
      </c>
      <c r="C39" s="106"/>
      <c r="E39" s="106"/>
      <c r="G39" s="263">
        <f>+'26-10 payroll'!I10+'11-25 payroll'!I10</f>
        <v>0</v>
      </c>
      <c r="H39" s="263">
        <f>+'26-10 payroll'!H10+'11-25 payroll'!H10</f>
        <v>40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2150.5384615384614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24858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100</v>
      </c>
      <c r="I41" s="268">
        <f t="shared" si="6"/>
        <v>329.375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4767.461538461539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39872.384615384617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160</v>
      </c>
      <c r="I44" s="263">
        <f t="shared" si="7"/>
        <v>823.26923076923083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7423.461538461539</v>
      </c>
      <c r="Q44" s="263">
        <f>SUM(B44:P44)</f>
        <v>48279.11538461539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48951.415384615386</v>
      </c>
      <c r="M48" s="263">
        <f>+I29+P36+P41-(O36+O41)+G36</f>
        <v>63404.177884615383</v>
      </c>
      <c r="N48" s="109">
        <f>+L48-M48</f>
        <v>-14452.762499999997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22972.9</v>
      </c>
      <c r="M49" s="263">
        <f>+L49</f>
        <v>22972.9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329.375</v>
      </c>
      <c r="M50" s="263">
        <f>+L50</f>
        <v>329.375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10872.16153846154</v>
      </c>
      <c r="M51" s="263">
        <f>+L51</f>
        <v>10872.16153846154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14776.978846153846</v>
      </c>
      <c r="M52" s="263">
        <f>+M48-M49-M50-M51</f>
        <v>29229.741346153842</v>
      </c>
      <c r="N52" s="109">
        <f>+L52-M52</f>
        <v>-14452.762499999995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opLeftCell="A87" workbookViewId="0">
      <selection activeCell="B100" sqref="B100:P13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6" t="str">
        <f>'26-10 payroll'!B64</f>
        <v>Labadan, Eric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6" t="str">
        <f>'26-10 payroll'!B9</f>
        <v>Dino, Joyce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f>'26-10 payroll'!E9</f>
        <v>790.23076923076928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">
        <v>308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D9</f>
        <v>Nov.23-28,2020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payroll'!G9</f>
        <v>4741.3846153846152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payroll'!F15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payroll'!F9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payroll'!P9</f>
        <v>493.89423076923083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payroll'!H15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payroll'!H9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payroll'!R15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payroll'!R9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309</v>
      </c>
      <c r="M16" s="205"/>
      <c r="N16" s="9"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payroll'!M64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payroll'!M58</f>
        <v>600</v>
      </c>
      <c r="O17" s="9"/>
      <c r="P17" s="10">
        <f>SUM(N13:N17)</f>
        <v>1153.8942307692309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5895.2788461538457</v>
      </c>
      <c r="R28" s="215"/>
      <c r="T28" s="216">
        <f>+H28-'[2]11-25 payroll'!S35</f>
        <v>-5767.605140624999</v>
      </c>
      <c r="U28" s="217"/>
      <c r="V28" s="218">
        <f>+P28-'[2]11-25 payroll'!S36</f>
        <v>-618.21910697115436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6" t="str">
        <f>'26-10 payroll'!B60</f>
        <v>Briones, Christian Joy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L41</f>
        <v>527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D9</f>
        <v>Nov.23-28,2020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D42</f>
        <v>Nov.23-28,2020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D41*E44</f>
        <v>1581</v>
      </c>
      <c r="I43" s="195"/>
      <c r="J43" s="197" t="s">
        <v>16</v>
      </c>
      <c r="K43" s="198"/>
      <c r="L43" s="199"/>
      <c r="M43" s="200"/>
      <c r="N43" s="9"/>
      <c r="O43" s="9"/>
      <c r="P43" s="10">
        <f>L41*M44+537</f>
        <v>2118</v>
      </c>
      <c r="Q43" s="174"/>
    </row>
    <row r="44" spans="2:17" x14ac:dyDescent="0.2">
      <c r="B44" s="192"/>
      <c r="C44" s="198"/>
      <c r="D44" s="200" t="s">
        <v>31</v>
      </c>
      <c r="E44" s="202">
        <v>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3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payroll'!P11</f>
        <v>247.03125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payroll'!H11</f>
        <v>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40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payroll'!T9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v>0</v>
      </c>
      <c r="G50" s="55"/>
      <c r="H50" s="56">
        <f>SUM(F46:F50)</f>
        <v>277.03125</v>
      </c>
      <c r="I50" s="195"/>
      <c r="J50" s="192"/>
      <c r="K50" s="193"/>
      <c r="L50" s="204" t="s">
        <v>99</v>
      </c>
      <c r="M50" s="205"/>
      <c r="N50" s="11">
        <f>'26-10 payroll'!R38</f>
        <v>238.61538461538458</v>
      </c>
      <c r="O50" s="9"/>
      <c r="P50" s="10">
        <f>SUM(N46:N50)</f>
        <v>278.61538461538458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302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1858.03125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2396.6153846153848</v>
      </c>
      <c r="Q61" s="174"/>
      <c r="T61" s="216">
        <f>+H61-'[2]11-25 payroll'!S37</f>
        <v>-6949.3594437499996</v>
      </c>
      <c r="V61" s="237">
        <f>+P61-'[2]11-25 payroll'!S38</f>
        <v>-3455.968116426282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payroll'!B8</f>
        <v>Sanchez, Angelo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D42</f>
        <v>Nov.23-28,2020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1054</v>
      </c>
      <c r="Q76" s="174"/>
    </row>
    <row r="77" spans="2:17" x14ac:dyDescent="0.2">
      <c r="B77" s="192"/>
      <c r="C77" s="198"/>
      <c r="D77" s="200" t="s">
        <v>31</v>
      </c>
      <c r="E77" s="202">
        <f>'26-10 payroll'!F8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payroll'!P8</f>
        <v>329.375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payroll'!H8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20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payroll'!R8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payroll'!R36</f>
        <v>461.53846153846155</v>
      </c>
      <c r="G83" s="55"/>
      <c r="H83" s="56">
        <f>SUM(F79:F83)</f>
        <v>850.91346153846155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20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302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4012.9134615384614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1074</v>
      </c>
      <c r="Q94" s="174"/>
      <c r="T94" s="216">
        <f>+H94-'[2]11-25 payroll'!S39</f>
        <v>-496.98478273237151</v>
      </c>
      <c r="V94" s="237">
        <f>+P94-'[2]11-25 payroll'!S40</f>
        <v>-3752.2099999999991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2108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4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247.03125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40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287.03125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2395.03125</v>
      </c>
      <c r="Q127" s="174"/>
      <c r="T127" s="216">
        <f>+H127-'[2]11-25 payroll'!S41</f>
        <v>-1850.4799999999996</v>
      </c>
      <c r="V127" s="237">
        <f>+P127-'[2]11-25 payroll'!S42</f>
        <v>2395.03125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2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2020-12-01T09:53:10Z</cp:lastPrinted>
  <dcterms:created xsi:type="dcterms:W3CDTF">2010-01-04T12:18:59Z</dcterms:created>
  <dcterms:modified xsi:type="dcterms:W3CDTF">2020-12-01T12:38:08Z</dcterms:modified>
</cp:coreProperties>
</file>