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Oct 2020\"/>
    </mc:Choice>
  </mc:AlternateContent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Sheet1!$B$100:$H$131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N17" i="79" l="1"/>
  <c r="P10" i="79"/>
  <c r="G8" i="20" l="1"/>
  <c r="R35" i="20" l="1"/>
  <c r="F17" i="79" s="1"/>
  <c r="G7" i="20"/>
  <c r="N9" i="20" l="1"/>
  <c r="N12" i="20"/>
  <c r="F50" i="79" l="1"/>
  <c r="N59" i="20" l="1"/>
  <c r="N65" i="20"/>
  <c r="M59" i="20"/>
  <c r="M58" i="20"/>
  <c r="J56" i="20"/>
  <c r="K56" i="20"/>
  <c r="L56" i="20"/>
  <c r="M56" i="20" s="1"/>
  <c r="J57" i="20"/>
  <c r="K57" i="20"/>
  <c r="L57" i="20"/>
  <c r="M57" i="20" s="1"/>
  <c r="J58" i="20"/>
  <c r="K58" i="20"/>
  <c r="L58" i="20"/>
  <c r="J59" i="20"/>
  <c r="K59" i="20"/>
  <c r="L59" i="20"/>
  <c r="J60" i="20"/>
  <c r="K60" i="20"/>
  <c r="L60" i="20"/>
  <c r="S44" i="20"/>
  <c r="S38" i="20"/>
  <c r="R44" i="20"/>
  <c r="R43" i="20"/>
  <c r="R42" i="20"/>
  <c r="R41" i="20"/>
  <c r="R40" i="20"/>
  <c r="R39" i="20"/>
  <c r="R38" i="20"/>
  <c r="R37" i="20"/>
  <c r="R36" i="20"/>
  <c r="O38" i="20"/>
  <c r="O37" i="20"/>
  <c r="O36" i="20"/>
  <c r="O35" i="20"/>
  <c r="P38" i="20"/>
  <c r="P35" i="20"/>
  <c r="G9" i="20"/>
  <c r="H43" i="79" s="1"/>
  <c r="G15" i="20"/>
  <c r="M110" i="79"/>
  <c r="L108" i="79"/>
  <c r="L106" i="79"/>
  <c r="N13" i="20"/>
  <c r="G14" i="20"/>
  <c r="P109" i="79" s="1"/>
  <c r="G12" i="20"/>
  <c r="P14" i="20"/>
  <c r="R14" i="20"/>
  <c r="T14" i="20"/>
  <c r="H14" i="20"/>
  <c r="N113" i="79" s="1"/>
  <c r="N50" i="79"/>
  <c r="X14" i="20" l="1"/>
  <c r="F122" i="79"/>
  <c r="N89" i="79"/>
  <c r="F89" i="79"/>
  <c r="N56" i="79"/>
  <c r="F55" i="79"/>
  <c r="N22" i="79"/>
  <c r="F22" i="79"/>
  <c r="F79" i="79"/>
  <c r="F49" i="79" l="1"/>
  <c r="G13" i="20" l="1"/>
  <c r="H13" i="20"/>
  <c r="D9" i="79"/>
  <c r="F56" i="79"/>
  <c r="K13" i="20" l="1"/>
  <c r="H27" i="20"/>
  <c r="H26" i="20"/>
  <c r="N26" i="79" l="1"/>
  <c r="N57" i="79"/>
  <c r="P142" i="79" l="1"/>
  <c r="H142" i="79"/>
  <c r="N49" i="79"/>
  <c r="N16" i="79"/>
  <c r="F16" i="79"/>
  <c r="F126" i="79" l="1"/>
  <c r="F125" i="79"/>
  <c r="F123" i="79"/>
  <c r="F121" i="79"/>
  <c r="F120" i="79"/>
  <c r="F119" i="79"/>
  <c r="F118" i="79"/>
  <c r="E110" i="79"/>
  <c r="H109" i="79" s="1"/>
  <c r="N93" i="79"/>
  <c r="N92" i="79"/>
  <c r="N90" i="79" l="1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 s="1"/>
  <c r="N60" i="79"/>
  <c r="N59" i="79"/>
  <c r="N55" i="79"/>
  <c r="N53" i="79"/>
  <c r="M44" i="79"/>
  <c r="F60" i="79"/>
  <c r="F59" i="79"/>
  <c r="F57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D108" i="79" l="1"/>
  <c r="L75" i="79"/>
  <c r="D75" i="79"/>
  <c r="D42" i="79"/>
  <c r="L9" i="79"/>
  <c r="E11" i="79"/>
  <c r="H10" i="20" l="1"/>
  <c r="T10" i="20"/>
  <c r="H25" i="20"/>
  <c r="H9" i="20"/>
  <c r="F47" i="79" s="1"/>
  <c r="O9" i="20"/>
  <c r="H23" i="20"/>
  <c r="N25" i="79" s="1"/>
  <c r="O8" i="20"/>
  <c r="T8" i="20"/>
  <c r="F23" i="20"/>
  <c r="O13" i="20"/>
  <c r="H109" i="21"/>
  <c r="F113" i="79"/>
  <c r="F116" i="79"/>
  <c r="H28" i="20"/>
  <c r="F124" i="79" s="1"/>
  <c r="O12" i="20"/>
  <c r="P12" i="20" s="1"/>
  <c r="N79" i="79" s="1"/>
  <c r="P76" i="21"/>
  <c r="H12" i="20"/>
  <c r="N80" i="79" s="1"/>
  <c r="N83" i="79"/>
  <c r="N91" i="79"/>
  <c r="H11" i="20"/>
  <c r="T11" i="20"/>
  <c r="F82" i="21" s="1"/>
  <c r="G11" i="20"/>
  <c r="H76" i="21" s="1"/>
  <c r="F83" i="79"/>
  <c r="F91" i="79"/>
  <c r="M7" i="20"/>
  <c r="S7" i="20"/>
  <c r="T7" i="20" s="1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N112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D106" i="79"/>
  <c r="J102" i="79"/>
  <c r="B102" i="79"/>
  <c r="J101" i="79"/>
  <c r="B101" i="79"/>
  <c r="P76" i="79"/>
  <c r="L73" i="79"/>
  <c r="D73" i="79"/>
  <c r="J69" i="79"/>
  <c r="B69" i="79"/>
  <c r="J68" i="79"/>
  <c r="B68" i="79"/>
  <c r="N48" i="79"/>
  <c r="F48" i="79"/>
  <c r="D41" i="79"/>
  <c r="L40" i="79"/>
  <c r="D40" i="79"/>
  <c r="J36" i="79"/>
  <c r="B36" i="79"/>
  <c r="J35" i="79"/>
  <c r="B35" i="79"/>
  <c r="N15" i="79"/>
  <c r="F13" i="79"/>
  <c r="F15" i="79"/>
  <c r="L7" i="79"/>
  <c r="D7" i="79"/>
  <c r="J3" i="79"/>
  <c r="B3" i="79"/>
  <c r="J2" i="79"/>
  <c r="B2" i="79"/>
  <c r="C20" i="78"/>
  <c r="H18" i="78"/>
  <c r="H20" i="78" s="1"/>
  <c r="C10" i="78"/>
  <c r="H8" i="78"/>
  <c r="H10" i="78" s="1"/>
  <c r="O22" i="63"/>
  <c r="Q18" i="5" s="1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 i="5"/>
  <c r="Q20" i="5"/>
  <c r="O34" i="5"/>
  <c r="O36" i="5" s="1"/>
  <c r="O37" i="5"/>
  <c r="O38" i="5"/>
  <c r="O39" i="5"/>
  <c r="G34" i="5"/>
  <c r="G36" i="5" s="1"/>
  <c r="J25" i="63"/>
  <c r="J21" i="5" s="1"/>
  <c r="J22" i="63"/>
  <c r="J18" i="5" s="1"/>
  <c r="J23" i="63"/>
  <c r="J19" i="5" s="1"/>
  <c r="M21" i="5"/>
  <c r="N21" i="5" s="1"/>
  <c r="M18" i="5"/>
  <c r="N18" i="5" s="1"/>
  <c r="M19" i="5"/>
  <c r="N19" i="5" s="1"/>
  <c r="O21" i="5"/>
  <c r="P21" i="5" s="1"/>
  <c r="O18" i="5"/>
  <c r="O19" i="5"/>
  <c r="J24" i="63"/>
  <c r="J20" i="5" s="1"/>
  <c r="J26" i="63"/>
  <c r="J22" i="5" s="1"/>
  <c r="J27" i="63"/>
  <c r="J23" i="5" s="1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i="5" s="1"/>
  <c r="L29" i="63"/>
  <c r="M25" i="5" s="1"/>
  <c r="N25" i="5" s="1"/>
  <c r="L30" i="63"/>
  <c r="M26" i="5" s="1"/>
  <c r="N26" i="5" s="1"/>
  <c r="L31" i="63"/>
  <c r="M27" i="5" s="1"/>
  <c r="N27" i="5" s="1"/>
  <c r="M20" i="5"/>
  <c r="N20" i="5" s="1"/>
  <c r="M22" i="5"/>
  <c r="N22" i="5" s="1"/>
  <c r="O20" i="5"/>
  <c r="P20" i="5" s="1"/>
  <c r="O22" i="5"/>
  <c r="O23" i="5"/>
  <c r="P23" i="5" s="1"/>
  <c r="O24" i="5"/>
  <c r="P24" i="5" s="1"/>
  <c r="O25" i="5"/>
  <c r="P25" i="5" s="1"/>
  <c r="O26" i="5"/>
  <c r="P26" i="5" s="1"/>
  <c r="O27" i="5"/>
  <c r="P27" i="5" s="1"/>
  <c r="M34" i="5"/>
  <c r="M36" i="5" s="1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19" i="5"/>
  <c r="P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8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 s="1"/>
  <c r="B9" i="63"/>
  <c r="A20" i="5" s="1"/>
  <c r="A19" i="5"/>
  <c r="B7" i="63"/>
  <c r="A15" i="5"/>
  <c r="A14" i="5"/>
  <c r="D2" i="63"/>
  <c r="A11" i="5" s="1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J134" i="64"/>
  <c r="B134" i="64"/>
  <c r="N120" i="64"/>
  <c r="N119" i="64"/>
  <c r="N122" i="64"/>
  <c r="N123" i="64"/>
  <c r="N125" i="64"/>
  <c r="N126" i="64"/>
  <c r="F119" i="64"/>
  <c r="F122" i="64"/>
  <c r="F123" i="64"/>
  <c r="F125" i="64"/>
  <c r="F126" i="64"/>
  <c r="F113" i="64"/>
  <c r="M110" i="64"/>
  <c r="E110" i="64"/>
  <c r="L108" i="64"/>
  <c r="D108" i="64"/>
  <c r="L107" i="64"/>
  <c r="D106" i="64"/>
  <c r="J101" i="64"/>
  <c r="B101" i="64"/>
  <c r="N86" i="64"/>
  <c r="N89" i="64"/>
  <c r="N90" i="64"/>
  <c r="N92" i="64"/>
  <c r="N93" i="64"/>
  <c r="P76" i="64"/>
  <c r="N79" i="64"/>
  <c r="N81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8" i="64"/>
  <c r="B68" i="64"/>
  <c r="N55" i="64"/>
  <c r="N53" i="64"/>
  <c r="N54" i="64"/>
  <c r="N57" i="64"/>
  <c r="N59" i="64"/>
  <c r="N60" i="64"/>
  <c r="F53" i="64"/>
  <c r="F54" i="64"/>
  <c r="F55" i="64"/>
  <c r="F56" i="64"/>
  <c r="F57" i="64"/>
  <c r="F59" i="64"/>
  <c r="F60" i="64"/>
  <c r="H43" i="64"/>
  <c r="M44" i="64"/>
  <c r="E44" i="64"/>
  <c r="L42" i="64"/>
  <c r="D42" i="64"/>
  <c r="B24" i="63"/>
  <c r="J35" i="64"/>
  <c r="B35" i="64"/>
  <c r="N20" i="64"/>
  <c r="N21" i="64"/>
  <c r="N22" i="64"/>
  <c r="N23" i="64"/>
  <c r="N24" i="64"/>
  <c r="N26" i="64"/>
  <c r="N27" i="64"/>
  <c r="F20" i="64"/>
  <c r="F21" i="64"/>
  <c r="F24" i="64"/>
  <c r="F26" i="64"/>
  <c r="F27" i="64"/>
  <c r="F14" i="64"/>
  <c r="F15" i="64"/>
  <c r="M11" i="64"/>
  <c r="E11" i="64"/>
  <c r="L9" i="64"/>
  <c r="D9" i="64"/>
  <c r="L7" i="64"/>
  <c r="J2" i="64"/>
  <c r="B2" i="64"/>
  <c r="I67" i="63"/>
  <c r="G67" i="63"/>
  <c r="F67" i="63"/>
  <c r="E67" i="63"/>
  <c r="B65" i="63"/>
  <c r="C64" i="63"/>
  <c r="C63" i="63"/>
  <c r="B61" i="63"/>
  <c r="M60" i="63"/>
  <c r="K60" i="63"/>
  <c r="C60" i="63"/>
  <c r="B60" i="63"/>
  <c r="M59" i="63"/>
  <c r="L59" i="63"/>
  <c r="H59" i="63"/>
  <c r="S21" i="5" s="1"/>
  <c r="C10" i="63"/>
  <c r="C25" i="63" s="1"/>
  <c r="C59" i="63" s="1"/>
  <c r="M58" i="63"/>
  <c r="K58" i="63"/>
  <c r="H58" i="63"/>
  <c r="S20" i="5" s="1"/>
  <c r="C9" i="63"/>
  <c r="C24" i="63" s="1"/>
  <c r="C58" i="63" s="1"/>
  <c r="M57" i="63"/>
  <c r="L57" i="63"/>
  <c r="K57" i="63"/>
  <c r="B57" i="63"/>
  <c r="M56" i="63"/>
  <c r="K56" i="63"/>
  <c r="H56" i="63"/>
  <c r="F23" i="64" s="1"/>
  <c r="C7" i="63"/>
  <c r="C22" i="63" s="1"/>
  <c r="C56" i="63" s="1"/>
  <c r="M44" i="63"/>
  <c r="M43" i="63"/>
  <c r="M40" i="63"/>
  <c r="P39" i="63"/>
  <c r="L60" i="63" s="1"/>
  <c r="M39" i="63"/>
  <c r="P38" i="63"/>
  <c r="O38" i="63"/>
  <c r="K59" i="63" s="1"/>
  <c r="P37" i="63"/>
  <c r="L58" i="63" s="1"/>
  <c r="O37" i="63"/>
  <c r="P36" i="63"/>
  <c r="M36" i="63"/>
  <c r="P35" i="63"/>
  <c r="L56" i="63" s="1"/>
  <c r="O35" i="63"/>
  <c r="N33" i="63"/>
  <c r="M33" i="63"/>
  <c r="K33" i="63"/>
  <c r="I33" i="63"/>
  <c r="E33" i="63"/>
  <c r="F31" i="63"/>
  <c r="C31" i="63"/>
  <c r="C65" i="63" s="1"/>
  <c r="B31" i="63"/>
  <c r="C30" i="63"/>
  <c r="B30" i="63"/>
  <c r="B64" i="63" s="1"/>
  <c r="H29" i="63"/>
  <c r="C29" i="63"/>
  <c r="B29" i="63"/>
  <c r="L106" i="64" s="1"/>
  <c r="C28" i="63"/>
  <c r="C62" i="63" s="1"/>
  <c r="B28" i="63"/>
  <c r="B62" i="63" s="1"/>
  <c r="F27" i="63"/>
  <c r="C27" i="63"/>
  <c r="C61" i="63" s="1"/>
  <c r="B27" i="63"/>
  <c r="C26" i="63"/>
  <c r="B26" i="63"/>
  <c r="C23" i="63"/>
  <c r="C57" i="63" s="1"/>
  <c r="B23" i="63"/>
  <c r="K22" i="63"/>
  <c r="R18" i="5" s="1"/>
  <c r="H22" i="63"/>
  <c r="R21" i="63"/>
  <c r="I18" i="63"/>
  <c r="X17" i="63"/>
  <c r="R16" i="63"/>
  <c r="H16" i="63"/>
  <c r="G16" i="63"/>
  <c r="E16" i="63"/>
  <c r="P16" i="63" s="1"/>
  <c r="H15" i="63"/>
  <c r="F146" i="64" s="1"/>
  <c r="G15" i="63"/>
  <c r="E15" i="63"/>
  <c r="R14" i="63"/>
  <c r="N114" i="64" s="1"/>
  <c r="H14" i="63"/>
  <c r="N113" i="64" s="1"/>
  <c r="G14" i="63"/>
  <c r="E14" i="63"/>
  <c r="P14" i="63" s="1"/>
  <c r="N112" i="64" s="1"/>
  <c r="H13" i="63"/>
  <c r="G13" i="63"/>
  <c r="E13" i="63"/>
  <c r="R12" i="63"/>
  <c r="H12" i="63"/>
  <c r="N80" i="64" s="1"/>
  <c r="G12" i="63"/>
  <c r="E12" i="63"/>
  <c r="P12" i="63" s="1"/>
  <c r="H11" i="63"/>
  <c r="F80" i="64" s="1"/>
  <c r="G11" i="63"/>
  <c r="E11" i="63"/>
  <c r="D11" i="63"/>
  <c r="H10" i="63"/>
  <c r="N47" i="64" s="1"/>
  <c r="D10" i="63"/>
  <c r="E10" i="63" s="1"/>
  <c r="I9" i="63"/>
  <c r="H9" i="63"/>
  <c r="F47" i="64" s="1"/>
  <c r="G9" i="63"/>
  <c r="E9" i="63"/>
  <c r="T9" i="63" s="1"/>
  <c r="F49" i="64" s="1"/>
  <c r="D9" i="63"/>
  <c r="R8" i="63"/>
  <c r="N15" i="64" s="1"/>
  <c r="H8" i="63"/>
  <c r="N14" i="64" s="1"/>
  <c r="G8" i="63"/>
  <c r="E8" i="63"/>
  <c r="P8" i="63" s="1"/>
  <c r="N13" i="64" s="1"/>
  <c r="D8" i="63"/>
  <c r="P7" i="63"/>
  <c r="F13" i="64" s="1"/>
  <c r="H7" i="63"/>
  <c r="H18" i="63" s="1"/>
  <c r="D7" i="63"/>
  <c r="E7" i="63" s="1"/>
  <c r="R7" i="63" s="1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5" i="21"/>
  <c r="N86" i="21"/>
  <c r="N87" i="21"/>
  <c r="N88" i="21"/>
  <c r="N89" i="21"/>
  <c r="N90" i="21"/>
  <c r="N92" i="21"/>
  <c r="N93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57" i="20"/>
  <c r="O33" i="20"/>
  <c r="N33" i="20"/>
  <c r="M33" i="20"/>
  <c r="L33" i="20"/>
  <c r="K33" i="20"/>
  <c r="J33" i="20"/>
  <c r="I33" i="20"/>
  <c r="E33" i="20"/>
  <c r="C31" i="20"/>
  <c r="C65" i="20" s="1"/>
  <c r="B31" i="20"/>
  <c r="B65" i="20" s="1"/>
  <c r="C30" i="20"/>
  <c r="C64" i="20" s="1"/>
  <c r="B30" i="20"/>
  <c r="B64" i="20" s="1"/>
  <c r="C29" i="20"/>
  <c r="C63" i="20" s="1"/>
  <c r="B29" i="20"/>
  <c r="L106" i="21" s="1"/>
  <c r="F28" i="20"/>
  <c r="C28" i="20"/>
  <c r="C62" i="20" s="1"/>
  <c r="B28" i="20"/>
  <c r="B62" i="20" s="1"/>
  <c r="F27" i="20"/>
  <c r="N91" i="21" s="1"/>
  <c r="C27" i="20"/>
  <c r="C61" i="20" s="1"/>
  <c r="B27" i="20"/>
  <c r="B61" i="20" s="1"/>
  <c r="F26" i="20"/>
  <c r="C26" i="20"/>
  <c r="C60" i="20" s="1"/>
  <c r="B26" i="20"/>
  <c r="B60" i="20" s="1"/>
  <c r="F25" i="20"/>
  <c r="C25" i="20"/>
  <c r="C59" i="20" s="1"/>
  <c r="B25" i="20"/>
  <c r="M38" i="20" s="1"/>
  <c r="C24" i="20"/>
  <c r="C58" i="20" s="1"/>
  <c r="B24" i="20"/>
  <c r="D40" i="21" s="1"/>
  <c r="C23" i="20"/>
  <c r="B23" i="20"/>
  <c r="B57" i="20" s="1"/>
  <c r="H22" i="20"/>
  <c r="F25" i="79" s="1"/>
  <c r="C22" i="20"/>
  <c r="C56" i="20" s="1"/>
  <c r="B22" i="20"/>
  <c r="B56" i="20" s="1"/>
  <c r="R21" i="20"/>
  <c r="I18" i="20"/>
  <c r="X17" i="20"/>
  <c r="H16" i="20"/>
  <c r="G16" i="20"/>
  <c r="E16" i="20"/>
  <c r="H31" i="20" s="1"/>
  <c r="H15" i="20"/>
  <c r="F146" i="21" s="1"/>
  <c r="H142" i="21"/>
  <c r="E15" i="20"/>
  <c r="D140" i="21" s="1"/>
  <c r="N113" i="21"/>
  <c r="P109" i="21"/>
  <c r="N116" i="21"/>
  <c r="T13" i="20"/>
  <c r="F115" i="21" s="1"/>
  <c r="R13" i="20"/>
  <c r="F114" i="79" s="1"/>
  <c r="L13" i="20"/>
  <c r="T12" i="20"/>
  <c r="R12" i="20"/>
  <c r="N81" i="79" s="1"/>
  <c r="L12" i="20"/>
  <c r="R11" i="20"/>
  <c r="F81" i="79" s="1"/>
  <c r="R10" i="20"/>
  <c r="D9" i="20"/>
  <c r="H43" i="21" s="1"/>
  <c r="R8" i="20"/>
  <c r="N15" i="21" s="1"/>
  <c r="P10" i="21"/>
  <c r="R7" i="20"/>
  <c r="F15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48" i="77" s="1"/>
  <c r="M39" i="77"/>
  <c r="M33" i="77"/>
  <c r="M32" i="77"/>
  <c r="X28" i="77"/>
  <c r="W28" i="77"/>
  <c r="V28" i="77"/>
  <c r="U28" i="77"/>
  <c r="T28" i="77"/>
  <c r="S28" i="77"/>
  <c r="R28" i="77"/>
  <c r="Q28" i="77"/>
  <c r="O11" i="20" s="1"/>
  <c r="P28" i="77"/>
  <c r="N11" i="20" s="1"/>
  <c r="O28" i="77"/>
  <c r="N28" i="77"/>
  <c r="M28" i="77"/>
  <c r="L28" i="77"/>
  <c r="K28" i="77"/>
  <c r="J28" i="77"/>
  <c r="I28" i="77"/>
  <c r="K11" i="20" s="1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O10" i="20" s="1"/>
  <c r="P250" i="76"/>
  <c r="N10" i="20" s="1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P229" i="76"/>
  <c r="O229" i="76"/>
  <c r="N229" i="76"/>
  <c r="M229" i="76"/>
  <c r="L229" i="76"/>
  <c r="K229" i="76"/>
  <c r="J229" i="76"/>
  <c r="L8" i="20" s="1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 s="1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S9" i="20" s="1"/>
  <c r="V71" i="76"/>
  <c r="U71" i="76"/>
  <c r="T71" i="76"/>
  <c r="S71" i="76"/>
  <c r="R71" i="76"/>
  <c r="Q71" i="76"/>
  <c r="P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 s="1"/>
  <c r="X25" i="76"/>
  <c r="W25" i="76"/>
  <c r="V25" i="76"/>
  <c r="U25" i="76"/>
  <c r="T25" i="76"/>
  <c r="S25" i="76"/>
  <c r="R25" i="76"/>
  <c r="Q25" i="76"/>
  <c r="O7" i="20" s="1"/>
  <c r="P25" i="76"/>
  <c r="N7" i="20" s="1"/>
  <c r="O25" i="76"/>
  <c r="N25" i="76"/>
  <c r="M25" i="76"/>
  <c r="L25" i="76"/>
  <c r="K25" i="76"/>
  <c r="J25" i="76"/>
  <c r="I25" i="76"/>
  <c r="K7" i="20" s="1"/>
  <c r="H7" i="20" s="1"/>
  <c r="H25" i="76"/>
  <c r="F47" i="21" l="1"/>
  <c r="H30" i="20"/>
  <c r="P15" i="20"/>
  <c r="F145" i="21" s="1"/>
  <c r="P9" i="63"/>
  <c r="F46" i="64" s="1"/>
  <c r="L41" i="64"/>
  <c r="R10" i="63"/>
  <c r="N48" i="64" s="1"/>
  <c r="P50" i="64" s="1"/>
  <c r="T10" i="63"/>
  <c r="N49" i="64" s="1"/>
  <c r="H26" i="63"/>
  <c r="P11" i="63"/>
  <c r="F79" i="64" s="1"/>
  <c r="T11" i="63"/>
  <c r="F82" i="64" s="1"/>
  <c r="H28" i="63"/>
  <c r="P13" i="63"/>
  <c r="T13" i="63"/>
  <c r="F115" i="64" s="1"/>
  <c r="D140" i="64"/>
  <c r="H30" i="63"/>
  <c r="P15" i="63"/>
  <c r="F145" i="64" s="1"/>
  <c r="H149" i="64" s="1"/>
  <c r="T15" i="63"/>
  <c r="F148" i="64" s="1"/>
  <c r="F24" i="63"/>
  <c r="F58" i="64" s="1"/>
  <c r="H25" i="63"/>
  <c r="D107" i="64"/>
  <c r="K37" i="5"/>
  <c r="K38" i="5"/>
  <c r="F14" i="21"/>
  <c r="H37" i="5"/>
  <c r="P34" i="5"/>
  <c r="P36" i="5" s="1"/>
  <c r="N16" i="21"/>
  <c r="T7" i="63"/>
  <c r="T8" i="63"/>
  <c r="N16" i="64" s="1"/>
  <c r="R9" i="63"/>
  <c r="F48" i="64" s="1"/>
  <c r="H50" i="64" s="1"/>
  <c r="G10" i="63"/>
  <c r="V10" i="63"/>
  <c r="N50" i="64" s="1"/>
  <c r="V11" i="63"/>
  <c r="F83" i="64" s="1"/>
  <c r="H109" i="64"/>
  <c r="V13" i="63"/>
  <c r="F116" i="64" s="1"/>
  <c r="H142" i="64"/>
  <c r="V15" i="63"/>
  <c r="F149" i="64" s="1"/>
  <c r="D18" i="63"/>
  <c r="P18" i="63"/>
  <c r="F23" i="63"/>
  <c r="H24" i="63"/>
  <c r="F26" i="63"/>
  <c r="F91" i="64" s="1"/>
  <c r="F30" i="63"/>
  <c r="F157" i="64" s="1"/>
  <c r="D8" i="64"/>
  <c r="J36" i="64"/>
  <c r="N56" i="64"/>
  <c r="M119" i="76"/>
  <c r="G7" i="63"/>
  <c r="V7" i="63"/>
  <c r="V8" i="63"/>
  <c r="N17" i="64" s="1"/>
  <c r="V9" i="63"/>
  <c r="F50" i="64" s="1"/>
  <c r="T12" i="63"/>
  <c r="N82" i="64" s="1"/>
  <c r="T14" i="63"/>
  <c r="N115" i="64" s="1"/>
  <c r="T16" i="63"/>
  <c r="X16" i="63" s="1"/>
  <c r="D31" i="63" s="1"/>
  <c r="E18" i="63"/>
  <c r="H23" i="63"/>
  <c r="H27" i="63"/>
  <c r="N91" i="64" s="1"/>
  <c r="H31" i="63"/>
  <c r="M42" i="63"/>
  <c r="L8" i="64"/>
  <c r="P10" i="64"/>
  <c r="D40" i="64"/>
  <c r="D37" i="63"/>
  <c r="D74" i="64"/>
  <c r="P10" i="63"/>
  <c r="N46" i="64" s="1"/>
  <c r="R11" i="63"/>
  <c r="F81" i="64" s="1"/>
  <c r="V12" i="63"/>
  <c r="N83" i="64" s="1"/>
  <c r="P83" i="64" s="1"/>
  <c r="R13" i="63"/>
  <c r="F114" i="64" s="1"/>
  <c r="P109" i="64"/>
  <c r="V14" i="63"/>
  <c r="N116" i="64" s="1"/>
  <c r="P116" i="64" s="1"/>
  <c r="R15" i="63"/>
  <c r="F147" i="64" s="1"/>
  <c r="V16" i="63"/>
  <c r="F22" i="63"/>
  <c r="F25" i="63"/>
  <c r="N58" i="64" s="1"/>
  <c r="F28" i="63"/>
  <c r="F124" i="64" s="1"/>
  <c r="F29" i="63"/>
  <c r="N124" i="64" s="1"/>
  <c r="B63" i="63"/>
  <c r="H67" i="63"/>
  <c r="J3" i="64"/>
  <c r="D41" i="64"/>
  <c r="J69" i="64"/>
  <c r="L74" i="64"/>
  <c r="H76" i="64"/>
  <c r="A18" i="5"/>
  <c r="B22" i="63"/>
  <c r="B56" i="63" s="1"/>
  <c r="N80" i="21"/>
  <c r="M41" i="63"/>
  <c r="F19" i="64"/>
  <c r="N39" i="5"/>
  <c r="P9" i="20"/>
  <c r="P10" i="20"/>
  <c r="I39" i="5" s="1"/>
  <c r="O33" i="63"/>
  <c r="N88" i="64"/>
  <c r="X11" i="20"/>
  <c r="T15" i="20"/>
  <c r="F148" i="21" s="1"/>
  <c r="V16" i="20"/>
  <c r="M35" i="20"/>
  <c r="J102" i="64"/>
  <c r="J135" i="64"/>
  <c r="M43" i="20"/>
  <c r="B59" i="20"/>
  <c r="R16" i="20"/>
  <c r="H29" i="20"/>
  <c r="F31" i="20"/>
  <c r="M36" i="20"/>
  <c r="D37" i="20"/>
  <c r="M39" i="20"/>
  <c r="M41" i="20"/>
  <c r="E9" i="20"/>
  <c r="N112" i="21"/>
  <c r="N115" i="21"/>
  <c r="R15" i="20"/>
  <c r="F147" i="21" s="1"/>
  <c r="V15" i="20"/>
  <c r="F149" i="21" s="1"/>
  <c r="P16" i="20"/>
  <c r="R31" i="20" s="1"/>
  <c r="G27" i="5" s="1"/>
  <c r="T16" i="20"/>
  <c r="D18" i="20"/>
  <c r="F29" i="20"/>
  <c r="F30" i="20"/>
  <c r="F157" i="21" s="1"/>
  <c r="H159" i="21" s="1"/>
  <c r="A37" i="20"/>
  <c r="M37" i="20"/>
  <c r="M40" i="20"/>
  <c r="M42" i="20"/>
  <c r="M44" i="20"/>
  <c r="B58" i="20"/>
  <c r="B63" i="20"/>
  <c r="L107" i="21"/>
  <c r="B34" i="5"/>
  <c r="B36" i="5" s="1"/>
  <c r="T9" i="20"/>
  <c r="K34" i="5" s="1"/>
  <c r="K36" i="5" s="1"/>
  <c r="N114" i="21"/>
  <c r="B58" i="63"/>
  <c r="D7" i="64"/>
  <c r="F88" i="64"/>
  <c r="N85" i="64"/>
  <c r="F121" i="64"/>
  <c r="F154" i="64"/>
  <c r="N58" i="79"/>
  <c r="P60" i="79" s="1"/>
  <c r="F83" i="21"/>
  <c r="X12" i="20"/>
  <c r="D27" i="20" s="1"/>
  <c r="P13" i="20"/>
  <c r="F112" i="79" s="1"/>
  <c r="H116" i="79" s="1"/>
  <c r="P8" i="20"/>
  <c r="N13" i="79" s="1"/>
  <c r="F113" i="21"/>
  <c r="F124" i="21"/>
  <c r="H126" i="21" s="1"/>
  <c r="O29" i="5"/>
  <c r="O31" i="5" s="1"/>
  <c r="H8" i="20"/>
  <c r="N14" i="79" s="1"/>
  <c r="N83" i="21"/>
  <c r="N25" i="21"/>
  <c r="P27" i="21" s="1"/>
  <c r="P39" i="5"/>
  <c r="N47" i="79"/>
  <c r="O41" i="5"/>
  <c r="O44" i="5" s="1"/>
  <c r="M35" i="63"/>
  <c r="B3" i="64"/>
  <c r="B36" i="64"/>
  <c r="B69" i="64"/>
  <c r="B102" i="64"/>
  <c r="B135" i="64"/>
  <c r="E44" i="5"/>
  <c r="C44" i="5"/>
  <c r="N50" i="21"/>
  <c r="J33" i="63"/>
  <c r="L33" i="63"/>
  <c r="F22" i="64"/>
  <c r="F118" i="64"/>
  <c r="F151" i="64"/>
  <c r="L39" i="5"/>
  <c r="P29" i="5"/>
  <c r="R29" i="5"/>
  <c r="N52" i="64"/>
  <c r="P60" i="64" s="1"/>
  <c r="F120" i="64"/>
  <c r="L37" i="5"/>
  <c r="H17" i="79"/>
  <c r="N79" i="21"/>
  <c r="F80" i="21"/>
  <c r="F80" i="79"/>
  <c r="H39" i="5"/>
  <c r="N47" i="21"/>
  <c r="H83" i="64"/>
  <c r="T29" i="5"/>
  <c r="R26" i="20"/>
  <c r="G22" i="5" s="1"/>
  <c r="P17" i="64"/>
  <c r="F44" i="5"/>
  <c r="P7" i="20"/>
  <c r="F13" i="21" s="1"/>
  <c r="P149" i="79"/>
  <c r="P93" i="21"/>
  <c r="P159" i="21"/>
  <c r="P159" i="64"/>
  <c r="U29" i="5"/>
  <c r="G41" i="5"/>
  <c r="D44" i="5"/>
  <c r="P149" i="21"/>
  <c r="P149" i="64"/>
  <c r="S29" i="5"/>
  <c r="F16" i="21"/>
  <c r="M37" i="63"/>
  <c r="B25" i="63"/>
  <c r="L40" i="64"/>
  <c r="M41" i="5"/>
  <c r="M44" i="5" s="1"/>
  <c r="N38" i="5"/>
  <c r="N19" i="64"/>
  <c r="F52" i="64"/>
  <c r="F85" i="64"/>
  <c r="H93" i="64" s="1"/>
  <c r="N87" i="64"/>
  <c r="N121" i="64"/>
  <c r="N118" i="64"/>
  <c r="P43" i="21"/>
  <c r="G18" i="20"/>
  <c r="B38" i="5"/>
  <c r="N37" i="5"/>
  <c r="N82" i="21"/>
  <c r="F91" i="21"/>
  <c r="H93" i="21" s="1"/>
  <c r="N48" i="21"/>
  <c r="N58" i="21"/>
  <c r="P60" i="21" s="1"/>
  <c r="R25" i="20"/>
  <c r="G21" i="5" s="1"/>
  <c r="J38" i="5"/>
  <c r="F25" i="21"/>
  <c r="H27" i="21" s="1"/>
  <c r="J37" i="5"/>
  <c r="R22" i="20"/>
  <c r="G18" i="5" s="1"/>
  <c r="F114" i="21"/>
  <c r="R28" i="20"/>
  <c r="G24" i="5" s="1"/>
  <c r="N81" i="21"/>
  <c r="R27" i="20"/>
  <c r="G23" i="5" s="1"/>
  <c r="F81" i="21"/>
  <c r="H34" i="5"/>
  <c r="H36" i="5" s="1"/>
  <c r="L29" i="5"/>
  <c r="P159" i="79"/>
  <c r="P93" i="79"/>
  <c r="K29" i="5"/>
  <c r="H27" i="79"/>
  <c r="H126" i="79"/>
  <c r="P116" i="79"/>
  <c r="H149" i="79"/>
  <c r="P27" i="79"/>
  <c r="H93" i="79"/>
  <c r="P126" i="79"/>
  <c r="H159" i="79"/>
  <c r="K39" i="5"/>
  <c r="J29" i="5"/>
  <c r="M29" i="5"/>
  <c r="N23" i="5"/>
  <c r="N29" i="5" s="1"/>
  <c r="Q29" i="5"/>
  <c r="F153" i="64"/>
  <c r="R30" i="20" l="1"/>
  <c r="G26" i="5" s="1"/>
  <c r="J65" i="63"/>
  <c r="P31" i="63"/>
  <c r="S44" i="63" s="1"/>
  <c r="P93" i="64"/>
  <c r="P94" i="64" s="1"/>
  <c r="I26" i="5"/>
  <c r="I27" i="5"/>
  <c r="F33" i="63"/>
  <c r="B37" i="5"/>
  <c r="B41" i="5" s="1"/>
  <c r="B44" i="5" s="1"/>
  <c r="H10" i="64"/>
  <c r="G18" i="63"/>
  <c r="X7" i="63"/>
  <c r="R22" i="63"/>
  <c r="H18" i="5" s="1"/>
  <c r="R29" i="63"/>
  <c r="H25" i="5" s="1"/>
  <c r="H33" i="63"/>
  <c r="P27" i="64"/>
  <c r="P28" i="64" s="1"/>
  <c r="T18" i="20"/>
  <c r="I22" i="5"/>
  <c r="F49" i="21"/>
  <c r="R27" i="63"/>
  <c r="H23" i="5" s="1"/>
  <c r="X14" i="63"/>
  <c r="D29" i="63" s="1"/>
  <c r="X12" i="63"/>
  <c r="D27" i="63" s="1"/>
  <c r="R26" i="63"/>
  <c r="H22" i="5" s="1"/>
  <c r="F25" i="64"/>
  <c r="H27" i="64" s="1"/>
  <c r="X11" i="63"/>
  <c r="D26" i="63" s="1"/>
  <c r="X9" i="63"/>
  <c r="D24" i="63" s="1"/>
  <c r="K41" i="5"/>
  <c r="I23" i="5"/>
  <c r="I18" i="5"/>
  <c r="X16" i="20"/>
  <c r="D31" i="20" s="1"/>
  <c r="P31" i="20" s="1"/>
  <c r="V160" i="21" s="1"/>
  <c r="R31" i="63"/>
  <c r="H27" i="5" s="1"/>
  <c r="R24" i="63"/>
  <c r="H20" i="5" s="1"/>
  <c r="X8" i="63"/>
  <c r="D23" i="63" s="1"/>
  <c r="X13" i="63"/>
  <c r="D28" i="63" s="1"/>
  <c r="F16" i="64"/>
  <c r="T18" i="63"/>
  <c r="F112" i="64"/>
  <c r="H116" i="64" s="1"/>
  <c r="R28" i="63"/>
  <c r="H24" i="5" s="1"/>
  <c r="I24" i="5" s="1"/>
  <c r="L38" i="5"/>
  <c r="L41" i="5" s="1"/>
  <c r="J39" i="5"/>
  <c r="J41" i="5" s="1"/>
  <c r="H60" i="64"/>
  <c r="X15" i="20"/>
  <c r="D30" i="20" s="1"/>
  <c r="I64" i="20" s="1"/>
  <c r="N64" i="20" s="1"/>
  <c r="N124" i="21"/>
  <c r="P126" i="21" s="1"/>
  <c r="H149" i="21"/>
  <c r="H160" i="21" s="1"/>
  <c r="R23" i="63"/>
  <c r="H19" i="5" s="1"/>
  <c r="R30" i="63"/>
  <c r="H26" i="5" s="1"/>
  <c r="F17" i="64"/>
  <c r="V18" i="63"/>
  <c r="N25" i="64"/>
  <c r="X15" i="63"/>
  <c r="D30" i="63" s="1"/>
  <c r="P43" i="64"/>
  <c r="P61" i="64" s="1"/>
  <c r="B39" i="5"/>
  <c r="X10" i="63"/>
  <c r="D25" i="63" s="1"/>
  <c r="R25" i="63"/>
  <c r="H21" i="5" s="1"/>
  <c r="I21" i="5" s="1"/>
  <c r="R18" i="63"/>
  <c r="P127" i="79"/>
  <c r="V127" i="79" s="1"/>
  <c r="P116" i="21"/>
  <c r="R29" i="20"/>
  <c r="G25" i="5" s="1"/>
  <c r="H94" i="64"/>
  <c r="P160" i="21"/>
  <c r="X10" i="20"/>
  <c r="D25" i="20" s="1"/>
  <c r="P25" i="20" s="1"/>
  <c r="N46" i="21"/>
  <c r="N46" i="79"/>
  <c r="F112" i="21"/>
  <c r="H116" i="21" s="1"/>
  <c r="H127" i="21" s="1"/>
  <c r="X13" i="20"/>
  <c r="D28" i="20" s="1"/>
  <c r="P28" i="20" s="1"/>
  <c r="S41" i="20" s="1"/>
  <c r="D29" i="20"/>
  <c r="P29" i="20" s="1"/>
  <c r="S42" i="20" s="1"/>
  <c r="N13" i="21"/>
  <c r="I38" i="5"/>
  <c r="H24" i="20"/>
  <c r="D41" i="21"/>
  <c r="R9" i="20"/>
  <c r="F24" i="20"/>
  <c r="E18" i="20"/>
  <c r="I65" i="20"/>
  <c r="F46" i="21"/>
  <c r="F46" i="79"/>
  <c r="H50" i="79" s="1"/>
  <c r="H61" i="64"/>
  <c r="H127" i="79"/>
  <c r="T127" i="79" s="1"/>
  <c r="P83" i="79"/>
  <c r="P94" i="79" s="1"/>
  <c r="V94" i="79" s="1"/>
  <c r="I34" i="5"/>
  <c r="I36" i="5" s="1"/>
  <c r="H18" i="20"/>
  <c r="H126" i="64"/>
  <c r="H127" i="64" s="1"/>
  <c r="R23" i="20"/>
  <c r="G19" i="5" s="1"/>
  <c r="I19" i="5" s="1"/>
  <c r="N14" i="21"/>
  <c r="H38" i="5"/>
  <c r="H41" i="5" s="1"/>
  <c r="H44" i="5" s="1"/>
  <c r="F17" i="21"/>
  <c r="H17" i="21" s="1"/>
  <c r="H28" i="21" s="1"/>
  <c r="P37" i="5"/>
  <c r="X8" i="20"/>
  <c r="D23" i="20" s="1"/>
  <c r="P23" i="20" s="1"/>
  <c r="S36" i="20" s="1"/>
  <c r="P160" i="64"/>
  <c r="P50" i="21"/>
  <c r="P61" i="21" s="1"/>
  <c r="P50" i="79"/>
  <c r="P61" i="79" s="1"/>
  <c r="V61" i="79" s="1"/>
  <c r="I61" i="20"/>
  <c r="N61" i="20" s="1"/>
  <c r="P27" i="20"/>
  <c r="S40" i="20" s="1"/>
  <c r="I37" i="5"/>
  <c r="I41" i="5" s="1"/>
  <c r="X7" i="20"/>
  <c r="D22" i="20" s="1"/>
  <c r="P18" i="20"/>
  <c r="D26" i="20"/>
  <c r="P126" i="64"/>
  <c r="P127" i="64" s="1"/>
  <c r="H159" i="64"/>
  <c r="H160" i="64" s="1"/>
  <c r="P17" i="79"/>
  <c r="P28" i="79" s="1"/>
  <c r="V28" i="79" s="1"/>
  <c r="F79" i="21"/>
  <c r="H83" i="21" s="1"/>
  <c r="H94" i="21" s="1"/>
  <c r="H83" i="79"/>
  <c r="H94" i="79" s="1"/>
  <c r="T94" i="79" s="1"/>
  <c r="H160" i="79"/>
  <c r="T160" i="79" s="1"/>
  <c r="P83" i="21"/>
  <c r="P94" i="21" s="1"/>
  <c r="I59" i="20"/>
  <c r="P160" i="79"/>
  <c r="V160" i="79" s="1"/>
  <c r="P38" i="5"/>
  <c r="N17" i="21"/>
  <c r="A37" i="63"/>
  <c r="B59" i="63"/>
  <c r="M38" i="63"/>
  <c r="N41" i="5"/>
  <c r="K44" i="5"/>
  <c r="K31" i="5"/>
  <c r="Q31" i="5"/>
  <c r="L54" i="5"/>
  <c r="L56" i="5" s="1"/>
  <c r="M31" i="5"/>
  <c r="N57" i="20" l="1"/>
  <c r="P127" i="21"/>
  <c r="V127" i="21" s="1"/>
  <c r="P30" i="20"/>
  <c r="H28" i="64"/>
  <c r="P26" i="63"/>
  <c r="J60" i="63"/>
  <c r="O60" i="63" s="1"/>
  <c r="P29" i="63"/>
  <c r="J63" i="63"/>
  <c r="H17" i="64"/>
  <c r="D65" i="63"/>
  <c r="I25" i="5"/>
  <c r="J64" i="63"/>
  <c r="P30" i="63"/>
  <c r="P28" i="63"/>
  <c r="J62" i="63"/>
  <c r="H29" i="5"/>
  <c r="J59" i="63"/>
  <c r="O59" i="63" s="1"/>
  <c r="P25" i="63"/>
  <c r="P23" i="63"/>
  <c r="J57" i="63"/>
  <c r="O57" i="63" s="1"/>
  <c r="J58" i="63"/>
  <c r="O58" i="63" s="1"/>
  <c r="P24" i="63"/>
  <c r="J61" i="63"/>
  <c r="O61" i="63" s="1"/>
  <c r="P27" i="63"/>
  <c r="D22" i="63"/>
  <c r="X18" i="63"/>
  <c r="I63" i="20"/>
  <c r="N63" i="20" s="1"/>
  <c r="I62" i="20"/>
  <c r="N62" i="20" s="1"/>
  <c r="H33" i="20"/>
  <c r="H60" i="79"/>
  <c r="H61" i="79" s="1"/>
  <c r="T61" i="79" s="1"/>
  <c r="R24" i="20"/>
  <c r="G20" i="5" s="1"/>
  <c r="I20" i="5" s="1"/>
  <c r="X9" i="20"/>
  <c r="D24" i="20" s="1"/>
  <c r="D33" i="20" s="1"/>
  <c r="F58" i="21"/>
  <c r="H60" i="21" s="1"/>
  <c r="F33" i="20"/>
  <c r="N34" i="5"/>
  <c r="N36" i="5" s="1"/>
  <c r="N44" i="5" s="1"/>
  <c r="J34" i="5"/>
  <c r="F48" i="21"/>
  <c r="R18" i="20"/>
  <c r="P41" i="5"/>
  <c r="P44" i="5" s="1"/>
  <c r="L51" i="5" s="1"/>
  <c r="M51" i="5" s="1"/>
  <c r="N51" i="5" s="1"/>
  <c r="V18" i="20"/>
  <c r="L34" i="5"/>
  <c r="L36" i="5" s="1"/>
  <c r="L44" i="5" s="1"/>
  <c r="F50" i="21"/>
  <c r="V160" i="64"/>
  <c r="I44" i="5"/>
  <c r="P17" i="21"/>
  <c r="P28" i="21" s="1"/>
  <c r="I57" i="20"/>
  <c r="T127" i="21"/>
  <c r="I56" i="20"/>
  <c r="P22" i="20"/>
  <c r="H10" i="79" s="1"/>
  <c r="H28" i="79" s="1"/>
  <c r="T28" i="79" s="1"/>
  <c r="P26" i="20"/>
  <c r="S39" i="20" s="1"/>
  <c r="I60" i="20"/>
  <c r="N60" i="20" s="1"/>
  <c r="V94" i="21"/>
  <c r="V61" i="21"/>
  <c r="L50" i="5"/>
  <c r="L49" i="5" s="1"/>
  <c r="N56" i="20" l="1"/>
  <c r="S35" i="20"/>
  <c r="T28" i="21" s="1"/>
  <c r="S43" i="20"/>
  <c r="T160" i="21" s="1"/>
  <c r="D57" i="63"/>
  <c r="S36" i="63"/>
  <c r="V28" i="64" s="1"/>
  <c r="S37" i="63"/>
  <c r="T61" i="64" s="1"/>
  <c r="D58" i="63"/>
  <c r="S38" i="63"/>
  <c r="V61" i="64" s="1"/>
  <c r="D59" i="63"/>
  <c r="D62" i="63"/>
  <c r="S41" i="63"/>
  <c r="T127" i="64" s="1"/>
  <c r="D63" i="63"/>
  <c r="S42" i="63"/>
  <c r="V127" i="64" s="1"/>
  <c r="I29" i="5"/>
  <c r="M48" i="5" s="1"/>
  <c r="D33" i="63"/>
  <c r="J56" i="63"/>
  <c r="P22" i="63"/>
  <c r="S43" i="63"/>
  <c r="T160" i="64" s="1"/>
  <c r="D64" i="63"/>
  <c r="S40" i="63"/>
  <c r="V94" i="64" s="1"/>
  <c r="D61" i="63"/>
  <c r="D60" i="63"/>
  <c r="S39" i="63"/>
  <c r="T94" i="64" s="1"/>
  <c r="T94" i="21"/>
  <c r="G29" i="5"/>
  <c r="X18" i="20"/>
  <c r="P24" i="20"/>
  <c r="I58" i="20"/>
  <c r="H50" i="21"/>
  <c r="H61" i="21" s="1"/>
  <c r="J36" i="5"/>
  <c r="J44" i="5" s="1"/>
  <c r="Q44" i="5" s="1"/>
  <c r="L52" i="5"/>
  <c r="L48" i="5" s="1"/>
  <c r="V28" i="21"/>
  <c r="M50" i="5"/>
  <c r="N50" i="5" s="1"/>
  <c r="M49" i="5"/>
  <c r="N49" i="5" s="1"/>
  <c r="N58" i="20" l="1"/>
  <c r="S37" i="20"/>
  <c r="S46" i="20" s="1"/>
  <c r="N67" i="20"/>
  <c r="N48" i="5"/>
  <c r="D56" i="63"/>
  <c r="D67" i="63" s="1"/>
  <c r="P33" i="63"/>
  <c r="P46" i="63" s="1"/>
  <c r="S35" i="63"/>
  <c r="T28" i="64" s="1"/>
  <c r="O56" i="63"/>
  <c r="O67" i="63" s="1"/>
  <c r="J67" i="63"/>
  <c r="P33" i="20"/>
  <c r="I67" i="20"/>
  <c r="M52" i="5"/>
  <c r="N52" i="5" s="1"/>
  <c r="T61" i="21" l="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<sst xmlns="http://schemas.openxmlformats.org/spreadsheetml/2006/main" count="2098" uniqueCount="310">
  <si>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</si>
  <si>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</si>
  <si>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</si>
  <si>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</si>
  <si>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</si>
  <si>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</si>
  <si>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</si>
  <si>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</si>
  <si>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</si>
  <si>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</si>
  <si>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</si>
  <si>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</si>
  <si>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</si>
  <si>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</si>
  <si>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</si>
  <si>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</si>
  <si>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</si>
  <si>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</si>
  <si>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</si>
  <si>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</si>
  <si>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</si>
  <si>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</si>
  <si>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</si>
  <si>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</si>
  <si>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</si>
  <si>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</si>
  <si>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</si>
  <si>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</si>
  <si>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</si>
  <si>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</si>
  <si>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</si>
  <si>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</si>
  <si>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</si>
  <si>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</si>
  <si>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</si>
  <si>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</si>
  <si>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</si>
  <si>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</si>
  <si>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</si>
  <si>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</si>
  <si>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</si>
  <si>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</si>
  <si>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</si>
  <si>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</si>
  <si>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</si>
  <si>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</si>
  <si>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</si>
  <si>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</si>
  <si>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</si>
  <si>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</si>
  <si>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</si>
  <si>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</si>
  <si>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</si>
  <si>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</si>
  <si>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</si>
  <si>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</si>
  <si>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</si>
  <si>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</si>
  <si>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</si>
  <si>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</si>
  <si>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</si>
  <si>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</si>
  <si>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</si>
  <si>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</si>
  <si>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</si>
  <si>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</si>
  <si>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</si>
  <si>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</si>
  <si>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</si>
  <si>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</si>
  <si>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</si>
  <si>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</si>
  <si>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</si>
  <si>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</si>
  <si>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</si>
  <si>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</si>
  <si>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</si>
  <si>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</si>
  <si>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</si>
  <si>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</si>
  <si>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</si>
  <si>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</si>
  <si>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</si>
  <si>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</si>
  <si>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</si>
  <si>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</si>
  <si>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</si>
  <si>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</si>
  <si>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</si>
  <si>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</si>
  <si>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</si>
  <si>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</si>
  <si>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</si>
  <si>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</si>
  <si>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</si>
  <si>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</si>
  <si>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</si>
  <si>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</si>
  <si>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</si>
  <si>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</si>
  <si>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</si>
  <si>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</si>
  <si>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</si>
  <si>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</si>
  <si>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</si>
  <si>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</si>
  <si>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</si>
  <si>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</si>
  <si>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</si>
  <si>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</si>
  <si>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</si>
  <si>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</si>
  <si>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</si>
  <si>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</si>
  <si>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</si>
  <si>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</si>
  <si>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</si>
  <si>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</si>
  <si>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</si>
  <si>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</si>
  <si>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</si>
  <si>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</si>
  <si>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</si>
  <si>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</si>
  <si>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</si>
  <si>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</si>
  <si>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</si>
  <si>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</si>
  <si>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</si>
  <si>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</si>
  <si>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</si>
  <si>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</si>
  <si>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</si>
  <si>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</si>
  <si>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</si>
  <si>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</si>
  <si>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</si>
  <si>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</si>
  <si>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</si>
  <si>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</si>
  <si>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</si>
  <si>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</si>
  <si>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</si>
  <si>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</si>
  <si>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</si>
  <si>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</si>
  <si>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</si>
  <si>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</si>
  <si>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</si>
  <si>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</si>
  <si>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</si>
  <si>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</si>
  <si>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</si>
  <si>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</si>
  <si>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</si>
  <si>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</si>
  <si>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</si>
  <si>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</si>
  <si>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</si>
  <si>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</si>
  <si>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</si>
  <si>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</si>
  <si>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</si>
  <si>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</si>
  <si>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</si>
  <si>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</si>
  <si>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</si>
  <si>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</si>
  <si>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</si>
  <si>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</si>
  <si>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</si>
  <si>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</si>
  <si>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</si>
  <si>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</si>
  <si>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</si>
  <si>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</si>
  <si>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</si>
  <si>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</si>
  <si>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</si>
  <si>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</si>
  <si>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</si>
  <si>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</si>
  <si>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</si>
  <si>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</si>
  <si>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</si>
  <si>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</si>
  <si>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</si>
  <si>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</si>
  <si>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</si>
  <si>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</si>
  <si>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</si>
  <si>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</si>
  <si>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</si>
  <si>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</si>
  <si>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</si>
  <si>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</si>
  <si>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</si>
  <si>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</si>
  <si>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</si>
  <si>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</si>
  <si>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</si>
  <si>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</si>
  <si>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</si>
  <si>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</si>
  <si>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</si>
  <si>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</si>
  <si>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</si>
  <si>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</si>
  <si>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</si>
  <si>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</si>
  <si>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</si>
  <si>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</si>
  <si>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</si>
  <si>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</si>
  <si>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</si>
  <si>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</si>
  <si>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</si>
  <si>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</si>
  <si>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</si>
  <si>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</si>
  <si>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</si>
  <si>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</si>
  <si>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</si>
  <si>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</si>
  <si>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</si>
  <si>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</si>
  <si>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</si>
  <si>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</si>
  <si>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</si>
  <si>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</si>
  <si>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</si>
  <si>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</si>
  <si>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</si>
  <si>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</si>
  <si>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</si>
  <si>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</si>
  <si>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</si>
  <si>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</si>
  <si>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</si>
  <si>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</si>
  <si>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</si>
  <si>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</si>
  <si>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</si>
  <si>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</si>
  <si>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</si>
  <si>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</si>
  <si>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</si>
  <si>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</si>
  <si>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</si>
  <si>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</si>
  <si>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</si>
  <si>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</si>
  <si>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</si>
  <si>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</si>
  <si>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</si>
  <si>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</si>
  <si>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</si>
  <si>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</si>
  <si>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</si>
  <si>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</si>
  <si>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</si>
  <si>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</si>
  <si>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</si>
  <si>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</si>
  <si>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</si>
  <si>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</si>
  <si>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</si>
  <si>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</si>
  <si>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</si>
  <si>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</si>
  <si>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</si>
  <si>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</si>
  <si>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</si>
  <si>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</si>
  <si>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</si>
  <si>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</si>
  <si>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</si>
  <si>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</si>
  <si>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</si>
  <si>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</si>
  <si>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</si>
  <si>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</si>
  <si>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</si>
  <si>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</si>
  <si>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</si>
  <si>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</si>
  <si>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</si>
  <si>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</si>
  <si>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</si>
  <si>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</si>
  <si>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</si>
  <si>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</si>
  <si>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</si>
  <si>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</si>
  <si>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</si>
  <si>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</si>
  <si>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</si>
  <si>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</si>
  <si>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</si>
  <si>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</si>
  <si>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</si>
  <si>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</si>
  <si>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</si>
  <si>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</si>
  <si>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</si>
  <si>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Labadan, Eric</t>
  </si>
  <si>
    <t>Waiter</t>
  </si>
  <si>
    <t>PRO-RATED</t>
  </si>
  <si>
    <t>NO. OF DAYS</t>
  </si>
  <si>
    <t>October 5-10,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</si>
</sst>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9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2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3" fillId="0" borderId="0" xfId="34" applyFont="1" applyBorder="1" applyAlignment="1"/>
    <xf numFmtId="170" fontId="53" fillId="0" borderId="0" xfId="34" applyNumberFormat="1" applyFont="1" applyBorder="1" applyAlignment="1">
      <alignment vertical="center"/>
    </xf>
    <xf numFmtId="0" fontId="53" fillId="0" borderId="0" xfId="34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170" fontId="55" fillId="14" borderId="0" xfId="34" applyNumberFormat="1" applyFont="1" applyFill="1" applyBorder="1" applyAlignment="1">
      <alignment vertical="center"/>
    </xf>
    <xf numFmtId="0" fontId="55" fillId="14" borderId="0" xfId="34" applyFont="1" applyFill="1" applyBorder="1" applyAlignment="1">
      <alignment vertical="center"/>
    </xf>
    <xf numFmtId="171" fontId="56" fillId="6" borderId="84" xfId="2" applyNumberFormat="1" applyFont="1" applyFill="1" applyBorder="1" applyAlignment="1">
      <alignment horizontal="center" vertical="center" wrapText="1"/>
    </xf>
    <xf numFmtId="171" fontId="56" fillId="6" borderId="85" xfId="2" applyNumberFormat="1" applyFont="1" applyFill="1" applyBorder="1" applyAlignment="1">
      <alignment horizontal="center" vertical="center" wrapText="1"/>
    </xf>
    <xf numFmtId="171" fontId="57" fillId="6" borderId="84" xfId="2" applyNumberFormat="1" applyFont="1" applyFill="1" applyBorder="1" applyAlignment="1">
      <alignment horizontal="center" vertical="center" wrapText="1"/>
    </xf>
    <xf numFmtId="0" fontId="58" fillId="14" borderId="0" xfId="34" applyFont="1" applyFill="1" applyBorder="1" applyAlignment="1">
      <alignment vertical="center"/>
    </xf>
    <xf numFmtId="18" fontId="53" fillId="15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18" fontId="52" fillId="16" borderId="0" xfId="34" applyNumberFormat="1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52" fillId="15" borderId="0" xfId="34" applyFont="1" applyFill="1" applyBorder="1" applyAlignment="1">
      <alignment horizontal="center" vertical="center"/>
    </xf>
    <xf numFmtId="0" fontId="59" fillId="0" borderId="0" xfId="34" applyFont="1" applyBorder="1" applyAlignment="1">
      <alignment vertical="top"/>
    </xf>
    <xf numFmtId="0" fontId="36" fillId="0" borderId="0" xfId="34" applyBorder="1" applyAlignment="1"/>
    <xf numFmtId="0" fontId="53" fillId="16" borderId="0" xfId="34" applyFont="1" applyFill="1" applyBorder="1" applyAlignment="1">
      <alignment horizontal="left" vertical="center"/>
    </xf>
    <xf numFmtId="0" fontId="53" fillId="15" borderId="0" xfId="34" applyFont="1" applyFill="1" applyBorder="1" applyAlignment="1">
      <alignment horizontal="left" vertical="center"/>
    </xf>
    <xf numFmtId="0" fontId="60" fillId="0" borderId="0" xfId="34" applyFont="1" applyBorder="1" applyAlignment="1">
      <alignment vertical="center"/>
    </xf>
    <xf numFmtId="0" fontId="61" fillId="14" borderId="0" xfId="34" applyFont="1" applyFill="1" applyBorder="1" applyAlignment="1">
      <alignment vertical="center"/>
    </xf>
    <xf numFmtId="0" fontId="62" fillId="14" borderId="0" xfId="34" applyFont="1" applyFill="1" applyBorder="1" applyAlignment="1">
      <alignment horizontal="left" vertical="center"/>
    </xf>
    <xf numFmtId="18" fontId="60" fillId="16" borderId="0" xfId="34" applyNumberFormat="1" applyFont="1" applyFill="1" applyBorder="1" applyAlignment="1">
      <alignment horizontal="center" vertical="center"/>
    </xf>
    <xf numFmtId="18" fontId="60" fillId="15" borderId="0" xfId="34" applyNumberFormat="1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52" fillId="16" borderId="0" xfId="34" applyFont="1" applyFill="1" applyBorder="1" applyAlignment="1">
      <alignment horizontal="center" vertical="center"/>
    </xf>
    <xf numFmtId="0" fontId="60" fillId="16" borderId="0" xfId="34" applyFont="1" applyFill="1" applyBorder="1" applyAlignment="1">
      <alignment horizontal="center" vertical="center"/>
    </xf>
    <xf numFmtId="0" fontId="60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/>
    <xf numFmtId="0" fontId="63" fillId="0" borderId="0" xfId="34" applyFont="1" applyBorder="1" applyAlignment="1">
      <alignment vertical="top"/>
    </xf>
    <xf numFmtId="0" fontId="64" fillId="0" borderId="0" xfId="34" applyFont="1" applyBorder="1" applyAlignment="1"/>
    <xf numFmtId="18" fontId="52" fillId="15" borderId="0" xfId="34" applyNumberFormat="1" applyFont="1" applyFill="1" applyBorder="1" applyAlignment="1">
      <alignment horizontal="center" vertical="center"/>
    </xf>
    <xf numFmtId="0" fontId="65" fillId="14" borderId="0" xfId="34" applyFont="1" applyFill="1" applyBorder="1" applyAlignment="1">
      <alignment vertical="center"/>
    </xf>
    <xf numFmtId="0" fontId="60" fillId="16" borderId="0" xfId="34" applyFont="1" applyFill="1" applyBorder="1" applyAlignment="1">
      <alignment horizontal="left" vertical="center"/>
    </xf>
    <xf numFmtId="0" fontId="60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7" fillId="6" borderId="85" xfId="2" applyNumberFormat="1" applyFont="1" applyFill="1" applyBorder="1" applyAlignment="1">
      <alignment horizontal="center" vertical="center" wrapText="1"/>
    </xf>
    <xf numFmtId="0" fontId="66" fillId="14" borderId="0" xfId="34" applyFont="1" applyFill="1" applyBorder="1" applyAlignment="1">
      <alignment vertical="center"/>
    </xf>
    <xf numFmtId="0" fontId="67" fillId="14" borderId="0" xfId="34" applyFont="1" applyFill="1" applyBorder="1" applyAlignment="1">
      <alignment vertical="center"/>
    </xf>
    <xf numFmtId="2" fontId="66" fillId="16" borderId="0" xfId="34" applyNumberFormat="1" applyFont="1" applyFill="1" applyBorder="1" applyAlignment="1">
      <alignment horizontal="center" vertical="center"/>
    </xf>
    <xf numFmtId="0" fontId="66" fillId="16" borderId="0" xfId="34" applyFont="1" applyFill="1" applyBorder="1" applyAlignment="1">
      <alignment horizontal="center" vertical="center"/>
    </xf>
    <xf numFmtId="2" fontId="68" fillId="16" borderId="0" xfId="34" applyNumberFormat="1" applyFont="1" applyFill="1" applyBorder="1" applyAlignment="1">
      <alignment horizontal="center" vertical="center"/>
    </xf>
    <xf numFmtId="4" fontId="68" fillId="16" borderId="0" xfId="34" applyNumberFormat="1" applyFont="1" applyFill="1" applyBorder="1" applyAlignment="1">
      <alignment horizontal="center" vertical="center"/>
    </xf>
    <xf numFmtId="2" fontId="66" fillId="15" borderId="0" xfId="34" applyNumberFormat="1" applyFont="1" applyFill="1" applyBorder="1" applyAlignment="1">
      <alignment horizontal="center" vertical="center"/>
    </xf>
    <xf numFmtId="0" fontId="66" fillId="15" borderId="0" xfId="34" applyFont="1" applyFill="1" applyBorder="1" applyAlignment="1">
      <alignment horizontal="center" vertical="center"/>
    </xf>
    <xf numFmtId="2" fontId="68" fillId="15" borderId="0" xfId="34" applyNumberFormat="1" applyFont="1" applyFill="1" applyBorder="1" applyAlignment="1">
      <alignment horizontal="center" vertical="center"/>
    </xf>
    <xf numFmtId="4" fontId="68" fillId="15" borderId="0" xfId="34" applyNumberFormat="1" applyFont="1" applyFill="1" applyBorder="1" applyAlignment="1">
      <alignment horizontal="center" vertical="center"/>
    </xf>
    <xf numFmtId="2" fontId="69" fillId="17" borderId="0" xfId="34" applyNumberFormat="1" applyFont="1" applyFill="1" applyBorder="1" applyAlignment="1">
      <alignment horizontal="center" vertical="center"/>
    </xf>
    <xf numFmtId="0" fontId="66" fillId="0" borderId="0" xfId="34" applyFont="1" applyBorder="1" applyAlignment="1"/>
    <xf numFmtId="0" fontId="68" fillId="0" borderId="0" xfId="34" applyFont="1" applyBorder="1" applyAlignment="1"/>
    <xf numFmtId="2" fontId="66" fillId="13" borderId="0" xfId="34" applyNumberFormat="1" applyFont="1" applyFill="1" applyBorder="1" applyAlignment="1">
      <alignment horizontal="center" vertical="center"/>
    </xf>
    <xf numFmtId="2" fontId="68" fillId="13" borderId="0" xfId="34" applyNumberFormat="1" applyFont="1" applyFill="1" applyBorder="1" applyAlignment="1">
      <alignment horizontal="center" vertical="center"/>
    </xf>
    <xf numFmtId="0" fontId="70" fillId="0" borderId="0" xfId="34" applyFont="1" applyBorder="1" applyAlignment="1"/>
    <xf numFmtId="0" fontId="71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7" fillId="0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71" fontId="72" fillId="6" borderId="88" xfId="2" applyNumberFormat="1" applyFont="1" applyFill="1" applyBorder="1" applyAlignment="1">
      <alignment horizontal="center" vertical="center" wrapText="1"/>
    </xf>
    <xf numFmtId="171" fontId="72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4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3" fillId="6" borderId="92" xfId="2" applyNumberFormat="1" applyFont="1" applyFill="1" applyBorder="1" applyAlignment="1">
      <alignment horizontal="center" vertical="center" wrapText="1"/>
    </xf>
    <xf numFmtId="171" fontId="73" fillId="6" borderId="93" xfId="2" applyNumberFormat="1" applyFont="1" applyFill="1" applyBorder="1" applyAlignment="1">
      <alignment horizontal="center" vertical="center" wrapText="1"/>
    </xf>
    <xf numFmtId="171" fontId="73" fillId="6" borderId="85" xfId="2" applyNumberFormat="1" applyFont="1" applyFill="1" applyBorder="1" applyAlignment="1">
      <alignment horizontal="center" vertical="center" wrapText="1"/>
    </xf>
    <xf numFmtId="171" fontId="57" fillId="6" borderId="90" xfId="2" applyNumberFormat="1" applyFont="1" applyFill="1" applyBorder="1" applyAlignment="1">
      <alignment horizontal="center" vertical="center" wrapText="1"/>
    </xf>
    <xf numFmtId="171" fontId="57" fillId="6" borderId="91" xfId="2" applyNumberFormat="1" applyFont="1" applyFill="1" applyBorder="1" applyAlignment="1">
      <alignment horizontal="center" vertical="center" wrapText="1"/>
    </xf>
    <xf numFmtId="171" fontId="57" fillId="6" borderId="86" xfId="2" applyNumberFormat="1" applyFont="1" applyFill="1" applyBorder="1" applyAlignment="1">
      <alignment horizontal="center" vertical="center" wrapText="1"/>
    </xf>
    <xf numFmtId="171" fontId="57" fillId="6" borderId="87" xfId="2" applyNumberFormat="1" applyFont="1" applyFill="1" applyBorder="1" applyAlignment="1">
      <alignment horizontal="center" vertical="center" wrapText="1"/>
    </xf>
    <xf numFmtId="171" fontId="57" fillId="6" borderId="92" xfId="2" applyNumberFormat="1" applyFont="1" applyFill="1" applyBorder="1" applyAlignment="1">
      <alignment horizontal="center" vertical="center" wrapText="1"/>
    </xf>
    <xf numFmtId="171" fontId="57" fillId="6" borderId="93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5" fillId="18" borderId="11" xfId="8" applyFont="1" applyFill="1" applyBorder="1" applyAlignment="1" applyProtection="1">
      <alignment horizontal="center" vertical="center" wrapText="1"/>
      <protection locked="0"/>
    </xf>
    <xf numFmtId="43" fontId="75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6" fillId="0" borderId="0" xfId="0" applyFont="1" applyBorder="1" applyAlignment="1">
      <alignment horizontal="left" wrapText="1"/>
    </xf>
    <xf numFmtId="0" fontId="76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/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/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/>
          <cell r="L29">
            <v>0</v>
          </cell>
          <cell r="M29"/>
          <cell r="N29"/>
          <cell r="O29"/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/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/>
          <cell r="F63"/>
          <cell r="G63"/>
          <cell r="H63"/>
          <cell r="I63"/>
        </row>
        <row r="64">
          <cell r="E64"/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67" t="s">
        <v>152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6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6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3"/>
      <c r="M6" s="375"/>
      <c r="N6" s="375"/>
      <c r="O6" s="284" t="s">
        <v>167</v>
      </c>
      <c r="P6" s="284" t="s">
        <v>168</v>
      </c>
      <c r="Q6" s="315" t="s">
        <v>125</v>
      </c>
      <c r="R6" s="375"/>
      <c r="S6" s="284" t="s">
        <v>167</v>
      </c>
      <c r="T6" s="284" t="s">
        <v>168</v>
      </c>
      <c r="U6" s="315" t="s">
        <v>125</v>
      </c>
      <c r="V6" s="375"/>
      <c r="W6" s="375"/>
      <c r="X6" s="364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65" t="s">
        <v>174</v>
      </c>
      <c r="G11" s="365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66" t="s">
        <v>221</v>
      </c>
      <c r="G12" s="366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66" t="s">
        <v>224</v>
      </c>
      <c r="G14" s="36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65" t="s">
        <v>224</v>
      </c>
      <c r="G15" s="365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65" t="s">
        <v>173</v>
      </c>
      <c r="G19" s="365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66" t="s">
        <v>235</v>
      </c>
      <c r="G22" s="366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65" t="s">
        <v>235</v>
      </c>
      <c r="G23" s="365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66" t="s">
        <v>235</v>
      </c>
      <c r="G24" s="366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69" t="s">
        <v>91</v>
      </c>
      <c r="I27" s="370"/>
      <c r="J27" s="370"/>
      <c r="K27" s="371"/>
      <c r="L27" s="372" t="s">
        <v>90</v>
      </c>
      <c r="M27" s="374" t="s">
        <v>157</v>
      </c>
      <c r="N27" s="374" t="s">
        <v>158</v>
      </c>
      <c r="O27" s="376" t="s">
        <v>159</v>
      </c>
      <c r="P27" s="377"/>
      <c r="Q27" s="378"/>
      <c r="R27" s="374" t="s">
        <v>160</v>
      </c>
      <c r="S27" s="376" t="s">
        <v>19</v>
      </c>
      <c r="T27" s="377"/>
      <c r="U27" s="378"/>
      <c r="V27" s="374" t="s">
        <v>124</v>
      </c>
      <c r="W27" s="374" t="s">
        <v>125</v>
      </c>
      <c r="X27" s="363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73"/>
      <c r="M28" s="375"/>
      <c r="N28" s="375"/>
      <c r="O28" s="284" t="s">
        <v>167</v>
      </c>
      <c r="P28" s="284" t="s">
        <v>168</v>
      </c>
      <c r="Q28" s="315" t="s">
        <v>125</v>
      </c>
      <c r="R28" s="375"/>
      <c r="S28" s="284" t="s">
        <v>167</v>
      </c>
      <c r="T28" s="284" t="s">
        <v>168</v>
      </c>
      <c r="U28" s="315" t="s">
        <v>125</v>
      </c>
      <c r="V28" s="375"/>
      <c r="W28" s="375"/>
      <c r="X28" s="364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65" t="s">
        <v>173</v>
      </c>
      <c r="G33" s="365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66" t="s">
        <v>173</v>
      </c>
      <c r="G34" s="366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65" t="s">
        <v>224</v>
      </c>
      <c r="G37" s="365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66" t="s">
        <v>224</v>
      </c>
      <c r="G38" s="366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65" t="s">
        <v>173</v>
      </c>
      <c r="G43" s="365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66" t="s">
        <v>173</v>
      </c>
      <c r="G44" s="366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79" t="s">
        <v>238</v>
      </c>
      <c r="G47" s="379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66" t="s">
        <v>239</v>
      </c>
      <c r="G48" s="366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65" t="s">
        <v>239</v>
      </c>
      <c r="G49" s="365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66" t="s">
        <v>239</v>
      </c>
      <c r="G50" s="366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69" t="s">
        <v>91</v>
      </c>
      <c r="I53" s="370"/>
      <c r="J53" s="370"/>
      <c r="K53" s="371"/>
      <c r="L53" s="372" t="s">
        <v>90</v>
      </c>
      <c r="M53" s="374" t="s">
        <v>157</v>
      </c>
      <c r="N53" s="374" t="s">
        <v>158</v>
      </c>
      <c r="O53" s="376" t="s">
        <v>159</v>
      </c>
      <c r="P53" s="377"/>
      <c r="Q53" s="378"/>
      <c r="R53" s="374" t="s">
        <v>160</v>
      </c>
      <c r="S53" s="376" t="s">
        <v>19</v>
      </c>
      <c r="T53" s="377"/>
      <c r="U53" s="378"/>
      <c r="V53" s="374" t="s">
        <v>124</v>
      </c>
      <c r="W53" s="374" t="s">
        <v>125</v>
      </c>
      <c r="X53" s="363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73"/>
      <c r="M54" s="375"/>
      <c r="N54" s="375"/>
      <c r="O54" s="284" t="s">
        <v>167</v>
      </c>
      <c r="P54" s="284" t="s">
        <v>168</v>
      </c>
      <c r="Q54" s="315" t="s">
        <v>125</v>
      </c>
      <c r="R54" s="375"/>
      <c r="S54" s="284" t="s">
        <v>167</v>
      </c>
      <c r="T54" s="284" t="s">
        <v>168</v>
      </c>
      <c r="U54" s="315" t="s">
        <v>125</v>
      </c>
      <c r="V54" s="375"/>
      <c r="W54" s="375"/>
      <c r="X54" s="364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80" t="s">
        <v>177</v>
      </c>
      <c r="G56" s="366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65" t="s">
        <v>173</v>
      </c>
      <c r="G57" s="365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66" t="s">
        <v>224</v>
      </c>
      <c r="G60" s="366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65" t="s">
        <v>224</v>
      </c>
      <c r="G61" s="365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66" t="s">
        <v>174</v>
      </c>
      <c r="G64" s="366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65" t="s">
        <v>173</v>
      </c>
      <c r="G65" s="365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65" t="s">
        <v>165</v>
      </c>
      <c r="G67" s="365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66" t="s">
        <v>244</v>
      </c>
      <c r="G68" s="366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65" t="s">
        <v>244</v>
      </c>
      <c r="G69" s="365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66" t="s">
        <v>244</v>
      </c>
      <c r="G70" s="366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69" t="s">
        <v>91</v>
      </c>
      <c r="I73" s="370"/>
      <c r="J73" s="370"/>
      <c r="K73" s="371"/>
      <c r="L73" s="372" t="s">
        <v>90</v>
      </c>
      <c r="M73" s="374" t="s">
        <v>157</v>
      </c>
      <c r="N73" s="374" t="s">
        <v>158</v>
      </c>
      <c r="O73" s="376" t="s">
        <v>159</v>
      </c>
      <c r="P73" s="377"/>
      <c r="Q73" s="378"/>
      <c r="R73" s="374" t="s">
        <v>160</v>
      </c>
      <c r="S73" s="376" t="s">
        <v>19</v>
      </c>
      <c r="T73" s="377"/>
      <c r="U73" s="378"/>
      <c r="V73" s="374" t="s">
        <v>124</v>
      </c>
      <c r="W73" s="374" t="s">
        <v>125</v>
      </c>
      <c r="X73" s="363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73"/>
      <c r="M74" s="375"/>
      <c r="N74" s="375"/>
      <c r="O74" s="284" t="s">
        <v>167</v>
      </c>
      <c r="P74" s="284" t="s">
        <v>168</v>
      </c>
      <c r="Q74" s="315" t="s">
        <v>125</v>
      </c>
      <c r="R74" s="375"/>
      <c r="S74" s="284" t="s">
        <v>167</v>
      </c>
      <c r="T74" s="284" t="s">
        <v>168</v>
      </c>
      <c r="U74" s="315" t="s">
        <v>125</v>
      </c>
      <c r="V74" s="375"/>
      <c r="W74" s="375"/>
      <c r="X74" s="364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65" t="s">
        <v>173</v>
      </c>
      <c r="G79" s="365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66" t="s">
        <v>173</v>
      </c>
      <c r="G80" s="366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65" t="s">
        <v>224</v>
      </c>
      <c r="G83" s="365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66" t="s">
        <v>224</v>
      </c>
      <c r="G84" s="366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65"/>
      <c r="G91" s="365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65" t="s">
        <v>239</v>
      </c>
      <c r="G95" s="365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65" t="s">
        <v>239</v>
      </c>
      <c r="G96" s="365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65" t="s">
        <v>239</v>
      </c>
      <c r="G97" s="365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69" t="s">
        <v>91</v>
      </c>
      <c r="I100" s="370"/>
      <c r="J100" s="370"/>
      <c r="K100" s="371"/>
      <c r="L100" s="372" t="s">
        <v>90</v>
      </c>
      <c r="M100" s="374" t="s">
        <v>157</v>
      </c>
      <c r="N100" s="374" t="s">
        <v>158</v>
      </c>
      <c r="O100" s="376" t="s">
        <v>159</v>
      </c>
      <c r="P100" s="377"/>
      <c r="Q100" s="378"/>
      <c r="R100" s="374" t="s">
        <v>160</v>
      </c>
      <c r="S100" s="376" t="s">
        <v>19</v>
      </c>
      <c r="T100" s="377"/>
      <c r="U100" s="378"/>
      <c r="V100" s="374" t="s">
        <v>124</v>
      </c>
      <c r="W100" s="374" t="s">
        <v>125</v>
      </c>
      <c r="X100" s="363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73"/>
      <c r="M101" s="375"/>
      <c r="N101" s="375"/>
      <c r="O101" s="284" t="s">
        <v>167</v>
      </c>
      <c r="P101" s="284" t="s">
        <v>168</v>
      </c>
      <c r="Q101" s="315" t="s">
        <v>125</v>
      </c>
      <c r="R101" s="375"/>
      <c r="S101" s="284" t="s">
        <v>167</v>
      </c>
      <c r="T101" s="284" t="s">
        <v>168</v>
      </c>
      <c r="U101" s="315" t="s">
        <v>125</v>
      </c>
      <c r="V101" s="375"/>
      <c r="W101" s="375"/>
      <c r="X101" s="364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66" t="s">
        <v>173</v>
      </c>
      <c r="G105" s="366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65" t="s">
        <v>173</v>
      </c>
      <c r="G106" s="365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65" t="s">
        <v>224</v>
      </c>
      <c r="G108" s="365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66" t="s">
        <v>224</v>
      </c>
      <c r="G109" s="366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65" t="s">
        <v>173</v>
      </c>
      <c r="G112" s="365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66" t="s">
        <v>173</v>
      </c>
      <c r="G113" s="366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81" t="s">
        <v>235</v>
      </c>
      <c r="G115" s="381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65" t="s">
        <v>248</v>
      </c>
      <c r="G116" s="365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81" t="s">
        <v>235</v>
      </c>
      <c r="G117" s="381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65" t="s">
        <v>248</v>
      </c>
      <c r="G118" s="365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69" t="s">
        <v>91</v>
      </c>
      <c r="I121" s="370"/>
      <c r="J121" s="370"/>
      <c r="K121" s="371"/>
      <c r="L121" s="372" t="s">
        <v>90</v>
      </c>
      <c r="M121" s="374" t="s">
        <v>157</v>
      </c>
      <c r="N121" s="374" t="s">
        <v>158</v>
      </c>
      <c r="O121" s="376" t="s">
        <v>159</v>
      </c>
      <c r="P121" s="377"/>
      <c r="Q121" s="378"/>
      <c r="R121" s="374" t="s">
        <v>160</v>
      </c>
      <c r="S121" s="376" t="s">
        <v>19</v>
      </c>
      <c r="T121" s="377"/>
      <c r="U121" s="378"/>
      <c r="V121" s="374" t="s">
        <v>124</v>
      </c>
      <c r="W121" s="374" t="s">
        <v>125</v>
      </c>
      <c r="X121" s="363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73"/>
      <c r="M122" s="375"/>
      <c r="N122" s="375"/>
      <c r="O122" s="284" t="s">
        <v>167</v>
      </c>
      <c r="P122" s="284" t="s">
        <v>168</v>
      </c>
      <c r="Q122" s="315" t="s">
        <v>125</v>
      </c>
      <c r="R122" s="375"/>
      <c r="S122" s="284" t="s">
        <v>167</v>
      </c>
      <c r="T122" s="284" t="s">
        <v>168</v>
      </c>
      <c r="U122" s="315" t="s">
        <v>125</v>
      </c>
      <c r="V122" s="375"/>
      <c r="W122" s="375"/>
      <c r="X122" s="364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65" t="s">
        <v>173</v>
      </c>
      <c r="G129" s="365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65" t="s">
        <v>224</v>
      </c>
      <c r="G132" s="365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66" t="s">
        <v>224</v>
      </c>
      <c r="G133" s="366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66" t="s">
        <v>173</v>
      </c>
      <c r="G138" s="366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65" t="s">
        <v>173</v>
      </c>
      <c r="G139" s="365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66" t="s">
        <v>239</v>
      </c>
      <c r="G142" s="366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65" t="s">
        <v>249</v>
      </c>
      <c r="G143" s="365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66" t="s">
        <v>239</v>
      </c>
      <c r="G144" s="366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65" t="s">
        <v>249</v>
      </c>
      <c r="G145" s="365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69" t="s">
        <v>91</v>
      </c>
      <c r="I148" s="370"/>
      <c r="J148" s="370"/>
      <c r="K148" s="371"/>
      <c r="L148" s="372" t="s">
        <v>90</v>
      </c>
      <c r="M148" s="374" t="s">
        <v>157</v>
      </c>
      <c r="N148" s="374" t="s">
        <v>158</v>
      </c>
      <c r="O148" s="376" t="s">
        <v>159</v>
      </c>
      <c r="P148" s="377"/>
      <c r="Q148" s="378"/>
      <c r="R148" s="374" t="s">
        <v>160</v>
      </c>
      <c r="S148" s="376" t="s">
        <v>19</v>
      </c>
      <c r="T148" s="377"/>
      <c r="U148" s="378"/>
      <c r="V148" s="374" t="s">
        <v>124</v>
      </c>
      <c r="W148" s="374" t="s">
        <v>125</v>
      </c>
      <c r="X148" s="363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73"/>
      <c r="M149" s="375"/>
      <c r="N149" s="375"/>
      <c r="O149" s="284" t="s">
        <v>167</v>
      </c>
      <c r="P149" s="284" t="s">
        <v>168</v>
      </c>
      <c r="Q149" s="315" t="s">
        <v>125</v>
      </c>
      <c r="R149" s="375"/>
      <c r="S149" s="284" t="s">
        <v>167</v>
      </c>
      <c r="T149" s="284" t="s">
        <v>168</v>
      </c>
      <c r="U149" s="315" t="s">
        <v>125</v>
      </c>
      <c r="V149" s="375"/>
      <c r="W149" s="375"/>
      <c r="X149" s="364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66" t="s">
        <v>173</v>
      </c>
      <c r="G157" s="366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65" t="s">
        <v>224</v>
      </c>
      <c r="G160" s="365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66" t="s">
        <v>224</v>
      </c>
      <c r="G161" s="366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65" t="s">
        <v>22</v>
      </c>
      <c r="G164" s="365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66" t="s">
        <v>173</v>
      </c>
      <c r="G165" s="366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65" t="s">
        <v>173</v>
      </c>
      <c r="G166" s="365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81" t="s">
        <v>239</v>
      </c>
      <c r="G169" s="381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65" t="s">
        <v>239</v>
      </c>
      <c r="G170" s="365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81" t="s">
        <v>239</v>
      </c>
      <c r="G171" s="381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65" t="s">
        <v>239</v>
      </c>
      <c r="G172" s="365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69" t="s">
        <v>91</v>
      </c>
      <c r="I175" s="370"/>
      <c r="J175" s="370"/>
      <c r="K175" s="371"/>
      <c r="L175" s="372" t="s">
        <v>90</v>
      </c>
      <c r="M175" s="374" t="s">
        <v>157</v>
      </c>
      <c r="N175" s="374" t="s">
        <v>158</v>
      </c>
      <c r="O175" s="376" t="s">
        <v>159</v>
      </c>
      <c r="P175" s="377"/>
      <c r="Q175" s="378"/>
      <c r="R175" s="374" t="s">
        <v>160</v>
      </c>
      <c r="S175" s="376" t="s">
        <v>19</v>
      </c>
      <c r="T175" s="377"/>
      <c r="U175" s="378"/>
      <c r="V175" s="374" t="s">
        <v>124</v>
      </c>
      <c r="W175" s="374" t="s">
        <v>125</v>
      </c>
      <c r="X175" s="363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73"/>
      <c r="M176" s="375"/>
      <c r="N176" s="375"/>
      <c r="O176" s="284" t="s">
        <v>167</v>
      </c>
      <c r="P176" s="284" t="s">
        <v>168</v>
      </c>
      <c r="Q176" s="315" t="s">
        <v>125</v>
      </c>
      <c r="R176" s="375"/>
      <c r="S176" s="284" t="s">
        <v>167</v>
      </c>
      <c r="T176" s="284" t="s">
        <v>168</v>
      </c>
      <c r="U176" s="315" t="s">
        <v>125</v>
      </c>
      <c r="V176" s="375"/>
      <c r="W176" s="375"/>
      <c r="X176" s="364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66" t="s">
        <v>173</v>
      </c>
      <c r="G182" s="366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65" t="s">
        <v>224</v>
      </c>
      <c r="G185" s="365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66" t="s">
        <v>224</v>
      </c>
      <c r="G186" s="366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65" t="s">
        <v>173</v>
      </c>
      <c r="G193" s="365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79"/>
      <c r="G196" s="379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82" t="s">
        <v>251</v>
      </c>
      <c r="G197" s="381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80" t="s">
        <v>251</v>
      </c>
      <c r="G198" s="366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83" t="s">
        <v>251</v>
      </c>
      <c r="G199" s="365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80" t="s">
        <v>251</v>
      </c>
      <c r="G200" s="366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69" t="s">
        <v>91</v>
      </c>
      <c r="I203" s="370"/>
      <c r="J203" s="370"/>
      <c r="K203" s="371"/>
      <c r="L203" s="372" t="s">
        <v>90</v>
      </c>
      <c r="M203" s="374" t="s">
        <v>157</v>
      </c>
      <c r="N203" s="374" t="s">
        <v>158</v>
      </c>
      <c r="O203" s="376" t="s">
        <v>159</v>
      </c>
      <c r="P203" s="377"/>
      <c r="Q203" s="378"/>
      <c r="R203" s="374" t="s">
        <v>160</v>
      </c>
      <c r="S203" s="376" t="s">
        <v>19</v>
      </c>
      <c r="T203" s="377"/>
      <c r="U203" s="378"/>
      <c r="V203" s="374" t="s">
        <v>124</v>
      </c>
      <c r="W203" s="374" t="s">
        <v>125</v>
      </c>
      <c r="X203" s="363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73"/>
      <c r="M204" s="375"/>
      <c r="N204" s="375"/>
      <c r="O204" s="284" t="s">
        <v>167</v>
      </c>
      <c r="P204" s="284" t="s">
        <v>168</v>
      </c>
      <c r="Q204" s="315" t="s">
        <v>125</v>
      </c>
      <c r="R204" s="375"/>
      <c r="S204" s="284" t="s">
        <v>167</v>
      </c>
      <c r="T204" s="284" t="s">
        <v>168</v>
      </c>
      <c r="U204" s="315" t="s">
        <v>125</v>
      </c>
      <c r="V204" s="375"/>
      <c r="W204" s="375"/>
      <c r="X204" s="364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66" t="s">
        <v>173</v>
      </c>
      <c r="G210" s="366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65" t="s">
        <v>224</v>
      </c>
      <c r="G213" s="365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66" t="s">
        <v>224</v>
      </c>
      <c r="G214" s="366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65" t="s">
        <v>173</v>
      </c>
      <c r="G221" s="365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79"/>
      <c r="G224" s="379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82" t="s">
        <v>177</v>
      </c>
      <c r="G225" s="381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80" t="s">
        <v>177</v>
      </c>
      <c r="G226" s="366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83" t="s">
        <v>177</v>
      </c>
      <c r="G227" s="365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80" t="s">
        <v>177</v>
      </c>
      <c r="G228" s="366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69" t="s">
        <v>91</v>
      </c>
      <c r="I231" s="370"/>
      <c r="J231" s="370"/>
      <c r="K231" s="371"/>
      <c r="L231" s="372" t="s">
        <v>90</v>
      </c>
      <c r="M231" s="374" t="s">
        <v>157</v>
      </c>
      <c r="N231" s="374" t="s">
        <v>158</v>
      </c>
      <c r="O231" s="376" t="s">
        <v>159</v>
      </c>
      <c r="P231" s="377"/>
      <c r="Q231" s="378"/>
      <c r="R231" s="374" t="s">
        <v>160</v>
      </c>
      <c r="S231" s="376" t="s">
        <v>19</v>
      </c>
      <c r="T231" s="377"/>
      <c r="U231" s="378"/>
      <c r="V231" s="374" t="s">
        <v>124</v>
      </c>
      <c r="W231" s="374" t="s">
        <v>125</v>
      </c>
      <c r="X231" s="363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73"/>
      <c r="M232" s="375"/>
      <c r="N232" s="375"/>
      <c r="O232" s="284" t="s">
        <v>167</v>
      </c>
      <c r="P232" s="284" t="s">
        <v>168</v>
      </c>
      <c r="Q232" s="315" t="s">
        <v>125</v>
      </c>
      <c r="R232" s="375"/>
      <c r="S232" s="284" t="s">
        <v>167</v>
      </c>
      <c r="T232" s="284" t="s">
        <v>168</v>
      </c>
      <c r="U232" s="315" t="s">
        <v>125</v>
      </c>
      <c r="V232" s="375"/>
      <c r="W232" s="375"/>
      <c r="X232" s="364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65" t="s">
        <v>173</v>
      </c>
      <c r="G237" s="365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65" t="s">
        <v>224</v>
      </c>
      <c r="G239" s="365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66" t="s">
        <v>224</v>
      </c>
      <c r="G240" s="366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65" t="s">
        <v>165</v>
      </c>
      <c r="G241" s="365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65" t="s">
        <v>174</v>
      </c>
      <c r="G243" s="365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66" t="s">
        <v>173</v>
      </c>
      <c r="G244" s="366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79" t="s">
        <v>255</v>
      </c>
      <c r="G245" s="379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81" t="s">
        <v>255</v>
      </c>
      <c r="G246" s="381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79" t="s">
        <v>255</v>
      </c>
      <c r="G247" s="379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81" t="s">
        <v>255</v>
      </c>
      <c r="G248" s="381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79" t="s">
        <v>255</v>
      </c>
      <c r="G249" s="379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69" t="s">
        <v>91</v>
      </c>
      <c r="I252" s="370"/>
      <c r="J252" s="370"/>
      <c r="K252" s="371"/>
      <c r="L252" s="372" t="s">
        <v>90</v>
      </c>
      <c r="M252" s="374" t="s">
        <v>157</v>
      </c>
      <c r="N252" s="374" t="s">
        <v>158</v>
      </c>
      <c r="O252" s="376" t="s">
        <v>159</v>
      </c>
      <c r="P252" s="377"/>
      <c r="Q252" s="378"/>
      <c r="R252" s="374" t="s">
        <v>160</v>
      </c>
      <c r="S252" s="376" t="s">
        <v>19</v>
      </c>
      <c r="T252" s="377"/>
      <c r="U252" s="378"/>
      <c r="V252" s="374" t="s">
        <v>124</v>
      </c>
      <c r="W252" s="374" t="s">
        <v>125</v>
      </c>
      <c r="X252" s="363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73"/>
      <c r="M253" s="375"/>
      <c r="N253" s="375"/>
      <c r="O253" s="284" t="s">
        <v>167</v>
      </c>
      <c r="P253" s="284" t="s">
        <v>168</v>
      </c>
      <c r="Q253" s="315" t="s">
        <v>125</v>
      </c>
      <c r="R253" s="375"/>
      <c r="S253" s="284" t="s">
        <v>167</v>
      </c>
      <c r="T253" s="284" t="s">
        <v>168</v>
      </c>
      <c r="U253" s="315" t="s">
        <v>125</v>
      </c>
      <c r="V253" s="375"/>
      <c r="W253" s="375"/>
      <c r="X253" s="364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65" t="s">
        <v>173</v>
      </c>
      <c r="G258" s="365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66" t="s">
        <v>173</v>
      </c>
      <c r="G259" s="366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65" t="s">
        <v>224</v>
      </c>
      <c r="G262" s="365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66" t="s">
        <v>224</v>
      </c>
      <c r="G263" s="366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65" t="s">
        <v>173</v>
      </c>
      <c r="G268" s="365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66" t="s">
        <v>173</v>
      </c>
      <c r="G269" s="366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81"/>
      <c r="G272" s="381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84" t="s">
        <v>177</v>
      </c>
      <c r="G273" s="379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83" t="s">
        <v>177</v>
      </c>
      <c r="G274" s="365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80" t="s">
        <v>177</v>
      </c>
      <c r="G275" s="366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83" t="s">
        <v>177</v>
      </c>
      <c r="G276" s="365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69" t="s">
        <v>91</v>
      </c>
      <c r="I279" s="370"/>
      <c r="J279" s="370"/>
      <c r="K279" s="371"/>
      <c r="L279" s="372" t="s">
        <v>90</v>
      </c>
      <c r="M279" s="374" t="s">
        <v>157</v>
      </c>
      <c r="N279" s="374" t="s">
        <v>158</v>
      </c>
      <c r="O279" s="376" t="s">
        <v>159</v>
      </c>
      <c r="P279" s="377"/>
      <c r="Q279" s="378"/>
      <c r="R279" s="374" t="s">
        <v>160</v>
      </c>
      <c r="S279" s="376" t="s">
        <v>19</v>
      </c>
      <c r="T279" s="377"/>
      <c r="U279" s="378"/>
      <c r="V279" s="374" t="s">
        <v>124</v>
      </c>
      <c r="W279" s="374" t="s">
        <v>125</v>
      </c>
      <c r="X279" s="363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73"/>
      <c r="M280" s="375"/>
      <c r="N280" s="375"/>
      <c r="O280" s="284" t="s">
        <v>167</v>
      </c>
      <c r="P280" s="284" t="s">
        <v>168</v>
      </c>
      <c r="Q280" s="315" t="s">
        <v>125</v>
      </c>
      <c r="R280" s="375"/>
      <c r="S280" s="284" t="s">
        <v>167</v>
      </c>
      <c r="T280" s="284" t="s">
        <v>168</v>
      </c>
      <c r="U280" s="315" t="s">
        <v>125</v>
      </c>
      <c r="V280" s="375"/>
      <c r="W280" s="375"/>
      <c r="X280" s="364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66" t="s">
        <v>173</v>
      </c>
      <c r="G284" s="366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65" t="s">
        <v>173</v>
      </c>
      <c r="G285" s="365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79"/>
      <c r="G288" s="379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65" t="s">
        <v>224</v>
      </c>
      <c r="G289" s="365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66" t="s">
        <v>224</v>
      </c>
      <c r="G290" s="366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65" t="s">
        <v>173</v>
      </c>
      <c r="G297" s="365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79"/>
      <c r="G298" s="379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82" t="s">
        <v>257</v>
      </c>
      <c r="G299" s="381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82" t="s">
        <v>257</v>
      </c>
      <c r="G300" s="381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83" t="s">
        <v>257</v>
      </c>
      <c r="G301" s="365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82" t="s">
        <v>257</v>
      </c>
      <c r="G302" s="381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83" t="s">
        <v>257</v>
      </c>
      <c r="G303" s="365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67" t="s">
        <v>258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6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6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3"/>
      <c r="M6" s="375"/>
      <c r="N6" s="375"/>
      <c r="O6" s="284" t="s">
        <v>167</v>
      </c>
      <c r="P6" s="284" t="s">
        <v>168</v>
      </c>
      <c r="Q6" s="315" t="s">
        <v>125</v>
      </c>
      <c r="R6" s="375"/>
      <c r="S6" s="284" t="s">
        <v>167</v>
      </c>
      <c r="T6" s="284" t="s">
        <v>168</v>
      </c>
      <c r="U6" s="315" t="s">
        <v>125</v>
      </c>
      <c r="V6" s="375"/>
      <c r="W6" s="375"/>
      <c r="X6" s="364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66"/>
      <c r="G14" s="36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66" t="s">
        <v>224</v>
      </c>
      <c r="G16" s="366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65" t="s">
        <v>224</v>
      </c>
      <c r="G17" s="365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66" t="s">
        <v>173</v>
      </c>
      <c r="G22" s="366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65" t="s">
        <v>235</v>
      </c>
      <c r="G25" s="365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66" t="s">
        <v>235</v>
      </c>
      <c r="G26" s="366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65" t="s">
        <v>235</v>
      </c>
      <c r="G27" s="365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69" t="s">
        <v>91</v>
      </c>
      <c r="I30" s="370"/>
      <c r="J30" s="370"/>
      <c r="K30" s="371"/>
      <c r="L30" s="372" t="s">
        <v>90</v>
      </c>
      <c r="M30" s="374" t="s">
        <v>157</v>
      </c>
      <c r="N30" s="374" t="s">
        <v>158</v>
      </c>
      <c r="O30" s="376" t="s">
        <v>159</v>
      </c>
      <c r="P30" s="377"/>
      <c r="Q30" s="378"/>
      <c r="R30" s="374" t="s">
        <v>160</v>
      </c>
      <c r="S30" s="376" t="s">
        <v>19</v>
      </c>
      <c r="T30" s="377"/>
      <c r="U30" s="378"/>
      <c r="V30" s="374" t="s">
        <v>124</v>
      </c>
      <c r="W30" s="374" t="s">
        <v>125</v>
      </c>
      <c r="X30" s="363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73"/>
      <c r="M31" s="375"/>
      <c r="N31" s="375"/>
      <c r="O31" s="284" t="s">
        <v>167</v>
      </c>
      <c r="P31" s="284" t="s">
        <v>168</v>
      </c>
      <c r="Q31" s="315" t="s">
        <v>125</v>
      </c>
      <c r="R31" s="375"/>
      <c r="S31" s="284" t="s">
        <v>167</v>
      </c>
      <c r="T31" s="284" t="s">
        <v>168</v>
      </c>
      <c r="U31" s="315" t="s">
        <v>125</v>
      </c>
      <c r="V31" s="375"/>
      <c r="W31" s="375"/>
      <c r="X31" s="364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65" t="s">
        <v>263</v>
      </c>
      <c r="G32" s="365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80" t="s">
        <v>207</v>
      </c>
      <c r="G33" s="380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65" t="s">
        <v>173</v>
      </c>
      <c r="G34" s="365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66" t="s">
        <v>173</v>
      </c>
      <c r="G35" s="366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83" t="s">
        <v>201</v>
      </c>
      <c r="G36" s="365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66" t="s">
        <v>224</v>
      </c>
      <c r="G37" s="366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66" t="s">
        <v>224</v>
      </c>
      <c r="G38" s="366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80" t="s">
        <v>201</v>
      </c>
      <c r="G39" s="366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83" t="s">
        <v>201</v>
      </c>
      <c r="G40" s="365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66" t="s">
        <v>173</v>
      </c>
      <c r="G41" s="366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65" t="s">
        <v>173</v>
      </c>
      <c r="G42" s="365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80" t="s">
        <v>201</v>
      </c>
      <c r="G43" s="366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83" t="s">
        <v>201</v>
      </c>
      <c r="G44" s="365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80" t="s">
        <v>201</v>
      </c>
      <c r="G45" s="366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83" t="s">
        <v>201</v>
      </c>
      <c r="G46" s="365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80" t="s">
        <v>201</v>
      </c>
      <c r="G47" s="366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69" t="s">
        <v>91</v>
      </c>
      <c r="I50" s="370"/>
      <c r="J50" s="370"/>
      <c r="K50" s="371"/>
      <c r="L50" s="372" t="s">
        <v>90</v>
      </c>
      <c r="M50" s="374" t="s">
        <v>157</v>
      </c>
      <c r="N50" s="374" t="s">
        <v>158</v>
      </c>
      <c r="O50" s="376" t="s">
        <v>159</v>
      </c>
      <c r="P50" s="377"/>
      <c r="Q50" s="378"/>
      <c r="R50" s="374" t="s">
        <v>160</v>
      </c>
      <c r="S50" s="376" t="s">
        <v>19</v>
      </c>
      <c r="T50" s="377"/>
      <c r="U50" s="378"/>
      <c r="V50" s="374" t="s">
        <v>124</v>
      </c>
      <c r="W50" s="374" t="s">
        <v>125</v>
      </c>
      <c r="X50" s="363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73"/>
      <c r="M51" s="375"/>
      <c r="N51" s="375"/>
      <c r="O51" s="284" t="s">
        <v>167</v>
      </c>
      <c r="P51" s="284" t="s">
        <v>168</v>
      </c>
      <c r="Q51" s="315" t="s">
        <v>125</v>
      </c>
      <c r="R51" s="375"/>
      <c r="S51" s="284" t="s">
        <v>167</v>
      </c>
      <c r="T51" s="284" t="s">
        <v>168</v>
      </c>
      <c r="U51" s="315" t="s">
        <v>125</v>
      </c>
      <c r="V51" s="375"/>
      <c r="W51" s="375"/>
      <c r="X51" s="364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83" t="s">
        <v>201</v>
      </c>
      <c r="G52" s="365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80" t="s">
        <v>201</v>
      </c>
      <c r="G53" s="380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65" t="s">
        <v>173</v>
      </c>
      <c r="G54" s="365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66" t="s">
        <v>173</v>
      </c>
      <c r="G55" s="366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83" t="s">
        <v>201</v>
      </c>
      <c r="G56" s="365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66" t="s">
        <v>224</v>
      </c>
      <c r="G57" s="366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65" t="s">
        <v>224</v>
      </c>
      <c r="G58" s="365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80" t="s">
        <v>201</v>
      </c>
      <c r="G59" s="366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83" t="s">
        <v>201</v>
      </c>
      <c r="G60" s="365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66" t="s">
        <v>173</v>
      </c>
      <c r="G61" s="366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65" t="s">
        <v>173</v>
      </c>
      <c r="G62" s="365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80" t="s">
        <v>201</v>
      </c>
      <c r="G63" s="366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83" t="s">
        <v>201</v>
      </c>
      <c r="G64" s="365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80" t="s">
        <v>201</v>
      </c>
      <c r="G65" s="366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83" t="s">
        <v>201</v>
      </c>
      <c r="G66" s="365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80" t="s">
        <v>201</v>
      </c>
      <c r="G67" s="366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abSelected="1" workbookViewId="0">
      <pane xSplit="2" topLeftCell="C1" activePane="topRight" state="frozen"/>
      <selection pane="topRight" activeCell="F12" sqref="F12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7109375" style="126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309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/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300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1">
        <v>0</v>
      </c>
      <c r="G7" s="141">
        <f t="shared" ref="G7:G8" si="0">E7*F7</f>
        <v>0</v>
      </c>
      <c r="H7" s="20">
        <f>(F7+J7+K7+L7+Q7)*10</f>
        <v>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3"/>
      <c r="V7" s="21"/>
      <c r="W7" s="133"/>
      <c r="X7" s="137">
        <f t="shared" ref="X7:X13" si="1">+G7+H7+P7+R7+T7+V7+W7+I7</f>
        <v>0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6</v>
      </c>
      <c r="G8" s="141">
        <f t="shared" si="0"/>
        <v>3162</v>
      </c>
      <c r="H8" s="20">
        <f>(F8+J8+K8+L8+Q8)*10</f>
        <v>60</v>
      </c>
      <c r="I8" s="21"/>
      <c r="J8" s="352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2"/>
      <c r="V8" s="21"/>
      <c r="W8" s="73"/>
      <c r="X8" s="137">
        <f>+G8+H8+P8+R8+T8+V8+W8+I8</f>
        <v>3222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6</v>
      </c>
      <c r="G9" s="141">
        <f>E9*F9</f>
        <v>4741.3846153846152</v>
      </c>
      <c r="H9" s="20">
        <f t="shared" ref="H9:H14" si="2">(F9+J9+K9+L9+Q9)*10</f>
        <v>60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3">(((E9/8)*1.25)*M9)+((((E9/8)*N9)*200%)*130%)+((((E9/8)*130%)*130%)*O9)</f>
        <v>0</v>
      </c>
      <c r="Q9" s="73"/>
      <c r="R9" s="21">
        <f t="shared" ref="R9:R16" si="4">+Q9*E9</f>
        <v>0</v>
      </c>
      <c r="S9" s="73">
        <f>+'10.26-11.10'!W71</f>
        <v>0</v>
      </c>
      <c r="T9" s="21">
        <f t="shared" ref="T9:T16" si="5">(+S9*E9)*0.3</f>
        <v>0</v>
      </c>
      <c r="U9" s="352"/>
      <c r="V9" s="21"/>
      <c r="W9" s="73"/>
      <c r="X9" s="137">
        <f t="shared" si="1"/>
        <v>4801.3846153846152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0</v>
      </c>
      <c r="G10" s="141"/>
      <c r="H10" s="20">
        <f t="shared" si="2"/>
        <v>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3"/>
        <v>0</v>
      </c>
      <c r="Q10" s="73"/>
      <c r="R10" s="21">
        <f t="shared" si="4"/>
        <v>0</v>
      </c>
      <c r="S10" s="73">
        <v>0</v>
      </c>
      <c r="T10" s="21">
        <f t="shared" si="5"/>
        <v>0</v>
      </c>
      <c r="U10" s="352"/>
      <c r="V10" s="21"/>
      <c r="W10" s="73"/>
      <c r="X10" s="137">
        <f t="shared" si="1"/>
        <v>0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2">
        <v>0</v>
      </c>
      <c r="G11" s="141">
        <f>E11*F11</f>
        <v>0</v>
      </c>
      <c r="H11" s="20">
        <f>(F11+Q11)*10</f>
        <v>0</v>
      </c>
      <c r="I11" s="21"/>
      <c r="J11" s="73">
        <v>0</v>
      </c>
      <c r="K11" s="73">
        <f>+'10.26-11.10(SI)'!I28</f>
        <v>0</v>
      </c>
      <c r="L11" s="73">
        <v>0</v>
      </c>
      <c r="M11" s="352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4"/>
        <v>0</v>
      </c>
      <c r="S11" s="73">
        <v>0</v>
      </c>
      <c r="T11" s="21">
        <f t="shared" si="5"/>
        <v>0</v>
      </c>
      <c r="U11" s="352"/>
      <c r="V11" s="21"/>
      <c r="W11" s="352"/>
      <c r="X11" s="137">
        <f>+G11+H11+P11+R11+T11+V11+W11+I11</f>
        <v>0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2">
        <v>6</v>
      </c>
      <c r="G12" s="141">
        <f t="shared" ref="G12:G15" si="6">E12*F12</f>
        <v>3162</v>
      </c>
      <c r="H12" s="20">
        <f t="shared" ref="H12" si="7">(F12+Q12)*10</f>
        <v>60</v>
      </c>
      <c r="I12" s="21"/>
      <c r="J12" s="73">
        <v>0</v>
      </c>
      <c r="K12" s="73">
        <v>0</v>
      </c>
      <c r="L12" s="73">
        <f>+'10.26-11.10(SI)'!J29</f>
        <v>0</v>
      </c>
      <c r="M12" s="352">
        <v>0</v>
      </c>
      <c r="N12" s="73">
        <f>+'10.26-11.10(SI)'!P29</f>
        <v>0</v>
      </c>
      <c r="O12" s="73">
        <f>+'10.26-11.10(SI)'!Q29</f>
        <v>0</v>
      </c>
      <c r="P12" s="233">
        <f t="shared" si="3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2"/>
      <c r="V12" s="21"/>
      <c r="W12" s="73"/>
      <c r="X12" s="137">
        <f>+G12+H12+P12+R12+T12+V12+W12+I12</f>
        <v>3222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2">
        <v>6</v>
      </c>
      <c r="G13" s="141">
        <f>E13*F13</f>
        <v>3162</v>
      </c>
      <c r="H13" s="20">
        <f>(F13+Q13)*10</f>
        <v>60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2">
        <v>0</v>
      </c>
      <c r="N13" s="73">
        <f>+'10.26-11.10(SI)'!P30</f>
        <v>0</v>
      </c>
      <c r="O13" s="73">
        <f>+'10.26-11.10(SI)'!Q30</f>
        <v>0</v>
      </c>
      <c r="P13" s="233">
        <f t="shared" si="3"/>
        <v>0</v>
      </c>
      <c r="Q13" s="73"/>
      <c r="R13" s="21">
        <f t="shared" si="4"/>
        <v>0</v>
      </c>
      <c r="S13" s="73">
        <v>0</v>
      </c>
      <c r="T13" s="21">
        <f t="shared" si="5"/>
        <v>0</v>
      </c>
      <c r="U13" s="352"/>
      <c r="V13" s="21"/>
      <c r="W13" s="73"/>
      <c r="X13" s="137">
        <f t="shared" si="1"/>
        <v>3222</v>
      </c>
    </row>
    <row r="14" spans="1:26" s="138" customFormat="1" ht="12" customHeight="1" x14ac:dyDescent="0.2">
      <c r="A14" s="139">
        <v>8</v>
      </c>
      <c r="B14" s="22" t="s">
        <v>304</v>
      </c>
      <c r="C14" s="72" t="s">
        <v>268</v>
      </c>
      <c r="D14" s="73">
        <v>6851</v>
      </c>
      <c r="E14" s="130">
        <v>527</v>
      </c>
      <c r="F14" s="352">
        <v>0</v>
      </c>
      <c r="G14" s="141">
        <f t="shared" si="6"/>
        <v>0</v>
      </c>
      <c r="H14" s="20">
        <f t="shared" si="2"/>
        <v>0</v>
      </c>
      <c r="I14" s="1"/>
      <c r="J14" s="73">
        <v>0</v>
      </c>
      <c r="K14" s="73"/>
      <c r="L14" s="73"/>
      <c r="M14" s="73"/>
      <c r="N14" s="73"/>
      <c r="O14" s="73"/>
      <c r="P14" s="233">
        <f t="shared" si="3"/>
        <v>0</v>
      </c>
      <c r="Q14" s="73"/>
      <c r="R14" s="21">
        <f t="shared" si="4"/>
        <v>0</v>
      </c>
      <c r="S14" s="73"/>
      <c r="T14" s="21">
        <f t="shared" si="5"/>
        <v>0</v>
      </c>
      <c r="U14" s="73"/>
      <c r="V14" s="21"/>
      <c r="W14" s="15"/>
      <c r="X14" s="137">
        <f t="shared" ref="X14:X16" si="8">+G14+H14+P14+R14+T14+V14+W14+I14</f>
        <v>0</v>
      </c>
    </row>
    <row r="15" spans="1:26" s="138" customFormat="1" ht="12" customHeight="1" x14ac:dyDescent="0.2">
      <c r="A15" s="139">
        <v>9</v>
      </c>
      <c r="B15" s="22" t="s">
        <v>305</v>
      </c>
      <c r="C15" s="72" t="s">
        <v>306</v>
      </c>
      <c r="D15" s="73">
        <v>6851</v>
      </c>
      <c r="E15" s="130">
        <f t="shared" ref="E15:E16" si="9">+D15/13</f>
        <v>527</v>
      </c>
      <c r="F15" s="352">
        <v>2</v>
      </c>
      <c r="G15" s="141">
        <f t="shared" si="6"/>
        <v>1054</v>
      </c>
      <c r="H15" s="21">
        <f t="shared" ref="H15:H16" si="10">(F15+J15+K15+L15+Q15)*10</f>
        <v>20</v>
      </c>
      <c r="I15" s="1"/>
      <c r="J15" s="73"/>
      <c r="K15" s="73"/>
      <c r="L15" s="73"/>
      <c r="M15" s="73"/>
      <c r="N15" s="73"/>
      <c r="O15" s="73"/>
      <c r="P15" s="233">
        <f t="shared" si="3"/>
        <v>0</v>
      </c>
      <c r="Q15" s="73"/>
      <c r="R15" s="21">
        <f t="shared" si="4"/>
        <v>0</v>
      </c>
      <c r="S15" s="73"/>
      <c r="T15" s="21">
        <f t="shared" si="5"/>
        <v>0</v>
      </c>
      <c r="U15" s="73"/>
      <c r="V15" s="21">
        <f t="shared" ref="V15:V16" si="11">(E15/8/10)*U15</f>
        <v>0</v>
      </c>
      <c r="W15" s="15"/>
      <c r="X15" s="137">
        <f t="shared" si="8"/>
        <v>1074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ref="G16" si="12">+D16</f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3">
        <f t="shared" si="3"/>
        <v>0</v>
      </c>
      <c r="Q16" s="73"/>
      <c r="R16" s="21">
        <f t="shared" si="4"/>
        <v>0</v>
      </c>
      <c r="S16" s="73"/>
      <c r="T16" s="21">
        <f t="shared" si="5"/>
        <v>0</v>
      </c>
      <c r="U16" s="73"/>
      <c r="V16" s="21">
        <f t="shared" si="11"/>
        <v>0</v>
      </c>
      <c r="W16" s="15"/>
      <c r="X16" s="137">
        <f t="shared" si="8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15281.384615384615</v>
      </c>
      <c r="H18" s="3">
        <f>SUM(H7:H16)</f>
        <v>260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15541.384615384615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408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09"/>
      <c r="H21" s="399"/>
      <c r="I21" s="401"/>
      <c r="J21" s="418"/>
      <c r="K21" s="420"/>
      <c r="L21" s="399"/>
      <c r="M21" s="399"/>
      <c r="N21" s="396"/>
      <c r="O21" s="399"/>
      <c r="P21" s="416"/>
      <c r="R21" s="250" t="str">
        <f>D3</f>
        <v>October 5-10, 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3">+X7</f>
        <v>0</v>
      </c>
      <c r="E22" s="353">
        <v>0</v>
      </c>
      <c r="F22" s="354">
        <f>+E22*E7</f>
        <v>0</v>
      </c>
      <c r="G22" s="353"/>
      <c r="H22" s="354">
        <f>(+E7/8)*G22</f>
        <v>0</v>
      </c>
      <c r="I22" s="353"/>
      <c r="J22" s="155"/>
      <c r="K22" s="357"/>
      <c r="L22" s="15"/>
      <c r="M22" s="156"/>
      <c r="N22" s="357"/>
      <c r="O22" s="156"/>
      <c r="P22" s="158">
        <f t="shared" ref="P22:P27" si="14">+D22-F22-H22-J22-K22-L22-M22-N22-O22-I22</f>
        <v>0</v>
      </c>
      <c r="R22" s="71">
        <f t="shared" ref="R22:R31" si="15">G7+H7+P7+R7+T7+V7+W7-F22-H22</f>
        <v>0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3222</v>
      </c>
      <c r="E23" s="352">
        <v>0</v>
      </c>
      <c r="F23" s="355">
        <f t="shared" ref="F23:F31" si="16">+E23*E8</f>
        <v>0</v>
      </c>
      <c r="G23" s="352"/>
      <c r="H23" s="355">
        <f t="shared" ref="H23:H31" si="17">(+E8/8)*G23</f>
        <v>0</v>
      </c>
      <c r="I23" s="352"/>
      <c r="J23" s="15"/>
      <c r="K23" s="15"/>
      <c r="L23" s="15"/>
      <c r="M23" s="18"/>
      <c r="N23" s="15"/>
      <c r="O23" s="18"/>
      <c r="P23" s="158">
        <f t="shared" si="14"/>
        <v>3222</v>
      </c>
      <c r="R23" s="71">
        <f>G8+H8+P8+R8+T8+V8+W8-F23-H23</f>
        <v>3222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3"/>
        <v>4801.3846153846152</v>
      </c>
      <c r="E24" s="352">
        <v>0</v>
      </c>
      <c r="F24" s="355">
        <f t="shared" si="16"/>
        <v>0</v>
      </c>
      <c r="G24" s="352"/>
      <c r="H24" s="355">
        <f>(+E9/8)*G24</f>
        <v>0</v>
      </c>
      <c r="I24" s="352"/>
      <c r="J24" s="15"/>
      <c r="K24" s="359"/>
      <c r="L24" s="15"/>
      <c r="M24" s="18"/>
      <c r="N24" s="359"/>
      <c r="O24" s="18"/>
      <c r="P24" s="158">
        <f t="shared" si="14"/>
        <v>4801.3846153846152</v>
      </c>
      <c r="R24" s="71">
        <f t="shared" si="15"/>
        <v>4801.3846153846152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3"/>
        <v>0</v>
      </c>
      <c r="E25" s="352">
        <v>0</v>
      </c>
      <c r="F25" s="355">
        <f t="shared" si="16"/>
        <v>0</v>
      </c>
      <c r="G25" s="352"/>
      <c r="H25" s="355">
        <f t="shared" ref="H25:H27" si="18">(+E10/8)*G25</f>
        <v>0</v>
      </c>
      <c r="I25" s="352"/>
      <c r="J25" s="15"/>
      <c r="K25" s="359"/>
      <c r="L25" s="15"/>
      <c r="M25" s="18"/>
      <c r="N25" s="15"/>
      <c r="O25" s="18"/>
      <c r="P25" s="158">
        <f t="shared" si="14"/>
        <v>0</v>
      </c>
      <c r="R25" s="71">
        <f t="shared" si="15"/>
        <v>0</v>
      </c>
    </row>
    <row r="26" spans="1:24" s="138" customFormat="1" ht="12" customHeight="1" x14ac:dyDescent="0.2">
      <c r="A26" s="139">
        <v>5</v>
      </c>
      <c r="B26" s="22" t="str">
        <f t="shared" ref="B26:B31" si="19">+B11</f>
        <v>Briones, Christian Joy</v>
      </c>
      <c r="C26" s="248" t="str">
        <f t="shared" ref="C26:C31" si="20">C11</f>
        <v>Asst. Cook</v>
      </c>
      <c r="D26" s="141">
        <f t="shared" si="13"/>
        <v>0</v>
      </c>
      <c r="E26" s="352">
        <v>0</v>
      </c>
      <c r="F26" s="355">
        <f t="shared" si="16"/>
        <v>0</v>
      </c>
      <c r="G26" s="352"/>
      <c r="H26" s="355">
        <f t="shared" si="18"/>
        <v>0</v>
      </c>
      <c r="I26" s="352"/>
      <c r="J26" s="15"/>
      <c r="K26" s="15"/>
      <c r="L26" s="15"/>
      <c r="M26" s="18"/>
      <c r="N26" s="15"/>
      <c r="O26" s="18"/>
      <c r="P26" s="158">
        <f t="shared" si="14"/>
        <v>0</v>
      </c>
      <c r="R26" s="71">
        <f t="shared" si="15"/>
        <v>0</v>
      </c>
    </row>
    <row r="27" spans="1:24" s="138" customFormat="1" ht="12" customHeight="1" x14ac:dyDescent="0.2">
      <c r="A27" s="139">
        <v>6</v>
      </c>
      <c r="B27" s="22" t="str">
        <f t="shared" si="19"/>
        <v>Cahilig,Benzen</v>
      </c>
      <c r="C27" s="248" t="str">
        <f t="shared" si="20"/>
        <v>Cook</v>
      </c>
      <c r="D27" s="141">
        <f>+X12</f>
        <v>3222</v>
      </c>
      <c r="E27" s="352">
        <v>0</v>
      </c>
      <c r="F27" s="355">
        <f t="shared" si="16"/>
        <v>0</v>
      </c>
      <c r="G27" s="352"/>
      <c r="H27" s="355">
        <f t="shared" si="18"/>
        <v>0</v>
      </c>
      <c r="I27" s="352"/>
      <c r="J27" s="15"/>
      <c r="K27" s="15"/>
      <c r="L27" s="15"/>
      <c r="M27" s="18"/>
      <c r="N27" s="15"/>
      <c r="O27" s="18"/>
      <c r="P27" s="158">
        <f t="shared" si="14"/>
        <v>3222</v>
      </c>
      <c r="R27" s="71">
        <f>G12+H12+P12+R12+T12+V12+W12-F27-H27</f>
        <v>3222</v>
      </c>
    </row>
    <row r="28" spans="1:24" s="138" customFormat="1" ht="12" customHeight="1" x14ac:dyDescent="0.2">
      <c r="A28" s="139">
        <v>7</v>
      </c>
      <c r="B28" s="22" t="str">
        <f t="shared" si="19"/>
        <v>Pantoja,Nancy</v>
      </c>
      <c r="C28" s="248" t="str">
        <f t="shared" si="20"/>
        <v>Cashier</v>
      </c>
      <c r="D28" s="141">
        <f t="shared" si="13"/>
        <v>3222</v>
      </c>
      <c r="E28" s="352">
        <v>0</v>
      </c>
      <c r="F28" s="355">
        <f t="shared" si="16"/>
        <v>0</v>
      </c>
      <c r="G28" s="352"/>
      <c r="H28" s="355">
        <f>(+E13/8)*G28</f>
        <v>0</v>
      </c>
      <c r="I28" s="352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3222</v>
      </c>
      <c r="R28" s="71">
        <f t="shared" si="15"/>
        <v>3222</v>
      </c>
    </row>
    <row r="29" spans="1:24" s="138" customFormat="1" ht="12" customHeight="1" x14ac:dyDescent="0.2">
      <c r="A29" s="139">
        <v>8</v>
      </c>
      <c r="B29" s="22" t="str">
        <f t="shared" si="19"/>
        <v>Hayagan, Ruel</v>
      </c>
      <c r="C29" s="248" t="str">
        <f t="shared" si="20"/>
        <v>Cook</v>
      </c>
      <c r="D29" s="141">
        <f t="shared" si="13"/>
        <v>0</v>
      </c>
      <c r="E29" s="352"/>
      <c r="F29" s="355">
        <f t="shared" si="16"/>
        <v>0</v>
      </c>
      <c r="G29" s="352"/>
      <c r="H29" s="355">
        <f t="shared" si="17"/>
        <v>0</v>
      </c>
      <c r="I29" s="352"/>
      <c r="J29" s="15"/>
      <c r="K29" s="15"/>
      <c r="L29" s="15"/>
      <c r="M29" s="18"/>
      <c r="N29" s="15"/>
      <c r="O29" s="18"/>
      <c r="P29" s="158">
        <f>+D29-F29-H29-J29-K29-L29-M29-N29-O29-I29</f>
        <v>0</v>
      </c>
      <c r="R29" s="71">
        <f t="shared" si="15"/>
        <v>0</v>
      </c>
    </row>
    <row r="30" spans="1:24" s="138" customFormat="1" ht="12" customHeight="1" x14ac:dyDescent="0.2">
      <c r="A30" s="139">
        <v>9</v>
      </c>
      <c r="B30" s="22" t="str">
        <f t="shared" si="19"/>
        <v>Labadan, Eric</v>
      </c>
      <c r="C30" s="248" t="str">
        <f t="shared" si="20"/>
        <v>Waiter</v>
      </c>
      <c r="D30" s="141">
        <f t="shared" si="13"/>
        <v>1074</v>
      </c>
      <c r="E30" s="352"/>
      <c r="F30" s="355">
        <f t="shared" si="16"/>
        <v>0</v>
      </c>
      <c r="G30" s="352"/>
      <c r="H30" s="355">
        <f t="shared" si="17"/>
        <v>0</v>
      </c>
      <c r="I30" s="352"/>
      <c r="J30" s="15"/>
      <c r="K30" s="15"/>
      <c r="L30" s="15"/>
      <c r="M30" s="18"/>
      <c r="N30" s="15"/>
      <c r="O30" s="18"/>
      <c r="P30" s="158">
        <f t="shared" ref="P30:P31" si="21">+D30-F30-H30-J30-K30-L30-M30-N30-O30-I30</f>
        <v>1074</v>
      </c>
      <c r="R30" s="71">
        <f t="shared" si="15"/>
        <v>1074</v>
      </c>
    </row>
    <row r="31" spans="1:24" s="138" customFormat="1" ht="12" customHeight="1" x14ac:dyDescent="0.2">
      <c r="A31" s="139">
        <v>10</v>
      </c>
      <c r="B31" s="22">
        <f t="shared" si="19"/>
        <v>0</v>
      </c>
      <c r="C31" s="248">
        <f t="shared" si="20"/>
        <v>0</v>
      </c>
      <c r="D31" s="141">
        <f t="shared" si="13"/>
        <v>0</v>
      </c>
      <c r="E31" s="15"/>
      <c r="F31" s="21">
        <f t="shared" si="16"/>
        <v>0</v>
      </c>
      <c r="G31" s="159"/>
      <c r="H31" s="21">
        <f t="shared" si="17"/>
        <v>0</v>
      </c>
      <c r="I31" s="122"/>
      <c r="J31" s="15"/>
      <c r="K31" s="15"/>
      <c r="L31" s="15"/>
      <c r="M31" s="18"/>
      <c r="N31" s="15"/>
      <c r="O31" s="18"/>
      <c r="P31" s="158">
        <f t="shared" si="21"/>
        <v>0</v>
      </c>
      <c r="R31" s="71">
        <f t="shared" si="15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15541.384615384615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22">+SUM(J22:J32)</f>
        <v>0</v>
      </c>
      <c r="K33" s="3">
        <f t="shared" si="22"/>
        <v>0</v>
      </c>
      <c r="L33" s="3">
        <f t="shared" si="22"/>
        <v>0</v>
      </c>
      <c r="M33" s="3">
        <f t="shared" si="22"/>
        <v>0</v>
      </c>
      <c r="N33" s="3">
        <f t="shared" si="22"/>
        <v>0</v>
      </c>
      <c r="O33" s="3">
        <f t="shared" si="22"/>
        <v>0</v>
      </c>
      <c r="P33" s="5">
        <f>+SUM(P22:P32)</f>
        <v>15541.384615384615</v>
      </c>
      <c r="R33" s="51"/>
      <c r="S33" s="249" t="s">
        <v>102</v>
      </c>
      <c r="T33" s="163"/>
    </row>
    <row r="34" spans="1:25" x14ac:dyDescent="0.2">
      <c r="O34" s="19" t="s">
        <v>307</v>
      </c>
      <c r="P34" s="19" t="s">
        <v>115</v>
      </c>
      <c r="Q34" s="19" t="s">
        <v>308</v>
      </c>
      <c r="R34" s="19" t="s">
        <v>3</v>
      </c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3">B22</f>
        <v>Biarcal, Ronald Glenn</v>
      </c>
      <c r="N35" s="165"/>
      <c r="O35" s="16">
        <f>P35/13</f>
        <v>79.538461538461533</v>
      </c>
      <c r="P35" s="16">
        <f>1034</f>
        <v>1034</v>
      </c>
      <c r="Q35" s="16">
        <v>0</v>
      </c>
      <c r="R35" s="362">
        <f>O35*Q35</f>
        <v>0</v>
      </c>
      <c r="S35" s="166">
        <f t="shared" ref="S35:S44" si="24">+P22+R35</f>
        <v>0</v>
      </c>
    </row>
    <row r="36" spans="1:25" x14ac:dyDescent="0.2">
      <c r="M36" s="16" t="str">
        <f t="shared" si="23"/>
        <v>Sanchez, Angelo</v>
      </c>
      <c r="N36" s="165"/>
      <c r="O36" s="16">
        <f t="shared" ref="O36:O38" si="25">P36/13</f>
        <v>76.92307692307692</v>
      </c>
      <c r="P36" s="16">
        <v>1000</v>
      </c>
      <c r="Q36" s="16">
        <v>6</v>
      </c>
      <c r="R36" s="362">
        <f t="shared" ref="R36:R44" si="26">O36*Q36</f>
        <v>461.53846153846155</v>
      </c>
      <c r="S36" s="166">
        <f t="shared" si="24"/>
        <v>3683.5384615384614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299</v>
      </c>
      <c r="M37" s="16" t="str">
        <f t="shared" si="23"/>
        <v>Dino, Joyce</v>
      </c>
      <c r="N37" s="165"/>
      <c r="O37" s="16">
        <f t="shared" si="25"/>
        <v>100</v>
      </c>
      <c r="P37" s="16">
        <v>1300</v>
      </c>
      <c r="Q37" s="16">
        <v>6</v>
      </c>
      <c r="R37" s="362">
        <f t="shared" si="26"/>
        <v>600</v>
      </c>
      <c r="S37" s="166">
        <f t="shared" si="24"/>
        <v>5401.3846153846152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3"/>
        <v xml:space="preserve">Sosa, Anna Marie </v>
      </c>
      <c r="N38" s="165"/>
      <c r="O38" s="16">
        <f t="shared" si="25"/>
        <v>79.538461538461533</v>
      </c>
      <c r="P38" s="16">
        <f>1034</f>
        <v>1034</v>
      </c>
      <c r="Q38" s="16">
        <v>0</v>
      </c>
      <c r="R38" s="126">
        <f t="shared" si="26"/>
        <v>0</v>
      </c>
      <c r="S38" s="166">
        <f t="shared" si="24"/>
        <v>0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3"/>
        <v>Briones, Christian Joy</v>
      </c>
      <c r="O39" s="16">
        <v>0</v>
      </c>
      <c r="P39" s="16">
        <v>0</v>
      </c>
      <c r="Q39" s="16">
        <v>0</v>
      </c>
      <c r="R39" s="126">
        <f t="shared" si="26"/>
        <v>0</v>
      </c>
      <c r="S39" s="166">
        <f t="shared" si="24"/>
        <v>0</v>
      </c>
      <c r="T39" s="360"/>
      <c r="U39" s="333"/>
      <c r="V39" s="333"/>
      <c r="W39" s="333"/>
      <c r="X39" s="333"/>
      <c r="Y39" s="333"/>
    </row>
    <row r="40" spans="1:25" x14ac:dyDescent="0.2">
      <c r="M40" s="16" t="str">
        <f t="shared" si="23"/>
        <v>Cahilig,Benzen</v>
      </c>
      <c r="O40" s="16">
        <v>0</v>
      </c>
      <c r="P40" s="16">
        <v>0</v>
      </c>
      <c r="Q40" s="16">
        <v>0</v>
      </c>
      <c r="R40" s="126">
        <f t="shared" si="26"/>
        <v>0</v>
      </c>
      <c r="S40" s="166">
        <f t="shared" si="24"/>
        <v>3222</v>
      </c>
    </row>
    <row r="41" spans="1:25" x14ac:dyDescent="0.2">
      <c r="M41" s="16" t="str">
        <f t="shared" si="23"/>
        <v>Pantoja,Nancy</v>
      </c>
      <c r="O41" s="16">
        <v>0</v>
      </c>
      <c r="P41" s="16">
        <v>0</v>
      </c>
      <c r="Q41" s="16">
        <v>0</v>
      </c>
      <c r="R41" s="126">
        <f t="shared" si="26"/>
        <v>0</v>
      </c>
      <c r="S41" s="166">
        <f t="shared" si="24"/>
        <v>3222</v>
      </c>
    </row>
    <row r="42" spans="1:25" x14ac:dyDescent="0.2">
      <c r="M42" s="16" t="str">
        <f t="shared" si="23"/>
        <v>Hayagan, Ruel</v>
      </c>
      <c r="O42" s="16">
        <v>0</v>
      </c>
      <c r="P42" s="16">
        <v>0</v>
      </c>
      <c r="Q42" s="16">
        <v>0</v>
      </c>
      <c r="R42" s="126">
        <f t="shared" si="26"/>
        <v>0</v>
      </c>
      <c r="S42" s="166">
        <f t="shared" si="24"/>
        <v>0</v>
      </c>
    </row>
    <row r="43" spans="1:25" x14ac:dyDescent="0.2">
      <c r="M43" s="16" t="str">
        <f t="shared" si="23"/>
        <v>Labadan, Eric</v>
      </c>
      <c r="O43" s="16">
        <v>0</v>
      </c>
      <c r="P43" s="16">
        <v>0</v>
      </c>
      <c r="Q43" s="16">
        <v>0</v>
      </c>
      <c r="R43" s="126">
        <f t="shared" si="26"/>
        <v>0</v>
      </c>
      <c r="S43" s="166">
        <f t="shared" si="24"/>
        <v>1074</v>
      </c>
    </row>
    <row r="44" spans="1:25" x14ac:dyDescent="0.2">
      <c r="M44" s="16">
        <f t="shared" si="23"/>
        <v>0</v>
      </c>
      <c r="O44" s="16">
        <v>0</v>
      </c>
      <c r="P44" s="16">
        <v>0</v>
      </c>
      <c r="Q44" s="16">
        <v>0</v>
      </c>
      <c r="R44" s="126">
        <f t="shared" si="26"/>
        <v>0</v>
      </c>
      <c r="S44" s="166">
        <f t="shared" si="24"/>
        <v>0</v>
      </c>
    </row>
    <row r="46" spans="1:25" x14ac:dyDescent="0.2">
      <c r="P46" s="169"/>
      <c r="R46" s="126" t="s">
        <v>3</v>
      </c>
      <c r="S46" s="164">
        <f>SUM(S35:S45)</f>
        <v>16602.923076923078</v>
      </c>
    </row>
    <row r="53" spans="1:16" ht="13.5" thickBot="1" x14ac:dyDescent="0.25"/>
    <row r="54" spans="1:16" ht="13.5" thickBot="1" x14ac:dyDescent="0.25">
      <c r="A54" s="389"/>
      <c r="B54" s="391" t="s">
        <v>0</v>
      </c>
      <c r="C54" s="393" t="s">
        <v>1</v>
      </c>
      <c r="D54" s="395" t="s">
        <v>45</v>
      </c>
      <c r="E54" s="430" t="s">
        <v>151</v>
      </c>
      <c r="F54" s="427" t="s">
        <v>151</v>
      </c>
      <c r="G54" s="428"/>
      <c r="H54" s="413"/>
      <c r="I54" s="415" t="s">
        <v>3</v>
      </c>
      <c r="J54" s="429" t="s">
        <v>114</v>
      </c>
      <c r="K54" s="425" t="s">
        <v>115</v>
      </c>
      <c r="L54" s="425" t="s">
        <v>308</v>
      </c>
      <c r="M54" s="425" t="s">
        <v>3</v>
      </c>
      <c r="N54" s="424" t="s">
        <v>102</v>
      </c>
    </row>
    <row r="55" spans="1:16" ht="13.5" thickBot="1" x14ac:dyDescent="0.25">
      <c r="A55" s="390"/>
      <c r="B55" s="392"/>
      <c r="C55" s="394"/>
      <c r="D55" s="432"/>
      <c r="E55" s="431"/>
      <c r="F55" s="245" t="s">
        <v>117</v>
      </c>
      <c r="G55" s="246" t="s">
        <v>303</v>
      </c>
      <c r="H55" s="414"/>
      <c r="I55" s="416"/>
      <c r="J55" s="429"/>
      <c r="K55" s="425"/>
      <c r="L55" s="425"/>
      <c r="M55" s="425"/>
      <c r="N55" s="424"/>
    </row>
    <row r="56" spans="1:16" ht="13.5" thickBot="1" x14ac:dyDescent="0.25">
      <c r="A56" s="153">
        <v>1</v>
      </c>
      <c r="B56" s="49" t="str">
        <f t="shared" ref="B56:C65" si="27">+B22</f>
        <v>Biarcal, Ronald Glenn</v>
      </c>
      <c r="C56" s="49" t="str">
        <f t="shared" si="27"/>
        <v>M.T.Purchaser</v>
      </c>
      <c r="D56" s="133"/>
      <c r="E56" s="157"/>
      <c r="F56" s="236"/>
      <c r="G56" s="236"/>
      <c r="H56" s="157">
        <v>0</v>
      </c>
      <c r="I56" s="158">
        <f t="shared" ref="I56:I58" si="28">+D22-F22-H22-D56-J22-K22-L22-M22-N22-O22-E56-H56-F56-G56-I22</f>
        <v>0</v>
      </c>
      <c r="J56" s="273">
        <f>+O35</f>
        <v>79.538461538461533</v>
      </c>
      <c r="K56" s="273">
        <f t="shared" ref="K56:L60" si="29">+P35</f>
        <v>1034</v>
      </c>
      <c r="L56" s="273">
        <f t="shared" si="29"/>
        <v>0</v>
      </c>
      <c r="M56" s="126">
        <f t="shared" ref="M56:M59" si="30">J56*L56</f>
        <v>0</v>
      </c>
      <c r="N56" s="165">
        <f>P22+M56</f>
        <v>0</v>
      </c>
    </row>
    <row r="57" spans="1:16" ht="13.5" thickBot="1" x14ac:dyDescent="0.25">
      <c r="A57" s="139">
        <v>2</v>
      </c>
      <c r="B57" s="22" t="str">
        <f t="shared" si="27"/>
        <v>Sanchez, Angelo</v>
      </c>
      <c r="C57" s="248" t="str">
        <f t="shared" si="27"/>
        <v>Head Cook</v>
      </c>
      <c r="D57" s="73"/>
      <c r="E57" s="122"/>
      <c r="F57" s="122"/>
      <c r="G57" s="236"/>
      <c r="H57" s="157">
        <v>0</v>
      </c>
      <c r="I57" s="158">
        <f>+D23-F23-H23-D57-J23-K23-L23-M23-N23-O23-E57-H57-F57-G57-I23</f>
        <v>3222</v>
      </c>
      <c r="J57" s="273">
        <f>+O36</f>
        <v>76.92307692307692</v>
      </c>
      <c r="K57" s="273">
        <f t="shared" si="29"/>
        <v>1000</v>
      </c>
      <c r="L57" s="273">
        <f t="shared" si="29"/>
        <v>6</v>
      </c>
      <c r="M57" s="362">
        <f t="shared" si="30"/>
        <v>461.53846153846155</v>
      </c>
      <c r="N57" s="165">
        <f>P23+M57</f>
        <v>3683.5384615384614</v>
      </c>
    </row>
    <row r="58" spans="1:16" ht="13.5" thickBot="1" x14ac:dyDescent="0.25">
      <c r="A58" s="139">
        <v>3</v>
      </c>
      <c r="B58" s="22" t="str">
        <f t="shared" si="27"/>
        <v>Dino, Joyce</v>
      </c>
      <c r="C58" s="248" t="str">
        <f t="shared" si="27"/>
        <v>Store Manager</v>
      </c>
      <c r="D58" s="73"/>
      <c r="E58" s="122"/>
      <c r="F58" s="18"/>
      <c r="G58" s="236"/>
      <c r="H58" s="157">
        <v>0</v>
      </c>
      <c r="I58" s="158">
        <f t="shared" si="28"/>
        <v>4801.3846153846152</v>
      </c>
      <c r="J58" s="273">
        <f>+O37</f>
        <v>100</v>
      </c>
      <c r="K58" s="273">
        <f t="shared" si="29"/>
        <v>1300</v>
      </c>
      <c r="L58" s="273">
        <f t="shared" si="29"/>
        <v>6</v>
      </c>
      <c r="M58" s="362">
        <f t="shared" si="30"/>
        <v>600</v>
      </c>
      <c r="N58" s="165">
        <f>P24+M58</f>
        <v>5401.3846153846152</v>
      </c>
      <c r="P58" s="165"/>
    </row>
    <row r="59" spans="1:16" ht="13.5" thickBot="1" x14ac:dyDescent="0.25">
      <c r="A59" s="139">
        <v>4</v>
      </c>
      <c r="B59" s="22" t="str">
        <f t="shared" si="27"/>
        <v xml:space="preserve">Sosa, Anna Marie </v>
      </c>
      <c r="C59" s="248" t="str">
        <f t="shared" si="27"/>
        <v>M.T.Bookkeeper</v>
      </c>
      <c r="D59" s="73"/>
      <c r="E59" s="122"/>
      <c r="F59" s="122"/>
      <c r="G59" s="236"/>
      <c r="H59" s="157">
        <v>0</v>
      </c>
      <c r="I59" s="158">
        <f>+D25-F25-H25-D59-J25-K25-L25-M25-N25-O25-E59-H59-F59-G59-I25</f>
        <v>0</v>
      </c>
      <c r="J59" s="273">
        <f>+O38</f>
        <v>79.538461538461533</v>
      </c>
      <c r="K59" s="273">
        <f t="shared" si="29"/>
        <v>1034</v>
      </c>
      <c r="L59" s="273">
        <f t="shared" si="29"/>
        <v>0</v>
      </c>
      <c r="M59" s="126">
        <f t="shared" si="30"/>
        <v>0</v>
      </c>
      <c r="N59" s="165">
        <f>P25+M59</f>
        <v>0</v>
      </c>
    </row>
    <row r="60" spans="1:16" ht="13.5" thickBot="1" x14ac:dyDescent="0.25">
      <c r="A60" s="139">
        <v>5</v>
      </c>
      <c r="B60" s="22" t="str">
        <f t="shared" si="27"/>
        <v>Briones, Christian Joy</v>
      </c>
      <c r="C60" s="248" t="str">
        <f t="shared" si="27"/>
        <v>Asst. Cook</v>
      </c>
      <c r="D60" s="73"/>
      <c r="E60" s="122"/>
      <c r="F60" s="122"/>
      <c r="G60" s="236"/>
      <c r="H60" s="157">
        <v>0</v>
      </c>
      <c r="I60" s="158">
        <f>+D26-F26-H26-D60-J26-K26-L26-M26-N26-O26-E60-H60-F60-G60-I26</f>
        <v>0</v>
      </c>
      <c r="J60" s="273">
        <f>+O39</f>
        <v>0</v>
      </c>
      <c r="K60" s="273">
        <f t="shared" si="29"/>
        <v>0</v>
      </c>
      <c r="L60" s="273">
        <f t="shared" si="29"/>
        <v>0</v>
      </c>
      <c r="N60" s="165">
        <f t="shared" ref="N60:N65" si="31">+I60+J60+K60</f>
        <v>0</v>
      </c>
    </row>
    <row r="61" spans="1:16" ht="13.5" thickBot="1" x14ac:dyDescent="0.25">
      <c r="A61" s="139">
        <v>6</v>
      </c>
      <c r="B61" s="22" t="str">
        <f t="shared" si="27"/>
        <v>Cahilig,Benzen</v>
      </c>
      <c r="C61" s="248" t="str">
        <f t="shared" si="27"/>
        <v>Cook</v>
      </c>
      <c r="D61" s="73"/>
      <c r="E61" s="122"/>
      <c r="F61" s="122"/>
      <c r="G61" s="236"/>
      <c r="H61" s="157">
        <v>0</v>
      </c>
      <c r="I61" s="158">
        <f>+D27-F27-H27-D61-J27-K27-L27-M27-N27-O27-E61-H61-F61-G61-I27</f>
        <v>3222</v>
      </c>
      <c r="N61" s="165">
        <f t="shared" si="31"/>
        <v>3222</v>
      </c>
    </row>
    <row r="62" spans="1:16" x14ac:dyDescent="0.2">
      <c r="A62" s="139">
        <v>7</v>
      </c>
      <c r="B62" s="22" t="str">
        <f t="shared" si="27"/>
        <v>Pantoja,Nancy</v>
      </c>
      <c r="C62" s="248" t="str">
        <f t="shared" si="27"/>
        <v>Cashier</v>
      </c>
      <c r="D62" s="73"/>
      <c r="E62" s="122"/>
      <c r="F62" s="122"/>
      <c r="G62" s="236"/>
      <c r="H62" s="157">
        <v>0</v>
      </c>
      <c r="I62" s="158">
        <f>+D28-F28-H28-D62-J28-K28-L28-M28-N28-O28-E62-H62-F62-G62-I28</f>
        <v>3222</v>
      </c>
      <c r="N62" s="165">
        <f t="shared" si="31"/>
        <v>3222</v>
      </c>
    </row>
    <row r="63" spans="1:16" x14ac:dyDescent="0.2">
      <c r="A63" s="139">
        <v>8</v>
      </c>
      <c r="B63" s="22" t="str">
        <f t="shared" si="27"/>
        <v>Hayagan, Ruel</v>
      </c>
      <c r="C63" s="248" t="str">
        <f t="shared" si="27"/>
        <v>Cook</v>
      </c>
      <c r="D63" s="73"/>
      <c r="E63" s="122"/>
      <c r="F63" s="122"/>
      <c r="G63" s="122"/>
      <c r="H63" s="15">
        <v>0</v>
      </c>
      <c r="I63" s="158">
        <f t="shared" ref="I63:I65" si="32">+D29-F29-H29-D63-J29-K29-L29-M29-N29-O29-E63-H63-F63-G63-I29</f>
        <v>0</v>
      </c>
      <c r="N63" s="165">
        <f t="shared" si="31"/>
        <v>0</v>
      </c>
    </row>
    <row r="64" spans="1:16" x14ac:dyDescent="0.2">
      <c r="A64" s="139">
        <v>9</v>
      </c>
      <c r="B64" s="22" t="str">
        <f t="shared" si="27"/>
        <v>Labadan, Eric</v>
      </c>
      <c r="C64" s="248" t="str">
        <f t="shared" si="27"/>
        <v>Waiter</v>
      </c>
      <c r="D64" s="73"/>
      <c r="E64" s="122"/>
      <c r="F64" s="122"/>
      <c r="G64" s="122"/>
      <c r="H64" s="15">
        <v>0</v>
      </c>
      <c r="I64" s="158">
        <f t="shared" si="32"/>
        <v>1074</v>
      </c>
      <c r="N64" s="165">
        <f t="shared" si="31"/>
        <v>1074</v>
      </c>
    </row>
    <row r="65" spans="1:14" x14ac:dyDescent="0.2">
      <c r="A65" s="139">
        <v>10</v>
      </c>
      <c r="B65" s="22">
        <f t="shared" si="27"/>
        <v>0</v>
      </c>
      <c r="C65" s="248">
        <f t="shared" si="27"/>
        <v>0</v>
      </c>
      <c r="D65" s="22"/>
      <c r="E65" s="122"/>
      <c r="F65" s="122"/>
      <c r="G65" s="122"/>
      <c r="H65" s="15">
        <v>0</v>
      </c>
      <c r="I65" s="158">
        <f t="shared" si="32"/>
        <v>0</v>
      </c>
      <c r="N65" s="165">
        <f t="shared" si="31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15541.384615384615</v>
      </c>
      <c r="N67" s="361">
        <f>SUM(N56:N66)</f>
        <v>16602.923076923078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9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M54:M55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'26-10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'26-10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'26-10 payroll'!D2</f>
        <v>VALERO</v>
      </c>
      <c r="C3" s="444"/>
      <c r="D3" s="444"/>
      <c r="E3" s="444"/>
      <c r="F3" s="444"/>
      <c r="G3" s="444"/>
      <c r="H3" s="445"/>
      <c r="I3" s="178"/>
      <c r="J3" s="443" t="str">
        <f>'26-10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'26-10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'26-10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'26-10 payroll'!E7</f>
        <v>527</v>
      </c>
      <c r="E8" s="438"/>
      <c r="F8" s="438"/>
      <c r="G8" s="55"/>
      <c r="H8" s="196"/>
      <c r="I8" s="195"/>
      <c r="J8" s="192" t="s">
        <v>28</v>
      </c>
      <c r="K8" s="193" t="s">
        <v>27</v>
      </c>
      <c r="L8" s="438">
        <f>'26-10 payroll'!E8</f>
        <v>527</v>
      </c>
      <c r="M8" s="438"/>
      <c r="N8" s="438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'26-10 payroll'!D3</f>
        <v>October 5-10, 2020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'26-10 payroll'!D3</f>
        <v>October 5-10, 2020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0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1113.5384615384614</v>
      </c>
      <c r="G17" s="55"/>
      <c r="H17" s="56">
        <f>SUM(F13:F17)</f>
        <v>1113.5384615384614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1082.9230769230769</v>
      </c>
      <c r="O17" s="9"/>
      <c r="P17" s="10">
        <f>SUM(N13:N17)</f>
        <v>1142.9230769230769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1113.5384615384614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4304.9230769230771</v>
      </c>
      <c r="R28" s="215"/>
      <c r="T28" s="216">
        <f>+H28-'26-10 payroll'!S35</f>
        <v>1113.5384615384614</v>
      </c>
      <c r="U28" s="217"/>
      <c r="V28" s="218">
        <f>+P28-'26-10 payroll'!S36</f>
        <v>621.3846153846157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'26-10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'26-10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'26-10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'26-10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'26-10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'26-10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'26-10 payroll'!E9</f>
        <v>790.23076923076928</v>
      </c>
      <c r="E41" s="438"/>
      <c r="F41" s="438"/>
      <c r="G41" s="55"/>
      <c r="H41" s="196"/>
      <c r="I41" s="195"/>
      <c r="J41" s="192" t="s">
        <v>28</v>
      </c>
      <c r="K41" s="193" t="s">
        <v>27</v>
      </c>
      <c r="L41" s="438">
        <f>'26-10 payroll'!E10</f>
        <v>527</v>
      </c>
      <c r="M41" s="438"/>
      <c r="N41" s="438"/>
      <c r="O41" s="9"/>
      <c r="P41" s="196"/>
    </row>
    <row r="42" spans="2:17" x14ac:dyDescent="0.2">
      <c r="B42" s="192" t="s">
        <v>29</v>
      </c>
      <c r="C42" s="193" t="s">
        <v>27</v>
      </c>
      <c r="D42" s="439" t="str">
        <f>'26-10 payroll'!D3</f>
        <v>October 5-10, 2020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tr">
        <f>'26-10 payroll'!D3</f>
        <v>October 5-10, 2020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4741.3846153846152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0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60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1406</v>
      </c>
      <c r="G50" s="55"/>
      <c r="H50" s="56">
        <f>SUM(F46:F50)</f>
        <v>1466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1113.5384615384614</v>
      </c>
      <c r="O50" s="9"/>
      <c r="P50" s="10">
        <f>SUM(N46:N50)</f>
        <v>1113.5384615384614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6207.3846153846152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1113.5384615384614</v>
      </c>
      <c r="Q61" s="174"/>
      <c r="T61" s="216">
        <f>+H61-'26-10 payroll'!S37</f>
        <v>806</v>
      </c>
      <c r="V61" s="237">
        <f>+P61-'26-10 payroll'!S38</f>
        <v>1113.5384615384614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'26-10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'26-10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'26-10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'26-10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'26-10 payroll'!B11</f>
        <v>Briones, Christian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'26-10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'26-10 payroll'!E11</f>
        <v>527</v>
      </c>
      <c r="E74" s="438"/>
      <c r="F74" s="438"/>
      <c r="G74" s="55"/>
      <c r="H74" s="196"/>
      <c r="I74" s="195"/>
      <c r="J74" s="192" t="s">
        <v>28</v>
      </c>
      <c r="K74" s="193" t="s">
        <v>27</v>
      </c>
      <c r="L74" s="438">
        <f>'26-10 payroll'!E12</f>
        <v>527</v>
      </c>
      <c r="M74" s="438"/>
      <c r="N74" s="438"/>
      <c r="O74" s="9"/>
      <c r="P74" s="196"/>
    </row>
    <row r="75" spans="2:17" x14ac:dyDescent="0.2">
      <c r="B75" s="192" t="s">
        <v>29</v>
      </c>
      <c r="C75" s="193" t="s">
        <v>27</v>
      </c>
      <c r="D75" s="439" t="str">
        <f>'26-10 payroll'!D3</f>
        <v>October 5-10, 2020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'26-10 payroll'!D3</f>
        <v>October 5-10, 2020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60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'26-10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'26-10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'26-10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'26-10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'26-10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payroll'!B29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'26-10 payroll'!E13</f>
        <v>527</v>
      </c>
      <c r="E107" s="438"/>
      <c r="F107" s="438"/>
      <c r="G107" s="55"/>
      <c r="H107" s="196"/>
      <c r="I107" s="195"/>
      <c r="J107" s="192" t="s">
        <v>28</v>
      </c>
      <c r="K107" s="193" t="s">
        <v>27</v>
      </c>
      <c r="L107" s="438">
        <f>'26-10 payroll'!E14</f>
        <v>527</v>
      </c>
      <c r="M107" s="438"/>
      <c r="N107" s="438"/>
      <c r="O107" s="9"/>
      <c r="P107" s="196"/>
    </row>
    <row r="108" spans="2:17" x14ac:dyDescent="0.2">
      <c r="B108" s="192" t="s">
        <v>29</v>
      </c>
      <c r="C108" s="193" t="s">
        <v>27</v>
      </c>
      <c r="D108" s="439" t="str">
        <f>'26-10 payroll'!D3</f>
        <v>October 5-10, 2020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'26-10 payroll'!D3</f>
        <v>October 5-10, 2020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3162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60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60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3222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'26-10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'26-10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'26-10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'26-10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tr">
        <f>'26-10 payroll'!B15</f>
        <v>Labadan, Eric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'26-10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'26-10 payroll'!E15</f>
        <v>527</v>
      </c>
      <c r="E140" s="438"/>
      <c r="F140" s="438"/>
      <c r="G140" s="55"/>
      <c r="H140" s="196"/>
      <c r="I140" s="195"/>
      <c r="J140" s="192" t="s">
        <v>28</v>
      </c>
      <c r="K140" s="193" t="s">
        <v>27</v>
      </c>
      <c r="L140" s="438">
        <f>'26-10 payroll'!E112</f>
        <v>0</v>
      </c>
      <c r="M140" s="438"/>
      <c r="N140" s="438"/>
      <c r="O140" s="9"/>
      <c r="P140" s="196"/>
    </row>
    <row r="141" spans="2:17" x14ac:dyDescent="0.2">
      <c r="B141" s="192" t="s">
        <v>29</v>
      </c>
      <c r="C141" s="193" t="s">
        <v>27</v>
      </c>
      <c r="D141" s="439" t="str">
        <f>'26-10 payroll'!D3</f>
        <v>October 5-10, 2020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'26-10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1054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20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1074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 t="s">
        <v>15</v>
      </c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20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393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49"/>
      <c r="H21" s="399"/>
      <c r="I21" s="401"/>
      <c r="J21" s="418"/>
      <c r="K21" s="420"/>
      <c r="L21" s="399"/>
      <c r="M21" s="399"/>
      <c r="N21" s="396"/>
      <c r="O21" s="399"/>
      <c r="P21" s="416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89"/>
      <c r="B54" s="391" t="s">
        <v>0</v>
      </c>
      <c r="C54" s="393" t="s">
        <v>1</v>
      </c>
      <c r="D54" s="395" t="s">
        <v>3</v>
      </c>
      <c r="E54" s="395" t="s">
        <v>45</v>
      </c>
      <c r="F54" s="430" t="s">
        <v>151</v>
      </c>
      <c r="G54" s="427" t="s">
        <v>112</v>
      </c>
      <c r="H54" s="428"/>
      <c r="I54" s="413"/>
      <c r="J54" s="415" t="s">
        <v>3</v>
      </c>
      <c r="K54" s="429" t="s">
        <v>114</v>
      </c>
      <c r="L54" s="425" t="s">
        <v>115</v>
      </c>
      <c r="M54" s="425" t="s">
        <v>116</v>
      </c>
      <c r="O54" s="424" t="s">
        <v>102</v>
      </c>
    </row>
    <row r="55" spans="1:15" ht="13.5" thickBot="1" x14ac:dyDescent="0.25">
      <c r="A55" s="390"/>
      <c r="B55" s="392"/>
      <c r="C55" s="394"/>
      <c r="D55" s="396"/>
      <c r="E55" s="432"/>
      <c r="F55" s="431"/>
      <c r="G55" s="245" t="s">
        <v>113</v>
      </c>
      <c r="H55" s="246" t="s">
        <v>148</v>
      </c>
      <c r="I55" s="414"/>
      <c r="J55" s="416"/>
      <c r="K55" s="429"/>
      <c r="L55" s="425"/>
      <c r="M55" s="425"/>
      <c r="O55" s="424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'11-25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'11-25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'11-25 payroll'!E7</f>
        <v>502</v>
      </c>
      <c r="E8" s="438"/>
      <c r="F8" s="438"/>
      <c r="G8" s="55"/>
      <c r="H8" s="235"/>
      <c r="I8" s="195"/>
      <c r="J8" s="192" t="s">
        <v>28</v>
      </c>
      <c r="K8" s="193" t="s">
        <v>27</v>
      </c>
      <c r="L8" s="438">
        <f>'11-25 payroll'!E8</f>
        <v>502</v>
      </c>
      <c r="M8" s="438"/>
      <c r="N8" s="438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'11-25 payroll'!D3</f>
        <v>August 11-25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'11-25 payroll'!D3</f>
        <v>August 11-25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'11-25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'11-25 payroll'!E9</f>
        <v>790.23076923076928</v>
      </c>
      <c r="E41" s="438"/>
      <c r="F41" s="438"/>
      <c r="G41" s="55"/>
      <c r="H41" s="235"/>
      <c r="I41" s="195"/>
      <c r="J41" s="192" t="s">
        <v>28</v>
      </c>
      <c r="K41" s="193" t="s">
        <v>27</v>
      </c>
      <c r="L41" s="438">
        <f>'11-25 payroll'!E10</f>
        <v>502</v>
      </c>
      <c r="M41" s="438"/>
      <c r="N41" s="438"/>
      <c r="O41" s="9"/>
      <c r="P41" s="235"/>
    </row>
    <row r="42" spans="2:17" x14ac:dyDescent="0.2">
      <c r="B42" s="192" t="s">
        <v>29</v>
      </c>
      <c r="C42" s="193" t="s">
        <v>27</v>
      </c>
      <c r="D42" s="439" t="str">
        <f>'11-25 payroll'!D3</f>
        <v>August 11-25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tr">
        <f>'11-25 payroll'!D3</f>
        <v>August 11-25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'11-25 payroll'!B11</f>
        <v>Briones, Christain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>
        <f>'11-25 payroll'!B12</f>
        <v>0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'11-25 payroll'!E11</f>
        <v>502</v>
      </c>
      <c r="E74" s="438"/>
      <c r="F74" s="438"/>
      <c r="G74" s="55"/>
      <c r="H74" s="235"/>
      <c r="I74" s="195"/>
      <c r="J74" s="192" t="s">
        <v>28</v>
      </c>
      <c r="K74" s="193" t="s">
        <v>27</v>
      </c>
      <c r="L74" s="438">
        <f>'11-25 payroll'!E12</f>
        <v>0</v>
      </c>
      <c r="M74" s="438"/>
      <c r="N74" s="438"/>
      <c r="O74" s="9"/>
      <c r="P74" s="235"/>
    </row>
    <row r="75" spans="2:17" x14ac:dyDescent="0.2">
      <c r="B75" s="192" t="s">
        <v>29</v>
      </c>
      <c r="C75" s="193" t="s">
        <v>27</v>
      </c>
      <c r="D75" s="439" t="str">
        <f>'11-25 payroll'!D3</f>
        <v>August 11-25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'11-25 payroll'!D3</f>
        <v>August 11-25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>
        <f>'11-25 payroll'!B13</f>
        <v>0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>
        <f>'11-25 payroll'!B29</f>
        <v>0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'11-25 payroll'!E13</f>
        <v>0</v>
      </c>
      <c r="E107" s="438"/>
      <c r="F107" s="438"/>
      <c r="G107" s="55"/>
      <c r="H107" s="235"/>
      <c r="I107" s="195"/>
      <c r="J107" s="192" t="s">
        <v>28</v>
      </c>
      <c r="K107" s="193" t="s">
        <v>27</v>
      </c>
      <c r="L107" s="438">
        <f>'11-25 payroll'!E14</f>
        <v>0</v>
      </c>
      <c r="M107" s="438"/>
      <c r="N107" s="438"/>
      <c r="O107" s="9"/>
      <c r="P107" s="235"/>
    </row>
    <row r="108" spans="2:17" x14ac:dyDescent="0.2">
      <c r="B108" s="192" t="s">
        <v>29</v>
      </c>
      <c r="C108" s="193" t="s">
        <v>27</v>
      </c>
      <c r="D108" s="439" t="str">
        <f>'11-25 payroll'!D3</f>
        <v>August 11-25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'11-25 payroll'!D3</f>
        <v>August 11-25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'11-25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'11-25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>
        <f>'11-25 payroll'!B15</f>
        <v>0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'11-25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'11-25 payroll'!E15</f>
        <v>0</v>
      </c>
      <c r="E140" s="438"/>
      <c r="F140" s="438"/>
      <c r="G140" s="55"/>
      <c r="H140" s="235"/>
      <c r="I140" s="195"/>
      <c r="J140" s="192" t="s">
        <v>28</v>
      </c>
      <c r="K140" s="193" t="s">
        <v>27</v>
      </c>
      <c r="L140" s="438">
        <f>'11-25 payroll'!E112</f>
        <v>0</v>
      </c>
      <c r="M140" s="438"/>
      <c r="N140" s="438"/>
      <c r="O140" s="9"/>
      <c r="P140" s="235"/>
    </row>
    <row r="141" spans="2:17" x14ac:dyDescent="0.2">
      <c r="B141" s="192" t="s">
        <v>29</v>
      </c>
      <c r="C141" s="193" t="s">
        <v>27</v>
      </c>
      <c r="D141" s="439" t="str">
        <f>'11-25 payroll'!D3</f>
        <v>August 11-25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'11-25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October 5-10, 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4" t="s">
        <v>65</v>
      </c>
      <c r="H15" s="454"/>
      <c r="J15" s="455" t="s">
        <v>66</v>
      </c>
      <c r="K15" s="455"/>
      <c r="L15" s="455"/>
      <c r="M15" s="455" t="s">
        <v>67</v>
      </c>
      <c r="N15" s="455"/>
      <c r="O15" s="454" t="s">
        <v>68</v>
      </c>
      <c r="P15" s="454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2" t="s">
        <v>70</v>
      </c>
      <c r="H16" s="452"/>
      <c r="I16" s="70" t="s">
        <v>71</v>
      </c>
      <c r="J16" s="456" t="s">
        <v>72</v>
      </c>
      <c r="K16" s="456"/>
      <c r="L16" s="456"/>
      <c r="M16" s="456" t="s">
        <v>73</v>
      </c>
      <c r="N16" s="456"/>
      <c r="O16" s="452" t="s">
        <v>74</v>
      </c>
      <c r="P16" s="452"/>
      <c r="Q16" s="251" t="s">
        <v>75</v>
      </c>
      <c r="R16" s="451" t="s">
        <v>117</v>
      </c>
      <c r="S16" s="452"/>
      <c r="T16" s="452"/>
      <c r="U16" s="453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0</v>
      </c>
      <c r="H18" s="80">
        <f>'11-25 payroll'!R22</f>
        <v>6526</v>
      </c>
      <c r="I18" s="81">
        <f>G18+H18</f>
        <v>6526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3222</v>
      </c>
      <c r="H19" s="80">
        <f>'11-25 payroll'!R23</f>
        <v>6526</v>
      </c>
      <c r="I19" s="81">
        <f t="shared" ref="I19:I27" si="0">G19+H19</f>
        <v>9748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4801.3846153846152</v>
      </c>
      <c r="H20" s="80">
        <f>'11-25 payroll'!R24</f>
        <v>10273</v>
      </c>
      <c r="I20" s="81">
        <f t="shared" si="0"/>
        <v>15074.384615384615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0</v>
      </c>
      <c r="H21" s="80">
        <f>'11-25 payroll'!R25</f>
        <v>6526</v>
      </c>
      <c r="I21" s="81">
        <f t="shared" si="0"/>
        <v>6526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0</v>
      </c>
      <c r="H22" s="80">
        <f>'11-25 payroll'!R26</f>
        <v>6526</v>
      </c>
      <c r="I22" s="81">
        <f t="shared" si="0"/>
        <v>6526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3222</v>
      </c>
      <c r="H23" s="80">
        <f>'11-25 payroll'!R27</f>
        <v>0</v>
      </c>
      <c r="I23" s="93">
        <f t="shared" si="0"/>
        <v>3222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3222</v>
      </c>
      <c r="H24" s="80">
        <f>'11-25 payroll'!R28</f>
        <v>0</v>
      </c>
      <c r="I24" s="81">
        <f t="shared" si="0"/>
        <v>3222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1074</v>
      </c>
      <c r="H26" s="80">
        <f>'11-25 payroll'!R30</f>
        <v>0</v>
      </c>
      <c r="I26" s="93">
        <f t="shared" si="0"/>
        <v>1074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15541.384615384615</v>
      </c>
      <c r="H29" s="103">
        <f t="shared" ref="H29:O29" si="3">SUM(H18:H27)</f>
        <v>36377</v>
      </c>
      <c r="I29" s="103">
        <f t="shared" si="3"/>
        <v>51918.384615384617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15014.384615384615</v>
      </c>
      <c r="C34" s="106"/>
      <c r="E34" s="106"/>
      <c r="G34" s="263">
        <f>+'26-10 payroll'!I9+'11-25 payroll'!I9</f>
        <v>50</v>
      </c>
      <c r="H34" s="263">
        <f>+'26-10 payroll'!H9+'11-25 payroll'!H9</f>
        <v>60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2656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15014.384615384615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60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2656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6526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2147.5384615384614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9688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60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1582.9230769230769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6526</v>
      </c>
      <c r="C39" s="106"/>
      <c r="E39" s="106"/>
      <c r="G39" s="263">
        <f>+'26-10 payroll'!I10+'11-25 payroll'!I10</f>
        <v>0</v>
      </c>
      <c r="H39" s="263">
        <f>+'26-10 payroll'!H10+'11-25 payroll'!H10</f>
        <v>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2147.5384615384614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22740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60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5878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37754.384615384617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120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8534</v>
      </c>
      <c r="Q44" s="263">
        <f>SUM(B44:P44)</f>
        <v>46408.384615384617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0" t="s">
        <v>133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Q46" s="110"/>
      <c r="U46" s="109"/>
    </row>
    <row r="47" spans="1:22" s="105" customFormat="1" x14ac:dyDescent="0.2">
      <c r="A47" s="450"/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47080.68461538462</v>
      </c>
      <c r="M48" s="263">
        <f>+I29+P36+P41-(O36+O41)+G36</f>
        <v>60502.384615384617</v>
      </c>
      <c r="N48" s="109">
        <f>+L48-M48</f>
        <v>-13421.699999999997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20854.900000000001</v>
      </c>
      <c r="M49" s="263">
        <f>+L49</f>
        <v>20854.900000000001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11942.7</v>
      </c>
      <c r="M51" s="263">
        <f>+L51</f>
        <v>11942.7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14283.084615384616</v>
      </c>
      <c r="M52" s="263">
        <f>+M48-M49-M50-M51</f>
        <v>27704.784615384615</v>
      </c>
      <c r="N52" s="109">
        <f>+L52-M52</f>
        <v>-13421.699999999999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K30" sqref="K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57" t="s">
        <v>283</v>
      </c>
      <c r="E18" s="458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57"/>
      <c r="E19" s="458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opLeftCell="A87" workbookViewId="0">
      <selection activeCell="B100" sqref="B100:H131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'[2]11-25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'[2]11-25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'[2]11-25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'[2]11-25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'[2]11-25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'[2]11-25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v>527</v>
      </c>
      <c r="E8" s="438"/>
      <c r="F8" s="438"/>
      <c r="G8" s="55"/>
      <c r="H8" s="356"/>
      <c r="I8" s="195"/>
      <c r="J8" s="192" t="s">
        <v>28</v>
      </c>
      <c r="K8" s="193" t="s">
        <v>27</v>
      </c>
      <c r="L8" s="438">
        <v>527</v>
      </c>
      <c r="M8" s="438"/>
      <c r="N8" s="438"/>
      <c r="O8" s="9"/>
      <c r="P8" s="356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'26-10 payroll'!D3</f>
        <v>October 5-10, 2020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'26-10 payroll'!D3</f>
        <v>October 5-10, 2020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'26-10 payroll'!P22</f>
        <v>0</v>
      </c>
      <c r="I10" s="195"/>
      <c r="J10" s="197" t="s">
        <v>16</v>
      </c>
      <c r="K10" s="198"/>
      <c r="L10" s="199"/>
      <c r="M10" s="200"/>
      <c r="N10" s="9"/>
      <c r="O10" s="9"/>
      <c r="P10" s="56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292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payroll'!R35</f>
        <v>0</v>
      </c>
      <c r="G17" s="55"/>
      <c r="H17" s="56">
        <f>SUM(F13:F17)</f>
        <v>0</v>
      </c>
      <c r="I17" s="195"/>
      <c r="J17" s="192"/>
      <c r="K17" s="193"/>
      <c r="L17" s="204" t="s">
        <v>99</v>
      </c>
      <c r="M17" s="205"/>
      <c r="N17" s="11">
        <f>'26-10 payroll'!R36</f>
        <v>461.53846153846155</v>
      </c>
      <c r="O17" s="9"/>
      <c r="P17" s="10">
        <f>SUM(N13:N17)</f>
        <v>521.53846153846155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303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303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0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3683.5384615384614</v>
      </c>
      <c r="R28" s="215"/>
      <c r="T28" s="216">
        <f>+H28-'[2]11-25 payroll'!S35</f>
        <v>-5767.605140624999</v>
      </c>
      <c r="U28" s="217"/>
      <c r="V28" s="218">
        <f>+P28-'[2]11-25 payroll'!S36</f>
        <v>-2829.9594915865387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'[2]11-25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'[2]11-25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'[2]11-25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'[2]11-25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'[2]11-25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'[2]11-25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'[2]11-25 payroll'!E9</f>
        <v>790.23076923076928</v>
      </c>
      <c r="E41" s="438"/>
      <c r="F41" s="438"/>
      <c r="G41" s="55"/>
      <c r="H41" s="356"/>
      <c r="I41" s="195"/>
      <c r="J41" s="192" t="s">
        <v>28</v>
      </c>
      <c r="K41" s="193" t="s">
        <v>27</v>
      </c>
      <c r="L41" s="438">
        <v>527</v>
      </c>
      <c r="M41" s="438"/>
      <c r="N41" s="438"/>
      <c r="O41" s="9"/>
      <c r="P41" s="356"/>
    </row>
    <row r="42" spans="2:17" x14ac:dyDescent="0.2">
      <c r="B42" s="192" t="s">
        <v>29</v>
      </c>
      <c r="C42" s="193" t="s">
        <v>27</v>
      </c>
      <c r="D42" s="439" t="str">
        <f>'26-10 payroll'!D3</f>
        <v>October 5-10, 2020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">
        <v>302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4741.3846153846152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60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payroll'!R37</f>
        <v>600</v>
      </c>
      <c r="G50" s="55"/>
      <c r="H50" s="56">
        <f>SUM(F46:F50)</f>
        <v>660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f>SUM(N46:N50)</f>
        <v>1053.75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303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303</v>
      </c>
      <c r="M56" s="205"/>
      <c r="N56" s="9">
        <f>'26-10 payroll'!G59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5401.3846153846152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7904.75</v>
      </c>
      <c r="Q61" s="174"/>
      <c r="T61" s="216">
        <f>+H61-'[2]11-25 payroll'!S37</f>
        <v>-3406.0060783653844</v>
      </c>
      <c r="V61" s="237">
        <f>+P61-'[2]11-25 payroll'!S38</f>
        <v>2052.1664989583332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'[2]11-25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'[2]11-25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'[2]11-25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'[2]11-25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'[2]11-25 payroll'!B11</f>
        <v>Briones, Christain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'[2]11-25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v>527</v>
      </c>
      <c r="E74" s="438"/>
      <c r="F74" s="438"/>
      <c r="G74" s="55"/>
      <c r="H74" s="356"/>
      <c r="I74" s="195"/>
      <c r="J74" s="192" t="s">
        <v>28</v>
      </c>
      <c r="K74" s="193" t="s">
        <v>27</v>
      </c>
      <c r="L74" s="438">
        <v>527</v>
      </c>
      <c r="M74" s="438"/>
      <c r="N74" s="438"/>
      <c r="O74" s="9"/>
      <c r="P74" s="356"/>
    </row>
    <row r="75" spans="2:17" x14ac:dyDescent="0.2">
      <c r="B75" s="192" t="s">
        <v>29</v>
      </c>
      <c r="C75" s="193" t="s">
        <v>27</v>
      </c>
      <c r="D75" s="439" t="str">
        <f>'26-10 payroll'!D3</f>
        <v>October 5-10, 2020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'26-10 payroll'!D3</f>
        <v>October 5-10, 2020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301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60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8">
        <f>'26-10 payroll'!H61</f>
        <v>0</v>
      </c>
      <c r="O88" s="9"/>
      <c r="P88" s="207"/>
    </row>
    <row r="89" spans="1:22" x14ac:dyDescent="0.2">
      <c r="B89" s="192"/>
      <c r="C89" s="198"/>
      <c r="D89" s="206" t="s">
        <v>303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303</v>
      </c>
      <c r="M89" s="205"/>
      <c r="N89" s="9">
        <f>'26-10 payroll'!G61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+H94-'[2]11-25 payroll'!S39</f>
        <v>-4509.8982442708329</v>
      </c>
      <c r="V94" s="237">
        <f>+P94-'[2]11-25 payroll'!S40</f>
        <v>-1604.2099999999991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'[2]11-25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'[2]11-25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'[2]11-25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'[2]11-25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'[2]11-25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payroll'!B14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v>527</v>
      </c>
      <c r="E107" s="438"/>
      <c r="F107" s="438"/>
      <c r="G107" s="55"/>
      <c r="H107" s="356"/>
      <c r="I107" s="195"/>
      <c r="J107" s="192" t="s">
        <v>28</v>
      </c>
      <c r="K107" s="193" t="s">
        <v>27</v>
      </c>
      <c r="L107" s="438">
        <v>527</v>
      </c>
      <c r="M107" s="438"/>
      <c r="N107" s="438"/>
      <c r="O107" s="9"/>
      <c r="P107" s="356"/>
    </row>
    <row r="108" spans="2:17" x14ac:dyDescent="0.2">
      <c r="B108" s="192" t="s">
        <v>29</v>
      </c>
      <c r="C108" s="193" t="s">
        <v>27</v>
      </c>
      <c r="D108" s="439" t="str">
        <f>'26-10 payroll'!D3</f>
        <v>October 5-10, 2020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'26-10 payroll'!D3</f>
        <v>October 5-10, 2020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3162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6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payroll'!F14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60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60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303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3222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-1850.4799999999996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">
        <v>296</v>
      </c>
      <c r="C134" s="441"/>
      <c r="D134" s="441"/>
      <c r="E134" s="441"/>
      <c r="F134" s="441"/>
      <c r="G134" s="441"/>
      <c r="H134" s="442"/>
      <c r="I134" s="178"/>
      <c r="J134" s="440" t="s">
        <v>296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'[2]11-25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'[2]11-25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">
        <v>294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 t="s">
        <v>294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v>527</v>
      </c>
      <c r="E140" s="438"/>
      <c r="F140" s="438"/>
      <c r="G140" s="55"/>
      <c r="H140" s="356"/>
      <c r="I140" s="195"/>
      <c r="J140" s="192" t="s">
        <v>28</v>
      </c>
      <c r="K140" s="193" t="s">
        <v>27</v>
      </c>
      <c r="L140" s="438">
        <v>527</v>
      </c>
      <c r="M140" s="438"/>
      <c r="N140" s="438"/>
      <c r="O140" s="9"/>
      <c r="P140" s="356"/>
    </row>
    <row r="141" spans="2:17" x14ac:dyDescent="0.2">
      <c r="B141" s="192" t="s">
        <v>29</v>
      </c>
      <c r="C141" s="193" t="s">
        <v>27</v>
      </c>
      <c r="D141" s="439" t="s">
        <v>291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 t="s">
        <v>295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A1:Q8 A9:C9 G9:Q9 A11:Q165 I10:Q10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1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2010-01-01T11:58:24Z</cp:lastPrinted>
  <dcterms:created xsi:type="dcterms:W3CDTF">2010-01-04T12:18:59Z</dcterms:created>
  <dcterms:modified xsi:type="dcterms:W3CDTF">2009-12-31T19:15:57Z</dcterms:modified>
</cp:coreProperties>
</file>