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2017-01" sheetId="1" state="visible" r:id="rId2"/>
    <sheet name="2017-02" sheetId="2" state="visible" r:id="rId3"/>
    <sheet name="2017-03" sheetId="3" state="visible" r:id="rId4"/>
    <sheet name="2017-04" sheetId="4" state="visible" r:id="rId5"/>
    <sheet name="2017-05" sheetId="5" state="visible" r:id="rId6"/>
    <sheet name="2017-06" sheetId="6" state="visible" r:id="rId7"/>
    <sheet name="2017-07" sheetId="7" state="visible" r:id="rId8"/>
    <sheet name="2017-08" sheetId="8" state="visible" r:id="rId9"/>
    <sheet name="2017-09" sheetId="9" state="visible" r:id="rId10"/>
    <sheet name="2017-10" sheetId="10" state="visible" r:id="rId11"/>
    <sheet name="2017-11" sheetId="11" state="visible" r:id="rId12"/>
    <sheet name="2017-12" sheetId="12" state="visible" r:id="rId13"/>
    <sheet name="2017-12 Catering" sheetId="13" state="visible" r:id="rId14"/>
  </sheets>
  <definedNames>
    <definedName function="false" hidden="false" localSheetId="4" name="Excel_BuiltIn_Print_Area" vbProcedure="false">'2017-05'!$A$1:$AG$87</definedName>
    <definedName function="false" hidden="false" localSheetId="5" name="Excel_BuiltIn_Print_Area" vbProcedure="false">'2017-06'!$A$1:$AG$68</definedName>
    <definedName function="false" hidden="false" localSheetId="6" name="Excel_BuiltIn_Print_Area" vbProcedure="false">'2017-07'!$A$1:$AG$76</definedName>
    <definedName function="false" hidden="false" localSheetId="7" name="Excel_BuiltIn_Print_Area" vbProcedure="false">'2017-08'!$A$1:$AH$94</definedName>
    <definedName function="false" hidden="false" localSheetId="8" name="Excel_BuiltIn_Print_Area" vbProcedure="false">'2017-09'!$A$1:$AG$84</definedName>
    <definedName function="false" hidden="false" localSheetId="9" name="Excel_BuiltIn_Print_Area" vbProcedure="false">'2017-10'!$A$1:$AG$93</definedName>
    <definedName function="false" hidden="false" localSheetId="10" name="Excel_BuiltIn_Print_Area" vbProcedure="false">'2017-11'!$A$1:$AG$61</definedName>
    <definedName function="false" hidden="false" localSheetId="11" name="Excel_BuiltIn_Print_Area" vbProcedure="false">'2017-12'!$A$17:$AH$111</definedName>
    <definedName function="false" hidden="false" localSheetId="12" name="Excel_BuiltIn_Print_Area" vbProcedure="false">'2017-12 Catering'!$A$1:$AH$26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<sst xmlns="http://schemas.openxmlformats.org/spreadsheetml/2006/main" count="3712" uniqueCount="1043">
  <si>
    <t xml:space="preserve">CO. NAME: TOSHCO INC</t>
  </si>
  <si>
    <t xml:space="preserve">Petty Cash </t>
  </si>
  <si>
    <t xml:space="preserve">For the Month Ended:January 2017</t>
  </si>
  <si>
    <t xml:space="preserve">6223-2</t>
  </si>
  <si>
    <t xml:space="preserve">6102-3</t>
  </si>
  <si>
    <t xml:space="preserve">Date</t>
  </si>
  <si>
    <t xml:space="preserve">PCV Number</t>
  </si>
  <si>
    <t xml:space="preserve">Payee</t>
  </si>
  <si>
    <t xml:space="preserve">TIN</t>
  </si>
  <si>
    <t xml:space="preserve">Address</t>
  </si>
  <si>
    <t xml:space="preserve">Invoice Number</t>
  </si>
  <si>
    <t xml:space="preserve">Particulars</t>
  </si>
  <si>
    <t xml:space="preserve">Invalid</t>
  </si>
  <si>
    <t xml:space="preserve">VAT Zero-Rated</t>
  </si>
  <si>
    <t xml:space="preserve">VAT Exempt</t>
  </si>
  <si>
    <t xml:space="preserve">VAT 12%</t>
  </si>
  <si>
    <t xml:space="preserve">EWT Rate</t>
  </si>
  <si>
    <t xml:space="preserve">Net of VAT</t>
  </si>
  <si>
    <t xml:space="preserve">Input VAT</t>
  </si>
  <si>
    <t xml:space="preserve">EWT</t>
  </si>
  <si>
    <t xml:space="preserve">RAW MATS FOOD</t>
  </si>
  <si>
    <t xml:space="preserve">RAW MATS BEVERAGES</t>
  </si>
  <si>
    <t xml:space="preserve">CLEANING </t>
  </si>
  <si>
    <t xml:space="preserve">PACKAGING</t>
  </si>
  <si>
    <t xml:space="preserve">OFFICE SUPPLIES</t>
  </si>
  <si>
    <t xml:space="preserve">GUEST SUPPLIES</t>
  </si>
  <si>
    <t xml:space="preserve">DECORS</t>
  </si>
  <si>
    <t xml:space="preserve">MEDICAL SUPPLIES</t>
  </si>
  <si>
    <t xml:space="preserve">WARES AND UTENSILS</t>
  </si>
  <si>
    <t xml:space="preserve">REPAIRS AND MAINTENANCE</t>
  </si>
  <si>
    <t xml:space="preserve">PHOTOCOPY</t>
  </si>
  <si>
    <t xml:space="preserve">TRANSPO</t>
  </si>
  <si>
    <t xml:space="preserve">SALARIES AND WAGES</t>
  </si>
  <si>
    <t xml:space="preserve">MARKETING</t>
  </si>
  <si>
    <t xml:space="preserve">EMP MEAL</t>
  </si>
  <si>
    <t xml:space="preserve">MISC</t>
  </si>
  <si>
    <t xml:space="preserve">Petty Cash</t>
  </si>
  <si>
    <t xml:space="preserve">Office Warehouse Inc</t>
  </si>
  <si>
    <t xml:space="preserve">200-492-4662-008</t>
  </si>
  <si>
    <t xml:space="preserve">Paseo Center Makati City</t>
  </si>
  <si>
    <t xml:space="preserve">Newsprint</t>
  </si>
  <si>
    <t xml:space="preserve">Earle's Delicatessesn</t>
  </si>
  <si>
    <t xml:space="preserve">2013-575-918-005</t>
  </si>
  <si>
    <t xml:space="preserve">Sen Gil Puyat Ave, Makati </t>
  </si>
  <si>
    <t xml:space="preserve">Black Forest Ham</t>
  </si>
  <si>
    <t xml:space="preserve">Photocopy of Inventory Form</t>
  </si>
  <si>
    <t xml:space="preserve">The Landmark Corporation</t>
  </si>
  <si>
    <t xml:space="preserve">000-148-285-000</t>
  </si>
  <si>
    <t xml:space="preserve">Ayala ave. Makati City</t>
  </si>
  <si>
    <t xml:space="preserve">Fudge Cream,Oreo Vanilla,Elbow Macaroni,Zaragoza Sardines,Broas</t>
  </si>
  <si>
    <t xml:space="preserve">Sesame Seeds,Arugula,Smoked Tinapa,Chicken Breast,Oregano Powder</t>
  </si>
  <si>
    <t xml:space="preserve">Harry's Liquor Mart</t>
  </si>
  <si>
    <t xml:space="preserve">101-703-221-000</t>
  </si>
  <si>
    <t xml:space="preserve">Grenadine</t>
  </si>
  <si>
    <t xml:space="preserve">Glenn Biarcal</t>
  </si>
  <si>
    <t xml:space="preserve">Transpo going to Harry's Liquor</t>
  </si>
  <si>
    <t xml:space="preserve">Broom Stick</t>
  </si>
  <si>
    <t xml:space="preserve">Mercury Drug Corporation</t>
  </si>
  <si>
    <t xml:space="preserve">000-388-474-486</t>
  </si>
  <si>
    <t xml:space="preserve">Valero St Makati City</t>
  </si>
  <si>
    <t xml:space="preserve">Air Freshener</t>
  </si>
  <si>
    <t xml:space="preserve">Magfile,Folder,Ribbon for POS Printer,Permanent Marker</t>
  </si>
  <si>
    <t xml:space="preserve">Storage Box</t>
  </si>
  <si>
    <t xml:space="preserve">Photocopy of Cover Sheet</t>
  </si>
  <si>
    <t xml:space="preserve">Packing Tape</t>
  </si>
  <si>
    <t xml:space="preserve">Detergent Powder</t>
  </si>
  <si>
    <t xml:space="preserve">Cool Spot Sairy Foods Inc</t>
  </si>
  <si>
    <t xml:space="preserve">211-195-571-000</t>
  </si>
  <si>
    <t xml:space="preserve">Balong Bato San Juan Manila</t>
  </si>
  <si>
    <t xml:space="preserve">Vanilla Ice Cream</t>
  </si>
  <si>
    <t xml:space="preserve">Almas Cold Cuts Store</t>
  </si>
  <si>
    <t xml:space="preserve">235-048-461-000</t>
  </si>
  <si>
    <t xml:space="preserve">Marikina City</t>
  </si>
  <si>
    <t xml:space="preserve">Chicken Thigh</t>
  </si>
  <si>
    <t xml:space="preserve">Cream Cheese</t>
  </si>
  <si>
    <t xml:space="preserve">Pork Liempo, Chicken Thigh</t>
  </si>
  <si>
    <t xml:space="preserve">Rustans SuperCenters Inc</t>
  </si>
  <si>
    <t xml:space="preserve">201-160-401-050</t>
  </si>
  <si>
    <t xml:space="preserve">Brown Sugar,Native Tomato,Cucumber</t>
  </si>
  <si>
    <t xml:space="preserve">Puregold Price Club Inc</t>
  </si>
  <si>
    <t xml:space="preserve">201-277-095-002</t>
  </si>
  <si>
    <t xml:space="preserve">Singkamas Makati City</t>
  </si>
  <si>
    <t xml:space="preserve">Sunquick</t>
  </si>
  <si>
    <t xml:space="preserve">Cream Cheese,Oyster Sauce</t>
  </si>
  <si>
    <t xml:space="preserve">Kezra Marketing</t>
  </si>
  <si>
    <t xml:space="preserve">136-576-003-000</t>
  </si>
  <si>
    <t xml:space="preserve">Tandang Sora Quezon City</t>
  </si>
  <si>
    <t xml:space="preserve">Rork Ribs &amp; Chicken Thigh</t>
  </si>
  <si>
    <t xml:space="preserve">Angelo Sanchez</t>
  </si>
  <si>
    <t xml:space="preserve">Transpo, purchased kitchen stocks</t>
  </si>
  <si>
    <t xml:space="preserve">Chicken Thigh,Smoked Bangus,Sesame Seeds</t>
  </si>
  <si>
    <t xml:space="preserve">Crab Paste,Oreo Vanilla</t>
  </si>
  <si>
    <t xml:space="preserve">SM Mart Inc</t>
  </si>
  <si>
    <t xml:space="preserve">213-545-858-001</t>
  </si>
  <si>
    <t xml:space="preserve">San Antono Makati City</t>
  </si>
  <si>
    <t xml:space="preserve">Ashtray,Saucer,Parfait Glass</t>
  </si>
  <si>
    <t xml:space="preserve">Joyce Dino</t>
  </si>
  <si>
    <t xml:space="preserve">Transpo going to Landmark</t>
  </si>
  <si>
    <t xml:space="preserve">Shah Bonn Jadd General Merchandise</t>
  </si>
  <si>
    <t xml:space="preserve">106-228-027-000</t>
  </si>
  <si>
    <t xml:space="preserve">Guadalupe Makati City</t>
  </si>
  <si>
    <t xml:space="preserve">Sauce cup with Lid</t>
  </si>
  <si>
    <t xml:space="preserve">Transpo going to Guadalupe</t>
  </si>
  <si>
    <t xml:space="preserve">Lettuce,Basil,Arugula</t>
  </si>
  <si>
    <t xml:space="preserve">Macaroni,Zaragoza Sardines</t>
  </si>
  <si>
    <t xml:space="preserve">200-492-462-008</t>
  </si>
  <si>
    <t xml:space="preserve">Adhesive Tape</t>
  </si>
  <si>
    <t xml:space="preserve">Tissue Box,Dust Pan,Candle</t>
  </si>
  <si>
    <t xml:space="preserve">Transpo purchased kitchen stocks</t>
  </si>
  <si>
    <t xml:space="preserve">Pork Ribs,Beef Brisket</t>
  </si>
  <si>
    <t xml:space="preserve">Eggs</t>
  </si>
  <si>
    <t xml:space="preserve">Cream Cheese, All Purpose Cream</t>
  </si>
  <si>
    <t xml:space="preserve">Chicken Thigh,Garlic,Patis</t>
  </si>
  <si>
    <t xml:space="preserve">Gil Puyat Ave Pasay City</t>
  </si>
  <si>
    <t xml:space="preserve">Transpo going to Harry's</t>
  </si>
  <si>
    <t xml:space="preserve">Almas Cold Cuts</t>
  </si>
  <si>
    <t xml:space="preserve">San Roque Marikina</t>
  </si>
  <si>
    <t xml:space="preserve">Pork Ribs,Chicken Legs,Bacon</t>
  </si>
  <si>
    <t xml:space="preserve">Transpo going to Alma's Cold Cuts</t>
  </si>
  <si>
    <t xml:space="preserve">Mansup Meeting Allowance</t>
  </si>
  <si>
    <t xml:space="preserve">Shakey's Pizza Restaurant</t>
  </si>
  <si>
    <t xml:space="preserve">000-163-396-090</t>
  </si>
  <si>
    <t xml:space="preserve">Employees Meal for Annual Meeting w/ VCC</t>
  </si>
  <si>
    <t xml:space="preserve">Ronald Glenn Biarcal</t>
  </si>
  <si>
    <t xml:space="preserve">Transpo: Food Delivery to St Paul Makati</t>
  </si>
  <si>
    <t xml:space="preserve">All Purpose Cream,Green Peas</t>
  </si>
  <si>
    <t xml:space="preserve">Scotch Tape</t>
  </si>
  <si>
    <t xml:space="preserve">213-575-918-005</t>
  </si>
  <si>
    <t xml:space="preserve">Ayala ave. Gil Puyat Makati City</t>
  </si>
  <si>
    <t xml:space="preserve">Mayonnaise</t>
  </si>
  <si>
    <t xml:space="preserve">Pork Chop</t>
  </si>
  <si>
    <t xml:space="preserve">Bacon,Zaragoza Sardines,Graham,Broas</t>
  </si>
  <si>
    <t xml:space="preserve">Manila Bambi Foods Company</t>
  </si>
  <si>
    <t xml:space="preserve">202-584-709-000</t>
  </si>
  <si>
    <t xml:space="preserve">Apacible St.Paco Manila</t>
  </si>
  <si>
    <t xml:space="preserve">Nachos</t>
  </si>
  <si>
    <t xml:space="preserve">Transpo purchased Nachos</t>
  </si>
  <si>
    <t xml:space="preserve">000-388-474-246</t>
  </si>
  <si>
    <t xml:space="preserve">Makati Ave,Makati City</t>
  </si>
  <si>
    <t xml:space="preserve">Safety Pin for Skirting (Catering)</t>
  </si>
  <si>
    <t xml:space="preserve">Prepared by: Marie Sosa</t>
  </si>
  <si>
    <t xml:space="preserve">For the Month Ended:February 2017</t>
  </si>
  <si>
    <t xml:space="preserve">Tapa King Inc</t>
  </si>
  <si>
    <t xml:space="preserve">000-503-188-007</t>
  </si>
  <si>
    <t xml:space="preserve">Gil Puyat Ave Makati City</t>
  </si>
  <si>
    <t xml:space="preserve">Meals c/o Joyce Dino</t>
  </si>
  <si>
    <t xml:space="preserve">Chicken Thigh &amp; Romaine Lettuce</t>
  </si>
  <si>
    <t xml:space="preserve">Mango Puree, All Purpose Cream,Blu Cheese</t>
  </si>
  <si>
    <t xml:space="preserve">Rosette Alcoy</t>
  </si>
  <si>
    <t xml:space="preserve">Extra Dining Staff (Feb.01) 1 day</t>
  </si>
  <si>
    <t xml:space="preserve">Food Garage Co.</t>
  </si>
  <si>
    <t xml:space="preserve">006-726-462-000</t>
  </si>
  <si>
    <t xml:space="preserve">San Antonio Vill Makati City</t>
  </si>
  <si>
    <t xml:space="preserve">Focaccia Bread</t>
  </si>
  <si>
    <t xml:space="preserve">Camille Espinosa</t>
  </si>
  <si>
    <t xml:space="preserve">Beef Brisket &amp; Pork Ribs</t>
  </si>
  <si>
    <t xml:space="preserve">All Purpose Cream</t>
  </si>
  <si>
    <t xml:space="preserve">Transpo;purchased kitchen stocks</t>
  </si>
  <si>
    <t xml:space="preserve">Soysauce</t>
  </si>
  <si>
    <t xml:space="preserve">Extra Dining Staff (Feb.02) 1 day</t>
  </si>
  <si>
    <t xml:space="preserve">Chicken Breast</t>
  </si>
  <si>
    <t xml:space="preserve">Extension Cord</t>
  </si>
  <si>
    <t xml:space="preserve">Paper Clip,Correction Tape,Ballpen Refill,Carbon Paper</t>
  </si>
  <si>
    <t xml:space="preserve">New Xie Enterprises Corp</t>
  </si>
  <si>
    <t xml:space="preserve">008-340-778-001</t>
  </si>
  <si>
    <t xml:space="preserve">Malinao Pasig City</t>
  </si>
  <si>
    <t xml:space="preserve">Rechargable Mosquito Killer Bat</t>
  </si>
  <si>
    <t xml:space="preserve">Alma's Cold Cuts Store</t>
  </si>
  <si>
    <t xml:space="preserve">Chicken Fillet &amp; Bacon</t>
  </si>
  <si>
    <t xml:space="preserve">Transpo Purchased Bacon &amp; Chicken in Marikina</t>
  </si>
  <si>
    <t xml:space="preserve">Zaragoza Sardines,Taba ng Talangka, Fudge Cream Broas</t>
  </si>
  <si>
    <t xml:space="preserve">Glade Air Freshener</t>
  </si>
  <si>
    <t xml:space="preserve">Brown Paper</t>
  </si>
  <si>
    <t xml:space="preserve">Oregano Powder,Smoke Tinapa</t>
  </si>
  <si>
    <t xml:space="preserve">Kahlua</t>
  </si>
  <si>
    <t xml:space="preserve">Plastic Labo</t>
  </si>
  <si>
    <t xml:space="preserve">Photocopy of P.A. Form</t>
  </si>
  <si>
    <t xml:space="preserve">Cool Spot Dairy Foods Inc</t>
  </si>
  <si>
    <t xml:space="preserve">Balong Bato San Juan City</t>
  </si>
  <si>
    <t xml:space="preserve">Earle's Delicatessen</t>
  </si>
  <si>
    <t xml:space="preserve">Sen Gil Puyat makati City</t>
  </si>
  <si>
    <t xml:space="preserve">Pork Ribs</t>
  </si>
  <si>
    <t xml:space="preserve">Transpo purchased Kitchen Stocks in Marikina</t>
  </si>
  <si>
    <t xml:space="preserve">Beef Brisket &amp; Chicken Thigh Fillet</t>
  </si>
  <si>
    <t xml:space="preserve">Chiken Quarter &amp; Bacon</t>
  </si>
  <si>
    <t xml:space="preserve">Transpo purchased Kitchen Stocks in Marikina &amp; Tandang Sora</t>
  </si>
  <si>
    <t xml:space="preserve">Kuff &amp; Kollar Laundry Corp.</t>
  </si>
  <si>
    <t xml:space="preserve">232-132-946-003</t>
  </si>
  <si>
    <t xml:space="preserve">Laundry Fee c/o Table Cloth</t>
  </si>
  <si>
    <t xml:space="preserve">Shah Bonn Jann Gen Merchandise</t>
  </si>
  <si>
    <t xml:space="preserve">106-226-027-000</t>
  </si>
  <si>
    <t xml:space="preserve">Timecard</t>
  </si>
  <si>
    <t xml:space="preserve">Tofu</t>
  </si>
  <si>
    <t xml:space="preserve">Head Office Marketing</t>
  </si>
  <si>
    <t xml:space="preserve">Valentines Collateral</t>
  </si>
  <si>
    <t xml:space="preserve">Transpo pick up Valentine Collateral @ Head office</t>
  </si>
  <si>
    <t xml:space="preserve">Carnation Condensed</t>
  </si>
  <si>
    <t xml:space="preserve">Ink Cartridge</t>
  </si>
  <si>
    <t xml:space="preserve">Photocopy of Cashiers Report</t>
  </si>
  <si>
    <t xml:space="preserve">Innovatrix Incorporated</t>
  </si>
  <si>
    <t xml:space="preserve">000-037-447-029</t>
  </si>
  <si>
    <t xml:space="preserve">San Lorenzo Makati</t>
  </si>
  <si>
    <t xml:space="preserve">Photoprinting of V-Day POP's</t>
  </si>
  <si>
    <t xml:space="preserve">Valentine Decors</t>
  </si>
  <si>
    <t xml:space="preserve">Assorted Candies for Valentine Chocolate Fountain</t>
  </si>
  <si>
    <t xml:space="preserve">National Bookstore</t>
  </si>
  <si>
    <t xml:space="preserve">000-325-972-048</t>
  </si>
  <si>
    <t xml:space="preserve">Glorietta Ayala Makati</t>
  </si>
  <si>
    <t xml:space="preserve">Acrylic Frame</t>
  </si>
  <si>
    <t xml:space="preserve">Zonrox</t>
  </si>
  <si>
    <t xml:space="preserve">Capri Artichoke,Alaska Condensed</t>
  </si>
  <si>
    <t xml:space="preserve">Parsley</t>
  </si>
  <si>
    <t xml:space="preserve">Graham , Condensed Milk</t>
  </si>
  <si>
    <t xml:space="preserve">Chicken Thigh,Squash</t>
  </si>
  <si>
    <t xml:space="preserve">Zaragoza Sardines,Crab Paste,Broas,Oreo Vanilla</t>
  </si>
  <si>
    <t xml:space="preserve">3G Ministop Convinience Store</t>
  </si>
  <si>
    <t xml:space="preserve">222-046-738-000</t>
  </si>
  <si>
    <t xml:space="preserve">Valero Makati City</t>
  </si>
  <si>
    <t xml:space="preserve">Tube Ice</t>
  </si>
  <si>
    <t xml:space="preserve">Jco Donuts &amp; Coffee</t>
  </si>
  <si>
    <t xml:space="preserve">003-043-737-027</t>
  </si>
  <si>
    <t xml:space="preserve">Merienda Treat for Employees c/o VCC</t>
  </si>
  <si>
    <t xml:space="preserve">Veg.Oil, Fresh Milk,Wanton,Vinegar</t>
  </si>
  <si>
    <t xml:space="preserve">Romaine Lettuce,Chicken Breast Fillet</t>
  </si>
  <si>
    <t xml:space="preserve">Earles Delicatessen</t>
  </si>
  <si>
    <t xml:space="preserve">Native Tomato</t>
  </si>
  <si>
    <t xml:space="preserve">American Lemon</t>
  </si>
  <si>
    <t xml:space="preserve">Paco Manila</t>
  </si>
  <si>
    <t xml:space="preserve">Nacho Chips</t>
  </si>
  <si>
    <t xml:space="preserve">Paper Concorde Laid,Paper Parchment</t>
  </si>
  <si>
    <t xml:space="preserve">Freshmilk</t>
  </si>
  <si>
    <t xml:space="preserve">Scotch Tape,Correction Tape,Ballpen,Fastener</t>
  </si>
  <si>
    <t xml:space="preserve">Super Shopping Market Inc</t>
  </si>
  <si>
    <t xml:space="preserve">209-609-185-039</t>
  </si>
  <si>
    <t xml:space="preserve">Jupiter St Makati City</t>
  </si>
  <si>
    <t xml:space="preserve">Chicken Breast Fillet,Cream Dory Fish,</t>
  </si>
  <si>
    <t xml:space="preserve">Soysauce, Patis</t>
  </si>
  <si>
    <t xml:space="preserve">Ink Cartridge,Ballpen</t>
  </si>
  <si>
    <t xml:space="preserve">Killion Merchandising</t>
  </si>
  <si>
    <t xml:space="preserve">100-103-454-000</t>
  </si>
  <si>
    <t xml:space="preserve">40 Orosco St., Quiapo Manila</t>
  </si>
  <si>
    <t xml:space="preserve">Saf Yeast</t>
  </si>
  <si>
    <t xml:space="preserve">Chuan hong Glassware</t>
  </si>
  <si>
    <t xml:space="preserve">106-268-748-000</t>
  </si>
  <si>
    <t xml:space="preserve">Sto Cristo St., San Nicolas Manila</t>
  </si>
  <si>
    <t xml:space="preserve">Food keeper (take out pan)</t>
  </si>
  <si>
    <t xml:space="preserve">Quiapo Market</t>
  </si>
  <si>
    <t xml:space="preserve">Pot Holder</t>
  </si>
  <si>
    <t xml:space="preserve">Jill General Merchandise</t>
  </si>
  <si>
    <t xml:space="preserve">489-317-877-000</t>
  </si>
  <si>
    <t xml:space="preserve">San Nicolas Manila</t>
  </si>
  <si>
    <t xml:space="preserve">Hand Towel</t>
  </si>
  <si>
    <t xml:space="preserve">Joyce &amp; Glenn</t>
  </si>
  <si>
    <t xml:space="preserve">Transpo going to Quiapo</t>
  </si>
  <si>
    <t xml:space="preserve">Rustans Supercenters Inc</t>
  </si>
  <si>
    <t xml:space="preserve">201-160-401-062</t>
  </si>
  <si>
    <t xml:space="preserve">Imus Cavite</t>
  </si>
  <si>
    <t xml:space="preserve">Anchovies</t>
  </si>
  <si>
    <t xml:space="preserve">Transpo going to Shopowise</t>
  </si>
  <si>
    <t xml:space="preserve">Lettuce,Spinach &amp; Oranges</t>
  </si>
  <si>
    <t xml:space="preserve">Oyster Sauce</t>
  </si>
  <si>
    <t xml:space="preserve">Elbow Macaroni, Baguet</t>
  </si>
  <si>
    <t xml:space="preserve">Transpo going to Alabang</t>
  </si>
  <si>
    <t xml:space="preserve">Photocopy of GIS</t>
  </si>
  <si>
    <t xml:space="preserve">For the Month Ended:March 2017</t>
  </si>
  <si>
    <t xml:space="preserve">Ayala Center Makati City</t>
  </si>
  <si>
    <t xml:space="preserve">Oregano Powder,Smoked Bangus,Chicken Breast</t>
  </si>
  <si>
    <t xml:space="preserve">Oreo Vanilla,Fudge Cream, Patis</t>
  </si>
  <si>
    <t xml:space="preserve">Parmesan Shaker</t>
  </si>
  <si>
    <t xml:space="preserve">Sweet Peas,Chicken thigh</t>
  </si>
  <si>
    <t xml:space="preserve">Taba ng Talangka,Zaragoza Sardines,Capers Artichoke,Elbow Macaroni</t>
  </si>
  <si>
    <t xml:space="preserve">Scotch Brite</t>
  </si>
  <si>
    <t xml:space="preserve">Ophanim General Merchandise</t>
  </si>
  <si>
    <t xml:space="preserve">913-241-312-000</t>
  </si>
  <si>
    <t xml:space="preserve">Caniogan Pasig City</t>
  </si>
  <si>
    <t xml:space="preserve">Riso &amp; Photocopy of Cahiers Report</t>
  </si>
  <si>
    <t xml:space="preserve">Zaragoza Sardines</t>
  </si>
  <si>
    <t xml:space="preserve">POS Ink Cartridge,Tape Dispenser,Scotch Tape,Folder</t>
  </si>
  <si>
    <t xml:space="preserve">Transpo going to Marikina purchased Kitchen Stocks</t>
  </si>
  <si>
    <t xml:space="preserve">Evarlie's Meatshop</t>
  </si>
  <si>
    <t xml:space="preserve">139-599-310-000</t>
  </si>
  <si>
    <t xml:space="preserve">San Roque Marikina City</t>
  </si>
  <si>
    <t xml:space="preserve">Chicken Quarter &amp; Baby Back Ribs</t>
  </si>
  <si>
    <t xml:space="preserve">Native Tomato,White Onion</t>
  </si>
  <si>
    <t xml:space="preserve">Garlic Longganiza,San Remo Fettucini</t>
  </si>
  <si>
    <t xml:space="preserve">Sen Gil Puyat Ave, Makati City</t>
  </si>
  <si>
    <t xml:space="preserve">Black Forrest Ham</t>
  </si>
  <si>
    <t xml:space="preserve">Innovatronix Incorporated</t>
  </si>
  <si>
    <t xml:space="preserve">000-097-447-029</t>
  </si>
  <si>
    <t xml:space="preserve">San Lorenzo Makati City</t>
  </si>
  <si>
    <t xml:space="preserve">Photo Printing of Lenten Menu</t>
  </si>
  <si>
    <t xml:space="preserve">Transpo going to City Hall</t>
  </si>
  <si>
    <t xml:space="preserve">Transpo Purchased kitchen Stocks</t>
  </si>
  <si>
    <t xml:space="preserve">Lettuce &amp; Chicken Thigh</t>
  </si>
  <si>
    <t xml:space="preserve">Graham Crackers</t>
  </si>
  <si>
    <t xml:space="preserve">Pork Ribs &amp; Beef Brisket</t>
  </si>
  <si>
    <t xml:space="preserve">Abmarac Corporation</t>
  </si>
  <si>
    <t xml:space="preserve">006-748-072-000</t>
  </si>
  <si>
    <t xml:space="preserve">District 1 Quezon City</t>
  </si>
  <si>
    <t xml:space="preserve">Hot Sauce</t>
  </si>
  <si>
    <t xml:space="preserve">BBQ Stick</t>
  </si>
  <si>
    <t xml:space="preserve">Laminating Film,Ribbons</t>
  </si>
  <si>
    <t xml:space="preserve">Glue,Acissors,Thumbtacks</t>
  </si>
  <si>
    <t xml:space="preserve">00-388-474-000</t>
  </si>
  <si>
    <t xml:space="preserve">Valero St Makati  City</t>
  </si>
  <si>
    <t xml:space="preserve">Coffee </t>
  </si>
  <si>
    <t xml:space="preserve">Taxifare for Food Deivery</t>
  </si>
  <si>
    <t xml:space="preserve">Cream Dory,Cucumber</t>
  </si>
  <si>
    <t xml:space="preserve">Basil</t>
  </si>
  <si>
    <t xml:space="preserve">Zaragoza Sardines,Almonds,Oreo Vanilla,Demi Glaze Sauce,Taba ng Talangka</t>
  </si>
  <si>
    <t xml:space="preserve">Lettuce,Onion Powder,Cayenne Powder,Garlic &amp; Oregano Powder</t>
  </si>
  <si>
    <t xml:space="preserve">Food Delivery transpo</t>
  </si>
  <si>
    <t xml:space="preserve">Comumnar Books, Ballpen Refill</t>
  </si>
  <si>
    <t xml:space="preserve">Rana bodega Sales Center</t>
  </si>
  <si>
    <t xml:space="preserve">100-065-841-000</t>
  </si>
  <si>
    <t xml:space="preserve">Atrium Bldg Makati Ave</t>
  </si>
  <si>
    <t xml:space="preserve">Notarial Fee</t>
  </si>
  <si>
    <t xml:space="preserve">Transpo gong to Landmark</t>
  </si>
  <si>
    <t xml:space="preserve">Sauce Container</t>
  </si>
  <si>
    <t xml:space="preserve">Pandayan Bookshop Inc</t>
  </si>
  <si>
    <t xml:space="preserve">002-857-329-068</t>
  </si>
  <si>
    <t xml:space="preserve">Colored Stick</t>
  </si>
  <si>
    <t xml:space="preserve">Transpo going o Bookstore</t>
  </si>
  <si>
    <t xml:space="preserve">Patis</t>
  </si>
  <si>
    <t xml:space="preserve">Marie Sosa</t>
  </si>
  <si>
    <t xml:space="preserve">Transpo,puchased parmesan shaker</t>
  </si>
  <si>
    <t xml:space="preserve">MK Kitchen Equipment</t>
  </si>
  <si>
    <t xml:space="preserve">222-810-003-000</t>
  </si>
  <si>
    <t xml:space="preserve">Bagong Ilog Pasig City</t>
  </si>
  <si>
    <t xml:space="preserve">Transpo, purchased gravy cup &amp; pick up coffee machine</t>
  </si>
  <si>
    <t xml:space="preserve">Shah Bonn Jadd Gen.Merchandise</t>
  </si>
  <si>
    <t xml:space="preserve">Makati Complex Makati City</t>
  </si>
  <si>
    <t xml:space="preserve">Sauce Cup</t>
  </si>
  <si>
    <t xml:space="preserve">Elbow Macaroni,Angel Hair,Graham Crackers</t>
  </si>
  <si>
    <t xml:space="preserve">Sweet Peas</t>
  </si>
  <si>
    <t xml:space="preserve">Werdenberg International Corp.</t>
  </si>
  <si>
    <t xml:space="preserve">000-152-806-000</t>
  </si>
  <si>
    <t xml:space="preserve">Materials cost of Coffee Machine</t>
  </si>
  <si>
    <t xml:space="preserve">Labor cost of Coffee Machine</t>
  </si>
  <si>
    <t xml:space="preserve">Evarlies Meatshop</t>
  </si>
  <si>
    <t xml:space="preserve">Chicken Fillet,Bacon</t>
  </si>
  <si>
    <t xml:space="preserve">Transpo,purchased kitchen stocks in Marikina</t>
  </si>
  <si>
    <t xml:space="preserve">Ribbon for printer,Ballpen Refill,Correction Tape,Timecard,Scotch Tape</t>
  </si>
  <si>
    <t xml:space="preserve">Hot &amp; Cold Electronics Repair Shop</t>
  </si>
  <si>
    <t xml:space="preserve">203-790-578-003</t>
  </si>
  <si>
    <t xml:space="preserve">BF Homes Paranaque City</t>
  </si>
  <si>
    <t xml:space="preserve">Repair of Microwave Oven</t>
  </si>
  <si>
    <t xml:space="preserve">Glue Padding</t>
  </si>
  <si>
    <t xml:space="preserve">New Sin Heng Corp</t>
  </si>
  <si>
    <t xml:space="preserve">229-564-843-000</t>
  </si>
  <si>
    <t xml:space="preserve">Quiapo Manila</t>
  </si>
  <si>
    <t xml:space="preserve">Parmesan Shaker &amp; Wine Bucket</t>
  </si>
  <si>
    <t xml:space="preserve">Sticker Paper</t>
  </si>
  <si>
    <t xml:space="preserve">Beef Brisket,Pork Ribs</t>
  </si>
  <si>
    <t xml:space="preserve">Transpo going to Quezon City</t>
  </si>
  <si>
    <t xml:space="preserve">Mansup Meeting Allowance </t>
  </si>
  <si>
    <t xml:space="preserve">Photocopy of Purchase Order Form &amp; 2307 Form</t>
  </si>
  <si>
    <t xml:space="preserve">Dishwashing Liquid</t>
  </si>
  <si>
    <t xml:space="preserve">Capri Vinegar</t>
  </si>
  <si>
    <t xml:space="preserve">Tomatoes,Red Pepper,Smoked Bangus,Chicken Fillet,Cucumber</t>
  </si>
  <si>
    <t xml:space="preserve">Basil, Parsley,Egg</t>
  </si>
  <si>
    <t xml:space="preserve">Extra Dining Staff</t>
  </si>
  <si>
    <t xml:space="preserve">Basil, Parsley</t>
  </si>
  <si>
    <t xml:space="preserve">Paprika, Butter</t>
  </si>
  <si>
    <t xml:space="preserve">Photocopy of Daily Inventory</t>
  </si>
  <si>
    <t xml:space="preserve">Black Olives,Zaragoza Sardines,Oyster Sauce</t>
  </si>
  <si>
    <t xml:space="preserve">chicken thigh</t>
  </si>
  <si>
    <t xml:space="preserve">Beef Brisket</t>
  </si>
  <si>
    <t xml:space="preserve">Transpo Purchased Kitchen Stocks in Quiapo</t>
  </si>
  <si>
    <t xml:space="preserve">100-103*454-000</t>
  </si>
  <si>
    <t xml:space="preserve">Orosco St Quiapo Manila</t>
  </si>
  <si>
    <t xml:space="preserve">Breadcrumbs,Corn Oil, APC,Strawbery Comstock,Bread Flour etc.</t>
  </si>
  <si>
    <t xml:space="preserve">Calamansi Puree</t>
  </si>
  <si>
    <t xml:space="preserve">Evarlies Meat Shop</t>
  </si>
  <si>
    <t xml:space="preserve">Transpo Purchased Pork Ribs in Marikina</t>
  </si>
  <si>
    <t xml:space="preserve">Adaptor</t>
  </si>
  <si>
    <t xml:space="preserve">Condura Express Service</t>
  </si>
  <si>
    <t xml:space="preserve">002-284-007-000</t>
  </si>
  <si>
    <t xml:space="preserve">Pio Del Pilar Makati City</t>
  </si>
  <si>
    <t xml:space="preserve">General Cleaning of ACU</t>
  </si>
  <si>
    <t xml:space="preserve"> Parsley, basil</t>
  </si>
  <si>
    <t xml:space="preserve">For the Month Ended:April 2017</t>
  </si>
  <si>
    <t xml:space="preserve">Malaya Lumber &amp; Construction Supply</t>
  </si>
  <si>
    <t xml:space="preserve">000-164-259-000</t>
  </si>
  <si>
    <t xml:space="preserve">Poblacion Makati City</t>
  </si>
  <si>
    <t xml:space="preserve">P. Tray, Nails</t>
  </si>
  <si>
    <t xml:space="preserve">Eddieboy Espelleta</t>
  </si>
  <si>
    <t xml:space="preserve">Transpo purchased @ malaya lumber</t>
  </si>
  <si>
    <t xml:space="preserve">Crab Paste,Sardines,Broas,Paprika</t>
  </si>
  <si>
    <t xml:space="preserve">Oregano Powder,Garlic Powder,Arugula,Smoked Bangus</t>
  </si>
  <si>
    <t xml:space="preserve">CCRC Gen Merchandise</t>
  </si>
  <si>
    <t xml:space="preserve">177-433-810-000</t>
  </si>
  <si>
    <t xml:space="preserve">Paranaque City</t>
  </si>
  <si>
    <t xml:space="preserve">Nation Maple,Wood,Boysen Paint,Thinner</t>
  </si>
  <si>
    <t xml:space="preserve">Saved Trading</t>
  </si>
  <si>
    <t xml:space="preserve">290-229-572-000</t>
  </si>
  <si>
    <t xml:space="preserve">Oil Wood,Thinner,Brush,Boysen White</t>
  </si>
  <si>
    <t xml:space="preserve">Henry De Mesa</t>
  </si>
  <si>
    <t xml:space="preserve">Labor for Repaint of Door &amp; Waiter Station</t>
  </si>
  <si>
    <t xml:space="preserve">3G Mini Stop Convinience Store</t>
  </si>
  <si>
    <t xml:space="preserve">222-046-738--000</t>
  </si>
  <si>
    <t xml:space="preserve">Valero Makati</t>
  </si>
  <si>
    <t xml:space="preserve">Meals c/o Glenn E.M. </t>
  </si>
  <si>
    <t xml:space="preserve">Meals c/o Laborer  E.M. </t>
  </si>
  <si>
    <t xml:space="preserve">Transpo going to Balintawak Market</t>
  </si>
  <si>
    <t xml:space="preserve">Taysa Marketing</t>
  </si>
  <si>
    <t xml:space="preserve">215-791-253-000</t>
  </si>
  <si>
    <t xml:space="preserve">Balintawak Quezon City</t>
  </si>
  <si>
    <t xml:space="preserve">Assorted Vegetables</t>
  </si>
  <si>
    <t xml:space="preserve">Employees meal</t>
  </si>
  <si>
    <t xml:space="preserve">Photocopy of Month End Inventory</t>
  </si>
  <si>
    <t xml:space="preserve">Jap. Breadcrumbs,Bacon Bits</t>
  </si>
  <si>
    <t xml:space="preserve">Transpo Going to Killion</t>
  </si>
  <si>
    <t xml:space="preserve">Gil Puyat Makati City</t>
  </si>
  <si>
    <t xml:space="preserve">SJMJS Store</t>
  </si>
  <si>
    <t xml:space="preserve">207-901-957-000</t>
  </si>
  <si>
    <t xml:space="preserve">San Miguel Light</t>
  </si>
  <si>
    <t xml:space="preserve">Sardines,Wanton</t>
  </si>
  <si>
    <t xml:space="preserve">Tomato,Chicken Thigh,Arugula,Smoked Bangus</t>
  </si>
  <si>
    <t xml:space="preserve">Transpo going to Advertisign</t>
  </si>
  <si>
    <t xml:space="preserve">Advertisign Advertising</t>
  </si>
  <si>
    <t xml:space="preserve">443-318-251-000</t>
  </si>
  <si>
    <t xml:space="preserve">Imus Cavie</t>
  </si>
  <si>
    <t xml:space="preserve">Printing of Poster</t>
  </si>
  <si>
    <t xml:space="preserve">Pastor Sherwin</t>
  </si>
  <si>
    <t xml:space="preserve">Love Offering (Bible Service)</t>
  </si>
  <si>
    <t xml:space="preserve">Garlic</t>
  </si>
  <si>
    <t xml:space="preserve">Coleman Prestige Service Center</t>
  </si>
  <si>
    <t xml:space="preserve">110-310-197-002</t>
  </si>
  <si>
    <t xml:space="preserve">Glorietta 2 Makati City</t>
  </si>
  <si>
    <t xml:space="preserve">Oster Blade</t>
  </si>
  <si>
    <t xml:space="preserve">Anson Emporium Corporation</t>
  </si>
  <si>
    <t xml:space="preserve">000-106-840-000</t>
  </si>
  <si>
    <t xml:space="preserve">Eletric Kettle</t>
  </si>
  <si>
    <t xml:space="preserve">Baby Back Ribs &amp; Chicken Fillet</t>
  </si>
  <si>
    <t xml:space="preserve">Elbow Macaroni</t>
  </si>
  <si>
    <t xml:space="preserve">Transpo going to Marikina</t>
  </si>
  <si>
    <t xml:space="preserve">Mango</t>
  </si>
  <si>
    <t xml:space="preserve">Fresh Eggs</t>
  </si>
  <si>
    <t xml:space="preserve">Spaghetti Pasta</t>
  </si>
  <si>
    <t xml:space="preserve">Baguette</t>
  </si>
  <si>
    <t xml:space="preserve">Graham,Oreo Vanilla,Penne,Sardines,Artichoke,Patis,Garlic Longaniza</t>
  </si>
  <si>
    <t xml:space="preserve">Ribbon for Printer</t>
  </si>
  <si>
    <t xml:space="preserve">Breast Fillet &amp; Bacon</t>
  </si>
  <si>
    <t xml:space="preserve"> </t>
  </si>
  <si>
    <t xml:space="preserve">Transpo going to Makati City Hall</t>
  </si>
  <si>
    <t xml:space="preserve">Sardines,Mango Puree</t>
  </si>
  <si>
    <t xml:space="preserve">Dory Fish</t>
  </si>
  <si>
    <t xml:space="preserve">Flexible Hose for Bar Faucet</t>
  </si>
  <si>
    <t xml:space="preserve">Pork Ribs,Bacon,Chicken Quarter</t>
  </si>
  <si>
    <t xml:space="preserve">Ace Hardware Phils Inc</t>
  </si>
  <si>
    <t xml:space="preserve">200-035-311-017</t>
  </si>
  <si>
    <t xml:space="preserve">Greenbelt Makati City</t>
  </si>
  <si>
    <t xml:space="preserve">Broas,Bacon,Lumpia Wrapp</t>
  </si>
  <si>
    <t xml:space="preserve">Basil,Smoked Bangus,Arugula</t>
  </si>
  <si>
    <t xml:space="preserve">Richard Politod</t>
  </si>
  <si>
    <t xml:space="preserve">Extra Kitchen Staff</t>
  </si>
  <si>
    <t xml:space="preserve">Casimiro Cabosas</t>
  </si>
  <si>
    <t xml:space="preserve">Taxifare </t>
  </si>
  <si>
    <t xml:space="preserve">Industrial Fan</t>
  </si>
  <si>
    <t xml:space="preserve">Calamansi Concentrate</t>
  </si>
  <si>
    <t xml:space="preserve">Balong Bato San juan</t>
  </si>
  <si>
    <t xml:space="preserve">Bell Peppers</t>
  </si>
  <si>
    <t xml:space="preserve">Paprika,Elbow Macaroni,Artichoke</t>
  </si>
  <si>
    <t xml:space="preserve">Food Keeper</t>
  </si>
  <si>
    <t xml:space="preserve">Transpo Purchased Packaging Items</t>
  </si>
  <si>
    <t xml:space="preserve">Crepe Paper</t>
  </si>
  <si>
    <t xml:space="preserve">Hotdogs</t>
  </si>
  <si>
    <t xml:space="preserve">AA Battery</t>
  </si>
  <si>
    <t xml:space="preserve">Mango Puree</t>
  </si>
  <si>
    <t xml:space="preserve">San Lorenzo City of Malabon</t>
  </si>
  <si>
    <t xml:space="preserve">Photo Printing of POP's</t>
  </si>
  <si>
    <t xml:space="preserve">Broas</t>
  </si>
  <si>
    <t xml:space="preserve">Tomato, Parsley</t>
  </si>
  <si>
    <t xml:space="preserve">Richard Politud</t>
  </si>
  <si>
    <t xml:space="preserve">Extra Kitchen Staff (4 Days) April 24-25-26-27,2017</t>
  </si>
  <si>
    <t xml:space="preserve">For the Month Ended: May  2017</t>
  </si>
  <si>
    <t xml:space="preserve">Pork Ribs,Chicken,Bacon</t>
  </si>
  <si>
    <t xml:space="preserve">Sardines,Taba ng Talangka,Italian Seasoning,Garlic Longganiza,Oreo Vanilla,Elbow Macaroni</t>
  </si>
  <si>
    <t xml:space="preserve">Smoked Bangus,Cayenne Powder,Beef Brisket</t>
  </si>
  <si>
    <t xml:space="preserve">Sardines (2 Bottle)</t>
  </si>
  <si>
    <t xml:space="preserve">Vasra District 1 Quezon City</t>
  </si>
  <si>
    <t xml:space="preserve">Photocopy of Inventory Sheet</t>
  </si>
  <si>
    <t xml:space="preserve">Glade Airfreshener Auto Spray</t>
  </si>
  <si>
    <t xml:space="preserve">Extra Kitchen Staff (May 2- May 3 half day)</t>
  </si>
  <si>
    <t xml:space="preserve">Transpo going to Guadalupe purchased Packaging items</t>
  </si>
  <si>
    <t xml:space="preserve">Sha Bonn Jadd Gen Merchandise</t>
  </si>
  <si>
    <t xml:space="preserve">106-027-001-000</t>
  </si>
  <si>
    <t xml:space="preserve">Paper Cup w/ Lid</t>
  </si>
  <si>
    <t xml:space="preserve">Cucumber</t>
  </si>
  <si>
    <t xml:space="preserve">Notebook,Ballpen Refill,Scotch Tape</t>
  </si>
  <si>
    <t xml:space="preserve">Sen Gil Puyat Makati City</t>
  </si>
  <si>
    <t xml:space="preserve">Tube Ice (2 bags)</t>
  </si>
  <si>
    <t xml:space="preserve">Tube Ice </t>
  </si>
  <si>
    <t xml:space="preserve">Extra kitchen Staff ( May 4 &amp; 5) </t>
  </si>
  <si>
    <t xml:space="preserve">Zonrox, Sponge</t>
  </si>
  <si>
    <t xml:space="preserve">Correction Tape, Copy Paper,Ballpen Refill</t>
  </si>
  <si>
    <t xml:space="preserve">Aguinaldo Hi-Way Imus Cavite</t>
  </si>
  <si>
    <t xml:space="preserve">Poster Printing</t>
  </si>
  <si>
    <t xml:space="preserve">Transpo &amp; Meal Allowance (Meeting c/o DOLE)</t>
  </si>
  <si>
    <t xml:space="preserve">Bible Service</t>
  </si>
  <si>
    <t xml:space="preserve">Love Offering</t>
  </si>
  <si>
    <t xml:space="preserve">Extra Kitchen Staff (May 08)</t>
  </si>
  <si>
    <t xml:space="preserve">Sardines</t>
  </si>
  <si>
    <t xml:space="preserve">Ink Cartridge,Scotch Tape,Folder,Glue Stick</t>
  </si>
  <si>
    <t xml:space="preserve">National Book Store</t>
  </si>
  <si>
    <t xml:space="preserve">POS Ribbon</t>
  </si>
  <si>
    <t xml:space="preserve">Take Out Canester</t>
  </si>
  <si>
    <t xml:space="preserve">Garlic Longaniza,Sardines,Cream Cheese,Broas</t>
  </si>
  <si>
    <t xml:space="preserve">Extra Kitchen Staff (May 09,10,11,12) 4 days</t>
  </si>
  <si>
    <t xml:space="preserve">Choco Fudge Cream, Corn Kernel,Oreo Vanilla, Broas</t>
  </si>
  <si>
    <t xml:space="preserve">Broas,Sardines,Taba ng Talangka</t>
  </si>
  <si>
    <t xml:space="preserve">Chicken Thigh,Basil,Green Peas,Tomato</t>
  </si>
  <si>
    <t xml:space="preserve">Salcedo Vill Makati City</t>
  </si>
  <si>
    <t xml:space="preserve">Baby Back Ribs,Chicken Thigh,Bacon Bits</t>
  </si>
  <si>
    <t xml:space="preserve">Transpo: Purchased Kitchen Stocks in Marikina</t>
  </si>
  <si>
    <t xml:space="preserve">Elbow Macaroni,Blue Cheese</t>
  </si>
  <si>
    <t xml:space="preserve">Romaine Lettuce</t>
  </si>
  <si>
    <t xml:space="preserve">Gil Puyat Pasay City</t>
  </si>
  <si>
    <t xml:space="preserve">White Wine</t>
  </si>
  <si>
    <t xml:space="preserve">Transpo: Purchased Wines</t>
  </si>
  <si>
    <t xml:space="preserve">French Bread</t>
  </si>
  <si>
    <t xml:space="preserve">Ricoa Powder</t>
  </si>
  <si>
    <t xml:space="preserve">Philips Bulb</t>
  </si>
  <si>
    <t xml:space="preserve">Lipton Tea</t>
  </si>
  <si>
    <t xml:space="preserve">Cream Cheese,Taba ng Talangka,Vinegar,Black Olives</t>
  </si>
  <si>
    <t xml:space="preserve">Parsley,Arugula,Oregano Powder, Chicken Thigh</t>
  </si>
  <si>
    <t xml:space="preserve">Mindanao Ave Tandang Sora QC</t>
  </si>
  <si>
    <t xml:space="preserve">Anchovies, Ricoa Powder,Hotdog</t>
  </si>
  <si>
    <t xml:space="preserve">Extra Kitchen Staff (May 16-17-18-19) 4 days</t>
  </si>
  <si>
    <t xml:space="preserve">Vanilla ice Cream</t>
  </si>
  <si>
    <t xml:space="preserve">Ayala Ave Makati City</t>
  </si>
  <si>
    <t xml:space="preserve">Transpo going to M'Kathy Carag Office in UNILAB Pioneer</t>
  </si>
  <si>
    <t xml:space="preserve">Ayala Center, Makati City</t>
  </si>
  <si>
    <t xml:space="preserve">Broas, graham, oreo, sardines &amp; etc.</t>
  </si>
  <si>
    <t xml:space="preserve">Sesame seed &amp; oregano powder</t>
  </si>
  <si>
    <t xml:space="preserve">Kuff N-Kollar Laundromat Corp.</t>
  </si>
  <si>
    <t xml:space="preserve">Valero Carpark, Makati City</t>
  </si>
  <si>
    <t xml:space="preserve">Laundry of table cloth</t>
  </si>
  <si>
    <t xml:space="preserve">Transpo going to Marikina c/o purchased of kitchen stocks</t>
  </si>
  <si>
    <t xml:space="preserve">Babyback ribs &amp; bacon</t>
  </si>
  <si>
    <t xml:space="preserve">Bond paper &amp; scotch tape</t>
  </si>
  <si>
    <t xml:space="preserve">Extra Kitchen Staff (May 22-26, 2017)</t>
  </si>
  <si>
    <t xml:space="preserve">Cornstarch, Breadcrumbs</t>
  </si>
  <si>
    <t xml:space="preserve">Anchovies,Elbow Macaroni</t>
  </si>
  <si>
    <t xml:space="preserve">Frame,Clearbook,Folder,Ink Cartridge</t>
  </si>
  <si>
    <t xml:space="preserve">Romaine Lettuce, Chicken Thigh, Anchovies</t>
  </si>
  <si>
    <t xml:space="preserve">Vulcaseal</t>
  </si>
  <si>
    <t xml:space="preserve">Chuan Hong Glassware</t>
  </si>
  <si>
    <t xml:space="preserve">Zone 25 San Nicolas Manila</t>
  </si>
  <si>
    <t xml:space="preserve">Transpo Purchased Party Pans</t>
  </si>
  <si>
    <t xml:space="preserve">For the Month Ended: June  2017</t>
  </si>
  <si>
    <t xml:space="preserve">Oven Toaster</t>
  </si>
  <si>
    <t xml:space="preserve">Extra Kitchen Staff-May 29-30, June 1-2 (4 days)</t>
  </si>
  <si>
    <t xml:space="preserve">Broas,Breadcrumbs,Cheddar Cheese,Sardines,Cream Cheese</t>
  </si>
  <si>
    <t xml:space="preserve">Arugula</t>
  </si>
  <si>
    <t xml:space="preserve">Evalrlie's Meatshop</t>
  </si>
  <si>
    <t xml:space="preserve">Pork Ribs,Bacon,Chicken Fillet</t>
  </si>
  <si>
    <t xml:space="preserve">Scotch Tape,Paperclip,Binder Clip,Copy Paper,Whiteboard Marker,Eraser,Correction Tape</t>
  </si>
  <si>
    <t xml:space="preserve">Bacon,Chicken Fillet</t>
  </si>
  <si>
    <t xml:space="preserve">Mary Rose Gacelos</t>
  </si>
  <si>
    <t xml:space="preserve">Extra Dining Staff (May 08/1 day)</t>
  </si>
  <si>
    <t xml:space="preserve">Extra Dining Staff (May 09/1 day)</t>
  </si>
  <si>
    <t xml:space="preserve">Capers</t>
  </si>
  <si>
    <t xml:space="preserve">MERC Aircon Services</t>
  </si>
  <si>
    <t xml:space="preserve">305-850-749-000</t>
  </si>
  <si>
    <t xml:space="preserve">Manuyo 2 Las Pinas City</t>
  </si>
  <si>
    <t xml:space="preserve">ACU Check up</t>
  </si>
  <si>
    <t xml:space="preserve">Gil Puyat Ave.Makati City</t>
  </si>
  <si>
    <t xml:space="preserve">Epoxy,Mighty Bond,Battery</t>
  </si>
  <si>
    <t xml:space="preserve">Tea Light Candle</t>
  </si>
  <si>
    <t xml:space="preserve">Chicken Thigh, Smoked Bangus,Sweet Peas</t>
  </si>
  <si>
    <t xml:space="preserve">Garlic Longganiza,Crab Paste,Broas,Sardines,Cocoa,Patis</t>
  </si>
  <si>
    <t xml:space="preserve">Ace Hardware Philippines Inc</t>
  </si>
  <si>
    <t xml:space="preserve">200-035-311-021</t>
  </si>
  <si>
    <t xml:space="preserve">Push Cart Wheel</t>
  </si>
  <si>
    <t xml:space="preserve">Orange Juice (for Picasso Catering)</t>
  </si>
  <si>
    <t xml:space="preserve">Makati City</t>
  </si>
  <si>
    <t xml:space="preserve">HI Ball Glass</t>
  </si>
  <si>
    <t xml:space="preserve">Motorcycle Parking Fee (Purchased HI Ball Glass)</t>
  </si>
  <si>
    <t xml:space="preserve">Gas Charge for Purchasing HI Ball Glass @ Landmark)</t>
  </si>
  <si>
    <t xml:space="preserve">Mango Puree,Splenda,Elbow Macaroni,Bacon</t>
  </si>
  <si>
    <t xml:space="preserve">7 Eleven</t>
  </si>
  <si>
    <t xml:space="preserve">180-192-125-001</t>
  </si>
  <si>
    <t xml:space="preserve">Mary Gacelos</t>
  </si>
  <si>
    <t xml:space="preserve">Extra Dining Staff (June 16-1day)</t>
  </si>
  <si>
    <t xml:space="preserve">Purefoods Hotdog</t>
  </si>
  <si>
    <t xml:space="preserve">POS Ribbon (130x3pcs)</t>
  </si>
  <si>
    <t xml:space="preserve">Shah Bonn Jadd Gen Merchandise</t>
  </si>
  <si>
    <t xml:space="preserve">Canester CP750</t>
  </si>
  <si>
    <t xml:space="preserve">Transpo: Purchased Packaging</t>
  </si>
  <si>
    <t xml:space="preserve">Trash Bag</t>
  </si>
  <si>
    <t xml:space="preserve">Transpo going to KCC office for Check Signing</t>
  </si>
  <si>
    <t xml:space="preserve">Mansup Meeting</t>
  </si>
  <si>
    <t xml:space="preserve">Tomato,Garlic Powder,Onion Powder,Cayenne Powder</t>
  </si>
  <si>
    <t xml:space="preserve">Sardines,Crab Paste,Butter,Oreo Vanilla,Cream Cheese,Fudge Cream</t>
  </si>
  <si>
    <t xml:space="preserve">Transpo going KCC Office</t>
  </si>
  <si>
    <t xml:space="preserve">Record Book</t>
  </si>
  <si>
    <t xml:space="preserve">201-160-401-008</t>
  </si>
  <si>
    <t xml:space="preserve">Bending Straw</t>
  </si>
  <si>
    <t xml:space="preserve">Trashbag</t>
  </si>
  <si>
    <t xml:space="preserve">Strawberry &amp; Blueberry Comstock</t>
  </si>
  <si>
    <t xml:space="preserve">District 1, Quezon City</t>
  </si>
  <si>
    <t xml:space="preserve">Goldenfield Convinience Store</t>
  </si>
  <si>
    <t xml:space="preserve">006-161-363-001</t>
  </si>
  <si>
    <t xml:space="preserve">Air Freshener,Window Cleaner,Zonrox</t>
  </si>
  <si>
    <t xml:space="preserve">For the Month Ended: July  2017</t>
  </si>
  <si>
    <t xml:space="preserve">Glodenfield Convinience Store</t>
  </si>
  <si>
    <t xml:space="preserve">Salcedo Makati City</t>
  </si>
  <si>
    <t xml:space="preserve">Butter</t>
  </si>
  <si>
    <t xml:space="preserve">San Roque Marikina </t>
  </si>
  <si>
    <t xml:space="preserve">Pork Ribs,Chicken &amp; Bacon</t>
  </si>
  <si>
    <t xml:space="preserve">Transpo Purchased Kitchen Stocks in Marikina</t>
  </si>
  <si>
    <t xml:space="preserve">Tomato Paste, All Purpose Cream</t>
  </si>
  <si>
    <t xml:space="preserve">Condura Express Service Makati Inc</t>
  </si>
  <si>
    <t xml:space="preserve">Pio del Pilar Makati City</t>
  </si>
  <si>
    <t xml:space="preserve">ACU Cleaning</t>
  </si>
  <si>
    <t xml:space="preserve">213-575-913-005</t>
  </si>
  <si>
    <t xml:space="preserve">Black Forest Ham &amp; Bavarian Sausage</t>
  </si>
  <si>
    <t xml:space="preserve">Transpo going to KCC office</t>
  </si>
  <si>
    <t xml:space="preserve">All Purpose Cream &amp; Butter</t>
  </si>
  <si>
    <t xml:space="preserve">Arugula, Smoked Bangus</t>
  </si>
  <si>
    <t xml:space="preserve">Sardines,Garlic Longaniza,Cream Cheese,Broas</t>
  </si>
  <si>
    <t xml:space="preserve">All Purpose Cream &amp; Chicken Cubes</t>
  </si>
  <si>
    <t xml:space="preserve">Metro Retail Stores Group Inc</t>
  </si>
  <si>
    <t xml:space="preserve">219-527-415-000</t>
  </si>
  <si>
    <t xml:space="preserve">Bonifacio Global City Taguig</t>
  </si>
  <si>
    <t xml:space="preserve">Taba ng Talangka</t>
  </si>
  <si>
    <t xml:space="preserve">Transpo Purchased Kitchen Stocks in Taguig Market Market</t>
  </si>
  <si>
    <t xml:space="preserve">Chicken Cubes</t>
  </si>
  <si>
    <t xml:space="preserve">All Purpose Cream &amp; Garlic</t>
  </si>
  <si>
    <t xml:space="preserve">Tandang Sora QC</t>
  </si>
  <si>
    <t xml:space="preserve">Transpo purchased kitchen stock in QC</t>
  </si>
  <si>
    <t xml:space="preserve">Grip Scrub,Scotch Brite</t>
  </si>
  <si>
    <t xml:space="preserve">Sardines,Broas,Thyme Leaves,Macaroni,Choco Fudge,Oreo Vanilla,Cream Cheese</t>
  </si>
  <si>
    <t xml:space="preserve">Waltermart Supermarket Inc</t>
  </si>
  <si>
    <t xml:space="preserve">003-501-787-001</t>
  </si>
  <si>
    <t xml:space="preserve">Pork Ribs, Chicken,Bacon</t>
  </si>
  <si>
    <t xml:space="preserve">Transpo purchased kitchen stock in Marikina</t>
  </si>
  <si>
    <t xml:space="preserve">VCKC Trading</t>
  </si>
  <si>
    <t xml:space="preserve">4221-153-000-000</t>
  </si>
  <si>
    <t xml:space="preserve">Bisagra</t>
  </si>
  <si>
    <t xml:space="preserve">Transpo Purchased Bisagra in Guadalupe</t>
  </si>
  <si>
    <t xml:space="preserve">Sauce Cup,Plastic Fork</t>
  </si>
  <si>
    <t xml:space="preserve">Transpo going to Printing Shop</t>
  </si>
  <si>
    <t xml:space="preserve">Knoxport Inc</t>
  </si>
  <si>
    <t xml:space="preserve">008-188-059-002</t>
  </si>
  <si>
    <t xml:space="preserve">Meal c/o Joyce Dino</t>
  </si>
  <si>
    <t xml:space="preserve">Harrys Liquor Mart</t>
  </si>
  <si>
    <t xml:space="preserve">Pasay City</t>
  </si>
  <si>
    <t xml:space="preserve">Red Wine &amp; Grenadine</t>
  </si>
  <si>
    <t xml:space="preserve">Transpo going to Harry's Liquor Mart</t>
  </si>
  <si>
    <t xml:space="preserve">Copy Paper, Inkcartridge,Ballpen Refill</t>
  </si>
  <si>
    <t xml:space="preserve">Smoked Bangus</t>
  </si>
  <si>
    <t xml:space="preserve">Zaragosa Sardines,Crab Paste,Choco Fudge Cream,Artichoke,Demi Glaze</t>
  </si>
  <si>
    <t xml:space="preserve">R.S Banawa Trading</t>
  </si>
  <si>
    <t xml:space="preserve">103-175-000</t>
  </si>
  <si>
    <t xml:space="preserve">Sta Ana Manila</t>
  </si>
  <si>
    <t xml:space="preserve">Woodstein,Clear Glass,Paint Brush,etc. For Repinting &amp; Repair of Tables outside area</t>
  </si>
  <si>
    <t xml:space="preserve">Paint,Roller,Paint Thinner,Liha</t>
  </si>
  <si>
    <t xml:space="preserve">Arvin Valecia</t>
  </si>
  <si>
    <t xml:space="preserve">Transpo purchased Materials for repairing of tables</t>
  </si>
  <si>
    <t xml:space="preserve">Las Pinas City</t>
  </si>
  <si>
    <t xml:space="preserve">Ramil Mendoza</t>
  </si>
  <si>
    <t xml:space="preserve">Labor Fee c/o Repainting of Dining Tables</t>
  </si>
  <si>
    <t xml:space="preserve">Saram Bee Corporation</t>
  </si>
  <si>
    <t xml:space="preserve">234-546-292-000</t>
  </si>
  <si>
    <t xml:space="preserve">Meals c/o Laborer</t>
  </si>
  <si>
    <t xml:space="preserve">Meals c/o JFD</t>
  </si>
  <si>
    <t xml:space="preserve">Transpo purchased Kitchen Stock</t>
  </si>
  <si>
    <t xml:space="preserve">C750 Canester</t>
  </si>
  <si>
    <t xml:space="preserve">Super 8 Grocery Warehouse</t>
  </si>
  <si>
    <t xml:space="preserve">00-052271</t>
  </si>
  <si>
    <t xml:space="preserve">Breadcrumbs,Cooking Oil,Fresh Milk,White Sugar,Botton Mushroom</t>
  </si>
  <si>
    <t xml:space="preserve">Purchased Assorted Groceries</t>
  </si>
  <si>
    <t xml:space="preserve">Transpo going to Mam Aimee Condo in Taguig</t>
  </si>
  <si>
    <t xml:space="preserve">Banana Lacatan,Sweet Peas,Tomato,Smoked Bangus</t>
  </si>
  <si>
    <t xml:space="preserve">Bacon,Cheddar &amp; Cream Cheese,Garlic Longganiza</t>
  </si>
  <si>
    <t xml:space="preserve">Transpo going to Marikina &amp; Gil Puyat purchased Kitchen Stocks</t>
  </si>
  <si>
    <t xml:space="preserve">Transpo going to Katipunan</t>
  </si>
  <si>
    <t xml:space="preserve">Lirene Enterprises</t>
  </si>
  <si>
    <t xml:space="preserve">934-490-817-000</t>
  </si>
  <si>
    <t xml:space="preserve">Palanan Makati</t>
  </si>
  <si>
    <t xml:space="preserve">Pork Chop &amp; Liempo for Sizzling c/o VCC</t>
  </si>
  <si>
    <t xml:space="preserve">Alma's Cold Cuts</t>
  </si>
  <si>
    <t xml:space="preserve">Hungarian Sausage,Ham,Bacon,Longganisa</t>
  </si>
  <si>
    <t xml:space="preserve">Transpo going to Mam Aimees Condo for GIS Doc's Signing</t>
  </si>
  <si>
    <t xml:space="preserve">000-388-476-486</t>
  </si>
  <si>
    <t xml:space="preserve">Fresh Milk</t>
  </si>
  <si>
    <t xml:space="preserve">Aimee Agregado</t>
  </si>
  <si>
    <t xml:space="preserve">Community Tax for GIS</t>
  </si>
  <si>
    <t xml:space="preserve">For the Month Ended: August  2017</t>
  </si>
  <si>
    <t xml:space="preserve">Rustans Supercenter Inc</t>
  </si>
  <si>
    <t xml:space="preserve">All Purpose Cream &amp; Cooking Oil</t>
  </si>
  <si>
    <t xml:space="preserve">Cornstarch, All Purpose Cream</t>
  </si>
  <si>
    <t xml:space="preserve">Black Forest Ham,Bacon Strips</t>
  </si>
  <si>
    <t xml:space="preserve">Crab Paste,Splenda,Oreo Vanilla,Artichoke</t>
  </si>
  <si>
    <t xml:space="preserve">Smoked Tinapa,Arugula,Spinach</t>
  </si>
  <si>
    <t xml:space="preserve">Transpo going to Marikina Purchased Kitchen Stocks</t>
  </si>
  <si>
    <t xml:space="preserve">Scotch Tape (Big &amp; Small)</t>
  </si>
  <si>
    <t xml:space="preserve">Tomatoes</t>
  </si>
  <si>
    <t xml:space="preserve">Inkcartridge</t>
  </si>
  <si>
    <t xml:space="preserve">Guadalupe Public Market</t>
  </si>
  <si>
    <t xml:space="preserve">Ripe Mango</t>
  </si>
  <si>
    <t xml:space="preserve">Transpo purchased Beef Brisket in Marikina</t>
  </si>
  <si>
    <t xml:space="preserve">Pick up 55 pcs of A.Spareibs in Commissary</t>
  </si>
  <si>
    <t xml:space="preserve">25 kilo Rice</t>
  </si>
  <si>
    <t xml:space="preserve">Bookkeepers Meeting</t>
  </si>
  <si>
    <t xml:space="preserve">SM Hypermart</t>
  </si>
  <si>
    <t xml:space="preserve">Trasnpo going to Tosh Market borrowed Soffeto Powder</t>
  </si>
  <si>
    <t xml:space="preserve">Fuji Apple</t>
  </si>
  <si>
    <t xml:space="preserve">Correction Tape</t>
  </si>
  <si>
    <t xml:space="preserve">Macan Printshop</t>
  </si>
  <si>
    <t xml:space="preserve">908-260-302-000</t>
  </si>
  <si>
    <t xml:space="preserve">Manual O.R.</t>
  </si>
  <si>
    <t xml:space="preserve">Elbow Macaroni,Sardines,Taba ng Talangka,Oreo Vanilla,Garlic Longganiza &amp; others</t>
  </si>
  <si>
    <t xml:space="preserve">Lettuce,Smoked Bangus,Tomato,Baby Arugula</t>
  </si>
  <si>
    <t xml:space="preserve">Alvin Cruz</t>
  </si>
  <si>
    <t xml:space="preserve">GIS Esxpenses</t>
  </si>
  <si>
    <t xml:space="preserve">Ophanim Gen Merchandise</t>
  </si>
  <si>
    <t xml:space="preserve">Riso Copy of Cashier's Reports</t>
  </si>
  <si>
    <t xml:space="preserve">Transpo for Photocopy of Cahiers Reports</t>
  </si>
  <si>
    <t xml:space="preserve">Lumpia Wrapper,Honey Cured Ham,Broas,Garlic Powder</t>
  </si>
  <si>
    <t xml:space="preserve">Mixed Veggies</t>
  </si>
  <si>
    <t xml:space="preserve">Mega Box</t>
  </si>
  <si>
    <t xml:space="preserve">Taxi Fare from Landmark to Valero</t>
  </si>
  <si>
    <t xml:space="preserve">Soysauce &amp; Ketchup</t>
  </si>
  <si>
    <t xml:space="preserve">Palanan Makati City</t>
  </si>
  <si>
    <t xml:space="preserve">Transpo going to Palanan</t>
  </si>
  <si>
    <t xml:space="preserve">Vazra District 1 Quezon City</t>
  </si>
  <si>
    <t xml:space="preserve">Ace Hardware Phil Inc</t>
  </si>
  <si>
    <t xml:space="preserve">Flourescent Light &amp; Crate Box</t>
  </si>
  <si>
    <t xml:space="preserve">Extra Dining Staff (Aug.17/1 day)</t>
  </si>
  <si>
    <t xml:space="preserve">Cream Cheese,Sardines,Crab Paste,Oreo Vanilla,Fudge Cream</t>
  </si>
  <si>
    <t xml:space="preserve">221-695-893-017</t>
  </si>
  <si>
    <t xml:space="preserve">Plastic Spoon</t>
  </si>
  <si>
    <t xml:space="preserve">Sponge</t>
  </si>
  <si>
    <t xml:space="preserve">Transpo going to Tosh Otis &amp; others</t>
  </si>
  <si>
    <t xml:space="preserve">Transpo going to Marikina purchased kitchen stocks</t>
  </si>
  <si>
    <t xml:space="preserve">Stick Note,Check Voucher,Record Book</t>
  </si>
  <si>
    <t xml:space="preserve">000-188-1714-000</t>
  </si>
  <si>
    <t xml:space="preserve">Soysauce &amp; French Baguet</t>
  </si>
  <si>
    <t xml:space="preserve">Bacon,Chicken,Pork Ribs</t>
  </si>
  <si>
    <t xml:space="preserve">Floor Bunot</t>
  </si>
  <si>
    <t xml:space="preserve">Eco Bag</t>
  </si>
  <si>
    <t xml:space="preserve">Sha Bonn Jadd</t>
  </si>
  <si>
    <t xml:space="preserve">106-226-027-001</t>
  </si>
  <si>
    <t xml:space="preserve">Guadalupe Makati</t>
  </si>
  <si>
    <t xml:space="preserve">Pizza Box</t>
  </si>
  <si>
    <t xml:space="preserve">Paper Cups,30ml w/i Lid, 12oz w/ cover</t>
  </si>
  <si>
    <t xml:space="preserve">213-575-918-805</t>
  </si>
  <si>
    <t xml:space="preserve">Pork Ribs </t>
  </si>
  <si>
    <t xml:space="preserve">Brown Sugar, Tomato Sauce</t>
  </si>
  <si>
    <t xml:space="preserve">Banana Ketsup</t>
  </si>
  <si>
    <t xml:space="preserve">Kuff N Kollar</t>
  </si>
  <si>
    <t xml:space="preserve">232-132-946-000</t>
  </si>
  <si>
    <t xml:space="preserve">Laundry Fee for Skiring Cloth</t>
  </si>
  <si>
    <t xml:space="preserve">Century Tuna</t>
  </si>
  <si>
    <t xml:space="preserve">Jap Breadcrumbs</t>
  </si>
  <si>
    <t xml:space="preserve">Tomato</t>
  </si>
  <si>
    <t xml:space="preserve">Copy Paper,PCV,Ballpen Refill</t>
  </si>
  <si>
    <t xml:space="preserve">136-579-003-000</t>
  </si>
  <si>
    <t xml:space="preserve">Quezon City</t>
  </si>
  <si>
    <t xml:space="preserve">Transpo Purchased Nachos</t>
  </si>
  <si>
    <t xml:space="preserve">Photocopy of Docs for Fire Inspection</t>
  </si>
  <si>
    <t xml:space="preserve">Makati Fire Safety Inspection</t>
  </si>
  <si>
    <t xml:space="preserve">Safety Inspection Fee</t>
  </si>
  <si>
    <t xml:space="preserve">Transpo going to Makati Fire Department</t>
  </si>
  <si>
    <t xml:space="preserve">For the Month Ended: September 2017</t>
  </si>
  <si>
    <t xml:space="preserve">Transpo Purchased Kitchen Stocks</t>
  </si>
  <si>
    <t xml:space="preserve">Month End Inventory Form</t>
  </si>
  <si>
    <t xml:space="preserve">Evarlies Meatsop</t>
  </si>
  <si>
    <t xml:space="preserve">Bacon,Hungarian Sausage,Baby Back Ribs</t>
  </si>
  <si>
    <t xml:space="preserve">Parsely,Celery &amp; Tomato</t>
  </si>
  <si>
    <t xml:space="preserve">Zonrox,Detergent Powder</t>
  </si>
  <si>
    <t xml:space="preserve">Cayene Powder,Sweet Peas,Carrot,Smoked Bangus</t>
  </si>
  <si>
    <t xml:space="preserve">Garlic Longaniza,Crab Paste,Sardines,Broas,Artichoke</t>
  </si>
  <si>
    <t xml:space="preserve">Gcrushed Graham,Alaska Condensed Milk,Bacon</t>
  </si>
  <si>
    <t xml:space="preserve">Calamnsi Concentrate,Mango Puree</t>
  </si>
  <si>
    <t xml:space="preserve">SM Supervalue Inc</t>
  </si>
  <si>
    <t xml:space="preserve">000-144-076-005</t>
  </si>
  <si>
    <t xml:space="preserve">Cream Cheese,Cream Dory Fish,Blue Cheese</t>
  </si>
  <si>
    <t xml:space="preserve">Seat &amp; Spring for Faucet Repair</t>
  </si>
  <si>
    <t xml:space="preserve">Vasra District 1 QC</t>
  </si>
  <si>
    <t xml:space="preserve">QC Public Market</t>
  </si>
  <si>
    <t xml:space="preserve">White Onion</t>
  </si>
  <si>
    <t xml:space="preserve">Transpo going to Commissary &amp; QC Public Market</t>
  </si>
  <si>
    <t xml:space="preserve">Shah Bonn Jadd</t>
  </si>
  <si>
    <t xml:space="preserve">CP10 (Soup canester w/ Lid)</t>
  </si>
  <si>
    <t xml:space="preserve">Folder,Scotch Tape,Correction Tape,Ballpen Refill</t>
  </si>
  <si>
    <t xml:space="preserve">Chicken Breast,Hungarian Sausage</t>
  </si>
  <si>
    <t xml:space="preserve">222-046-038-000</t>
  </si>
  <si>
    <t xml:space="preserve">Transpo Purchased Kitahcen Stocks in Marikina</t>
  </si>
  <si>
    <t xml:space="preserve">Pineapple Tidbits</t>
  </si>
  <si>
    <t xml:space="preserve">Carrots</t>
  </si>
  <si>
    <t xml:space="preserve">Baby Back Ribs,Chicken,Bacon,Hotdog</t>
  </si>
  <si>
    <t xml:space="preserve">National Bookstore Inc</t>
  </si>
  <si>
    <t xml:space="preserve">Ayal Ave Makati City</t>
  </si>
  <si>
    <t xml:space="preserve">Transpo from Glorietta to Valero</t>
  </si>
  <si>
    <t xml:space="preserve">Ture Value Hardware Phils.</t>
  </si>
  <si>
    <t xml:space="preserve">006-643-830-013</t>
  </si>
  <si>
    <t xml:space="preserve">Hand Soap Dispenser</t>
  </si>
  <si>
    <t xml:space="preserve">Sweet Peas,Smoked Bangus</t>
  </si>
  <si>
    <t xml:space="preserve">Oreo Vanilla, Taba ng Talangka,Condensed Milk,Capri Artichoke,Sardines</t>
  </si>
  <si>
    <t xml:space="preserve">Transpo Allowance Bible Study</t>
  </si>
  <si>
    <t xml:space="preserve">Palawan Makati City</t>
  </si>
  <si>
    <t xml:space="preserve">Liempo</t>
  </si>
  <si>
    <t xml:space="preserve">Graham,Spaghetti,Century Tuna,Bacon</t>
  </si>
  <si>
    <t xml:space="preserve">Board Colored Paper</t>
  </si>
  <si>
    <t xml:space="preserve">Sardines,Lumpia Wrapper,Bread Flour,APFlour</t>
  </si>
  <si>
    <t xml:space="preserve">Dory Fish,American Lemon</t>
  </si>
  <si>
    <t xml:space="preserve">Tang Orange for Picasso</t>
  </si>
  <si>
    <t xml:space="preserve">Shah-Bonn Jadd</t>
  </si>
  <si>
    <t xml:space="preserve">108-228-027-000</t>
  </si>
  <si>
    <t xml:space="preserve">Evalies Meatshop</t>
  </si>
  <si>
    <t xml:space="preserve">Hungarian Sausage</t>
  </si>
  <si>
    <t xml:space="preserve">Pork Belly,Broas,Cocoa Powder</t>
  </si>
  <si>
    <t xml:space="preserve">Correction Tape,Fastener,Scotch Tape,Ballpen Refill</t>
  </si>
  <si>
    <t xml:space="preserve">Laminating Film,Board Parchment</t>
  </si>
  <si>
    <t xml:space="preserve">Mayonaise,Native Tomato</t>
  </si>
  <si>
    <t xml:space="preserve">Grenadine,Fresh Milk,Elbow Macaroni</t>
  </si>
  <si>
    <t xml:space="preserve">Beef Brisket,Banana,Wansoy</t>
  </si>
  <si>
    <t xml:space="preserve">Cheddar Cheese,Bacon,Pancake</t>
  </si>
  <si>
    <t xml:space="preserve">American Heritage Cheese</t>
  </si>
  <si>
    <t xml:space="preserve">For the Month Ended:October 2017</t>
  </si>
  <si>
    <t xml:space="preserve">Tomato.Bellpepper,Eggs,Sili haba</t>
  </si>
  <si>
    <t xml:space="preserve">Rice</t>
  </si>
  <si>
    <t xml:space="preserve">Transpo purchased Rice in Guadalupe</t>
  </si>
  <si>
    <t xml:space="preserve">Taba ng Talangka,Sardines,Lee Kum Kee,Fudge Cream,Oreo Vanilla</t>
  </si>
  <si>
    <t xml:space="preserve">Sesame Seeds,Cayenne Powder,Smoked Bangus</t>
  </si>
  <si>
    <t xml:space="preserve">Shah Bonn Jadd Merchandise</t>
  </si>
  <si>
    <t xml:space="preserve">Canester,Alluminum Foil,Clean Wrap,Plastic Spoon &amp; Fork</t>
  </si>
  <si>
    <t xml:space="preserve">Transpo Purchased Packaging Materials</t>
  </si>
  <si>
    <t xml:space="preserve">Artichoke,Sardines,Cheese Powder</t>
  </si>
  <si>
    <t xml:space="preserve">Carrots, Groound Pork &amp; Beef</t>
  </si>
  <si>
    <t xml:space="preserve">Lettuce, Mayonnaise</t>
  </si>
  <si>
    <t xml:space="preserve">Banana</t>
  </si>
  <si>
    <t xml:space="preserve">Lettuce</t>
  </si>
  <si>
    <t xml:space="preserve">Graham,Mayonnaise</t>
  </si>
  <si>
    <t xml:space="preserve">Order Slip,Scotch Tape</t>
  </si>
  <si>
    <t xml:space="preserve">High Lighter,Ballpen Refill</t>
  </si>
  <si>
    <t xml:space="preserve">Bacon,Pork Ribs</t>
  </si>
  <si>
    <t xml:space="preserve">Transpo purchased kitchen Stocks</t>
  </si>
  <si>
    <t xml:space="preserve">Refined Sugar</t>
  </si>
  <si>
    <t xml:space="preserve">Tomato, Bellpepper,Parsley,Onin</t>
  </si>
  <si>
    <t xml:space="preserve">Makati City Ordinance Employee</t>
  </si>
  <si>
    <t xml:space="preserve">Cash Representation for No Plastic Policy-waiving th 5K Penalty</t>
  </si>
  <si>
    <t xml:space="preserve">213-575-926-085</t>
  </si>
  <si>
    <t xml:space="preserve">Black Forrest Ham,Bavarian Sausage</t>
  </si>
  <si>
    <t xml:space="preserve">Sugar, All Purpose Cream</t>
  </si>
  <si>
    <t xml:space="preserve">Transpo going to Wendenberg (repair of coffee machine)</t>
  </si>
  <si>
    <t xml:space="preserve">Sweet Peas,Pork Ribs</t>
  </si>
  <si>
    <t xml:space="preserve">Assorted First Aid Kit</t>
  </si>
  <si>
    <t xml:space="preserve">Clearbook</t>
  </si>
  <si>
    <t xml:space="preserve">Choey Chocolate,Crab Paste,Sardines,Cream Cheese,Oreo Vanilla</t>
  </si>
  <si>
    <t xml:space="preserve">Smoked Banguis</t>
  </si>
  <si>
    <t xml:space="preserve">Beef Brisket,Red Onion,Green Papaya</t>
  </si>
  <si>
    <t xml:space="preserve">Bacon,Rock Salt</t>
  </si>
  <si>
    <t xml:space="preserve">Tomato Ketchup</t>
  </si>
  <si>
    <t xml:space="preserve">Sari Sari Store</t>
  </si>
  <si>
    <t xml:space="preserve">Pasig City</t>
  </si>
  <si>
    <t xml:space="preserve">Starwax Floorwax (18*4)</t>
  </si>
  <si>
    <t xml:space="preserve">Sayote,Baguio Beans</t>
  </si>
  <si>
    <t xml:space="preserve">Transpo going to Marikina purchased kitchen Stocks</t>
  </si>
  <si>
    <t xml:space="preserve">Vinegar,Hotcake Mix,Powdered Sugar</t>
  </si>
  <si>
    <t xml:space="preserve">Bacon &amp; Baby Back Ribs</t>
  </si>
  <si>
    <t xml:space="preserve">Shah Bonn Jadd Gen Merch</t>
  </si>
  <si>
    <t xml:space="preserve">Spoon,Fork,Tissue</t>
  </si>
  <si>
    <t xml:space="preserve">Transpo going to Guadalupe purchased packaging</t>
  </si>
  <si>
    <t xml:space="preserve">443-315-251-000</t>
  </si>
  <si>
    <t xml:space="preserve">Poster Printing Breakfast Menu</t>
  </si>
  <si>
    <t xml:space="preserve">Bond Paper</t>
  </si>
  <si>
    <t xml:space="preserve">Blue Cheese</t>
  </si>
  <si>
    <t xml:space="preserve">Transpo going to KCC ofc</t>
  </si>
  <si>
    <t xml:space="preserve">Cheddar Cheese,Anchovies,Broas,Sardines,Baking Powder,Patis</t>
  </si>
  <si>
    <t xml:space="preserve">Smoked Bangus,Parsley,Arugula</t>
  </si>
  <si>
    <t xml:space="preserve">Laminating Film</t>
  </si>
  <si>
    <t xml:space="preserve">Color Laser Paper</t>
  </si>
  <si>
    <t xml:space="preserve">Ketsup,Bacon,Onion Powder,Salt</t>
  </si>
  <si>
    <t xml:space="preserve">Pepperoni</t>
  </si>
  <si>
    <t xml:space="preserve">Smoked Bangus &amp; Kalabasa</t>
  </si>
  <si>
    <t xml:space="preserve">Ribbon Printer, Order Slip</t>
  </si>
  <si>
    <t xml:space="preserve">Bread Flour,Artichoke,Breadcrumbs</t>
  </si>
  <si>
    <t xml:space="preserve">Toshco Reg Staff Payroll</t>
  </si>
  <si>
    <t xml:space="preserve">Payroll adjustment for Oct 11-25 cut off</t>
  </si>
  <si>
    <t xml:space="preserve">Ribbon for Printer (Kitchen) Correction Tape,Whiteboard Marker</t>
  </si>
  <si>
    <t xml:space="preserve">Blue Salt Enterprises</t>
  </si>
  <si>
    <t xml:space="preserve">328-496-295-000</t>
  </si>
  <si>
    <t xml:space="preserve">Binondo Manila</t>
  </si>
  <si>
    <t xml:space="preserve">LED Christmas Lights</t>
  </si>
  <si>
    <t xml:space="preserve">Transpo going to Divisoria</t>
  </si>
  <si>
    <t xml:space="preserve">Chuan Chong Glassware</t>
  </si>
  <si>
    <t xml:space="preserve">000-388-474-046</t>
  </si>
  <si>
    <t xml:space="preserve">EM</t>
  </si>
  <si>
    <t xml:space="preserve">Charry Siony Gen MDSG</t>
  </si>
  <si>
    <t xml:space="preserve">103-890-574-000</t>
  </si>
  <si>
    <t xml:space="preserve">Tondo Manila</t>
  </si>
  <si>
    <t xml:space="preserve">For the Month Ended:November 2017</t>
  </si>
  <si>
    <t xml:space="preserve">Corn Oil,APC,Iodized Salt,Butter</t>
  </si>
  <si>
    <t xml:space="preserve">Nora Meat Shop</t>
  </si>
  <si>
    <t xml:space="preserve">181-809-831-000</t>
  </si>
  <si>
    <t xml:space="preserve">Matikina City</t>
  </si>
  <si>
    <t xml:space="preserve">Photocopy of Month End Inverntory</t>
  </si>
  <si>
    <t xml:space="preserve">Oreo Cream</t>
  </si>
  <si>
    <t xml:space="preserve">Earles Delilcatessen</t>
  </si>
  <si>
    <t xml:space="preserve">213-675-818-005</t>
  </si>
  <si>
    <t xml:space="preserve">Gil Puyat Makati city</t>
  </si>
  <si>
    <t xml:space="preserve">Teflon Frying Pan</t>
  </si>
  <si>
    <t xml:space="preserve">Ink Cartridge ,Folder,PCV,Folder</t>
  </si>
  <si>
    <t xml:space="preserve">Photocopy of 2307 Form</t>
  </si>
  <si>
    <t xml:space="preserve">Crab Paste,Elbow Macaroni,Cream Cheese,Oreo Cookie,Sardines</t>
  </si>
  <si>
    <t xml:space="preserve">Cayene Powder,Arugula,</t>
  </si>
  <si>
    <t xml:space="preserve">Wendenberg International Corp</t>
  </si>
  <si>
    <t xml:space="preserve">San Antonio Vill Makati</t>
  </si>
  <si>
    <t xml:space="preserve">Repair of Coffee Machine</t>
  </si>
  <si>
    <t xml:space="preserve">Transpo going to Wendenberg</t>
  </si>
  <si>
    <t xml:space="preserve">Bacon</t>
  </si>
  <si>
    <t xml:space="preserve">Shah Bonn Jadd General Merch</t>
  </si>
  <si>
    <t xml:space="preserve">Canester,Pizza Box,Paper Straw</t>
  </si>
  <si>
    <t xml:space="preserve">Transpo going to Guadalupe Purchased Packaging Materials</t>
  </si>
  <si>
    <t xml:space="preserve">Valero St Makati</t>
  </si>
  <si>
    <t xml:space="preserve">Zaragosa Sardines</t>
  </si>
  <si>
    <t xml:space="preserve">Extra 1hr Duty for Cash Sales Deposit (Holiday)</t>
  </si>
  <si>
    <t xml:space="preserve">Baby Back Ribs &amp; Bacon</t>
  </si>
  <si>
    <t xml:space="preserve">White Onion (purchased only @ palengke)</t>
  </si>
  <si>
    <t xml:space="preserve">Plastic Fork</t>
  </si>
  <si>
    <t xml:space="preserve">Crab Paste,Chooey Choco,Ground Oregano,Cream Cheese,Demi Glace Sauce</t>
  </si>
  <si>
    <t xml:space="preserve">Sweet Chili Sauce,Cheese Powder,</t>
  </si>
  <si>
    <t xml:space="preserve">Datu Puti Patis,Toyo,Vinegar,Condensed Milk,Banana Lakatan</t>
  </si>
  <si>
    <t xml:space="preserve">HDMF</t>
  </si>
  <si>
    <t xml:space="preserve">000-530-703-000</t>
  </si>
  <si>
    <t xml:space="preserve">Gil Puyat Ave., Makati City</t>
  </si>
  <si>
    <t xml:space="preserve">Penalty Charge for Late Payment due to Insuficient Cash Balance</t>
  </si>
  <si>
    <t xml:space="preserve">Pepperoni,wanton,Sardines</t>
  </si>
  <si>
    <t xml:space="preserve">Table Napkin</t>
  </si>
  <si>
    <t xml:space="preserve">Timecard,Scotch Tape,Ballpen Refill</t>
  </si>
  <si>
    <t xml:space="preserve">Nescafe Coffee</t>
  </si>
  <si>
    <t xml:space="preserve">Tang Orange for Picasso Catering</t>
  </si>
  <si>
    <t xml:space="preserve">Egg &amp; Tomato</t>
  </si>
  <si>
    <t xml:space="preserve">For the Month Ended:December  2017</t>
  </si>
  <si>
    <t xml:space="preserve">Tosh Head Office</t>
  </si>
  <si>
    <t xml:space="preserve">Loyalty Award Program</t>
  </si>
  <si>
    <t xml:space="preserve">1 day duty (Nov.11-25 cut off)</t>
  </si>
  <si>
    <t xml:space="preserve">Copy Paper,Scotch TapeCorrection Tape,etc.</t>
  </si>
  <si>
    <t xml:space="preserve">Garlic Longganiza,Splenda,Broas,Sardines</t>
  </si>
  <si>
    <t xml:space="preserve">Smoked Bangus,Brisket,Lattuce</t>
  </si>
  <si>
    <t xml:space="preserve">Grenadine, Sunquick Orange,Lipton Tea</t>
  </si>
  <si>
    <t xml:space="preserve">Photocopy of  month end inventory</t>
  </si>
  <si>
    <t xml:space="preserve">Plastic Spoon &amp; Fork</t>
  </si>
  <si>
    <t xml:space="preserve">Managers Xmas Party</t>
  </si>
  <si>
    <t xml:space="preserve">Calamansi Puree,Century Tuna,Choco Fudge,Broas</t>
  </si>
  <si>
    <t xml:space="preserve">Pork Tenderloin &amp; Lettuce</t>
  </si>
  <si>
    <t xml:space="preserve">Transpo purchased Packaging Materials</t>
  </si>
  <si>
    <t xml:space="preserve">Polymay Enterprises</t>
  </si>
  <si>
    <t xml:space="preserve">191-854-182-000</t>
  </si>
  <si>
    <t xml:space="preserve">Paper cups,Plastic labo,Canester</t>
  </si>
  <si>
    <t xml:space="preserve">213-575-818-005</t>
  </si>
  <si>
    <t xml:space="preserve">Order Slip</t>
  </si>
  <si>
    <t xml:space="preserve">Photocopy of Solicitation Letter for xmas party</t>
  </si>
  <si>
    <t xml:space="preserve">Abmabarac Corporation</t>
  </si>
  <si>
    <t xml:space="preserve">006-748-072-0000</t>
  </si>
  <si>
    <t xml:space="preserve">Hotsauce</t>
  </si>
  <si>
    <t xml:space="preserve">Lettuce,Rice</t>
  </si>
  <si>
    <t xml:space="preserve">Cream Dory</t>
  </si>
  <si>
    <t xml:space="preserve">Breadcrumbs</t>
  </si>
  <si>
    <t xml:space="preserve">Transpo going to KCC Office</t>
  </si>
  <si>
    <t xml:space="preserve">French Baguette</t>
  </si>
  <si>
    <t xml:space="preserve">Condura Service Center</t>
  </si>
  <si>
    <t xml:space="preserve">Replaced of Capacitor</t>
  </si>
  <si>
    <t xml:space="preserve">Condura Staff</t>
  </si>
  <si>
    <t xml:space="preserve">TIP </t>
  </si>
  <si>
    <t xml:space="preserve">Lettuce,Chicken</t>
  </si>
  <si>
    <t xml:space="preserve">Garlic Longganiza,Cream Cheese,Soysauce</t>
  </si>
  <si>
    <t xml:space="preserve">Blu Alps Water</t>
  </si>
  <si>
    <t xml:space="preserve">102-652-774-001`</t>
  </si>
  <si>
    <t xml:space="preserve">Filtered Water</t>
  </si>
  <si>
    <t xml:space="preserve">Crab Paste,Sardines,Artichoke</t>
  </si>
  <si>
    <t xml:space="preserve">AC Hilario General Merchandise</t>
  </si>
  <si>
    <t xml:space="preserve">006-448-235-000</t>
  </si>
  <si>
    <t xml:space="preserve">Materials-repair of Water Filter</t>
  </si>
  <si>
    <t xml:space="preserve">Rey Todio</t>
  </si>
  <si>
    <t xml:space="preserve">Labor Fee c/o Repair of Water Filter</t>
  </si>
  <si>
    <t xml:space="preserve">Ribbon for Printer &amp; Sticker Paper</t>
  </si>
  <si>
    <t xml:space="preserve">Parsley &amp; Tomato</t>
  </si>
  <si>
    <t xml:space="preserve">Sanford Marketing Corp</t>
  </si>
  <si>
    <t xml:space="preserve">ACU Repair &amp; Cleaning</t>
  </si>
  <si>
    <t xml:space="preserve">Caniogan Pasig</t>
  </si>
  <si>
    <t xml:space="preserve">Riso copy of Cashier Report</t>
  </si>
  <si>
    <t xml:space="preserve">Transpo:Riso copy of Cashier Report</t>
  </si>
  <si>
    <t xml:space="preserve">Black Olives &amp; Capers</t>
  </si>
  <si>
    <t xml:space="preserve">Brisket &amp; Tomato</t>
  </si>
  <si>
    <t xml:space="preserve">Joy &amp; Gil Meat &amp; Veg Dealer</t>
  </si>
  <si>
    <t xml:space="preserve">911-381-792-000</t>
  </si>
  <si>
    <t xml:space="preserve">Whole Chicken</t>
  </si>
  <si>
    <t xml:space="preserve">Broas,Cream Cheese,Mayo</t>
  </si>
  <si>
    <t xml:space="preserve">Kutz Trading</t>
  </si>
  <si>
    <t xml:space="preserve">100-738-311-000</t>
  </si>
  <si>
    <t xml:space="preserve">Novaliches QC</t>
  </si>
  <si>
    <t xml:space="preserve">Condura Express Service Center</t>
  </si>
  <si>
    <t xml:space="preserve">Mango,Apple,American Lemon</t>
  </si>
  <si>
    <t xml:space="preserve">Basil,Mango,American Lemon,Pineapple</t>
  </si>
  <si>
    <t xml:space="preserve">Baby Back Ribs,Bacon</t>
  </si>
  <si>
    <t xml:space="preserve">Sardines,Crab Paste,Condensed Milk,Ground Oregano</t>
  </si>
  <si>
    <t xml:space="preserve">Lettuce.Ground Pepper,Mango,Orange,Apple</t>
  </si>
  <si>
    <t xml:space="preserve">Transpo going to Commi pick up Kitchen Stocks</t>
  </si>
  <si>
    <t xml:space="preserve">Transpo going to Market Market</t>
  </si>
  <si>
    <t xml:space="preserve">Eden Cheese,Cream Cheese,Wanton</t>
  </si>
  <si>
    <t xml:space="preserve">Transpo going to Foodzone</t>
  </si>
  <si>
    <t xml:space="preserve">Foodzone Inc</t>
  </si>
  <si>
    <t xml:space="preserve">006-846-011-000</t>
  </si>
  <si>
    <t xml:space="preserve">Mandaluyong City</t>
  </si>
  <si>
    <t xml:space="preserve">Pizza Cheese,Century Tuna</t>
  </si>
  <si>
    <t xml:space="preserve">Chicken Breast </t>
  </si>
  <si>
    <t xml:space="preserve">Oreo Cookie,Wanton Wrapper</t>
  </si>
  <si>
    <t xml:space="preserve">Glade Scented Gel</t>
  </si>
  <si>
    <t xml:space="preserve">Cucumber,Apple,Tomato,Lettuce,Basil</t>
  </si>
  <si>
    <t xml:space="preserve">Sardines,Cream Cheese,OreoVAnilla,Wanton</t>
  </si>
  <si>
    <t xml:space="preserve">Cream Cheese,All Purpose Cream</t>
  </si>
  <si>
    <t xml:space="preserve">OS,Ballpen,Ballpen Refill</t>
  </si>
  <si>
    <t xml:space="preserve">Pork Ribs,Chiken Leg</t>
  </si>
  <si>
    <t xml:space="preserve">Transpo going to Marikina Purchased kichen Stocks</t>
  </si>
  <si>
    <t xml:space="preserve">Joy &amp; Gil Meat &amp; Veg Trading</t>
  </si>
  <si>
    <t xml:space="preserve">Pork Liempo,Porkchop</t>
  </si>
  <si>
    <t xml:space="preserve">Ripe Mango,Lemon,Orange,Apple,Eggs</t>
  </si>
  <si>
    <t xml:space="preserve">Calamansi,Lemon,Ripe Mango,Chili Picante</t>
  </si>
  <si>
    <t xml:space="preserve">Scotch Tape,Ballpen Refill,AA Battery</t>
  </si>
  <si>
    <t xml:space="preserve">3G MInistopConvinience store</t>
  </si>
  <si>
    <t xml:space="preserve">Romaine Lettuce,Arugula,Tomato,Parsley,Calamansi,</t>
  </si>
  <si>
    <t xml:space="preserve">Pepper,Tomato,Eggs,Kalamansi</t>
  </si>
  <si>
    <t xml:space="preserve">San Miguel Beer</t>
  </si>
  <si>
    <t xml:space="preserve">Transpo going to Marikina Purchased Nachos</t>
  </si>
  <si>
    <t xml:space="preserve">Mayo &amp; Oreo Cookie</t>
  </si>
  <si>
    <t xml:space="preserve">For the Month Ended: December  2017</t>
  </si>
  <si>
    <t xml:space="preserve">Catering Expenses</t>
  </si>
  <si>
    <t xml:space="preserve">Pork Ribs &amp; Bacon</t>
  </si>
  <si>
    <t xml:space="preserve">Banana &amp; Alaska Condensed Milk</t>
  </si>
  <si>
    <t xml:space="preserve">Tang Orange</t>
  </si>
  <si>
    <t xml:space="preserve">Lumpia Wapper,Condensed Milk, Bacon Roll</t>
  </si>
  <si>
    <t xml:space="preserve">Ketchup,Alaska Condensed Milk,Mixed Veggies</t>
  </si>
  <si>
    <t xml:space="preserve">Crushed Graham</t>
  </si>
  <si>
    <t xml:space="preserve">Ketchup,Soysauce,Fresh Calamansi</t>
  </si>
  <si>
    <t xml:space="preserve">Nestle Cream,Bread Flour,AP Flour,Butter</t>
  </si>
  <si>
    <t xml:space="preserve">Magnolia All Purpose Flour,Nestle Cream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</si>
</sst>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/MMM;@"/>
    <numFmt numFmtId="166" formatCode="@"/>
    <numFmt numFmtId="167" formatCode="D/MMM/YY;@"/>
    <numFmt numFmtId="168" formatCode="_(* #,##0.00_);_(* \(#,##0.00\);_(* \-??_);_(@_)"/>
    <numFmt numFmtId="169" formatCode="MMM\ DD"/>
    <numFmt numFmtId="170" formatCode="0%"/>
    <numFmt numFmtId="171" formatCode="0.00%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b val="true"/>
      <sz val="8"/>
      <name val="Arial"/>
      <family val="2"/>
      <charset val="1"/>
    </font>
    <font>
      <sz val="8"/>
      <color rgb="FFFF000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9"/>
      <name val="Arial"/>
      <family val="2"/>
      <charset val="1"/>
    </font>
    <font>
      <sz val="9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303030"/>
      </left>
      <right style="thin">
        <color rgb="FF303030"/>
      </right>
      <top style="thin">
        <color rgb="FF303030"/>
      </top>
      <bottom/>
      <diagonal/>
    </border>
    <border diagonalUp="false" diagonalDown="false">
      <left style="thin">
        <color rgb="FF303030"/>
      </left>
      <right style="thin">
        <color rgb="FF303030"/>
      </right>
      <top style="thin">
        <color rgb="FF303030"/>
      </top>
      <bottom style="thin">
        <color rgb="FF303030"/>
      </bottom>
      <diagonal/>
    </border>
    <border diagonalUp="false" diagonalDown="false">
      <left style="thin">
        <color rgb="FF303030"/>
      </left>
      <right style="thin">
        <color rgb="FF303030"/>
      </right>
      <top/>
      <bottom style="thin">
        <color rgb="FF303030"/>
      </bottom>
      <diagonal/>
    </border>
    <border diagonalUp="false" diagonalDown="false">
      <left/>
      <right/>
      <top/>
      <bottom style="double">
        <color rgb="FF303030"/>
      </bottom>
      <diagonal/>
    </border>
    <border diagonalUp="false" diagonalDown="false">
      <left style="thin">
        <color rgb="FF303030"/>
      </left>
      <right/>
      <top style="thin">
        <color rgb="FF303030"/>
      </top>
      <bottom style="thin">
        <color rgb="FF30303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7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70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4" fillId="2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4" fillId="2" borderId="2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4" fillId="3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4" fillId="3" borderId="2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2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4" fillId="3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4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4" fillId="0" borderId="2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0" borderId="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4" fillId="3" borderId="3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8" fontId="4" fillId="2" borderId="3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8" fontId="4" fillId="2" borderId="2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9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4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5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4" fillId="2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4" fillId="3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4" fillId="0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5" fillId="0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0303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9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1.25" zeroHeight="false" outlineLevelRow="0" outlineLevelCol="0"/>
  <cols>
    <col collapsed="false" customWidth="true" hidden="false" outlineLevel="0" max="1" min="1" style="1" width="12.05"/>
    <col collapsed="false" customWidth="true" hidden="true" outlineLevel="0" max="2" min="2" style="2" width="9.17"/>
    <col collapsed="false" customWidth="true" hidden="false" outlineLevel="0" max="3" min="3" style="3" width="32.58"/>
    <col collapsed="false" customWidth="true" hidden="false" outlineLevel="0" max="4" min="4" style="4" width="17.63"/>
    <col collapsed="false" customWidth="true" hidden="false" outlineLevel="0" max="5" min="5" style="4" width="28.61"/>
    <col collapsed="false" customWidth="true" hidden="false" outlineLevel="0" max="6" min="6" style="2" width="9.89"/>
    <col collapsed="false" customWidth="true" hidden="false" outlineLevel="0" max="7" min="7" style="3" width="38.86"/>
    <col collapsed="false" customWidth="true" hidden="false" outlineLevel="0" max="8" min="8" style="5" width="10.07"/>
    <col collapsed="false" customWidth="true" hidden="false" outlineLevel="0" max="10" min="9" style="5" width="10.61"/>
    <col collapsed="false" customWidth="true" hidden="false" outlineLevel="0" max="11" min="11" style="5" width="15.29"/>
    <col collapsed="false" customWidth="true" hidden="false" outlineLevel="0" max="12" min="12" style="6" width="10.24"/>
    <col collapsed="false" customWidth="true" hidden="false" outlineLevel="0" max="13" min="13" style="5" width="14.39"/>
    <col collapsed="false" customWidth="true" hidden="false" outlineLevel="0" max="14" min="14" style="5" width="9.89"/>
    <col collapsed="false" customWidth="true" hidden="false" outlineLevel="0" max="15" min="15" style="5" width="8.63"/>
    <col collapsed="false" customWidth="true" hidden="false" outlineLevel="0" max="16" min="16" style="5" width="14.39"/>
    <col collapsed="false" customWidth="true" hidden="false" outlineLevel="0" max="17" min="17" style="5" width="12.59"/>
    <col collapsed="false" customWidth="true" hidden="false" outlineLevel="0" max="18" min="18" style="5" width="10.78"/>
    <col collapsed="false" customWidth="true" hidden="false" outlineLevel="0" max="19" min="19" style="5" width="10.43"/>
    <col collapsed="false" customWidth="true" hidden="false" outlineLevel="0" max="22" min="20" style="5" width="12.41"/>
    <col collapsed="false" customWidth="true" hidden="false" outlineLevel="0" max="24" min="23" style="5" width="9.89"/>
    <col collapsed="false" customWidth="true" hidden="false" outlineLevel="0" max="25" min="25" style="5" width="10.61"/>
    <col collapsed="false" customWidth="true" hidden="false" outlineLevel="0" max="26" min="26" style="5" width="8.26"/>
    <col collapsed="false" customWidth="true" hidden="false" outlineLevel="0" max="27" min="27" style="5" width="8.63"/>
    <col collapsed="false" customWidth="true" hidden="false" outlineLevel="0" max="28" min="28" style="5" width="11.87"/>
    <col collapsed="false" customWidth="true" hidden="false" outlineLevel="0" max="29" min="29" style="5" width="12.41"/>
    <col collapsed="false" customWidth="true" hidden="false" outlineLevel="0" max="30" min="30" style="5" width="9.89"/>
    <col collapsed="false" customWidth="true" hidden="false" outlineLevel="0" max="31" min="31" style="5" width="10.78"/>
    <col collapsed="false" customWidth="true" hidden="false" outlineLevel="0" max="32" min="32" style="5" width="11.87"/>
    <col collapsed="false" customWidth="true" hidden="false" outlineLevel="0" max="33" min="33" style="3" width="10.24"/>
    <col collapsed="false" customWidth="false" hidden="false" outlineLevel="0" max="257" min="34" style="3" width="11.5"/>
    <col collapsed="false" customWidth="false" hidden="false" outlineLevel="0" max="1025" min="258" style="0" width="11.5"/>
  </cols>
  <sheetData>
    <row r="1" customFormat="false" ht="12" hidden="false" customHeight="true" outlineLevel="0" collapsed="false">
      <c r="A1" s="7" t="s">
        <v>0</v>
      </c>
      <c r="C1" s="8"/>
    </row>
    <row r="2" customFormat="false" ht="12" hidden="false" customHeight="true" outlineLevel="0" collapsed="false">
      <c r="A2" s="7" t="s">
        <v>1</v>
      </c>
    </row>
    <row r="3" customFormat="false" ht="12" hidden="false" customHeight="true" outlineLevel="0" collapsed="false">
      <c r="A3" s="7" t="s">
        <v>2</v>
      </c>
      <c r="B3" s="8"/>
      <c r="C3" s="9"/>
      <c r="N3" s="10" t="n">
        <v>1301</v>
      </c>
      <c r="O3" s="10" t="n">
        <v>2402</v>
      </c>
      <c r="P3" s="10" t="n">
        <v>5001</v>
      </c>
      <c r="Q3" s="10" t="n">
        <v>5002</v>
      </c>
      <c r="R3" s="10" t="n">
        <v>6220</v>
      </c>
      <c r="S3" s="10" t="n">
        <v>6219</v>
      </c>
      <c r="T3" s="10" t="n">
        <v>6212</v>
      </c>
      <c r="U3" s="10"/>
      <c r="V3" s="10" t="n">
        <v>6222</v>
      </c>
      <c r="W3" s="10" t="n">
        <v>6229</v>
      </c>
      <c r="X3" s="10" t="n">
        <v>6211</v>
      </c>
      <c r="Y3" s="10" t="s">
        <v>3</v>
      </c>
      <c r="Z3" s="10"/>
      <c r="AA3" s="10" t="n">
        <v>6230</v>
      </c>
      <c r="AB3" s="10" t="s">
        <v>4</v>
      </c>
      <c r="AC3" s="10" t="n">
        <v>6202</v>
      </c>
      <c r="AD3" s="10" t="n">
        <v>6109</v>
      </c>
      <c r="AE3" s="10" t="n">
        <v>6236</v>
      </c>
      <c r="AF3" s="10" t="n">
        <v>1002</v>
      </c>
    </row>
    <row r="4" s="14" customFormat="true" ht="30" hidden="false" customHeight="true" outlineLevel="0" collapsed="false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22</v>
      </c>
      <c r="S4" s="13" t="s">
        <v>23</v>
      </c>
      <c r="T4" s="13" t="s">
        <v>24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3" t="s">
        <v>33</v>
      </c>
      <c r="AD4" s="13" t="s">
        <v>34</v>
      </c>
      <c r="AE4" s="13" t="s">
        <v>35</v>
      </c>
      <c r="AF4" s="13" t="s">
        <v>36</v>
      </c>
    </row>
    <row r="5" s="26" customFormat="true" ht="21.75" hidden="false" customHeight="true" outlineLevel="0" collapsed="false">
      <c r="A5" s="15" t="n">
        <v>42738</v>
      </c>
      <c r="B5" s="16"/>
      <c r="C5" s="17" t="s">
        <v>37</v>
      </c>
      <c r="D5" s="18" t="s">
        <v>38</v>
      </c>
      <c r="E5" s="18" t="s">
        <v>39</v>
      </c>
      <c r="F5" s="19" t="n">
        <v>559638</v>
      </c>
      <c r="G5" s="20" t="s">
        <v>40</v>
      </c>
      <c r="H5" s="21"/>
      <c r="I5" s="21"/>
      <c r="J5" s="21"/>
      <c r="K5" s="22" t="n">
        <v>102</v>
      </c>
      <c r="L5" s="23"/>
      <c r="M5" s="24" t="n">
        <f aca="false">SUM(H5:J5,K5/1.12)</f>
        <v>91.0714285714286</v>
      </c>
      <c r="N5" s="24" t="n">
        <f aca="false">K5/1.12*0.12</f>
        <v>10.9285714285714</v>
      </c>
      <c r="O5" s="24" t="n">
        <f aca="false">-SUM(I5:J5,K5/1.12)*L5</f>
        <v>-0</v>
      </c>
      <c r="P5" s="24"/>
      <c r="Q5" s="24"/>
      <c r="R5" s="24"/>
      <c r="S5" s="24"/>
      <c r="T5" s="24"/>
      <c r="U5" s="24" t="n">
        <v>91.07</v>
      </c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 t="n">
        <f aca="false">-SUM(N5:AE5)</f>
        <v>-101.998571428571</v>
      </c>
      <c r="AG5" s="25" t="n">
        <f aca="false">SUM(H5:K5)+AF5+O5</f>
        <v>0.00142857142857622</v>
      </c>
    </row>
    <row r="6" s="26" customFormat="true" ht="21.75" hidden="false" customHeight="true" outlineLevel="0" collapsed="false">
      <c r="A6" s="15" t="n">
        <v>42738</v>
      </c>
      <c r="B6" s="16"/>
      <c r="C6" s="17" t="s">
        <v>41</v>
      </c>
      <c r="D6" s="18" t="s">
        <v>42</v>
      </c>
      <c r="E6" s="18" t="s">
        <v>43</v>
      </c>
      <c r="F6" s="19" t="n">
        <v>15723</v>
      </c>
      <c r="G6" s="20" t="s">
        <v>44</v>
      </c>
      <c r="H6" s="21"/>
      <c r="I6" s="21"/>
      <c r="J6" s="21"/>
      <c r="K6" s="22" t="n">
        <v>902.26</v>
      </c>
      <c r="L6" s="23"/>
      <c r="M6" s="24" t="n">
        <f aca="false">SUM(H6:J6,K6/1.12)</f>
        <v>805.589285714286</v>
      </c>
      <c r="N6" s="24" t="n">
        <f aca="false">K6/1.12*0.12</f>
        <v>96.6707142857143</v>
      </c>
      <c r="O6" s="24" t="n">
        <f aca="false">-SUM(I6:J6,K6/1.12)*L6</f>
        <v>-0</v>
      </c>
      <c r="P6" s="24" t="n">
        <v>805.59</v>
      </c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 t="n">
        <f aca="false">-SUM(N6:AE6)</f>
        <v>-902.260714285714</v>
      </c>
      <c r="AG6" s="25" t="n">
        <f aca="false">SUM(H6:K6)+AF6+O6</f>
        <v>-0.00071428571436627</v>
      </c>
    </row>
    <row r="7" s="26" customFormat="true" ht="21.75" hidden="false" customHeight="true" outlineLevel="0" collapsed="false">
      <c r="A7" s="15" t="n">
        <v>42738</v>
      </c>
      <c r="B7" s="16"/>
      <c r="C7" s="17" t="s">
        <v>37</v>
      </c>
      <c r="D7" s="18" t="s">
        <v>38</v>
      </c>
      <c r="E7" s="18" t="s">
        <v>39</v>
      </c>
      <c r="F7" s="19" t="n">
        <v>559611</v>
      </c>
      <c r="G7" s="20" t="s">
        <v>45</v>
      </c>
      <c r="H7" s="21"/>
      <c r="I7" s="21"/>
      <c r="J7" s="21"/>
      <c r="K7" s="22" t="n">
        <v>26.25</v>
      </c>
      <c r="L7" s="23"/>
      <c r="M7" s="24" t="n">
        <f aca="false">SUM(H7:J7,K7/1.12)</f>
        <v>23.4375</v>
      </c>
      <c r="N7" s="24" t="n">
        <f aca="false">K7/1.12*0.12</f>
        <v>2.8125</v>
      </c>
      <c r="O7" s="24" t="n">
        <f aca="false">-SUM(I7:J7,K7/1.12)*L7</f>
        <v>-0</v>
      </c>
      <c r="P7" s="24"/>
      <c r="Q7" s="24"/>
      <c r="R7" s="24"/>
      <c r="S7" s="24"/>
      <c r="T7" s="24"/>
      <c r="U7" s="24"/>
      <c r="V7" s="24"/>
      <c r="W7" s="24"/>
      <c r="X7" s="24"/>
      <c r="Y7" s="24"/>
      <c r="Z7" s="24" t="n">
        <v>23.44</v>
      </c>
      <c r="AA7" s="24"/>
      <c r="AB7" s="24"/>
      <c r="AC7" s="24"/>
      <c r="AD7" s="24"/>
      <c r="AE7" s="24"/>
      <c r="AF7" s="24" t="n">
        <f aca="false">-SUM(N7:AE7)</f>
        <v>-26.2525</v>
      </c>
      <c r="AG7" s="25" t="n">
        <f aca="false">SUM(H7:K7)+AF7+O7</f>
        <v>-0.00250000000000128</v>
      </c>
    </row>
    <row r="8" s="26" customFormat="true" ht="21.75" hidden="false" customHeight="true" outlineLevel="0" collapsed="false">
      <c r="A8" s="15" t="n">
        <v>42739</v>
      </c>
      <c r="B8" s="16"/>
      <c r="C8" s="17" t="s">
        <v>46</v>
      </c>
      <c r="D8" s="18" t="s">
        <v>47</v>
      </c>
      <c r="E8" s="18" t="s">
        <v>48</v>
      </c>
      <c r="F8" s="19" t="n">
        <v>11337</v>
      </c>
      <c r="G8" s="20" t="s">
        <v>49</v>
      </c>
      <c r="H8" s="21"/>
      <c r="I8" s="21"/>
      <c r="J8" s="21"/>
      <c r="K8" s="22" t="n">
        <f aca="false">1562.54+187.51</f>
        <v>1750.05</v>
      </c>
      <c r="L8" s="23"/>
      <c r="M8" s="24" t="n">
        <f aca="false">SUM(H8:J8,K8/1.12)</f>
        <v>1562.54464285714</v>
      </c>
      <c r="N8" s="24" t="n">
        <f aca="false">K8/1.12*0.12</f>
        <v>187.505357142857</v>
      </c>
      <c r="O8" s="24" t="n">
        <f aca="false">-SUM(I8:J8,K8/1.12)*L8</f>
        <v>-0</v>
      </c>
      <c r="P8" s="24" t="n">
        <v>1562.54</v>
      </c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 t="n">
        <f aca="false">-SUM(N8:AE8)</f>
        <v>-1750.04535714286</v>
      </c>
      <c r="AG8" s="25" t="n">
        <f aca="false">SUM(H8:K8)+AF8+O8</f>
        <v>0.004642857142926</v>
      </c>
    </row>
    <row r="9" s="26" customFormat="true" ht="21.75" hidden="false" customHeight="true" outlineLevel="0" collapsed="false">
      <c r="A9" s="15" t="n">
        <v>42739</v>
      </c>
      <c r="B9" s="16"/>
      <c r="C9" s="17" t="s">
        <v>46</v>
      </c>
      <c r="D9" s="18" t="s">
        <v>47</v>
      </c>
      <c r="E9" s="18" t="s">
        <v>48</v>
      </c>
      <c r="F9" s="19" t="n">
        <v>11337</v>
      </c>
      <c r="G9" s="20" t="s">
        <v>50</v>
      </c>
      <c r="H9" s="21"/>
      <c r="I9" s="21"/>
      <c r="J9" s="21" t="n">
        <v>1063.1</v>
      </c>
      <c r="K9" s="22"/>
      <c r="L9" s="23"/>
      <c r="M9" s="24" t="n">
        <f aca="false">SUM(H9:J9,K9/1.12)</f>
        <v>1063.1</v>
      </c>
      <c r="N9" s="24" t="n">
        <f aca="false">K9/1.12*0.12</f>
        <v>0</v>
      </c>
      <c r="O9" s="24" t="n">
        <f aca="false">-SUM(I9:J9,K9/1.12)*L9</f>
        <v>-0</v>
      </c>
      <c r="P9" s="24" t="n">
        <v>1063.1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 t="n">
        <f aca="false">-SUM(N9:AE9)</f>
        <v>-1063.1</v>
      </c>
      <c r="AG9" s="25" t="n">
        <f aca="false">SUM(H9:K9)+AF9+O9</f>
        <v>0</v>
      </c>
    </row>
    <row r="10" s="26" customFormat="true" ht="21.75" hidden="false" customHeight="true" outlineLevel="0" collapsed="false">
      <c r="A10" s="15" t="n">
        <v>42739</v>
      </c>
      <c r="B10" s="16"/>
      <c r="C10" s="17" t="s">
        <v>51</v>
      </c>
      <c r="D10" s="18" t="s">
        <v>52</v>
      </c>
      <c r="E10" s="18" t="s">
        <v>43</v>
      </c>
      <c r="F10" s="19" t="n">
        <v>99712</v>
      </c>
      <c r="G10" s="20" t="s">
        <v>53</v>
      </c>
      <c r="H10" s="21"/>
      <c r="I10" s="21"/>
      <c r="J10" s="21"/>
      <c r="K10" s="22" t="n">
        <v>405</v>
      </c>
      <c r="L10" s="23"/>
      <c r="M10" s="24" t="n">
        <f aca="false">SUM(H10:J10,K10/1.12)</f>
        <v>361.607142857143</v>
      </c>
      <c r="N10" s="24" t="n">
        <f aca="false">K10/1.12*0.12</f>
        <v>43.3928571428571</v>
      </c>
      <c r="O10" s="24" t="n">
        <f aca="false">-SUM(I10:J10,K10/1.12)*L10</f>
        <v>-0</v>
      </c>
      <c r="P10" s="24"/>
      <c r="Q10" s="24" t="n">
        <v>361.61</v>
      </c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 t="n">
        <f aca="false">-SUM(N10:AE10)</f>
        <v>-405.002857142857</v>
      </c>
      <c r="AG10" s="25" t="n">
        <f aca="false">SUM(H10:K10)+AF10+O10</f>
        <v>-0.00285714285712402</v>
      </c>
    </row>
    <row r="11" s="26" customFormat="true" ht="21.75" hidden="false" customHeight="true" outlineLevel="0" collapsed="false">
      <c r="A11" s="15" t="n">
        <v>42739</v>
      </c>
      <c r="B11" s="16"/>
      <c r="C11" s="17" t="s">
        <v>54</v>
      </c>
      <c r="D11" s="18"/>
      <c r="E11" s="18"/>
      <c r="F11" s="19"/>
      <c r="G11" s="20" t="s">
        <v>55</v>
      </c>
      <c r="H11" s="21" t="n">
        <v>20</v>
      </c>
      <c r="I11" s="21"/>
      <c r="J11" s="21"/>
      <c r="K11" s="22"/>
      <c r="L11" s="23"/>
      <c r="M11" s="24" t="n">
        <f aca="false">SUM(H11:J11,K11/1.12)</f>
        <v>20</v>
      </c>
      <c r="N11" s="24" t="n">
        <f aca="false">K11/1.12*0.12</f>
        <v>0</v>
      </c>
      <c r="O11" s="24" t="n">
        <f aca="false">-SUM(I11:J11,K11/1.12)*L11</f>
        <v>-0</v>
      </c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 t="n">
        <v>20</v>
      </c>
      <c r="AB11" s="24"/>
      <c r="AC11" s="24"/>
      <c r="AD11" s="24"/>
      <c r="AE11" s="24"/>
      <c r="AF11" s="24" t="n">
        <f aca="false">-SUM(N11:AE11)</f>
        <v>-20</v>
      </c>
      <c r="AG11" s="25" t="n">
        <f aca="false">SUM(H11:K11)+AF11+O11</f>
        <v>0</v>
      </c>
    </row>
    <row r="12" s="26" customFormat="true" ht="22.5" hidden="false" customHeight="true" outlineLevel="0" collapsed="false">
      <c r="A12" s="15" t="n">
        <v>42741</v>
      </c>
      <c r="B12" s="16"/>
      <c r="C12" s="17" t="s">
        <v>46</v>
      </c>
      <c r="D12" s="18" t="s">
        <v>47</v>
      </c>
      <c r="E12" s="18" t="s">
        <v>48</v>
      </c>
      <c r="F12" s="19" t="n">
        <v>15028</v>
      </c>
      <c r="G12" s="19" t="s">
        <v>56</v>
      </c>
      <c r="H12" s="21"/>
      <c r="I12" s="21"/>
      <c r="J12" s="21"/>
      <c r="K12" s="22" t="n">
        <v>219.75</v>
      </c>
      <c r="L12" s="23"/>
      <c r="M12" s="24" t="n">
        <f aca="false">SUM(H12:J12,K12/1.12)</f>
        <v>196.205357142857</v>
      </c>
      <c r="N12" s="24" t="n">
        <f aca="false">K12/1.12*0.12</f>
        <v>23.5446428571429</v>
      </c>
      <c r="O12" s="24" t="n">
        <f aca="false">-SUM(I12:J12,K12/1.12)*L12</f>
        <v>-0</v>
      </c>
      <c r="P12" s="24"/>
      <c r="Q12" s="24"/>
      <c r="R12" s="24" t="n">
        <v>196.21</v>
      </c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 t="n">
        <f aca="false">-SUM(N12:AE12)</f>
        <v>-219.754642857143</v>
      </c>
      <c r="AG12" s="25" t="n">
        <f aca="false">SUM(H12:K12)+AF12+O12</f>
        <v>-0.00464285714286916</v>
      </c>
    </row>
    <row r="13" s="26" customFormat="true" ht="21.75" hidden="false" customHeight="true" outlineLevel="0" collapsed="false">
      <c r="A13" s="27" t="n">
        <v>42741</v>
      </c>
      <c r="B13" s="16"/>
      <c r="C13" s="17" t="s">
        <v>57</v>
      </c>
      <c r="D13" s="18" t="s">
        <v>58</v>
      </c>
      <c r="E13" s="18" t="s">
        <v>59</v>
      </c>
      <c r="F13" s="19" t="n">
        <v>25440</v>
      </c>
      <c r="G13" s="19" t="s">
        <v>60</v>
      </c>
      <c r="H13" s="21"/>
      <c r="I13" s="21"/>
      <c r="J13" s="21"/>
      <c r="K13" s="22" t="n">
        <v>104.75</v>
      </c>
      <c r="L13" s="23"/>
      <c r="M13" s="24" t="n">
        <f aca="false">SUM(H13:J13,K13/1.12)</f>
        <v>93.5267857142857</v>
      </c>
      <c r="N13" s="24" t="n">
        <f aca="false">K13/1.12*0.12</f>
        <v>11.2232142857143</v>
      </c>
      <c r="O13" s="24" t="n">
        <f aca="false">-SUM(I13:J13,K13/1.12)*L13</f>
        <v>-0</v>
      </c>
      <c r="P13" s="24"/>
      <c r="Q13" s="24"/>
      <c r="R13" s="24" t="n">
        <v>93.53</v>
      </c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 t="n">
        <f aca="false">-SUM(N13:AE13)</f>
        <v>-104.753214285714</v>
      </c>
      <c r="AG13" s="25" t="n">
        <f aca="false">SUM(H13:K13)+AF13+O13</f>
        <v>-0.00321428571427873</v>
      </c>
    </row>
    <row r="14" s="26" customFormat="true" ht="21.75" hidden="false" customHeight="true" outlineLevel="0" collapsed="false">
      <c r="A14" s="27" t="n">
        <v>42742</v>
      </c>
      <c r="B14" s="16"/>
      <c r="C14" s="17" t="s">
        <v>37</v>
      </c>
      <c r="D14" s="18" t="s">
        <v>38</v>
      </c>
      <c r="E14" s="18" t="s">
        <v>39</v>
      </c>
      <c r="F14" s="19" t="n">
        <v>575051</v>
      </c>
      <c r="G14" s="20" t="s">
        <v>61</v>
      </c>
      <c r="H14" s="21"/>
      <c r="I14" s="21"/>
      <c r="J14" s="21"/>
      <c r="K14" s="22" t="n">
        <v>976.5</v>
      </c>
      <c r="L14" s="23"/>
      <c r="M14" s="24" t="n">
        <f aca="false">SUM(H14:J14,K14/1.12)</f>
        <v>871.875</v>
      </c>
      <c r="N14" s="24" t="n">
        <f aca="false">K14/1.12*0.12</f>
        <v>104.625</v>
      </c>
      <c r="O14" s="24" t="n">
        <f aca="false">-SUM(I14:J14,K14/1.12)*L14</f>
        <v>-0</v>
      </c>
      <c r="P14" s="24"/>
      <c r="Q14" s="24"/>
      <c r="R14" s="24"/>
      <c r="S14" s="24"/>
      <c r="T14" s="24" t="n">
        <v>871.88</v>
      </c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 t="n">
        <f aca="false">-SUM(N14:AE14)</f>
        <v>-976.505</v>
      </c>
      <c r="AG14" s="25" t="n">
        <f aca="false">SUM(H14:K14)+AF14+O14</f>
        <v>-0.00499999999999545</v>
      </c>
    </row>
    <row r="15" s="26" customFormat="true" ht="21.75" hidden="false" customHeight="true" outlineLevel="0" collapsed="false">
      <c r="A15" s="27" t="n">
        <v>42742</v>
      </c>
      <c r="B15" s="16"/>
      <c r="C15" s="17" t="s">
        <v>37</v>
      </c>
      <c r="D15" s="18" t="s">
        <v>38</v>
      </c>
      <c r="E15" s="18" t="s">
        <v>39</v>
      </c>
      <c r="F15" s="19" t="n">
        <v>575097</v>
      </c>
      <c r="G15" s="19" t="s">
        <v>62</v>
      </c>
      <c r="H15" s="21"/>
      <c r="I15" s="21"/>
      <c r="J15" s="21"/>
      <c r="K15" s="21" t="n">
        <v>198</v>
      </c>
      <c r="L15" s="23"/>
      <c r="M15" s="24" t="n">
        <f aca="false">SUM(H15:J15,K15/1.12)</f>
        <v>176.785714285714</v>
      </c>
      <c r="N15" s="24" t="n">
        <f aca="false">K15/1.12*0.12</f>
        <v>21.2142857142857</v>
      </c>
      <c r="O15" s="24" t="n">
        <f aca="false">-SUM(I15:J15,K15/1.12)*L15</f>
        <v>-0</v>
      </c>
      <c r="P15" s="24"/>
      <c r="Q15" s="24"/>
      <c r="R15" s="24"/>
      <c r="S15" s="24"/>
      <c r="T15" s="24" t="n">
        <v>176.79</v>
      </c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 t="n">
        <f aca="false">-SUM(N15:AE15)</f>
        <v>-198.004285714286</v>
      </c>
      <c r="AG15" s="25" t="n">
        <f aca="false">SUM(H15:K15)+AF15+O15</f>
        <v>-0.00428571428571445</v>
      </c>
    </row>
    <row r="16" s="26" customFormat="true" ht="21.75" hidden="false" customHeight="true" outlineLevel="0" collapsed="false">
      <c r="A16" s="27" t="n">
        <v>42742</v>
      </c>
      <c r="B16" s="16"/>
      <c r="C16" s="17" t="s">
        <v>37</v>
      </c>
      <c r="D16" s="18" t="s">
        <v>38</v>
      </c>
      <c r="E16" s="18" t="s">
        <v>39</v>
      </c>
      <c r="F16" s="19" t="n">
        <v>575097</v>
      </c>
      <c r="G16" s="20" t="s">
        <v>63</v>
      </c>
      <c r="H16" s="21"/>
      <c r="I16" s="21"/>
      <c r="J16" s="21"/>
      <c r="K16" s="22" t="n">
        <v>31.5</v>
      </c>
      <c r="L16" s="23"/>
      <c r="M16" s="24" t="n">
        <f aca="false">SUM(H16:J16,K16/1.12)</f>
        <v>28.125</v>
      </c>
      <c r="N16" s="24" t="n">
        <f aca="false">K16/1.12*0.12</f>
        <v>3.375</v>
      </c>
      <c r="O16" s="24" t="n">
        <f aca="false">-SUM(I16:J16,K16/1.12)*L16</f>
        <v>-0</v>
      </c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 t="n">
        <v>28.13</v>
      </c>
      <c r="AA16" s="24"/>
      <c r="AB16" s="24"/>
      <c r="AC16" s="24"/>
      <c r="AD16" s="24"/>
      <c r="AE16" s="24"/>
      <c r="AF16" s="24" t="n">
        <f aca="false">-SUM(N16:AE16)</f>
        <v>-31.505</v>
      </c>
      <c r="AG16" s="25" t="n">
        <f aca="false">SUM(H16:K16)+AF16+O16</f>
        <v>-0.00499999999999901</v>
      </c>
    </row>
    <row r="17" s="26" customFormat="true" ht="21.75" hidden="false" customHeight="true" outlineLevel="0" collapsed="false">
      <c r="A17" s="27" t="n">
        <v>42742</v>
      </c>
      <c r="B17" s="16"/>
      <c r="C17" s="17" t="s">
        <v>37</v>
      </c>
      <c r="D17" s="18" t="s">
        <v>38</v>
      </c>
      <c r="E17" s="18" t="s">
        <v>39</v>
      </c>
      <c r="F17" s="19" t="n">
        <v>575102</v>
      </c>
      <c r="G17" s="20" t="s">
        <v>64</v>
      </c>
      <c r="H17" s="21"/>
      <c r="I17" s="21"/>
      <c r="J17" s="21"/>
      <c r="K17" s="22" t="n">
        <v>40</v>
      </c>
      <c r="L17" s="23"/>
      <c r="M17" s="24" t="n">
        <f aca="false">SUM(H17:J17,K17/1.12)</f>
        <v>35.7142857142857</v>
      </c>
      <c r="N17" s="24" t="n">
        <f aca="false">K17/1.12*0.12</f>
        <v>4.28571428571429</v>
      </c>
      <c r="O17" s="24" t="n">
        <f aca="false">-SUM(I17:J17,K17/1.12)*L17</f>
        <v>-0</v>
      </c>
      <c r="P17" s="24"/>
      <c r="Q17" s="24"/>
      <c r="R17" s="24"/>
      <c r="S17" s="24"/>
      <c r="T17" s="24" t="n">
        <v>35.71</v>
      </c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 t="n">
        <f aca="false">-SUM(N17:AE17)</f>
        <v>-39.9957142857143</v>
      </c>
      <c r="AG17" s="25" t="n">
        <f aca="false">SUM(H17:K17)+AF17+O17</f>
        <v>0.00428571428571445</v>
      </c>
    </row>
    <row r="18" s="26" customFormat="true" ht="21.75" hidden="false" customHeight="true" outlineLevel="0" collapsed="false">
      <c r="A18" s="27" t="n">
        <v>42742</v>
      </c>
      <c r="B18" s="16"/>
      <c r="C18" s="17" t="s">
        <v>57</v>
      </c>
      <c r="D18" s="18" t="s">
        <v>58</v>
      </c>
      <c r="E18" s="18" t="s">
        <v>59</v>
      </c>
      <c r="F18" s="19" t="n">
        <v>25441</v>
      </c>
      <c r="G18" s="19" t="s">
        <v>65</v>
      </c>
      <c r="H18" s="21"/>
      <c r="I18" s="21"/>
      <c r="J18" s="21"/>
      <c r="K18" s="22" t="n">
        <v>81</v>
      </c>
      <c r="L18" s="23"/>
      <c r="M18" s="24" t="n">
        <f aca="false">SUM(H18:J18,K18/1.12)</f>
        <v>72.3214285714286</v>
      </c>
      <c r="N18" s="24" t="n">
        <f aca="false">K18/1.12*0.12</f>
        <v>8.67857142857143</v>
      </c>
      <c r="O18" s="24" t="n">
        <f aca="false">-SUM(I18:J18,K18/1.12)*L18</f>
        <v>-0</v>
      </c>
      <c r="P18" s="24"/>
      <c r="Q18" s="24"/>
      <c r="R18" s="24" t="n">
        <v>72.32</v>
      </c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 t="n">
        <f aca="false">-SUM(N18:AE18)</f>
        <v>-80.9985714285714</v>
      </c>
      <c r="AG18" s="25" t="n">
        <f aca="false">SUM(H18:K18)+AF18+O18</f>
        <v>0.00142857142857622</v>
      </c>
    </row>
    <row r="19" s="26" customFormat="true" ht="21.75" hidden="false" customHeight="true" outlineLevel="0" collapsed="false">
      <c r="A19" s="27" t="n">
        <v>42742</v>
      </c>
      <c r="B19" s="16"/>
      <c r="C19" s="17" t="s">
        <v>66</v>
      </c>
      <c r="D19" s="18" t="s">
        <v>67</v>
      </c>
      <c r="E19" s="17" t="s">
        <v>68</v>
      </c>
      <c r="F19" s="19" t="n">
        <v>46961</v>
      </c>
      <c r="G19" s="20" t="s">
        <v>69</v>
      </c>
      <c r="H19" s="21"/>
      <c r="I19" s="21"/>
      <c r="J19" s="21"/>
      <c r="K19" s="22" t="n">
        <v>1540</v>
      </c>
      <c r="L19" s="23"/>
      <c r="M19" s="24" t="n">
        <f aca="false">SUM(H19:J19,K19/1.12)</f>
        <v>1375</v>
      </c>
      <c r="N19" s="24" t="n">
        <f aca="false">K19/1.12*0.12</f>
        <v>165</v>
      </c>
      <c r="O19" s="24" t="n">
        <f aca="false">-SUM(I19:J19,K19/1.12)*L19</f>
        <v>-0</v>
      </c>
      <c r="P19" s="24" t="n">
        <v>1375</v>
      </c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 t="n">
        <f aca="false">-SUM(N19:AE19)</f>
        <v>-1540</v>
      </c>
      <c r="AG19" s="25" t="n">
        <f aca="false">SUM(H19:K19)+AF19+O19</f>
        <v>0</v>
      </c>
    </row>
    <row r="20" s="26" customFormat="true" ht="21.75" hidden="false" customHeight="true" outlineLevel="0" collapsed="false">
      <c r="A20" s="27" t="n">
        <v>42742</v>
      </c>
      <c r="B20" s="16"/>
      <c r="C20" s="17" t="s">
        <v>70</v>
      </c>
      <c r="D20" s="18" t="s">
        <v>71</v>
      </c>
      <c r="E20" s="18" t="s">
        <v>72</v>
      </c>
      <c r="F20" s="19" t="n">
        <v>8736</v>
      </c>
      <c r="G20" s="21" t="s">
        <v>73</v>
      </c>
      <c r="H20" s="21"/>
      <c r="I20" s="21"/>
      <c r="J20" s="21" t="n">
        <v>600</v>
      </c>
      <c r="K20" s="22"/>
      <c r="L20" s="23"/>
      <c r="M20" s="24" t="n">
        <f aca="false">SUM(H20:J20,K20/1.12)</f>
        <v>600</v>
      </c>
      <c r="N20" s="24" t="n">
        <f aca="false">K20/1.12*0.12</f>
        <v>0</v>
      </c>
      <c r="O20" s="24" t="n">
        <f aca="false">-SUM(I20:J20,K20/1.12)*L20</f>
        <v>-0</v>
      </c>
      <c r="P20" s="24" t="n">
        <v>600</v>
      </c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 t="n">
        <f aca="false">-SUM(N20:AE20)</f>
        <v>-600</v>
      </c>
      <c r="AG20" s="25" t="n">
        <f aca="false">SUM(H20:K20)+AF20+O20</f>
        <v>0</v>
      </c>
    </row>
    <row r="21" s="26" customFormat="true" ht="21.75" hidden="false" customHeight="true" outlineLevel="0" collapsed="false">
      <c r="A21" s="27" t="n">
        <v>42742</v>
      </c>
      <c r="B21" s="16"/>
      <c r="C21" s="17" t="s">
        <v>46</v>
      </c>
      <c r="D21" s="18" t="s">
        <v>47</v>
      </c>
      <c r="E21" s="18" t="s">
        <v>48</v>
      </c>
      <c r="F21" s="19" t="n">
        <v>11810</v>
      </c>
      <c r="G21" s="20" t="s">
        <v>74</v>
      </c>
      <c r="H21" s="21"/>
      <c r="I21" s="21"/>
      <c r="J21" s="21"/>
      <c r="K21" s="22" t="n">
        <v>598.75</v>
      </c>
      <c r="L21" s="23"/>
      <c r="M21" s="24" t="n">
        <f aca="false">SUM(H21:J21,K21/1.12)</f>
        <v>534.598214285714</v>
      </c>
      <c r="N21" s="24" t="n">
        <f aca="false">K21/1.12*0.12</f>
        <v>64.1517857142857</v>
      </c>
      <c r="O21" s="24" t="n">
        <f aca="false">-SUM(I21:J21,K21/1.12)*L21</f>
        <v>-0</v>
      </c>
      <c r="P21" s="24" t="n">
        <v>534.6</v>
      </c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 t="n">
        <f aca="false">-SUM(N21:AE21)</f>
        <v>-598.751785714286</v>
      </c>
      <c r="AG21" s="25" t="n">
        <f aca="false">SUM(H21:K21)+AF21+O21</f>
        <v>-0.0017857142856883</v>
      </c>
    </row>
    <row r="22" s="39" customFormat="true" ht="21.75" hidden="false" customHeight="true" outlineLevel="0" collapsed="false">
      <c r="A22" s="28" t="n">
        <v>42742</v>
      </c>
      <c r="B22" s="29"/>
      <c r="C22" s="30" t="s">
        <v>46</v>
      </c>
      <c r="D22" s="31" t="s">
        <v>47</v>
      </c>
      <c r="E22" s="31" t="s">
        <v>48</v>
      </c>
      <c r="F22" s="32" t="n">
        <v>11810</v>
      </c>
      <c r="G22" s="33" t="s">
        <v>75</v>
      </c>
      <c r="H22" s="34"/>
      <c r="I22" s="34"/>
      <c r="J22" s="34" t="n">
        <v>2080.98</v>
      </c>
      <c r="K22" s="35"/>
      <c r="L22" s="36"/>
      <c r="M22" s="37" t="n">
        <f aca="false">SUM(H22:J22,K22/1.12)</f>
        <v>2080.98</v>
      </c>
      <c r="N22" s="37" t="n">
        <f aca="false">K22/1.12*0.12</f>
        <v>0</v>
      </c>
      <c r="O22" s="37" t="n">
        <f aca="false">-SUM(I22:J22,K22/1.12)*L22</f>
        <v>-0</v>
      </c>
      <c r="P22" s="37" t="n">
        <v>2080.98</v>
      </c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 t="n">
        <f aca="false">-SUM(N22:AE22)</f>
        <v>-2080.98</v>
      </c>
      <c r="AG22" s="38" t="n">
        <f aca="false">SUM(H22:K22)+AF22+O22</f>
        <v>0</v>
      </c>
    </row>
    <row r="23" s="26" customFormat="true" ht="21.75" hidden="false" customHeight="true" outlineLevel="0" collapsed="false">
      <c r="A23" s="15" t="n">
        <v>42738</v>
      </c>
      <c r="B23" s="16"/>
      <c r="C23" s="17" t="s">
        <v>37</v>
      </c>
      <c r="D23" s="18" t="s">
        <v>38</v>
      </c>
      <c r="E23" s="18" t="s">
        <v>39</v>
      </c>
      <c r="F23" s="19" t="n">
        <v>559638</v>
      </c>
      <c r="G23" s="20" t="s">
        <v>40</v>
      </c>
      <c r="H23" s="21"/>
      <c r="I23" s="21"/>
      <c r="J23" s="21"/>
      <c r="K23" s="22" t="n">
        <v>102</v>
      </c>
      <c r="L23" s="23"/>
      <c r="M23" s="24" t="n">
        <f aca="false">SUM(H23:J23,K23/1.12)</f>
        <v>91.0714285714286</v>
      </c>
      <c r="N23" s="24" t="n">
        <f aca="false">K23/1.12*0.12</f>
        <v>10.9285714285714</v>
      </c>
      <c r="O23" s="24" t="n">
        <f aca="false">-SUM(I23:J23,K23/1.12)*L23</f>
        <v>-0</v>
      </c>
      <c r="P23" s="24"/>
      <c r="Q23" s="24"/>
      <c r="R23" s="24"/>
      <c r="S23" s="24"/>
      <c r="T23" s="24"/>
      <c r="U23" s="24" t="n">
        <v>91.07</v>
      </c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 t="n">
        <f aca="false">-SUM(N23:AE23)</f>
        <v>-101.998571428571</v>
      </c>
      <c r="AG23" s="25" t="n">
        <f aca="false">SUM(H23:K23)+AF23+O23</f>
        <v>0.00142857142857622</v>
      </c>
    </row>
    <row r="24" s="26" customFormat="true" ht="21.75" hidden="false" customHeight="true" outlineLevel="0" collapsed="false">
      <c r="A24" s="15" t="n">
        <v>42738</v>
      </c>
      <c r="B24" s="16"/>
      <c r="C24" s="17" t="s">
        <v>41</v>
      </c>
      <c r="D24" s="18" t="s">
        <v>42</v>
      </c>
      <c r="E24" s="18" t="s">
        <v>43</v>
      </c>
      <c r="F24" s="19" t="n">
        <v>15723</v>
      </c>
      <c r="G24" s="20" t="s">
        <v>44</v>
      </c>
      <c r="H24" s="21"/>
      <c r="I24" s="21"/>
      <c r="J24" s="21"/>
      <c r="K24" s="22" t="n">
        <v>902.26</v>
      </c>
      <c r="L24" s="23"/>
      <c r="M24" s="24" t="n">
        <f aca="false">SUM(H24:J24,K24/1.12)</f>
        <v>805.589285714286</v>
      </c>
      <c r="N24" s="24" t="n">
        <f aca="false">K24/1.12*0.12</f>
        <v>96.6707142857143</v>
      </c>
      <c r="O24" s="24" t="n">
        <f aca="false">-SUM(I24:J24,K24/1.12)*L24</f>
        <v>-0</v>
      </c>
      <c r="P24" s="24" t="n">
        <v>805.59</v>
      </c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 t="n">
        <f aca="false">-SUM(N24:AE24)</f>
        <v>-902.260714285714</v>
      </c>
      <c r="AG24" s="25" t="n">
        <f aca="false">SUM(H24:K24)+AF24+O24</f>
        <v>-0.00071428571436627</v>
      </c>
    </row>
    <row r="25" s="26" customFormat="true" ht="21.75" hidden="false" customHeight="true" outlineLevel="0" collapsed="false">
      <c r="A25" s="15" t="n">
        <v>42738</v>
      </c>
      <c r="B25" s="16"/>
      <c r="C25" s="17" t="s">
        <v>37</v>
      </c>
      <c r="D25" s="18" t="s">
        <v>38</v>
      </c>
      <c r="E25" s="18" t="s">
        <v>39</v>
      </c>
      <c r="F25" s="19" t="n">
        <v>559611</v>
      </c>
      <c r="G25" s="20" t="s">
        <v>45</v>
      </c>
      <c r="H25" s="21"/>
      <c r="I25" s="21"/>
      <c r="J25" s="21"/>
      <c r="K25" s="22" t="n">
        <v>26.25</v>
      </c>
      <c r="L25" s="23"/>
      <c r="M25" s="24" t="n">
        <f aca="false">SUM(H25:J25,K25/1.12)</f>
        <v>23.4375</v>
      </c>
      <c r="N25" s="24" t="n">
        <f aca="false">K25/1.12*0.12</f>
        <v>2.8125</v>
      </c>
      <c r="O25" s="24" t="n">
        <f aca="false">-SUM(I25:J25,K25/1.12)*L25</f>
        <v>-0</v>
      </c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 t="n">
        <v>23.44</v>
      </c>
      <c r="AA25" s="24"/>
      <c r="AB25" s="24"/>
      <c r="AC25" s="24"/>
      <c r="AD25" s="24"/>
      <c r="AE25" s="24"/>
      <c r="AF25" s="24" t="n">
        <f aca="false">-SUM(N25:AE25)</f>
        <v>-26.2525</v>
      </c>
      <c r="AG25" s="25" t="n">
        <f aca="false">SUM(H25:K25)+AF25+O25</f>
        <v>-0.00250000000000128</v>
      </c>
    </row>
    <row r="26" s="26" customFormat="true" ht="21.75" hidden="false" customHeight="true" outlineLevel="0" collapsed="false">
      <c r="A26" s="15" t="n">
        <v>42739</v>
      </c>
      <c r="B26" s="16"/>
      <c r="C26" s="17" t="s">
        <v>46</v>
      </c>
      <c r="D26" s="18" t="s">
        <v>47</v>
      </c>
      <c r="E26" s="18" t="s">
        <v>48</v>
      </c>
      <c r="F26" s="19" t="n">
        <v>11337</v>
      </c>
      <c r="G26" s="20" t="s">
        <v>49</v>
      </c>
      <c r="H26" s="21"/>
      <c r="I26" s="21"/>
      <c r="J26" s="21"/>
      <c r="K26" s="22" t="n">
        <f aca="false">1562.54+187.51</f>
        <v>1750.05</v>
      </c>
      <c r="L26" s="23"/>
      <c r="M26" s="24" t="n">
        <f aca="false">SUM(H26:J26,K26/1.12)</f>
        <v>1562.54464285714</v>
      </c>
      <c r="N26" s="24" t="n">
        <f aca="false">K26/1.12*0.12</f>
        <v>187.505357142857</v>
      </c>
      <c r="O26" s="24" t="n">
        <f aca="false">-SUM(I26:J26,K26/1.12)*L26</f>
        <v>-0</v>
      </c>
      <c r="P26" s="24" t="n">
        <v>1562.54</v>
      </c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 t="n">
        <f aca="false">-SUM(N26:AE26)</f>
        <v>-1750.04535714286</v>
      </c>
      <c r="AG26" s="25" t="n">
        <f aca="false">SUM(H26:K26)+AF26+O26</f>
        <v>0.004642857142926</v>
      </c>
    </row>
    <row r="27" s="26" customFormat="true" ht="21.75" hidden="false" customHeight="true" outlineLevel="0" collapsed="false">
      <c r="A27" s="15" t="n">
        <v>42739</v>
      </c>
      <c r="B27" s="16"/>
      <c r="C27" s="17" t="s">
        <v>46</v>
      </c>
      <c r="D27" s="18" t="s">
        <v>47</v>
      </c>
      <c r="E27" s="18" t="s">
        <v>48</v>
      </c>
      <c r="F27" s="19" t="n">
        <v>11337</v>
      </c>
      <c r="G27" s="20" t="s">
        <v>50</v>
      </c>
      <c r="H27" s="21"/>
      <c r="I27" s="21"/>
      <c r="J27" s="21" t="n">
        <v>1063.1</v>
      </c>
      <c r="K27" s="22"/>
      <c r="L27" s="23"/>
      <c r="M27" s="24" t="n">
        <f aca="false">SUM(H27:J27,K27/1.12)</f>
        <v>1063.1</v>
      </c>
      <c r="N27" s="24" t="n">
        <f aca="false">K27/1.12*0.12</f>
        <v>0</v>
      </c>
      <c r="O27" s="24" t="n">
        <f aca="false">-SUM(I27:J27,K27/1.12)*L27</f>
        <v>-0</v>
      </c>
      <c r="P27" s="24" t="n">
        <v>1063.1</v>
      </c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 t="n">
        <f aca="false">-SUM(N27:AE27)</f>
        <v>-1063.1</v>
      </c>
      <c r="AG27" s="25" t="n">
        <f aca="false">SUM(H27:K27)+AF27+O27</f>
        <v>0</v>
      </c>
    </row>
    <row r="28" s="26" customFormat="true" ht="21.75" hidden="false" customHeight="true" outlineLevel="0" collapsed="false">
      <c r="A28" s="15" t="n">
        <v>42739</v>
      </c>
      <c r="B28" s="16"/>
      <c r="C28" s="17" t="s">
        <v>51</v>
      </c>
      <c r="D28" s="18" t="s">
        <v>52</v>
      </c>
      <c r="E28" s="18" t="s">
        <v>43</v>
      </c>
      <c r="F28" s="19" t="n">
        <v>99712</v>
      </c>
      <c r="G28" s="20" t="s">
        <v>53</v>
      </c>
      <c r="H28" s="21"/>
      <c r="I28" s="21"/>
      <c r="J28" s="21"/>
      <c r="K28" s="22" t="n">
        <v>405</v>
      </c>
      <c r="L28" s="23"/>
      <c r="M28" s="24" t="n">
        <f aca="false">SUM(H28:J28,K28/1.12)</f>
        <v>361.607142857143</v>
      </c>
      <c r="N28" s="24" t="n">
        <f aca="false">K28/1.12*0.12</f>
        <v>43.3928571428571</v>
      </c>
      <c r="O28" s="24" t="n">
        <f aca="false">-SUM(I28:J28,K28/1.12)*L28</f>
        <v>-0</v>
      </c>
      <c r="P28" s="24"/>
      <c r="Q28" s="24" t="n">
        <v>361.61</v>
      </c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 t="n">
        <f aca="false">-SUM(N28:AE28)</f>
        <v>-405.002857142857</v>
      </c>
      <c r="AG28" s="25" t="n">
        <f aca="false">SUM(H28:K28)+AF28+O28</f>
        <v>-0.00285714285712402</v>
      </c>
    </row>
    <row r="29" s="26" customFormat="true" ht="21.75" hidden="false" customHeight="true" outlineLevel="0" collapsed="false">
      <c r="A29" s="15" t="n">
        <v>42739</v>
      </c>
      <c r="B29" s="16"/>
      <c r="C29" s="17" t="s">
        <v>54</v>
      </c>
      <c r="D29" s="18"/>
      <c r="E29" s="18"/>
      <c r="F29" s="19"/>
      <c r="G29" s="20" t="s">
        <v>55</v>
      </c>
      <c r="H29" s="21" t="n">
        <v>20</v>
      </c>
      <c r="I29" s="21"/>
      <c r="J29" s="21"/>
      <c r="K29" s="22"/>
      <c r="L29" s="23"/>
      <c r="M29" s="24" t="n">
        <f aca="false">SUM(H29:J29,K29/1.12)</f>
        <v>20</v>
      </c>
      <c r="N29" s="24" t="n">
        <f aca="false">K29/1.12*0.12</f>
        <v>0</v>
      </c>
      <c r="O29" s="24" t="n">
        <f aca="false">-SUM(I29:J29,K29/1.12)*L29</f>
        <v>-0</v>
      </c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 t="n">
        <v>20</v>
      </c>
      <c r="AB29" s="24"/>
      <c r="AC29" s="24"/>
      <c r="AD29" s="24"/>
      <c r="AE29" s="24"/>
      <c r="AF29" s="24" t="n">
        <f aca="false">-SUM(N29:AE29)</f>
        <v>-20</v>
      </c>
      <c r="AG29" s="25" t="n">
        <f aca="false">SUM(H29:K29)+AF29+O29</f>
        <v>0</v>
      </c>
    </row>
    <row r="30" s="26" customFormat="true" ht="22.5" hidden="false" customHeight="true" outlineLevel="0" collapsed="false">
      <c r="A30" s="15" t="n">
        <v>42741</v>
      </c>
      <c r="B30" s="16"/>
      <c r="C30" s="17" t="s">
        <v>46</v>
      </c>
      <c r="D30" s="18" t="s">
        <v>47</v>
      </c>
      <c r="E30" s="18" t="s">
        <v>48</v>
      </c>
      <c r="F30" s="19" t="n">
        <v>15028</v>
      </c>
      <c r="G30" s="19" t="s">
        <v>56</v>
      </c>
      <c r="H30" s="21"/>
      <c r="I30" s="21"/>
      <c r="J30" s="21"/>
      <c r="K30" s="22" t="n">
        <v>219.75</v>
      </c>
      <c r="L30" s="23"/>
      <c r="M30" s="24" t="n">
        <f aca="false">SUM(H30:J30,K30/1.12)</f>
        <v>196.205357142857</v>
      </c>
      <c r="N30" s="24" t="n">
        <f aca="false">K30/1.12*0.12</f>
        <v>23.5446428571429</v>
      </c>
      <c r="O30" s="24" t="n">
        <f aca="false">-SUM(I30:J30,K30/1.12)*L30</f>
        <v>-0</v>
      </c>
      <c r="P30" s="24"/>
      <c r="Q30" s="24"/>
      <c r="R30" s="24" t="n">
        <v>196.21</v>
      </c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 t="n">
        <f aca="false">-SUM(N30:AE30)</f>
        <v>-219.754642857143</v>
      </c>
      <c r="AG30" s="25" t="n">
        <f aca="false">SUM(H30:K30)+AF30+O30</f>
        <v>-0.00464285714286916</v>
      </c>
    </row>
    <row r="31" s="26" customFormat="true" ht="21.75" hidden="false" customHeight="true" outlineLevel="0" collapsed="false">
      <c r="A31" s="27" t="n">
        <v>42741</v>
      </c>
      <c r="B31" s="16"/>
      <c r="C31" s="17" t="s">
        <v>57</v>
      </c>
      <c r="D31" s="18" t="s">
        <v>58</v>
      </c>
      <c r="E31" s="18" t="s">
        <v>59</v>
      </c>
      <c r="F31" s="19" t="n">
        <v>25440</v>
      </c>
      <c r="G31" s="19" t="s">
        <v>60</v>
      </c>
      <c r="H31" s="21"/>
      <c r="I31" s="21"/>
      <c r="J31" s="21"/>
      <c r="K31" s="22" t="n">
        <v>104.75</v>
      </c>
      <c r="L31" s="23"/>
      <c r="M31" s="24" t="n">
        <f aca="false">SUM(H31:J31,K31/1.12)</f>
        <v>93.5267857142857</v>
      </c>
      <c r="N31" s="24" t="n">
        <f aca="false">K31/1.12*0.12</f>
        <v>11.2232142857143</v>
      </c>
      <c r="O31" s="24" t="n">
        <f aca="false">-SUM(I31:J31,K31/1.12)*L31</f>
        <v>-0</v>
      </c>
      <c r="P31" s="24"/>
      <c r="Q31" s="24"/>
      <c r="R31" s="24" t="n">
        <v>93.53</v>
      </c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 t="n">
        <f aca="false">-SUM(N31:AE31)</f>
        <v>-104.753214285714</v>
      </c>
      <c r="AG31" s="25" t="n">
        <f aca="false">SUM(H31:K31)+AF31+O31</f>
        <v>-0.00321428571427873</v>
      </c>
    </row>
    <row r="32" s="26" customFormat="true" ht="21.75" hidden="false" customHeight="true" outlineLevel="0" collapsed="false">
      <c r="A32" s="27" t="n">
        <v>42742</v>
      </c>
      <c r="B32" s="16"/>
      <c r="C32" s="17" t="s">
        <v>37</v>
      </c>
      <c r="D32" s="18" t="s">
        <v>38</v>
      </c>
      <c r="E32" s="18" t="s">
        <v>39</v>
      </c>
      <c r="F32" s="19" t="n">
        <v>575051</v>
      </c>
      <c r="G32" s="20" t="s">
        <v>61</v>
      </c>
      <c r="H32" s="21"/>
      <c r="I32" s="21"/>
      <c r="J32" s="21"/>
      <c r="K32" s="22" t="n">
        <v>976.5</v>
      </c>
      <c r="L32" s="23"/>
      <c r="M32" s="24" t="n">
        <f aca="false">SUM(H32:J32,K32/1.12)</f>
        <v>871.875</v>
      </c>
      <c r="N32" s="24" t="n">
        <f aca="false">K32/1.12*0.12</f>
        <v>104.625</v>
      </c>
      <c r="O32" s="24" t="n">
        <f aca="false">-SUM(I32:J32,K32/1.12)*L32</f>
        <v>-0</v>
      </c>
      <c r="P32" s="24"/>
      <c r="Q32" s="24"/>
      <c r="R32" s="24"/>
      <c r="S32" s="24"/>
      <c r="T32" s="24" t="n">
        <v>871.88</v>
      </c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 t="n">
        <f aca="false">-SUM(N32:AE32)</f>
        <v>-976.505</v>
      </c>
      <c r="AG32" s="25" t="n">
        <f aca="false">SUM(H32:K32)+AF32+O32</f>
        <v>-0.00499999999999545</v>
      </c>
    </row>
    <row r="33" s="26" customFormat="true" ht="21.75" hidden="false" customHeight="true" outlineLevel="0" collapsed="false">
      <c r="A33" s="27" t="n">
        <v>42742</v>
      </c>
      <c r="B33" s="16"/>
      <c r="C33" s="17" t="s">
        <v>37</v>
      </c>
      <c r="D33" s="18" t="s">
        <v>38</v>
      </c>
      <c r="E33" s="18" t="s">
        <v>39</v>
      </c>
      <c r="F33" s="19" t="n">
        <v>575097</v>
      </c>
      <c r="G33" s="19" t="s">
        <v>62</v>
      </c>
      <c r="H33" s="21"/>
      <c r="I33" s="21"/>
      <c r="J33" s="21"/>
      <c r="K33" s="21" t="n">
        <v>198</v>
      </c>
      <c r="L33" s="23"/>
      <c r="M33" s="24" t="n">
        <f aca="false">SUM(H33:J33,K33/1.12)</f>
        <v>176.785714285714</v>
      </c>
      <c r="N33" s="24" t="n">
        <f aca="false">K33/1.12*0.12</f>
        <v>21.2142857142857</v>
      </c>
      <c r="O33" s="24" t="n">
        <f aca="false">-SUM(I33:J33,K33/1.12)*L33</f>
        <v>-0</v>
      </c>
      <c r="P33" s="24"/>
      <c r="Q33" s="24"/>
      <c r="R33" s="24"/>
      <c r="S33" s="24"/>
      <c r="T33" s="24" t="n">
        <v>176.79</v>
      </c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 t="n">
        <f aca="false">-SUM(N33:AE33)</f>
        <v>-198.004285714286</v>
      </c>
      <c r="AG33" s="25" t="n">
        <f aca="false">SUM(H33:K33)+AF33+O33</f>
        <v>-0.00428571428571445</v>
      </c>
    </row>
    <row r="34" s="26" customFormat="true" ht="21.75" hidden="false" customHeight="true" outlineLevel="0" collapsed="false">
      <c r="A34" s="27" t="n">
        <v>42742</v>
      </c>
      <c r="B34" s="16"/>
      <c r="C34" s="17" t="s">
        <v>37</v>
      </c>
      <c r="D34" s="18" t="s">
        <v>38</v>
      </c>
      <c r="E34" s="18" t="s">
        <v>39</v>
      </c>
      <c r="F34" s="19" t="n">
        <v>575097</v>
      </c>
      <c r="G34" s="20" t="s">
        <v>63</v>
      </c>
      <c r="H34" s="21"/>
      <c r="I34" s="21"/>
      <c r="J34" s="21"/>
      <c r="K34" s="22" t="n">
        <v>31.5</v>
      </c>
      <c r="L34" s="23"/>
      <c r="M34" s="24" t="n">
        <f aca="false">SUM(H34:J34,K34/1.12)</f>
        <v>28.125</v>
      </c>
      <c r="N34" s="24" t="n">
        <f aca="false">K34/1.12*0.12</f>
        <v>3.375</v>
      </c>
      <c r="O34" s="24" t="n">
        <f aca="false">-SUM(I34:J34,K34/1.12)*L34</f>
        <v>-0</v>
      </c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 t="n">
        <v>28.13</v>
      </c>
      <c r="AA34" s="24"/>
      <c r="AB34" s="24"/>
      <c r="AC34" s="24"/>
      <c r="AD34" s="24"/>
      <c r="AE34" s="24"/>
      <c r="AF34" s="24" t="n">
        <f aca="false">-SUM(N34:AE34)</f>
        <v>-31.505</v>
      </c>
      <c r="AG34" s="25" t="n">
        <f aca="false">SUM(H34:K34)+AF34+O34</f>
        <v>-0.00499999999999901</v>
      </c>
    </row>
    <row r="35" s="26" customFormat="true" ht="21.75" hidden="false" customHeight="true" outlineLevel="0" collapsed="false">
      <c r="A35" s="27" t="n">
        <v>42742</v>
      </c>
      <c r="B35" s="16"/>
      <c r="C35" s="17" t="s">
        <v>37</v>
      </c>
      <c r="D35" s="18" t="s">
        <v>38</v>
      </c>
      <c r="E35" s="18" t="s">
        <v>39</v>
      </c>
      <c r="F35" s="19" t="n">
        <v>575102</v>
      </c>
      <c r="G35" s="20" t="s">
        <v>64</v>
      </c>
      <c r="H35" s="21"/>
      <c r="I35" s="21"/>
      <c r="J35" s="21"/>
      <c r="K35" s="22" t="n">
        <v>40</v>
      </c>
      <c r="L35" s="23"/>
      <c r="M35" s="24" t="n">
        <f aca="false">SUM(H35:J35,K35/1.12)</f>
        <v>35.7142857142857</v>
      </c>
      <c r="N35" s="24" t="n">
        <f aca="false">K35/1.12*0.12</f>
        <v>4.28571428571429</v>
      </c>
      <c r="O35" s="24" t="n">
        <f aca="false">-SUM(I35:J35,K35/1.12)*L35</f>
        <v>-0</v>
      </c>
      <c r="P35" s="24"/>
      <c r="Q35" s="24"/>
      <c r="R35" s="24"/>
      <c r="S35" s="24"/>
      <c r="T35" s="24" t="n">
        <v>35.71</v>
      </c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 t="n">
        <f aca="false">-SUM(N35:AE35)</f>
        <v>-39.9957142857143</v>
      </c>
      <c r="AG35" s="25" t="n">
        <f aca="false">SUM(H35:K35)+AF35+O35</f>
        <v>0.00428571428571445</v>
      </c>
    </row>
    <row r="36" s="26" customFormat="true" ht="21.75" hidden="false" customHeight="true" outlineLevel="0" collapsed="false">
      <c r="A36" s="27" t="n">
        <v>42742</v>
      </c>
      <c r="B36" s="16"/>
      <c r="C36" s="17" t="s">
        <v>57</v>
      </c>
      <c r="D36" s="18" t="s">
        <v>58</v>
      </c>
      <c r="E36" s="18" t="s">
        <v>59</v>
      </c>
      <c r="F36" s="19" t="n">
        <v>25441</v>
      </c>
      <c r="G36" s="19" t="s">
        <v>65</v>
      </c>
      <c r="H36" s="21"/>
      <c r="I36" s="21"/>
      <c r="J36" s="21"/>
      <c r="K36" s="22" t="n">
        <v>81</v>
      </c>
      <c r="L36" s="23"/>
      <c r="M36" s="24" t="n">
        <f aca="false">SUM(H36:J36,K36/1.12)</f>
        <v>72.3214285714286</v>
      </c>
      <c r="N36" s="24" t="n">
        <f aca="false">K36/1.12*0.12</f>
        <v>8.67857142857143</v>
      </c>
      <c r="O36" s="24" t="n">
        <f aca="false">-SUM(I36:J36,K36/1.12)*L36</f>
        <v>-0</v>
      </c>
      <c r="P36" s="24"/>
      <c r="Q36" s="24"/>
      <c r="R36" s="24" t="n">
        <v>72.32</v>
      </c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 t="n">
        <f aca="false">-SUM(N36:AE36)</f>
        <v>-80.9985714285714</v>
      </c>
      <c r="AG36" s="25" t="n">
        <f aca="false">SUM(H36:K36)+AF36+O36</f>
        <v>0.00142857142857622</v>
      </c>
    </row>
    <row r="37" s="26" customFormat="true" ht="21.75" hidden="false" customHeight="true" outlineLevel="0" collapsed="false">
      <c r="A37" s="27" t="n">
        <v>42742</v>
      </c>
      <c r="B37" s="16"/>
      <c r="C37" s="17" t="s">
        <v>66</v>
      </c>
      <c r="D37" s="18" t="s">
        <v>67</v>
      </c>
      <c r="E37" s="17" t="s">
        <v>68</v>
      </c>
      <c r="F37" s="19" t="n">
        <v>46961</v>
      </c>
      <c r="G37" s="20" t="s">
        <v>69</v>
      </c>
      <c r="H37" s="21"/>
      <c r="I37" s="21"/>
      <c r="J37" s="21"/>
      <c r="K37" s="22" t="n">
        <v>1540</v>
      </c>
      <c r="L37" s="23"/>
      <c r="M37" s="24" t="n">
        <f aca="false">SUM(H37:J37,K37/1.12)</f>
        <v>1375</v>
      </c>
      <c r="N37" s="24" t="n">
        <f aca="false">K37/1.12*0.12</f>
        <v>165</v>
      </c>
      <c r="O37" s="24" t="n">
        <f aca="false">-SUM(I37:J37,K37/1.12)*L37</f>
        <v>-0</v>
      </c>
      <c r="P37" s="24" t="n">
        <v>1375</v>
      </c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 t="n">
        <f aca="false">-SUM(N37:AE37)</f>
        <v>-1540</v>
      </c>
      <c r="AG37" s="25" t="n">
        <f aca="false">SUM(H37:K37)+AF37+O37</f>
        <v>0</v>
      </c>
    </row>
    <row r="38" s="26" customFormat="true" ht="21.75" hidden="false" customHeight="true" outlineLevel="0" collapsed="false">
      <c r="A38" s="27" t="n">
        <v>42742</v>
      </c>
      <c r="B38" s="16"/>
      <c r="C38" s="17" t="s">
        <v>70</v>
      </c>
      <c r="D38" s="18" t="s">
        <v>71</v>
      </c>
      <c r="E38" s="18" t="s">
        <v>72</v>
      </c>
      <c r="F38" s="19" t="n">
        <v>8736</v>
      </c>
      <c r="G38" s="21" t="s">
        <v>73</v>
      </c>
      <c r="H38" s="21"/>
      <c r="I38" s="21"/>
      <c r="J38" s="21" t="n">
        <v>600</v>
      </c>
      <c r="K38" s="22"/>
      <c r="L38" s="23"/>
      <c r="M38" s="24" t="n">
        <f aca="false">SUM(H38:J38,K38/1.12)</f>
        <v>600</v>
      </c>
      <c r="N38" s="24" t="n">
        <f aca="false">K38/1.12*0.12</f>
        <v>0</v>
      </c>
      <c r="O38" s="24" t="n">
        <f aca="false">-SUM(I38:J38,K38/1.12)*L38</f>
        <v>-0</v>
      </c>
      <c r="P38" s="24" t="n">
        <v>600</v>
      </c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 t="n">
        <f aca="false">-SUM(N38:AE38)</f>
        <v>-600</v>
      </c>
      <c r="AG38" s="25" t="n">
        <f aca="false">SUM(H38:K38)+AF38+O38</f>
        <v>0</v>
      </c>
    </row>
    <row r="39" s="26" customFormat="true" ht="21.75" hidden="false" customHeight="true" outlineLevel="0" collapsed="false">
      <c r="A39" s="27" t="n">
        <v>42742</v>
      </c>
      <c r="B39" s="16"/>
      <c r="C39" s="17" t="s">
        <v>46</v>
      </c>
      <c r="D39" s="18" t="s">
        <v>47</v>
      </c>
      <c r="E39" s="18" t="s">
        <v>48</v>
      </c>
      <c r="F39" s="19" t="n">
        <v>11810</v>
      </c>
      <c r="G39" s="20" t="s">
        <v>74</v>
      </c>
      <c r="H39" s="21"/>
      <c r="I39" s="21"/>
      <c r="J39" s="21"/>
      <c r="K39" s="22" t="n">
        <v>598.75</v>
      </c>
      <c r="L39" s="23"/>
      <c r="M39" s="24" t="n">
        <f aca="false">SUM(H39:J39,K39/1.12)</f>
        <v>534.598214285714</v>
      </c>
      <c r="N39" s="24" t="n">
        <f aca="false">K39/1.12*0.12</f>
        <v>64.1517857142857</v>
      </c>
      <c r="O39" s="24" t="n">
        <f aca="false">-SUM(I39:J39,K39/1.12)*L39</f>
        <v>-0</v>
      </c>
      <c r="P39" s="24" t="n">
        <v>534.6</v>
      </c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 t="n">
        <f aca="false">-SUM(N39:AE39)</f>
        <v>-598.751785714286</v>
      </c>
      <c r="AG39" s="25" t="n">
        <f aca="false">SUM(H39:K39)+AF39+O39</f>
        <v>-0.0017857142856883</v>
      </c>
    </row>
    <row r="40" s="39" customFormat="true" ht="21.75" hidden="false" customHeight="true" outlineLevel="0" collapsed="false">
      <c r="A40" s="28" t="n">
        <v>42742</v>
      </c>
      <c r="B40" s="29"/>
      <c r="C40" s="30" t="s">
        <v>46</v>
      </c>
      <c r="D40" s="31" t="s">
        <v>47</v>
      </c>
      <c r="E40" s="31" t="s">
        <v>48</v>
      </c>
      <c r="F40" s="32" t="n">
        <v>11810</v>
      </c>
      <c r="G40" s="33" t="s">
        <v>75</v>
      </c>
      <c r="H40" s="34"/>
      <c r="I40" s="34"/>
      <c r="J40" s="34" t="n">
        <v>2080.98</v>
      </c>
      <c r="K40" s="35"/>
      <c r="L40" s="36"/>
      <c r="M40" s="37" t="n">
        <f aca="false">SUM(H40:J40,K40/1.12)</f>
        <v>2080.98</v>
      </c>
      <c r="N40" s="37" t="n">
        <f aca="false">K40/1.12*0.12</f>
        <v>0</v>
      </c>
      <c r="O40" s="37" t="n">
        <f aca="false">-SUM(I40:J40,K40/1.12)*L40</f>
        <v>-0</v>
      </c>
      <c r="P40" s="37" t="n">
        <v>2080.98</v>
      </c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 t="n">
        <f aca="false">-SUM(N40:AE40)</f>
        <v>-2080.98</v>
      </c>
      <c r="AG40" s="38" t="n">
        <f aca="false">SUM(H40:K40)+AF40+O40</f>
        <v>0</v>
      </c>
    </row>
    <row r="41" s="26" customFormat="true" ht="22.5" hidden="false" customHeight="true" outlineLevel="0" collapsed="false">
      <c r="A41" s="15" t="n">
        <v>42749</v>
      </c>
      <c r="B41" s="16"/>
      <c r="C41" s="17" t="s">
        <v>76</v>
      </c>
      <c r="D41" s="18" t="s">
        <v>77</v>
      </c>
      <c r="E41" s="18" t="s">
        <v>39</v>
      </c>
      <c r="F41" s="19" t="n">
        <v>23242</v>
      </c>
      <c r="G41" s="19" t="s">
        <v>78</v>
      </c>
      <c r="H41" s="21"/>
      <c r="I41" s="21"/>
      <c r="J41" s="21"/>
      <c r="K41" s="22" t="n">
        <v>400.14</v>
      </c>
      <c r="L41" s="23"/>
      <c r="M41" s="24" t="n">
        <f aca="false">SUM(H41:J41,K41/1.12)</f>
        <v>357.267857142857</v>
      </c>
      <c r="N41" s="24" t="n">
        <f aca="false">K41/1.12*0.12</f>
        <v>42.8721428571429</v>
      </c>
      <c r="O41" s="24" t="n">
        <f aca="false">-SUM(I41:J41,K41/1.12)*L41</f>
        <v>-0</v>
      </c>
      <c r="P41" s="24" t="n">
        <v>357.27</v>
      </c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 t="n">
        <f aca="false">-SUM(N41:AE41)</f>
        <v>-400.142142857143</v>
      </c>
      <c r="AG41" s="25" t="n">
        <f aca="false">SUM(H41:K41)+AF41+O41</f>
        <v>-0.00214285714287143</v>
      </c>
    </row>
    <row r="42" s="26" customFormat="true" ht="21.75" hidden="false" customHeight="true" outlineLevel="0" collapsed="false">
      <c r="A42" s="27" t="n">
        <v>42750</v>
      </c>
      <c r="B42" s="16"/>
      <c r="C42" s="17" t="s">
        <v>79</v>
      </c>
      <c r="D42" s="18" t="s">
        <v>80</v>
      </c>
      <c r="E42" s="18" t="s">
        <v>81</v>
      </c>
      <c r="F42" s="19" t="n">
        <v>71844</v>
      </c>
      <c r="G42" s="19" t="s">
        <v>82</v>
      </c>
      <c r="H42" s="21"/>
      <c r="I42" s="21"/>
      <c r="J42" s="21"/>
      <c r="K42" s="22" t="n">
        <v>78.5</v>
      </c>
      <c r="L42" s="23"/>
      <c r="M42" s="24" t="n">
        <f aca="false">SUM(H42:J42,K42/1.12)</f>
        <v>70.0892857142857</v>
      </c>
      <c r="N42" s="24" t="n">
        <f aca="false">K42/1.12*0.12</f>
        <v>8.41071428571429</v>
      </c>
      <c r="O42" s="24" t="n">
        <f aca="false">-SUM(I42:J42,K42/1.12)*L42</f>
        <v>-0</v>
      </c>
      <c r="P42" s="24"/>
      <c r="Q42" s="24" t="n">
        <v>70.09</v>
      </c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 t="n">
        <f aca="false">-SUM(N42:AE42)</f>
        <v>-78.5007142857143</v>
      </c>
      <c r="AG42" s="25" t="n">
        <f aca="false">SUM(H42:K42)+AF42+O42</f>
        <v>-0.000714285714281004</v>
      </c>
    </row>
    <row r="43" s="26" customFormat="true" ht="21.75" hidden="false" customHeight="true" outlineLevel="0" collapsed="false">
      <c r="A43" s="27" t="n">
        <v>42751</v>
      </c>
      <c r="B43" s="16"/>
      <c r="C43" s="17" t="s">
        <v>46</v>
      </c>
      <c r="D43" s="18" t="s">
        <v>47</v>
      </c>
      <c r="E43" s="18" t="s">
        <v>48</v>
      </c>
      <c r="F43" s="19" t="n">
        <v>14823</v>
      </c>
      <c r="G43" s="20" t="s">
        <v>83</v>
      </c>
      <c r="H43" s="21"/>
      <c r="I43" s="21"/>
      <c r="J43" s="21"/>
      <c r="K43" s="22" t="n">
        <v>1070.65</v>
      </c>
      <c r="L43" s="23"/>
      <c r="M43" s="24" t="n">
        <f aca="false">SUM(H43:J43,K43/1.12)</f>
        <v>955.9375</v>
      </c>
      <c r="N43" s="24" t="n">
        <f aca="false">K43/1.12*0.12</f>
        <v>114.7125</v>
      </c>
      <c r="O43" s="24" t="n">
        <f aca="false">-SUM(I43:J43,K43/1.12)*L43</f>
        <v>-0</v>
      </c>
      <c r="P43" s="24" t="n">
        <v>955.94</v>
      </c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 t="n">
        <f aca="false">-SUM(N43:AE43)</f>
        <v>-1070.6525</v>
      </c>
      <c r="AG43" s="25" t="n">
        <f aca="false">SUM(H43:K43)+AF43+O43</f>
        <v>-0.00250000000005457</v>
      </c>
    </row>
    <row r="44" s="26" customFormat="true" ht="21.75" hidden="false" customHeight="true" outlineLevel="0" collapsed="false">
      <c r="A44" s="27" t="n">
        <v>42751</v>
      </c>
      <c r="B44" s="16"/>
      <c r="C44" s="17" t="s">
        <v>84</v>
      </c>
      <c r="D44" s="18" t="s">
        <v>85</v>
      </c>
      <c r="E44" s="18" t="s">
        <v>86</v>
      </c>
      <c r="F44" s="19" t="n">
        <v>100817</v>
      </c>
      <c r="G44" s="19" t="s">
        <v>87</v>
      </c>
      <c r="H44" s="21"/>
      <c r="I44" s="21"/>
      <c r="J44" s="21"/>
      <c r="K44" s="21" t="n">
        <v>1669.39</v>
      </c>
      <c r="L44" s="23"/>
      <c r="M44" s="24" t="n">
        <f aca="false">SUM(H44:J44,K44/1.12)</f>
        <v>1490.52678571429</v>
      </c>
      <c r="N44" s="24" t="n">
        <f aca="false">K44/1.12*0.12</f>
        <v>178.863214285714</v>
      </c>
      <c r="O44" s="24" t="n">
        <f aca="false">-SUM(I44:J44,K44/1.12)*L44</f>
        <v>-0</v>
      </c>
      <c r="P44" s="24" t="n">
        <v>1490.53</v>
      </c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 t="n">
        <f aca="false">-SUM(N44:AE44)</f>
        <v>-1669.39321428571</v>
      </c>
      <c r="AG44" s="25" t="n">
        <f aca="false">SUM(H44:K44)+AF44+O44</f>
        <v>-0.00321428571419347</v>
      </c>
    </row>
    <row r="45" s="26" customFormat="true" ht="21.75" hidden="false" customHeight="true" outlineLevel="0" collapsed="false">
      <c r="A45" s="27" t="n">
        <v>42751</v>
      </c>
      <c r="B45" s="16"/>
      <c r="C45" s="17" t="s">
        <v>88</v>
      </c>
      <c r="D45" s="18"/>
      <c r="E45" s="18"/>
      <c r="F45" s="19"/>
      <c r="G45" s="20" t="s">
        <v>89</v>
      </c>
      <c r="H45" s="21" t="n">
        <v>100</v>
      </c>
      <c r="I45" s="21"/>
      <c r="J45" s="21"/>
      <c r="K45" s="21"/>
      <c r="L45" s="23"/>
      <c r="M45" s="24" t="n">
        <f aca="false">SUM(H45:J45,K45/1.12)</f>
        <v>100</v>
      </c>
      <c r="N45" s="24" t="n">
        <f aca="false">K45/1.12*0.12</f>
        <v>0</v>
      </c>
      <c r="O45" s="24" t="n">
        <f aca="false">-SUM(I45:J45,K45/1.12)*L45</f>
        <v>-0</v>
      </c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 t="n">
        <v>100</v>
      </c>
      <c r="AB45" s="24"/>
      <c r="AC45" s="24"/>
      <c r="AD45" s="24"/>
      <c r="AE45" s="24"/>
      <c r="AF45" s="24" t="n">
        <f aca="false">-SUM(N45:AE45)</f>
        <v>-100</v>
      </c>
      <c r="AG45" s="25" t="n">
        <f aca="false">SUM(H45:K45)+AF45+O45</f>
        <v>0</v>
      </c>
    </row>
    <row r="46" s="26" customFormat="true" ht="21.75" hidden="false" customHeight="true" outlineLevel="0" collapsed="false">
      <c r="A46" s="27" t="n">
        <v>42752</v>
      </c>
      <c r="B46" s="16"/>
      <c r="C46" s="17" t="s">
        <v>46</v>
      </c>
      <c r="D46" s="18" t="s">
        <v>47</v>
      </c>
      <c r="E46" s="18" t="s">
        <v>48</v>
      </c>
      <c r="F46" s="19" t="n">
        <v>16452</v>
      </c>
      <c r="G46" s="20" t="s">
        <v>90</v>
      </c>
      <c r="H46" s="21"/>
      <c r="I46" s="21"/>
      <c r="J46" s="21" t="n">
        <v>516.5</v>
      </c>
      <c r="K46" s="21"/>
      <c r="L46" s="23"/>
      <c r="M46" s="24" t="n">
        <f aca="false">SUM(H46:J46,K46/1.12)</f>
        <v>516.5</v>
      </c>
      <c r="N46" s="24" t="n">
        <f aca="false">K46/1.12*0.12</f>
        <v>0</v>
      </c>
      <c r="O46" s="24" t="n">
        <f aca="false">-SUM(I46:J46,K46/1.12)*L46</f>
        <v>-0</v>
      </c>
      <c r="P46" s="24" t="n">
        <v>516.5</v>
      </c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 t="n">
        <f aca="false">-SUM(N46:AE46)</f>
        <v>-516.5</v>
      </c>
      <c r="AG46" s="25" t="n">
        <f aca="false">SUM(H46:K46)+AF46+O46</f>
        <v>0</v>
      </c>
    </row>
    <row r="47" s="26" customFormat="true" ht="21.75" hidden="false" customHeight="true" outlineLevel="0" collapsed="false">
      <c r="A47" s="27" t="n">
        <v>42752</v>
      </c>
      <c r="B47" s="16"/>
      <c r="C47" s="17" t="s">
        <v>46</v>
      </c>
      <c r="D47" s="18" t="s">
        <v>47</v>
      </c>
      <c r="E47" s="18" t="s">
        <v>48</v>
      </c>
      <c r="F47" s="19" t="n">
        <v>16452</v>
      </c>
      <c r="G47" s="20" t="s">
        <v>91</v>
      </c>
      <c r="H47" s="21"/>
      <c r="I47" s="21"/>
      <c r="J47" s="21"/>
      <c r="K47" s="21" t="n">
        <f aca="false">372.63+44.72</f>
        <v>417.35</v>
      </c>
      <c r="L47" s="23"/>
      <c r="M47" s="24" t="n">
        <f aca="false">SUM(H47:J47,K47/1.12)</f>
        <v>372.633928571429</v>
      </c>
      <c r="N47" s="24" t="n">
        <f aca="false">K47/1.12*0.12</f>
        <v>44.7160714285714</v>
      </c>
      <c r="O47" s="24" t="n">
        <f aca="false">-SUM(I47:J47,K47/1.12)*L47</f>
        <v>-0</v>
      </c>
      <c r="P47" s="24" t="n">
        <v>372.63</v>
      </c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 t="n">
        <f aca="false">-SUM(N47:AE47)</f>
        <v>-417.346071428571</v>
      </c>
      <c r="AG47" s="25" t="n">
        <f aca="false">SUM(H47:K47)+AF47+O47</f>
        <v>0.00392857142861658</v>
      </c>
    </row>
    <row r="48" s="26" customFormat="true" ht="21.75" hidden="false" customHeight="true" outlineLevel="0" collapsed="false">
      <c r="A48" s="27" t="n">
        <v>42752</v>
      </c>
      <c r="B48" s="16"/>
      <c r="C48" s="17" t="s">
        <v>92</v>
      </c>
      <c r="D48" s="18" t="s">
        <v>93</v>
      </c>
      <c r="E48" s="18" t="s">
        <v>94</v>
      </c>
      <c r="F48" s="19" t="n">
        <v>76588</v>
      </c>
      <c r="G48" s="20" t="s">
        <v>95</v>
      </c>
      <c r="H48" s="21"/>
      <c r="I48" s="21"/>
      <c r="J48" s="21"/>
      <c r="K48" s="21" t="n">
        <v>1089.2</v>
      </c>
      <c r="L48" s="23"/>
      <c r="M48" s="24" t="n">
        <f aca="false">SUM(H48:J48,K48/1.12)</f>
        <v>972.5</v>
      </c>
      <c r="N48" s="24" t="n">
        <f aca="false">K48/1.12*0.12</f>
        <v>116.7</v>
      </c>
      <c r="O48" s="24" t="n">
        <f aca="false">-SUM(I48:J48,K48/1.12)*L48</f>
        <v>-0</v>
      </c>
      <c r="P48" s="24"/>
      <c r="Q48" s="24"/>
      <c r="R48" s="24"/>
      <c r="S48" s="24"/>
      <c r="T48" s="24"/>
      <c r="U48" s="24"/>
      <c r="V48" s="24"/>
      <c r="W48" s="24"/>
      <c r="X48" s="24" t="n">
        <v>972.5</v>
      </c>
      <c r="Y48" s="24"/>
      <c r="Z48" s="24"/>
      <c r="AA48" s="24"/>
      <c r="AB48" s="24"/>
      <c r="AC48" s="24"/>
      <c r="AD48" s="24"/>
      <c r="AE48" s="24"/>
      <c r="AF48" s="24" t="n">
        <f aca="false">-SUM(N48:AE48)</f>
        <v>-1089.2</v>
      </c>
      <c r="AG48" s="25" t="n">
        <f aca="false">SUM(H48:K48)+AF48+O48</f>
        <v>0</v>
      </c>
    </row>
    <row r="49" s="26" customFormat="true" ht="21.75" hidden="false" customHeight="true" outlineLevel="0" collapsed="false">
      <c r="A49" s="27" t="n">
        <v>42752</v>
      </c>
      <c r="B49" s="16"/>
      <c r="C49" s="17" t="s">
        <v>96</v>
      </c>
      <c r="D49" s="18"/>
      <c r="E49" s="18"/>
      <c r="F49" s="19"/>
      <c r="G49" s="20" t="s">
        <v>97</v>
      </c>
      <c r="H49" s="21" t="n">
        <v>70</v>
      </c>
      <c r="I49" s="21"/>
      <c r="J49" s="21"/>
      <c r="K49" s="21"/>
      <c r="L49" s="23"/>
      <c r="M49" s="24" t="n">
        <f aca="false">SUM(H49:J49,K49/1.12)</f>
        <v>70</v>
      </c>
      <c r="N49" s="24" t="n">
        <f aca="false">K49/1.12*0.12</f>
        <v>0</v>
      </c>
      <c r="O49" s="24" t="n">
        <f aca="false">-SUM(I49:J49,K49/1.12)*L49</f>
        <v>-0</v>
      </c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 t="n">
        <v>70</v>
      </c>
      <c r="AB49" s="24"/>
      <c r="AC49" s="24"/>
      <c r="AD49" s="24"/>
      <c r="AE49" s="24"/>
      <c r="AF49" s="24" t="n">
        <f aca="false">-SUM(N49:AE49)</f>
        <v>-70</v>
      </c>
      <c r="AG49" s="25" t="n">
        <f aca="false">SUM(H49:K49)+AF49+O49</f>
        <v>0</v>
      </c>
    </row>
    <row r="50" s="26" customFormat="true" ht="21.75" hidden="false" customHeight="true" outlineLevel="0" collapsed="false">
      <c r="A50" s="27" t="n">
        <v>42752</v>
      </c>
      <c r="B50" s="16"/>
      <c r="C50" s="17" t="s">
        <v>98</v>
      </c>
      <c r="D50" s="18" t="s">
        <v>99</v>
      </c>
      <c r="E50" s="18" t="s">
        <v>100</v>
      </c>
      <c r="F50" s="19" t="n">
        <v>122096</v>
      </c>
      <c r="G50" s="20" t="s">
        <v>101</v>
      </c>
      <c r="H50" s="21"/>
      <c r="I50" s="21"/>
      <c r="J50" s="21"/>
      <c r="K50" s="22" t="n">
        <v>675</v>
      </c>
      <c r="L50" s="23"/>
      <c r="M50" s="24" t="n">
        <f aca="false">SUM(H50:J50,K50/1.12)</f>
        <v>602.678571428571</v>
      </c>
      <c r="N50" s="24" t="n">
        <f aca="false">K50/1.12*0.12</f>
        <v>72.3214285714286</v>
      </c>
      <c r="O50" s="24" t="n">
        <f aca="false">-SUM(I50:J50,K50/1.12)*L50</f>
        <v>-0</v>
      </c>
      <c r="P50" s="24"/>
      <c r="Q50" s="24"/>
      <c r="R50" s="24"/>
      <c r="S50" s="24" t="n">
        <v>602.68</v>
      </c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 t="n">
        <f aca="false">-SUM(N50:AE50)</f>
        <v>-675.001428571429</v>
      </c>
      <c r="AG50" s="25" t="n">
        <f aca="false">SUM(H50:K50)+AF50+O50</f>
        <v>-0.00142857142850517</v>
      </c>
    </row>
    <row r="51" s="26" customFormat="true" ht="21.75" hidden="false" customHeight="true" outlineLevel="0" collapsed="false">
      <c r="A51" s="27" t="n">
        <v>42752</v>
      </c>
      <c r="B51" s="16"/>
      <c r="C51" s="17" t="s">
        <v>54</v>
      </c>
      <c r="D51" s="18"/>
      <c r="E51" s="18"/>
      <c r="F51" s="19"/>
      <c r="G51" s="20" t="s">
        <v>102</v>
      </c>
      <c r="H51" s="21" t="n">
        <v>40</v>
      </c>
      <c r="I51" s="21"/>
      <c r="J51" s="21"/>
      <c r="K51" s="22"/>
      <c r="L51" s="23"/>
      <c r="M51" s="24" t="n">
        <f aca="false">SUM(H51:J51,K51/1.12)</f>
        <v>40</v>
      </c>
      <c r="N51" s="24" t="n">
        <f aca="false">K51/1.12*0.12</f>
        <v>0</v>
      </c>
      <c r="O51" s="24" t="n">
        <f aca="false">-SUM(I51:J51,K51/1.12)*L51</f>
        <v>-0</v>
      </c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 t="n">
        <v>40</v>
      </c>
      <c r="AB51" s="24"/>
      <c r="AC51" s="24"/>
      <c r="AD51" s="24"/>
      <c r="AE51" s="24"/>
      <c r="AF51" s="24" t="n">
        <f aca="false">-SUM(N51:AE51)</f>
        <v>-40</v>
      </c>
      <c r="AG51" s="25" t="n">
        <f aca="false">SUM(H51:K51)+AF51+O51</f>
        <v>0</v>
      </c>
    </row>
    <row r="52" s="26" customFormat="true" ht="21.75" hidden="false" customHeight="true" outlineLevel="0" collapsed="false">
      <c r="A52" s="27" t="n">
        <v>42753</v>
      </c>
      <c r="B52" s="16"/>
      <c r="C52" s="17" t="s">
        <v>46</v>
      </c>
      <c r="D52" s="18" t="s">
        <v>47</v>
      </c>
      <c r="E52" s="18" t="s">
        <v>48</v>
      </c>
      <c r="F52" s="19" t="n">
        <v>13699</v>
      </c>
      <c r="G52" s="19" t="s">
        <v>103</v>
      </c>
      <c r="H52" s="21"/>
      <c r="I52" s="21"/>
      <c r="J52" s="21" t="n">
        <v>379.6</v>
      </c>
      <c r="K52" s="22"/>
      <c r="L52" s="23"/>
      <c r="M52" s="24" t="n">
        <f aca="false">SUM(H52:J52,K52/1.12)</f>
        <v>379.6</v>
      </c>
      <c r="N52" s="24" t="n">
        <f aca="false">K52/1.12*0.12</f>
        <v>0</v>
      </c>
      <c r="O52" s="24" t="n">
        <f aca="false">-SUM(I52:J52,K52/1.12)*L52</f>
        <v>-0</v>
      </c>
      <c r="P52" s="24" t="n">
        <v>379.6</v>
      </c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 t="n">
        <f aca="false">-SUM(N52:AE52)</f>
        <v>-379.6</v>
      </c>
      <c r="AG52" s="25" t="n">
        <f aca="false">SUM(H52:K52)+AF52+O52</f>
        <v>0</v>
      </c>
    </row>
    <row r="53" s="26" customFormat="true" ht="21.75" hidden="false" customHeight="true" outlineLevel="0" collapsed="false">
      <c r="A53" s="27" t="n">
        <v>42753</v>
      </c>
      <c r="B53" s="16"/>
      <c r="C53" s="17" t="s">
        <v>46</v>
      </c>
      <c r="D53" s="18" t="s">
        <v>47</v>
      </c>
      <c r="E53" s="18" t="s">
        <v>48</v>
      </c>
      <c r="F53" s="19" t="n">
        <v>13699</v>
      </c>
      <c r="G53" s="20" t="s">
        <v>104</v>
      </c>
      <c r="H53" s="21"/>
      <c r="I53" s="21"/>
      <c r="J53" s="21"/>
      <c r="K53" s="22" t="n">
        <f aca="false">332.95+39.95</f>
        <v>372.9</v>
      </c>
      <c r="L53" s="23"/>
      <c r="M53" s="24" t="n">
        <f aca="false">SUM(H53:J53,K53/1.12)</f>
        <v>332.946428571428</v>
      </c>
      <c r="N53" s="24" t="n">
        <f aca="false">K53/1.12*0.12</f>
        <v>39.9535714285714</v>
      </c>
      <c r="O53" s="24" t="n">
        <f aca="false">-SUM(I53:J53,K53/1.12)*L53</f>
        <v>-0</v>
      </c>
      <c r="P53" s="24" t="n">
        <v>332.95</v>
      </c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 t="n">
        <f aca="false">-SUM(N53:AE53)</f>
        <v>-372.903571428571</v>
      </c>
      <c r="AG53" s="25" t="n">
        <f aca="false">SUM(H53:K53)+AF53+O53</f>
        <v>-0.00357142857143344</v>
      </c>
    </row>
    <row r="54" s="26" customFormat="true" ht="21.75" hidden="false" customHeight="true" outlineLevel="0" collapsed="false">
      <c r="A54" s="27" t="n">
        <v>42754</v>
      </c>
      <c r="B54" s="16"/>
      <c r="C54" s="17" t="s">
        <v>37</v>
      </c>
      <c r="D54" s="18" t="s">
        <v>105</v>
      </c>
      <c r="E54" s="18" t="s">
        <v>39</v>
      </c>
      <c r="F54" s="19" t="n">
        <v>63056</v>
      </c>
      <c r="G54" s="21" t="s">
        <v>106</v>
      </c>
      <c r="H54" s="21"/>
      <c r="I54" s="21"/>
      <c r="J54" s="21"/>
      <c r="K54" s="22" t="n">
        <v>30</v>
      </c>
      <c r="L54" s="23"/>
      <c r="M54" s="24" t="n">
        <f aca="false">SUM(H54:J54,K54/1.12)</f>
        <v>26.7857142857143</v>
      </c>
      <c r="N54" s="24" t="n">
        <f aca="false">K54/1.12*0.12</f>
        <v>3.21428571428571</v>
      </c>
      <c r="O54" s="24" t="n">
        <f aca="false">-SUM(I54:J54,K54/1.12)*L54</f>
        <v>-0</v>
      </c>
      <c r="P54" s="24"/>
      <c r="Q54" s="24"/>
      <c r="R54" s="24"/>
      <c r="S54" s="24"/>
      <c r="T54" s="24" t="n">
        <v>26.79</v>
      </c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 t="n">
        <f aca="false">-SUM(N54:AE54)</f>
        <v>-30.0042857142857</v>
      </c>
      <c r="AG54" s="25" t="n">
        <f aca="false">SUM(H54:K54)+AF54+O54</f>
        <v>-0.00428571428571445</v>
      </c>
    </row>
    <row r="55" s="26" customFormat="true" ht="21.75" hidden="false" customHeight="true" outlineLevel="0" collapsed="false">
      <c r="A55" s="27" t="n">
        <v>42755</v>
      </c>
      <c r="B55" s="16"/>
      <c r="C55" s="17" t="s">
        <v>96</v>
      </c>
      <c r="D55" s="18"/>
      <c r="E55" s="18"/>
      <c r="F55" s="19"/>
      <c r="G55" s="40" t="s">
        <v>97</v>
      </c>
      <c r="H55" s="21" t="n">
        <v>14</v>
      </c>
      <c r="I55" s="21"/>
      <c r="J55" s="21"/>
      <c r="K55" s="22"/>
      <c r="L55" s="23"/>
      <c r="M55" s="24" t="n">
        <f aca="false">SUM(H55:J55,K55/1.12)</f>
        <v>14</v>
      </c>
      <c r="N55" s="24" t="n">
        <f aca="false">K55/1.12*0.12</f>
        <v>0</v>
      </c>
      <c r="O55" s="24" t="n">
        <f aca="false">-SUM(I55:J55,K55/1.12)*L55</f>
        <v>-0</v>
      </c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 t="n">
        <v>14</v>
      </c>
      <c r="AB55" s="24"/>
      <c r="AC55" s="24"/>
      <c r="AD55" s="24"/>
      <c r="AE55" s="24"/>
      <c r="AF55" s="24" t="n">
        <f aca="false">-SUM(N55:AE55)</f>
        <v>-14</v>
      </c>
      <c r="AG55" s="25" t="n">
        <f aca="false">SUM(H55:K55)+AF55+O55</f>
        <v>0</v>
      </c>
    </row>
    <row r="56" s="26" customFormat="true" ht="21.75" hidden="false" customHeight="true" outlineLevel="0" collapsed="false">
      <c r="A56" s="27" t="n">
        <v>42755</v>
      </c>
      <c r="B56" s="16"/>
      <c r="C56" s="17" t="s">
        <v>92</v>
      </c>
      <c r="D56" s="18" t="s">
        <v>93</v>
      </c>
      <c r="E56" s="18" t="s">
        <v>94</v>
      </c>
      <c r="F56" s="19" t="n">
        <v>82854</v>
      </c>
      <c r="G56" s="40" t="s">
        <v>107</v>
      </c>
      <c r="H56" s="21"/>
      <c r="I56" s="21"/>
      <c r="J56" s="21"/>
      <c r="K56" s="22" t="n">
        <v>729.25</v>
      </c>
      <c r="L56" s="23"/>
      <c r="M56" s="24" t="n">
        <f aca="false">SUM(H56:J56,K56/1.12)</f>
        <v>651.116071428571</v>
      </c>
      <c r="N56" s="24" t="n">
        <f aca="false">K56/1.12*0.12</f>
        <v>78.1339285714286</v>
      </c>
      <c r="O56" s="24" t="n">
        <f aca="false">-SUM(I56:J56,K56/1.12)*L56</f>
        <v>-0</v>
      </c>
      <c r="P56" s="24"/>
      <c r="Q56" s="24"/>
      <c r="R56" s="24" t="n">
        <v>651.12</v>
      </c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 t="n">
        <f aca="false">-SUM(N56:AE56)</f>
        <v>-729.253928571429</v>
      </c>
      <c r="AG56" s="25" t="n">
        <f aca="false">SUM(H56:K56)+AF56+O56</f>
        <v>-0.00392857142855974</v>
      </c>
    </row>
    <row r="57" s="26" customFormat="true" ht="21.75" hidden="false" customHeight="true" outlineLevel="0" collapsed="false">
      <c r="A57" s="27" t="n">
        <v>42756</v>
      </c>
      <c r="B57" s="16"/>
      <c r="C57" s="17" t="s">
        <v>88</v>
      </c>
      <c r="D57" s="18"/>
      <c r="E57" s="18"/>
      <c r="F57" s="19"/>
      <c r="G57" s="40" t="s">
        <v>108</v>
      </c>
      <c r="H57" s="21" t="n">
        <v>100</v>
      </c>
      <c r="I57" s="21"/>
      <c r="J57" s="21"/>
      <c r="K57" s="22"/>
      <c r="L57" s="23"/>
      <c r="M57" s="24" t="n">
        <f aca="false">SUM(H57:J57,K57/1.12)</f>
        <v>100</v>
      </c>
      <c r="N57" s="24" t="n">
        <f aca="false">K57/1.12*0.12</f>
        <v>0</v>
      </c>
      <c r="O57" s="24" t="n">
        <f aca="false">-SUM(I57:J57,K57/1.12)*L57</f>
        <v>-0</v>
      </c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 t="n">
        <v>100</v>
      </c>
      <c r="AB57" s="24"/>
      <c r="AC57" s="24"/>
      <c r="AD57" s="24"/>
      <c r="AE57" s="24"/>
      <c r="AF57" s="24" t="n">
        <f aca="false">-SUM(N57:AE57)</f>
        <v>-100</v>
      </c>
      <c r="AG57" s="25" t="n">
        <f aca="false">SUM(H57:K57)+AF57+O57</f>
        <v>0</v>
      </c>
    </row>
    <row r="58" s="39" customFormat="true" ht="21.75" hidden="false" customHeight="true" outlineLevel="0" collapsed="false">
      <c r="A58" s="28" t="n">
        <v>42756</v>
      </c>
      <c r="B58" s="29"/>
      <c r="C58" s="30" t="s">
        <v>84</v>
      </c>
      <c r="D58" s="31" t="s">
        <v>85</v>
      </c>
      <c r="E58" s="31" t="s">
        <v>86</v>
      </c>
      <c r="F58" s="32" t="n">
        <v>101245</v>
      </c>
      <c r="G58" s="41" t="s">
        <v>109</v>
      </c>
      <c r="H58" s="34"/>
      <c r="I58" s="34"/>
      <c r="J58" s="34"/>
      <c r="K58" s="35" t="n">
        <v>1986.57</v>
      </c>
      <c r="L58" s="36"/>
      <c r="M58" s="37" t="n">
        <f aca="false">SUM(H58:J58,K58/1.12)</f>
        <v>1773.72321428571</v>
      </c>
      <c r="N58" s="37" t="n">
        <f aca="false">K58/1.12*0.12</f>
        <v>212.846785714286</v>
      </c>
      <c r="O58" s="37" t="n">
        <f aca="false">-SUM(I58:J58,K58/1.12)*L58</f>
        <v>-0</v>
      </c>
      <c r="P58" s="37" t="n">
        <v>1773.72</v>
      </c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 t="n">
        <f aca="false">-SUM(N58:AE58)</f>
        <v>-1986.56678571429</v>
      </c>
      <c r="AG58" s="38" t="n">
        <f aca="false">SUM(H58:K58)+AF58+O58</f>
        <v>0.00321428571419347</v>
      </c>
    </row>
    <row r="59" s="26" customFormat="true" ht="22.5" hidden="false" customHeight="true" outlineLevel="0" collapsed="false">
      <c r="A59" s="15" t="n">
        <v>42756</v>
      </c>
      <c r="B59" s="16"/>
      <c r="C59" s="17" t="s">
        <v>76</v>
      </c>
      <c r="D59" s="18" t="s">
        <v>77</v>
      </c>
      <c r="E59" s="18" t="s">
        <v>39</v>
      </c>
      <c r="F59" s="19" t="n">
        <v>23113</v>
      </c>
      <c r="G59" s="19" t="s">
        <v>110</v>
      </c>
      <c r="H59" s="21"/>
      <c r="I59" s="21"/>
      <c r="J59" s="21"/>
      <c r="K59" s="22" t="n">
        <v>86.9</v>
      </c>
      <c r="L59" s="23"/>
      <c r="M59" s="24" t="n">
        <f aca="false">SUM(H59:J59,K59/1.12)</f>
        <v>77.5892857142857</v>
      </c>
      <c r="N59" s="24" t="n">
        <f aca="false">K59/1.12*0.12</f>
        <v>9.31071428571429</v>
      </c>
      <c r="O59" s="24" t="n">
        <f aca="false">-SUM(I59:J59,K59/1.12)*L59</f>
        <v>-0</v>
      </c>
      <c r="P59" s="24" t="n">
        <v>77.59</v>
      </c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 t="n">
        <f aca="false">-SUM(N59:AE59)</f>
        <v>-86.9007142857143</v>
      </c>
      <c r="AG59" s="25" t="n">
        <f aca="false">SUM(H59:K59)+AF59+O59</f>
        <v>-0.000714285714281004</v>
      </c>
    </row>
    <row r="60" s="26" customFormat="true" ht="21.75" hidden="false" customHeight="true" outlineLevel="0" collapsed="false">
      <c r="A60" s="27" t="n">
        <v>42758</v>
      </c>
      <c r="B60" s="16"/>
      <c r="C60" s="17" t="s">
        <v>46</v>
      </c>
      <c r="D60" s="18" t="s">
        <v>47</v>
      </c>
      <c r="E60" s="18" t="s">
        <v>48</v>
      </c>
      <c r="F60" s="19" t="n">
        <v>13380</v>
      </c>
      <c r="G60" s="19" t="s">
        <v>111</v>
      </c>
      <c r="H60" s="21"/>
      <c r="I60" s="21"/>
      <c r="J60" s="21"/>
      <c r="K60" s="22" t="n">
        <v>1146.55</v>
      </c>
      <c r="L60" s="23"/>
      <c r="M60" s="24" t="n">
        <f aca="false">SUM(H60:J60,K60/1.12)</f>
        <v>1023.70535714286</v>
      </c>
      <c r="N60" s="24" t="n">
        <f aca="false">K60/1.12*0.12</f>
        <v>122.844642857143</v>
      </c>
      <c r="O60" s="24" t="n">
        <f aca="false">-SUM(I60:J60,K60/1.12)*L60</f>
        <v>-0</v>
      </c>
      <c r="P60" s="24" t="n">
        <v>1023.71</v>
      </c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 t="n">
        <f aca="false">-SUM(N60:AE60)</f>
        <v>-1146.55464285714</v>
      </c>
      <c r="AG60" s="25" t="n">
        <f aca="false">SUM(H60:K60)+AF60+O60</f>
        <v>-0.004642857142926</v>
      </c>
    </row>
    <row r="61" s="26" customFormat="true" ht="21.75" hidden="false" customHeight="true" outlineLevel="0" collapsed="false">
      <c r="A61" s="27" t="n">
        <v>42758</v>
      </c>
      <c r="B61" s="16"/>
      <c r="C61" s="17" t="s">
        <v>46</v>
      </c>
      <c r="D61" s="18" t="s">
        <v>47</v>
      </c>
      <c r="E61" s="18" t="s">
        <v>48</v>
      </c>
      <c r="F61" s="19" t="n">
        <v>13380</v>
      </c>
      <c r="G61" s="20" t="s">
        <v>112</v>
      </c>
      <c r="H61" s="21"/>
      <c r="I61" s="21"/>
      <c r="J61" s="21" t="n">
        <v>681.3</v>
      </c>
      <c r="K61" s="22"/>
      <c r="L61" s="23"/>
      <c r="M61" s="24" t="n">
        <f aca="false">SUM(H61:J61,K61/1.12)</f>
        <v>681.3</v>
      </c>
      <c r="N61" s="24" t="n">
        <f aca="false">K61/1.12*0.12</f>
        <v>0</v>
      </c>
      <c r="O61" s="24" t="n">
        <f aca="false">-SUM(I61:J61,K61/1.12)*L61</f>
        <v>-0</v>
      </c>
      <c r="P61" s="24" t="n">
        <v>681.3</v>
      </c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 t="n">
        <f aca="false">-SUM(N61:AE61)</f>
        <v>-681.3</v>
      </c>
      <c r="AG61" s="25" t="n">
        <f aca="false">SUM(H61:K61)+AF61+O61</f>
        <v>0</v>
      </c>
    </row>
    <row r="62" s="26" customFormat="true" ht="21.75" hidden="false" customHeight="true" outlineLevel="0" collapsed="false">
      <c r="A62" s="27" t="n">
        <v>42758</v>
      </c>
      <c r="B62" s="16"/>
      <c r="C62" s="17" t="s">
        <v>51</v>
      </c>
      <c r="D62" s="18" t="s">
        <v>52</v>
      </c>
      <c r="E62" s="18" t="s">
        <v>113</v>
      </c>
      <c r="F62" s="19" t="n">
        <v>10030</v>
      </c>
      <c r="G62" s="19" t="s">
        <v>53</v>
      </c>
      <c r="H62" s="21"/>
      <c r="I62" s="21"/>
      <c r="J62" s="21"/>
      <c r="K62" s="21" t="n">
        <v>540</v>
      </c>
      <c r="L62" s="23"/>
      <c r="M62" s="24" t="n">
        <f aca="false">SUM(H62:J62,K62/1.12)</f>
        <v>482.142857142857</v>
      </c>
      <c r="N62" s="24" t="n">
        <f aca="false">K62/1.12*0.12</f>
        <v>57.8571428571429</v>
      </c>
      <c r="O62" s="24" t="n">
        <f aca="false">-SUM(I62:J62,K62/1.12)*L62</f>
        <v>-0</v>
      </c>
      <c r="P62" s="24"/>
      <c r="Q62" s="24" t="n">
        <v>482.14</v>
      </c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 t="n">
        <f aca="false">-SUM(N62:AE62)</f>
        <v>-539.997142857143</v>
      </c>
      <c r="AG62" s="25" t="n">
        <f aca="false">SUM(H62:K62)+AF62+O62</f>
        <v>0.00285714285712402</v>
      </c>
    </row>
    <row r="63" s="26" customFormat="true" ht="21.75" hidden="false" customHeight="true" outlineLevel="0" collapsed="false">
      <c r="A63" s="27" t="n">
        <v>42758</v>
      </c>
      <c r="B63" s="16"/>
      <c r="C63" s="17" t="s">
        <v>54</v>
      </c>
      <c r="D63" s="18"/>
      <c r="E63" s="18"/>
      <c r="F63" s="19"/>
      <c r="G63" s="20" t="s">
        <v>114</v>
      </c>
      <c r="H63" s="21" t="n">
        <v>40</v>
      </c>
      <c r="I63" s="21"/>
      <c r="J63" s="21"/>
      <c r="K63" s="21"/>
      <c r="L63" s="23"/>
      <c r="M63" s="24" t="n">
        <f aca="false">SUM(H63:J63,K63/1.12)</f>
        <v>40</v>
      </c>
      <c r="N63" s="24" t="n">
        <f aca="false">K63/1.12*0.12</f>
        <v>0</v>
      </c>
      <c r="O63" s="24" t="n">
        <f aca="false">-SUM(I63:J63,K63/1.12)*L63</f>
        <v>-0</v>
      </c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 t="n">
        <v>40</v>
      </c>
      <c r="AB63" s="24"/>
      <c r="AC63" s="24"/>
      <c r="AD63" s="24"/>
      <c r="AE63" s="24"/>
      <c r="AF63" s="24" t="n">
        <f aca="false">-SUM(N63:AE63)</f>
        <v>-40</v>
      </c>
      <c r="AG63" s="25" t="n">
        <f aca="false">SUM(H63:K63)+AF63+O63</f>
        <v>0</v>
      </c>
    </row>
    <row r="64" s="26" customFormat="true" ht="21.75" hidden="false" customHeight="true" outlineLevel="0" collapsed="false">
      <c r="A64" s="27" t="n">
        <v>42759</v>
      </c>
      <c r="B64" s="16"/>
      <c r="C64" s="17" t="s">
        <v>115</v>
      </c>
      <c r="D64" s="18" t="s">
        <v>71</v>
      </c>
      <c r="E64" s="18" t="s">
        <v>116</v>
      </c>
      <c r="F64" s="19" t="n">
        <v>9686</v>
      </c>
      <c r="G64" s="20" t="s">
        <v>117</v>
      </c>
      <c r="H64" s="21"/>
      <c r="I64" s="21"/>
      <c r="J64" s="21"/>
      <c r="K64" s="21" t="n">
        <v>3260</v>
      </c>
      <c r="L64" s="23"/>
      <c r="M64" s="24" t="n">
        <f aca="false">SUM(H64:J64,K64/1.12)</f>
        <v>2910.71428571429</v>
      </c>
      <c r="N64" s="24" t="n">
        <f aca="false">K64/1.12*0.12</f>
        <v>349.285714285714</v>
      </c>
      <c r="O64" s="24" t="n">
        <f aca="false">-SUM(I64:J64,K64/1.12)*L64</f>
        <v>-0</v>
      </c>
      <c r="P64" s="24" t="n">
        <v>2910.71</v>
      </c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 t="n">
        <f aca="false">-SUM(N64:AE64)</f>
        <v>-3259.99571428571</v>
      </c>
      <c r="AG64" s="25" t="n">
        <f aca="false">SUM(H64:K64)+AF64+O64</f>
        <v>0.00428571428574287</v>
      </c>
    </row>
    <row r="65" s="26" customFormat="true" ht="21.75" hidden="false" customHeight="true" outlineLevel="0" collapsed="false">
      <c r="A65" s="27" t="n">
        <v>42759</v>
      </c>
      <c r="B65" s="16"/>
      <c r="C65" s="17" t="s">
        <v>88</v>
      </c>
      <c r="D65" s="18"/>
      <c r="E65" s="18"/>
      <c r="F65" s="19"/>
      <c r="G65" s="20" t="s">
        <v>118</v>
      </c>
      <c r="H65" s="21" t="n">
        <v>100</v>
      </c>
      <c r="I65" s="21"/>
      <c r="J65" s="21"/>
      <c r="K65" s="21"/>
      <c r="L65" s="23"/>
      <c r="M65" s="24" t="n">
        <f aca="false">SUM(H65:J65,K65/1.12)</f>
        <v>100</v>
      </c>
      <c r="N65" s="24" t="n">
        <f aca="false">K65/1.12*0.12</f>
        <v>0</v>
      </c>
      <c r="O65" s="24" t="n">
        <f aca="false">-SUM(I65:J65,K65/1.12)*L65</f>
        <v>-0</v>
      </c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 t="n">
        <v>100</v>
      </c>
      <c r="AB65" s="24"/>
      <c r="AC65" s="24"/>
      <c r="AD65" s="24"/>
      <c r="AE65" s="24"/>
      <c r="AF65" s="24" t="n">
        <f aca="false">-SUM(N65:AE65)</f>
        <v>-100</v>
      </c>
      <c r="AG65" s="25" t="n">
        <f aca="false">SUM(H65:K65)+AF65+O65</f>
        <v>0</v>
      </c>
    </row>
    <row r="66" s="26" customFormat="true" ht="21.75" hidden="false" customHeight="true" outlineLevel="0" collapsed="false">
      <c r="A66" s="27" t="n">
        <v>42760</v>
      </c>
      <c r="B66" s="16"/>
      <c r="C66" s="17" t="s">
        <v>96</v>
      </c>
      <c r="D66" s="18"/>
      <c r="E66" s="18"/>
      <c r="F66" s="19"/>
      <c r="G66" s="20" t="s">
        <v>119</v>
      </c>
      <c r="H66" s="21" t="n">
        <v>250</v>
      </c>
      <c r="I66" s="21"/>
      <c r="J66" s="21"/>
      <c r="K66" s="21"/>
      <c r="L66" s="23"/>
      <c r="M66" s="24" t="n">
        <f aca="false">SUM(H66:J66,K66/1.12)</f>
        <v>250</v>
      </c>
      <c r="N66" s="24" t="n">
        <f aca="false">K66/1.12*0.12</f>
        <v>0</v>
      </c>
      <c r="O66" s="24" t="n">
        <f aca="false">-SUM(I66:J66,K66/1.12)*L66</f>
        <v>-0</v>
      </c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 t="n">
        <v>250</v>
      </c>
      <c r="AF66" s="24" t="n">
        <f aca="false">-SUM(N66:AE66)</f>
        <v>-250</v>
      </c>
      <c r="AG66" s="25" t="n">
        <f aca="false">SUM(H66:K66)+AF66+O66</f>
        <v>0</v>
      </c>
    </row>
    <row r="67" s="39" customFormat="true" ht="21.75" hidden="false" customHeight="true" outlineLevel="0" collapsed="false">
      <c r="A67" s="28" t="n">
        <v>42762</v>
      </c>
      <c r="B67" s="29"/>
      <c r="C67" s="30" t="s">
        <v>120</v>
      </c>
      <c r="D67" s="31" t="s">
        <v>121</v>
      </c>
      <c r="E67" s="31" t="s">
        <v>59</v>
      </c>
      <c r="F67" s="32" t="n">
        <v>70883</v>
      </c>
      <c r="G67" s="33" t="s">
        <v>122</v>
      </c>
      <c r="H67" s="34"/>
      <c r="I67" s="34"/>
      <c r="J67" s="34"/>
      <c r="K67" s="34" t="n">
        <v>1672</v>
      </c>
      <c r="L67" s="36"/>
      <c r="M67" s="37" t="n">
        <f aca="false">SUM(H67:J67,K67/1.12)</f>
        <v>1492.85714285714</v>
      </c>
      <c r="N67" s="37" t="n">
        <f aca="false">K67/1.12*0.12</f>
        <v>179.142857142857</v>
      </c>
      <c r="O67" s="37" t="n">
        <f aca="false">-SUM(I67:J67,K67/1.12)*L67</f>
        <v>-0</v>
      </c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 t="n">
        <v>1492.86</v>
      </c>
      <c r="AE67" s="37"/>
      <c r="AF67" s="37" t="n">
        <f aca="false">-SUM(N67:AE67)</f>
        <v>-1672.00285714286</v>
      </c>
      <c r="AG67" s="38" t="n">
        <f aca="false">SUM(H67:K67)+AF67+O67</f>
        <v>-0.00285714285701033</v>
      </c>
    </row>
    <row r="68" s="26" customFormat="true" ht="21.75" hidden="false" customHeight="true" outlineLevel="0" collapsed="false">
      <c r="A68" s="27" t="n">
        <v>42762</v>
      </c>
      <c r="B68" s="16"/>
      <c r="C68" s="17" t="s">
        <v>123</v>
      </c>
      <c r="D68" s="18"/>
      <c r="E68" s="18"/>
      <c r="F68" s="19"/>
      <c r="G68" s="40" t="s">
        <v>124</v>
      </c>
      <c r="H68" s="21" t="n">
        <v>40</v>
      </c>
      <c r="I68" s="21"/>
      <c r="J68" s="21"/>
      <c r="K68" s="22"/>
      <c r="L68" s="23"/>
      <c r="M68" s="24" t="n">
        <f aca="false">SUM(H68:J68,K68/1.12)</f>
        <v>40</v>
      </c>
      <c r="N68" s="24" t="n">
        <f aca="false">K68/1.12*0.12</f>
        <v>0</v>
      </c>
      <c r="O68" s="24" t="n">
        <f aca="false">-SUM(I68:J68,K68/1.12)*L68</f>
        <v>-0</v>
      </c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 t="n">
        <v>40</v>
      </c>
      <c r="AB68" s="24"/>
      <c r="AC68" s="24"/>
      <c r="AD68" s="24"/>
      <c r="AE68" s="24"/>
      <c r="AF68" s="24" t="n">
        <f aca="false">-SUM(N68:AE68)</f>
        <v>-40</v>
      </c>
      <c r="AG68" s="25" t="n">
        <f aca="false">SUM(H68:K68)+AF68+O68</f>
        <v>0</v>
      </c>
    </row>
    <row r="69" s="26" customFormat="true" ht="21.75" hidden="false" customHeight="true" outlineLevel="0" collapsed="false">
      <c r="A69" s="27" t="n">
        <v>42762</v>
      </c>
      <c r="B69" s="16"/>
      <c r="C69" s="17" t="s">
        <v>76</v>
      </c>
      <c r="D69" s="18" t="s">
        <v>77</v>
      </c>
      <c r="E69" s="18" t="s">
        <v>39</v>
      </c>
      <c r="F69" s="19" t="n">
        <v>22629</v>
      </c>
      <c r="G69" s="40" t="s">
        <v>125</v>
      </c>
      <c r="H69" s="21"/>
      <c r="I69" s="21"/>
      <c r="J69" s="21"/>
      <c r="K69" s="22" t="n">
        <v>512</v>
      </c>
      <c r="L69" s="23"/>
      <c r="M69" s="24" t="n">
        <f aca="false">SUM(H69:J69,K69/1.12)</f>
        <v>457.142857142857</v>
      </c>
      <c r="N69" s="24" t="n">
        <f aca="false">K69/1.12*0.12</f>
        <v>54.8571428571429</v>
      </c>
      <c r="O69" s="24" t="n">
        <f aca="false">-SUM(I69:J69,K69/1.12)*L69</f>
        <v>-0</v>
      </c>
      <c r="P69" s="24" t="n">
        <v>457.14</v>
      </c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 t="n">
        <f aca="false">-SUM(N69:AE69)</f>
        <v>-511.997142857143</v>
      </c>
      <c r="AG69" s="25" t="n">
        <f aca="false">SUM(H69:K69)+AF69+O69</f>
        <v>0.00285714285718086</v>
      </c>
    </row>
    <row r="70" s="26" customFormat="true" ht="21.75" hidden="false" customHeight="true" outlineLevel="0" collapsed="false">
      <c r="A70" s="27" t="n">
        <v>42765</v>
      </c>
      <c r="B70" s="16"/>
      <c r="C70" s="17" t="s">
        <v>37</v>
      </c>
      <c r="D70" s="18" t="s">
        <v>105</v>
      </c>
      <c r="E70" s="18" t="s">
        <v>39</v>
      </c>
      <c r="F70" s="19" t="n">
        <v>579615</v>
      </c>
      <c r="G70" s="40" t="s">
        <v>126</v>
      </c>
      <c r="H70" s="21"/>
      <c r="I70" s="21"/>
      <c r="J70" s="21"/>
      <c r="K70" s="22" t="n">
        <v>51</v>
      </c>
      <c r="L70" s="23"/>
      <c r="M70" s="24" t="n">
        <f aca="false">SUM(H70:J70,K70/1.12)</f>
        <v>45.5357142857143</v>
      </c>
      <c r="N70" s="24" t="n">
        <f aca="false">K70/1.12*0.12</f>
        <v>5.46428571428571</v>
      </c>
      <c r="O70" s="24" t="n">
        <f aca="false">-SUM(I70:J70,K70/1.12)*L70</f>
        <v>-0</v>
      </c>
      <c r="P70" s="24"/>
      <c r="Q70" s="24"/>
      <c r="R70" s="24"/>
      <c r="S70" s="24"/>
      <c r="T70" s="24"/>
      <c r="U70" s="24" t="n">
        <v>45.54</v>
      </c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 t="n">
        <f aca="false">-SUM(N70:AE70)</f>
        <v>-51.0042857142857</v>
      </c>
      <c r="AG70" s="25" t="n">
        <f aca="false">SUM(H70:K70)+AF70+O70</f>
        <v>-0.00428571428571445</v>
      </c>
    </row>
    <row r="71" s="26" customFormat="true" ht="21.75" hidden="false" customHeight="true" outlineLevel="0" collapsed="false">
      <c r="A71" s="27" t="n">
        <v>42765</v>
      </c>
      <c r="B71" s="16"/>
      <c r="C71" s="17" t="s">
        <v>41</v>
      </c>
      <c r="D71" s="18" t="s">
        <v>127</v>
      </c>
      <c r="E71" s="18" t="s">
        <v>128</v>
      </c>
      <c r="F71" s="19" t="n">
        <v>16006</v>
      </c>
      <c r="G71" s="40" t="s">
        <v>44</v>
      </c>
      <c r="H71" s="21"/>
      <c r="I71" s="21"/>
      <c r="J71" s="21"/>
      <c r="K71" s="22" t="n">
        <v>689.57</v>
      </c>
      <c r="L71" s="23"/>
      <c r="M71" s="24" t="n">
        <f aca="false">SUM(H71:J71,K71/1.12)</f>
        <v>615.6875</v>
      </c>
      <c r="N71" s="24" t="n">
        <f aca="false">K71/1.12*0.12</f>
        <v>73.8825</v>
      </c>
      <c r="O71" s="24" t="n">
        <f aca="false">-SUM(I71:J71,K71/1.12)*L71</f>
        <v>-0</v>
      </c>
      <c r="P71" s="24" t="n">
        <v>615.69</v>
      </c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 t="n">
        <f aca="false">-SUM(N71:AE71)</f>
        <v>-689.5725</v>
      </c>
      <c r="AG71" s="25" t="n">
        <f aca="false">SUM(H71:K71)+AF71+O71</f>
        <v>-0.00249999999994088</v>
      </c>
    </row>
    <row r="72" s="26" customFormat="true" ht="21.75" hidden="false" customHeight="true" outlineLevel="0" collapsed="false">
      <c r="A72" s="27" t="n">
        <v>42766</v>
      </c>
      <c r="B72" s="16"/>
      <c r="C72" s="17" t="s">
        <v>76</v>
      </c>
      <c r="D72" s="18" t="s">
        <v>77</v>
      </c>
      <c r="E72" s="18" t="s">
        <v>39</v>
      </c>
      <c r="F72" s="19" t="n">
        <v>22650</v>
      </c>
      <c r="G72" s="40" t="s">
        <v>129</v>
      </c>
      <c r="H72" s="21"/>
      <c r="I72" s="21"/>
      <c r="J72" s="21"/>
      <c r="K72" s="22" t="n">
        <v>129</v>
      </c>
      <c r="L72" s="23"/>
      <c r="M72" s="24" t="n">
        <f aca="false">SUM(H72:J72,K72/1.12)</f>
        <v>115.178571428571</v>
      </c>
      <c r="N72" s="24" t="n">
        <f aca="false">K72/1.12*0.12</f>
        <v>13.8214285714286</v>
      </c>
      <c r="O72" s="24" t="n">
        <f aca="false">-SUM(I72:J72,K72/1.12)*L72</f>
        <v>-0</v>
      </c>
      <c r="P72" s="24" t="n">
        <v>115.18</v>
      </c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 t="n">
        <f aca="false">-SUM(N72:AE72)</f>
        <v>-129.001428571429</v>
      </c>
      <c r="AG72" s="25" t="n">
        <f aca="false">SUM(H72:K72)+AF72+O72</f>
        <v>-0.00142857142856201</v>
      </c>
    </row>
    <row r="73" s="26" customFormat="true" ht="21.75" hidden="false" customHeight="true" outlineLevel="0" collapsed="false">
      <c r="A73" s="27" t="n">
        <v>42766</v>
      </c>
      <c r="B73" s="16"/>
      <c r="C73" s="17" t="s">
        <v>46</v>
      </c>
      <c r="D73" s="18" t="s">
        <v>47</v>
      </c>
      <c r="E73" s="18" t="s">
        <v>48</v>
      </c>
      <c r="F73" s="19" t="n">
        <v>21625</v>
      </c>
      <c r="G73" s="40" t="s">
        <v>130</v>
      </c>
      <c r="H73" s="21"/>
      <c r="I73" s="21"/>
      <c r="J73" s="21" t="n">
        <v>544.87</v>
      </c>
      <c r="K73" s="22"/>
      <c r="L73" s="23"/>
      <c r="M73" s="24" t="n">
        <f aca="false">SUM(H73:J73,K73/1.12)</f>
        <v>544.87</v>
      </c>
      <c r="N73" s="24" t="n">
        <f aca="false">K73/1.12*0.12</f>
        <v>0</v>
      </c>
      <c r="O73" s="24" t="n">
        <f aca="false">-SUM(I73:J73,K73/1.12)*L73</f>
        <v>-0</v>
      </c>
      <c r="P73" s="24" t="n">
        <v>544.87</v>
      </c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 t="n">
        <f aca="false">-SUM(N73:AE73)</f>
        <v>-544.87</v>
      </c>
      <c r="AG73" s="25" t="n">
        <f aca="false">SUM(H73:K73)+AF73+O73</f>
        <v>0</v>
      </c>
    </row>
    <row r="74" s="26" customFormat="true" ht="21.75" hidden="false" customHeight="true" outlineLevel="0" collapsed="false">
      <c r="A74" s="27" t="n">
        <v>42766</v>
      </c>
      <c r="B74" s="16"/>
      <c r="C74" s="17" t="s">
        <v>46</v>
      </c>
      <c r="D74" s="18" t="s">
        <v>47</v>
      </c>
      <c r="E74" s="18" t="s">
        <v>48</v>
      </c>
      <c r="F74" s="19" t="n">
        <v>21625</v>
      </c>
      <c r="G74" s="40" t="s">
        <v>131</v>
      </c>
      <c r="H74" s="21"/>
      <c r="I74" s="21"/>
      <c r="J74" s="21"/>
      <c r="K74" s="22" t="n">
        <f aca="false">861.38+103.37</f>
        <v>964.75</v>
      </c>
      <c r="L74" s="23"/>
      <c r="M74" s="24" t="n">
        <f aca="false">SUM(H74:J74,K74/1.12)</f>
        <v>861.383928571429</v>
      </c>
      <c r="N74" s="24" t="n">
        <f aca="false">K74/1.12*0.12</f>
        <v>103.366071428571</v>
      </c>
      <c r="O74" s="24" t="n">
        <f aca="false">-SUM(I74:J74,K74/1.12)*L74</f>
        <v>-0</v>
      </c>
      <c r="P74" s="24" t="n">
        <v>861.38</v>
      </c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 t="n">
        <f aca="false">-SUM(N74:AE74)</f>
        <v>-964.746071428571</v>
      </c>
      <c r="AG74" s="25" t="n">
        <f aca="false">SUM(H74:K74)+AF74+O74</f>
        <v>0.00392857142855974</v>
      </c>
    </row>
    <row r="75" s="26" customFormat="true" ht="21.75" hidden="false" customHeight="true" outlineLevel="0" collapsed="false">
      <c r="A75" s="27" t="n">
        <v>42766</v>
      </c>
      <c r="B75" s="16"/>
      <c r="C75" s="17" t="s">
        <v>132</v>
      </c>
      <c r="D75" s="18" t="s">
        <v>133</v>
      </c>
      <c r="E75" s="18" t="s">
        <v>134</v>
      </c>
      <c r="F75" s="19" t="n">
        <v>134952</v>
      </c>
      <c r="G75" s="40" t="s">
        <v>135</v>
      </c>
      <c r="H75" s="21"/>
      <c r="I75" s="21"/>
      <c r="J75" s="21"/>
      <c r="K75" s="22" t="n">
        <v>450</v>
      </c>
      <c r="L75" s="23"/>
      <c r="M75" s="24" t="n">
        <f aca="false">SUM(H75:J75,K75/1.12)</f>
        <v>401.785714285714</v>
      </c>
      <c r="N75" s="24" t="n">
        <f aca="false">K75/1.12*0.12</f>
        <v>48.2142857142857</v>
      </c>
      <c r="O75" s="24" t="n">
        <f aca="false">-SUM(I75:J75,K75/1.12)*L75</f>
        <v>-0</v>
      </c>
      <c r="P75" s="24" t="n">
        <v>401.79</v>
      </c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 t="n">
        <f aca="false">-SUM(N75:AE75)</f>
        <v>-450.004285714286</v>
      </c>
      <c r="AG75" s="25" t="n">
        <f aca="false">SUM(H75:K75)+AF75+O75</f>
        <v>-0.00428571428574287</v>
      </c>
    </row>
    <row r="76" s="26" customFormat="true" ht="21.75" hidden="false" customHeight="true" outlineLevel="0" collapsed="false">
      <c r="A76" s="27" t="n">
        <v>42766</v>
      </c>
      <c r="B76" s="16"/>
      <c r="C76" s="17" t="s">
        <v>54</v>
      </c>
      <c r="D76" s="18"/>
      <c r="E76" s="18"/>
      <c r="F76" s="19"/>
      <c r="G76" s="40" t="s">
        <v>136</v>
      </c>
      <c r="H76" s="21" t="n">
        <v>80</v>
      </c>
      <c r="I76" s="21"/>
      <c r="J76" s="21"/>
      <c r="K76" s="22"/>
      <c r="L76" s="23"/>
      <c r="M76" s="24" t="n">
        <f aca="false">SUM(H76:J76,K76/1.12)</f>
        <v>80</v>
      </c>
      <c r="N76" s="24" t="n">
        <f aca="false">K76/1.12*0.12</f>
        <v>0</v>
      </c>
      <c r="O76" s="24" t="n">
        <f aca="false">-SUM(I76:J76,K76/1.12)*L76</f>
        <v>-0</v>
      </c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 t="n">
        <v>80</v>
      </c>
      <c r="AB76" s="24"/>
      <c r="AC76" s="24"/>
      <c r="AD76" s="24"/>
      <c r="AE76" s="24"/>
      <c r="AF76" s="24" t="n">
        <f aca="false">-SUM(N76:AE76)</f>
        <v>-80</v>
      </c>
      <c r="AG76" s="25" t="n">
        <f aca="false">SUM(H76:K76)+AF76+O76</f>
        <v>0</v>
      </c>
    </row>
    <row r="77" s="26" customFormat="true" ht="21.75" hidden="false" customHeight="true" outlineLevel="0" collapsed="false">
      <c r="A77" s="27" t="n">
        <v>42766</v>
      </c>
      <c r="B77" s="16"/>
      <c r="C77" s="17" t="s">
        <v>37</v>
      </c>
      <c r="D77" s="18" t="s">
        <v>105</v>
      </c>
      <c r="E77" s="18" t="s">
        <v>39</v>
      </c>
      <c r="F77" s="19" t="n">
        <v>564440</v>
      </c>
      <c r="G77" s="40" t="s">
        <v>45</v>
      </c>
      <c r="H77" s="21"/>
      <c r="I77" s="21"/>
      <c r="J77" s="21"/>
      <c r="K77" s="22" t="n">
        <v>17.5</v>
      </c>
      <c r="L77" s="23"/>
      <c r="M77" s="24" t="n">
        <f aca="false">SUM(H77:J77,K77/1.12)</f>
        <v>15.625</v>
      </c>
      <c r="N77" s="24" t="n">
        <f aca="false">K77/1.12*0.12</f>
        <v>1.875</v>
      </c>
      <c r="O77" s="24" t="n">
        <f aca="false">-SUM(I77:J77,K77/1.12)*L77</f>
        <v>-0</v>
      </c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 t="n">
        <v>15.63</v>
      </c>
      <c r="AA77" s="24"/>
      <c r="AB77" s="24"/>
      <c r="AC77" s="24"/>
      <c r="AD77" s="24"/>
      <c r="AE77" s="24"/>
      <c r="AF77" s="24" t="n">
        <f aca="false">-SUM(N77:AE77)</f>
        <v>-17.505</v>
      </c>
      <c r="AG77" s="25" t="n">
        <f aca="false">SUM(H77:K77)+AF77+O77</f>
        <v>-0.00499999999999901</v>
      </c>
    </row>
    <row r="78" s="26" customFormat="true" ht="21.75" hidden="false" customHeight="true" outlineLevel="0" collapsed="false">
      <c r="A78" s="27" t="n">
        <v>42766</v>
      </c>
      <c r="B78" s="16"/>
      <c r="C78" s="17" t="s">
        <v>37</v>
      </c>
      <c r="D78" s="18" t="s">
        <v>105</v>
      </c>
      <c r="E78" s="18" t="s">
        <v>39</v>
      </c>
      <c r="F78" s="19" t="n">
        <v>564440</v>
      </c>
      <c r="G78" s="40" t="s">
        <v>64</v>
      </c>
      <c r="H78" s="21"/>
      <c r="I78" s="21"/>
      <c r="J78" s="21"/>
      <c r="K78" s="22" t="n">
        <v>40</v>
      </c>
      <c r="L78" s="23"/>
      <c r="M78" s="24" t="n">
        <f aca="false">SUM(H78:J78,K78/1.12)</f>
        <v>35.7142857142857</v>
      </c>
      <c r="N78" s="24" t="n">
        <f aca="false">K78/1.12*0.12</f>
        <v>4.28571428571429</v>
      </c>
      <c r="O78" s="24" t="n">
        <f aca="false">-SUM(I78:J78,K78/1.12)*L78</f>
        <v>-0</v>
      </c>
      <c r="P78" s="24"/>
      <c r="Q78" s="24"/>
      <c r="R78" s="24"/>
      <c r="S78" s="24"/>
      <c r="T78" s="24" t="n">
        <v>35.71</v>
      </c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 t="n">
        <f aca="false">-SUM(N78:AE78)</f>
        <v>-39.9957142857143</v>
      </c>
      <c r="AG78" s="25" t="n">
        <f aca="false">SUM(H78:K78)+AF78+O78</f>
        <v>0.00428571428571445</v>
      </c>
    </row>
    <row r="79" s="26" customFormat="true" ht="21.75" hidden="false" customHeight="true" outlineLevel="0" collapsed="false">
      <c r="A79" s="27" t="n">
        <v>42766</v>
      </c>
      <c r="B79" s="16"/>
      <c r="C79" s="17" t="s">
        <v>57</v>
      </c>
      <c r="D79" s="18" t="s">
        <v>137</v>
      </c>
      <c r="E79" s="18" t="s">
        <v>138</v>
      </c>
      <c r="F79" s="19" t="n">
        <v>259</v>
      </c>
      <c r="G79" s="40" t="s">
        <v>139</v>
      </c>
      <c r="H79" s="21"/>
      <c r="I79" s="21"/>
      <c r="J79" s="21"/>
      <c r="K79" s="22" t="n">
        <v>8.5</v>
      </c>
      <c r="L79" s="23"/>
      <c r="M79" s="24" t="n">
        <f aca="false">SUM(H79:J79,K79/1.12)</f>
        <v>7.58928571428571</v>
      </c>
      <c r="N79" s="24" t="n">
        <f aca="false">K79/1.12*0.12</f>
        <v>0.910714285714286</v>
      </c>
      <c r="O79" s="24" t="n">
        <f aca="false">-SUM(I79:J79,K79/1.12)*L79</f>
        <v>-0</v>
      </c>
      <c r="P79" s="24"/>
      <c r="Q79" s="24"/>
      <c r="R79" s="24"/>
      <c r="S79" s="24"/>
      <c r="T79" s="24"/>
      <c r="U79" s="24"/>
      <c r="V79" s="24" t="n">
        <v>7.59</v>
      </c>
      <c r="W79" s="24"/>
      <c r="X79" s="24"/>
      <c r="Y79" s="24"/>
      <c r="Z79" s="24"/>
      <c r="AA79" s="24"/>
      <c r="AB79" s="24"/>
      <c r="AC79" s="24"/>
      <c r="AD79" s="24"/>
      <c r="AE79" s="24"/>
      <c r="AF79" s="24" t="n">
        <f aca="false">-SUM(N79:AE79)</f>
        <v>-8.50071428571428</v>
      </c>
      <c r="AG79" s="25" t="n">
        <f aca="false">SUM(H79:K79)+AF79+O79</f>
        <v>-0.000714285714284557</v>
      </c>
    </row>
    <row r="80" s="26" customFormat="true" ht="21.75" hidden="false" customHeight="true" outlineLevel="0" collapsed="false">
      <c r="A80" s="27"/>
      <c r="B80" s="16"/>
      <c r="C80" s="17"/>
      <c r="D80" s="18"/>
      <c r="E80" s="18"/>
      <c r="F80" s="19"/>
      <c r="G80" s="40"/>
      <c r="H80" s="21"/>
      <c r="I80" s="21"/>
      <c r="J80" s="21"/>
      <c r="K80" s="22"/>
      <c r="L80" s="23"/>
      <c r="M80" s="24" t="n">
        <f aca="false">SUM(H80:J80,K80/1.12)</f>
        <v>0</v>
      </c>
      <c r="N80" s="24" t="n">
        <f aca="false">K80/1.12*0.12</f>
        <v>0</v>
      </c>
      <c r="O80" s="24" t="n">
        <f aca="false">-SUM(I80:J80,K80/1.12)*L80</f>
        <v>-0</v>
      </c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 t="n">
        <f aca="false">-SUM(N80:AE80)</f>
        <v>-0</v>
      </c>
      <c r="AG80" s="25" t="n">
        <f aca="false">SUM(H80:K80)+AF80+O80</f>
        <v>0</v>
      </c>
    </row>
    <row r="81" s="26" customFormat="true" ht="24" hidden="true" customHeight="true" outlineLevel="0" collapsed="false">
      <c r="A81" s="15"/>
      <c r="B81" s="16"/>
      <c r="C81" s="17"/>
      <c r="D81" s="17"/>
      <c r="E81" s="17"/>
      <c r="F81" s="42"/>
      <c r="G81" s="43"/>
      <c r="H81" s="21"/>
      <c r="I81" s="21"/>
      <c r="J81" s="21"/>
      <c r="K81" s="22"/>
      <c r="L81" s="23"/>
      <c r="M81" s="24" t="n">
        <f aca="false">SUM(H81:J81,K81/1.12)</f>
        <v>0</v>
      </c>
      <c r="N81" s="24" t="n">
        <f aca="false">K81/1.12*0.12</f>
        <v>0</v>
      </c>
      <c r="O81" s="24" t="n">
        <f aca="false">-SUM(I81:J81,K81/1.12)*L81</f>
        <v>-0</v>
      </c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 t="n">
        <f aca="false">-SUM(N81:AE81)</f>
        <v>-0</v>
      </c>
      <c r="AG81" s="25" t="n">
        <f aca="false">SUM(H81:K81)+AF81+O81</f>
        <v>0</v>
      </c>
    </row>
    <row r="82" s="26" customFormat="true" ht="28.5" hidden="true" customHeight="true" outlineLevel="0" collapsed="false">
      <c r="A82" s="15"/>
      <c r="B82" s="16"/>
      <c r="C82" s="17"/>
      <c r="D82" s="17"/>
      <c r="E82" s="17"/>
      <c r="F82" s="42"/>
      <c r="G82" s="43"/>
      <c r="H82" s="21"/>
      <c r="I82" s="21"/>
      <c r="J82" s="21"/>
      <c r="K82" s="22"/>
      <c r="L82" s="23"/>
      <c r="M82" s="24" t="n">
        <f aca="false">SUM(H82:J82,K82/1.12)</f>
        <v>0</v>
      </c>
      <c r="N82" s="24" t="n">
        <f aca="false">K82/1.12*0.12</f>
        <v>0</v>
      </c>
      <c r="O82" s="24" t="n">
        <f aca="false">-SUM(I82:J82,K82/1.12)*L82</f>
        <v>-0</v>
      </c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 t="n">
        <f aca="false">-SUM(N82:AE82)</f>
        <v>-0</v>
      </c>
      <c r="AG82" s="25" t="n">
        <f aca="false">SUM(H82:K82)+AF82+O82</f>
        <v>0</v>
      </c>
    </row>
    <row r="83" s="26" customFormat="true" ht="24.75" hidden="true" customHeight="true" outlineLevel="0" collapsed="false">
      <c r="A83" s="15"/>
      <c r="B83" s="16"/>
      <c r="C83" s="17"/>
      <c r="D83" s="17"/>
      <c r="E83" s="17"/>
      <c r="F83" s="42"/>
      <c r="G83" s="43"/>
      <c r="H83" s="21"/>
      <c r="I83" s="21"/>
      <c r="J83" s="21"/>
      <c r="K83" s="22"/>
      <c r="L83" s="23"/>
      <c r="M83" s="24" t="n">
        <f aca="false">SUM(H83:J83,K83/1.12)</f>
        <v>0</v>
      </c>
      <c r="N83" s="24" t="n">
        <f aca="false">K83/1.12*0.12</f>
        <v>0</v>
      </c>
      <c r="O83" s="24" t="n">
        <f aca="false">-SUM(I83:J83,K83/1.12)*L83</f>
        <v>-0</v>
      </c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 t="n">
        <f aca="false">-SUM(N83:AE83)</f>
        <v>-0</v>
      </c>
      <c r="AG83" s="25" t="n">
        <f aca="false">SUM(H83:K83)+AF83+O83</f>
        <v>0</v>
      </c>
    </row>
    <row r="84" s="26" customFormat="true" ht="26.25" hidden="true" customHeight="true" outlineLevel="0" collapsed="false">
      <c r="A84" s="15"/>
      <c r="B84" s="16"/>
      <c r="C84" s="17"/>
      <c r="D84" s="17"/>
      <c r="E84" s="17"/>
      <c r="F84" s="42"/>
      <c r="G84" s="43"/>
      <c r="H84" s="21"/>
      <c r="I84" s="21"/>
      <c r="J84" s="21"/>
      <c r="K84" s="22"/>
      <c r="L84" s="23"/>
      <c r="M84" s="24" t="n">
        <f aca="false">SUM(H84:J84,K84/1.12)</f>
        <v>0</v>
      </c>
      <c r="N84" s="24" t="n">
        <f aca="false">K84/1.12*0.12</f>
        <v>0</v>
      </c>
      <c r="O84" s="24" t="n">
        <f aca="false">-SUM(I84:J84,K84/1.12)*L84</f>
        <v>-0</v>
      </c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 t="n">
        <f aca="false">-SUM(N84:AE84)</f>
        <v>-0</v>
      </c>
      <c r="AG84" s="25" t="n">
        <f aca="false">SUM(H84:K84)+AF84+O84</f>
        <v>0</v>
      </c>
    </row>
    <row r="85" s="26" customFormat="true" ht="26.25" hidden="true" customHeight="true" outlineLevel="0" collapsed="false">
      <c r="A85" s="15"/>
      <c r="B85" s="16"/>
      <c r="C85" s="17"/>
      <c r="D85" s="17"/>
      <c r="E85" s="17"/>
      <c r="F85" s="42"/>
      <c r="G85" s="43"/>
      <c r="H85" s="21"/>
      <c r="I85" s="21"/>
      <c r="J85" s="21"/>
      <c r="K85" s="22"/>
      <c r="L85" s="23"/>
      <c r="M85" s="24" t="n">
        <f aca="false">SUM(H85:J85,K85/1.12)</f>
        <v>0</v>
      </c>
      <c r="N85" s="24" t="n">
        <f aca="false">K85/1.12*0.12</f>
        <v>0</v>
      </c>
      <c r="O85" s="24" t="n">
        <f aca="false">-SUM(I85:J85,K85/1.12)*L85</f>
        <v>-0</v>
      </c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 t="n">
        <f aca="false">-SUM(N85:AE85)</f>
        <v>-0</v>
      </c>
      <c r="AG85" s="25" t="n">
        <f aca="false">SUM(H85:K85)+AF85+O85</f>
        <v>0</v>
      </c>
    </row>
    <row r="86" s="26" customFormat="true" ht="26.25" hidden="true" customHeight="true" outlineLevel="0" collapsed="false">
      <c r="A86" s="15"/>
      <c r="B86" s="16"/>
      <c r="C86" s="17"/>
      <c r="D86" s="17"/>
      <c r="E86" s="17"/>
      <c r="F86" s="42"/>
      <c r="G86" s="43"/>
      <c r="H86" s="21"/>
      <c r="I86" s="21"/>
      <c r="J86" s="21"/>
      <c r="K86" s="22"/>
      <c r="L86" s="23"/>
      <c r="M86" s="24" t="n">
        <f aca="false">SUM(H86:J86,K86/1.12)</f>
        <v>0</v>
      </c>
      <c r="N86" s="24" t="n">
        <f aca="false">K86/1.12*0.12</f>
        <v>0</v>
      </c>
      <c r="O86" s="24" t="n">
        <f aca="false">-SUM(I86:J86,K86/1.12)*L86</f>
        <v>-0</v>
      </c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 t="n">
        <f aca="false">-SUM(N86:AE86)</f>
        <v>-0</v>
      </c>
      <c r="AG86" s="25" t="n">
        <f aca="false">SUM(H86:K86)+AF86+O86</f>
        <v>0</v>
      </c>
    </row>
    <row r="87" s="26" customFormat="true" ht="26.25" hidden="false" customHeight="true" outlineLevel="0" collapsed="false">
      <c r="A87" s="15"/>
      <c r="B87" s="16"/>
      <c r="C87" s="17"/>
      <c r="D87" s="17"/>
      <c r="E87" s="17"/>
      <c r="F87" s="42"/>
      <c r="G87" s="43"/>
      <c r="H87" s="21"/>
      <c r="I87" s="21"/>
      <c r="J87" s="21"/>
      <c r="K87" s="22"/>
      <c r="L87" s="23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5"/>
    </row>
    <row r="88" customFormat="false" ht="12" hidden="false" customHeight="true" outlineLevel="0" collapsed="false">
      <c r="A88" s="15"/>
      <c r="B88" s="44"/>
      <c r="C88" s="17"/>
      <c r="D88" s="17"/>
      <c r="E88" s="45"/>
      <c r="F88" s="17"/>
      <c r="G88" s="17"/>
      <c r="H88" s="46"/>
      <c r="I88" s="46"/>
      <c r="J88" s="46"/>
      <c r="K88" s="47"/>
      <c r="L88" s="48"/>
      <c r="M88" s="49" t="n">
        <f aca="false">SUM(H88:J88,K88/1.12)</f>
        <v>0</v>
      </c>
      <c r="N88" s="49" t="n">
        <f aca="false">K88/1.12*0.12</f>
        <v>0</v>
      </c>
      <c r="O88" s="49" t="n">
        <f aca="false">-SUM(I88:J88,K88/1.12)*L88</f>
        <v>-0</v>
      </c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 t="n">
        <f aca="false">-SUM(N88:AE88)</f>
        <v>-0</v>
      </c>
      <c r="AG88" s="50" t="n">
        <f aca="false">SUM(H88:K88)+AF88+O88</f>
        <v>0</v>
      </c>
    </row>
    <row r="89" s="57" customFormat="true" ht="12" hidden="false" customHeight="true" outlineLevel="0" collapsed="false">
      <c r="A89" s="51"/>
      <c r="B89" s="52"/>
      <c r="C89" s="53"/>
      <c r="D89" s="54"/>
      <c r="E89" s="54"/>
      <c r="F89" s="55"/>
      <c r="G89" s="53"/>
      <c r="H89" s="56" t="n">
        <f aca="false">SUM(H5:H88)</f>
        <v>874</v>
      </c>
      <c r="I89" s="56" t="n">
        <f aca="false">SUM(I5:I88)</f>
        <v>0</v>
      </c>
      <c r="J89" s="56" t="n">
        <f aca="false">SUM(J5:J88)</f>
        <v>9610.43</v>
      </c>
      <c r="K89" s="56" t="n">
        <f aca="false">SUM(K5:K88)</f>
        <v>32038.34</v>
      </c>
      <c r="L89" s="56" t="n">
        <f aca="false">SUM(L5:L88)</f>
        <v>0</v>
      </c>
      <c r="M89" s="56" t="n">
        <f aca="false">SUM(M5:M88)</f>
        <v>39090.0907142857</v>
      </c>
      <c r="N89" s="56" t="n">
        <f aca="false">SUM(N5:N88)</f>
        <v>3432.67928571428</v>
      </c>
      <c r="O89" s="56" t="n">
        <f aca="false">SUM(O5:O88)</f>
        <v>0</v>
      </c>
      <c r="P89" s="56" t="n">
        <f aca="false">SUM(P5:P88)</f>
        <v>29912.12</v>
      </c>
      <c r="Q89" s="56" t="n">
        <f aca="false">SUM(Q5:Q88)</f>
        <v>1275.45</v>
      </c>
      <c r="R89" s="56" t="n">
        <f aca="false">SUM(R5:R88)</f>
        <v>1375.24</v>
      </c>
      <c r="S89" s="56" t="n">
        <f aca="false">SUM(S5:S88)</f>
        <v>602.68</v>
      </c>
      <c r="T89" s="56" t="n">
        <f aca="false">SUM(T5:T88)</f>
        <v>2231.26</v>
      </c>
      <c r="U89" s="56" t="n">
        <f aca="false">SUM(U5:U88)</f>
        <v>227.68</v>
      </c>
      <c r="V89" s="56" t="n">
        <f aca="false">SUM(V5:V88)</f>
        <v>7.59</v>
      </c>
      <c r="W89" s="56" t="n">
        <f aca="false">SUM(W5:W88)</f>
        <v>0</v>
      </c>
      <c r="X89" s="56" t="n">
        <f aca="false">SUM(X5:X88)</f>
        <v>972.5</v>
      </c>
      <c r="Y89" s="56" t="n">
        <f aca="false">SUM(Y5:Y88)</f>
        <v>0</v>
      </c>
      <c r="Z89" s="56" t="n">
        <f aca="false">SUM(Z5:Z88)</f>
        <v>118.77</v>
      </c>
      <c r="AA89" s="56" t="n">
        <f aca="false">SUM(AA5:AA88)</f>
        <v>624</v>
      </c>
      <c r="AB89" s="56" t="n">
        <f aca="false">SUM(AB5:AB88)</f>
        <v>0</v>
      </c>
      <c r="AC89" s="56" t="n">
        <f aca="false">SUM(AC5:AC88)</f>
        <v>0</v>
      </c>
      <c r="AD89" s="56" t="n">
        <f aca="false">SUM(AD5:AD88)</f>
        <v>1492.86</v>
      </c>
      <c r="AE89" s="56" t="n">
        <f aca="false">SUM(AE5:AE88)</f>
        <v>250</v>
      </c>
      <c r="AF89" s="56" t="n">
        <f aca="false">SUM(AF5:AF88)</f>
        <v>-42522.8292857143</v>
      </c>
      <c r="AG89" s="56" t="n">
        <f aca="false">SUM(AG5:AG88)</f>
        <v>-0.05928571428543</v>
      </c>
    </row>
    <row r="90" customFormat="false" ht="12" hidden="false" customHeight="true" outlineLevel="0" collapsed="false"/>
    <row r="91" customFormat="false" ht="12" hidden="false" customHeight="true" outlineLevel="0" collapsed="false">
      <c r="K91" s="5" t="n">
        <f aca="false">+K89+J89+H89</f>
        <v>42522.77</v>
      </c>
      <c r="AF91" s="5" t="n">
        <f aca="false">+AF89</f>
        <v>-42522.8292857143</v>
      </c>
    </row>
    <row r="92" customFormat="false" ht="12" hidden="false" customHeight="true" outlineLevel="0" collapsed="false"/>
    <row r="93" customFormat="false" ht="12" hidden="false" customHeight="true" outlineLevel="0" collapsed="false">
      <c r="C93" s="58" t="s">
        <v>140</v>
      </c>
      <c r="G93" s="57"/>
      <c r="K93" s="59"/>
      <c r="L93" s="59"/>
      <c r="M93" s="59"/>
    </row>
    <row r="94" customFormat="false" ht="12" hidden="false" customHeight="true" outlineLevel="0" collapsed="false"/>
    <row r="95" customFormat="false" ht="12" hidden="false" customHeight="true" outlineLevel="0" collapsed="false"/>
    <row r="96" customFormat="false" ht="12" hidden="false" customHeight="true" outlineLevel="0" collapsed="false"/>
    <row r="97" customFormat="false" ht="12" hidden="false" customHeight="true" outlineLevel="0" collapsed="false"/>
    <row r="98" customFormat="false" ht="12" hidden="false" customHeight="true" outlineLevel="0" collapsed="false"/>
    <row r="99" customFormat="false" ht="12" hidden="false" customHeight="true" outlineLevel="0" collapsed="false"/>
    <row r="100" customFormat="false" ht="12" hidden="false" customHeight="true" outlineLevel="0" collapsed="false"/>
    <row r="101" customFormat="false" ht="12" hidden="false" customHeight="true" outlineLevel="0" collapsed="false"/>
    <row r="102" customFormat="false" ht="12" hidden="false" customHeight="true" outlineLevel="0" collapsed="false"/>
    <row r="103" customFormat="false" ht="12" hidden="false" customHeight="true" outlineLevel="0" collapsed="false"/>
    <row r="104" customFormat="false" ht="12" hidden="false" customHeight="true" outlineLevel="0" collapsed="false"/>
  </sheetData>
  <mergeCells count="1">
    <mergeCell ref="K93:M9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0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4" activeCellId="0" sqref="G4"/>
    </sheetView>
  </sheetViews>
  <sheetFormatPr defaultRowHeight="11.25" zeroHeight="false" outlineLevelRow="0" outlineLevelCol="0"/>
  <cols>
    <col collapsed="false" customWidth="true" hidden="false" outlineLevel="0" max="1" min="1" style="1" width="12.05"/>
    <col collapsed="false" customWidth="true" hidden="true" outlineLevel="0" max="2" min="2" style="2" width="9.17"/>
    <col collapsed="false" customWidth="true" hidden="false" outlineLevel="0" max="3" min="3" style="3" width="32.58"/>
    <col collapsed="false" customWidth="true" hidden="false" outlineLevel="0" max="4" min="4" style="4" width="17.63"/>
    <col collapsed="false" customWidth="true" hidden="false" outlineLevel="0" max="5" min="5" style="4" width="28.61"/>
    <col collapsed="false" customWidth="true" hidden="false" outlineLevel="0" max="6" min="6" style="2" width="9.89"/>
    <col collapsed="false" customWidth="true" hidden="false" outlineLevel="0" max="7" min="7" style="3" width="34.73"/>
    <col collapsed="false" customWidth="true" hidden="false" outlineLevel="0" max="8" min="8" style="5" width="10.07"/>
    <col collapsed="false" customWidth="true" hidden="false" outlineLevel="0" max="9" min="9" style="5" width="10.61"/>
    <col collapsed="false" customWidth="true" hidden="false" outlineLevel="0" max="10" min="10" style="5" width="12.76"/>
    <col collapsed="false" customWidth="true" hidden="false" outlineLevel="0" max="11" min="11" style="5" width="15.29"/>
    <col collapsed="false" customWidth="true" hidden="false" outlineLevel="0" max="12" min="12" style="6" width="10.24"/>
    <col collapsed="false" customWidth="true" hidden="false" outlineLevel="0" max="13" min="13" style="5" width="14.39"/>
    <col collapsed="false" customWidth="true" hidden="false" outlineLevel="0" max="14" min="14" style="5" width="9.89"/>
    <col collapsed="false" customWidth="true" hidden="false" outlineLevel="0" max="15" min="15" style="5" width="10.43"/>
    <col collapsed="false" customWidth="true" hidden="false" outlineLevel="0" max="16" min="16" style="5" width="14.39"/>
    <col collapsed="false" customWidth="true" hidden="false" outlineLevel="0" max="17" min="17" style="5" width="12.59"/>
    <col collapsed="false" customWidth="true" hidden="false" outlineLevel="0" max="18" min="18" style="5" width="10.78"/>
    <col collapsed="false" customWidth="true" hidden="false" outlineLevel="0" max="19" min="19" style="5" width="10.43"/>
    <col collapsed="false" customWidth="true" hidden="false" outlineLevel="0" max="22" min="20" style="5" width="12.41"/>
    <col collapsed="false" customWidth="true" hidden="false" outlineLevel="0" max="24" min="23" style="5" width="9.89"/>
    <col collapsed="false" customWidth="true" hidden="false" outlineLevel="0" max="25" min="25" style="5" width="10.61"/>
    <col collapsed="false" customWidth="true" hidden="false" outlineLevel="0" max="26" min="26" style="5" width="12.76"/>
    <col collapsed="false" customWidth="true" hidden="false" outlineLevel="0" max="27" min="27" style="5" width="9.89"/>
    <col collapsed="false" customWidth="true" hidden="false" outlineLevel="0" max="28" min="28" style="5" width="11.87"/>
    <col collapsed="false" customWidth="true" hidden="false" outlineLevel="0" max="29" min="29" style="5" width="12.41"/>
    <col collapsed="false" customWidth="true" hidden="false" outlineLevel="0" max="30" min="30" style="5" width="9.89"/>
    <col collapsed="false" customWidth="true" hidden="false" outlineLevel="0" max="31" min="31" style="5" width="10.78"/>
    <col collapsed="false" customWidth="true" hidden="false" outlineLevel="0" max="32" min="32" style="5" width="11.87"/>
    <col collapsed="false" customWidth="true" hidden="false" outlineLevel="0" max="33" min="33" style="3" width="12.41"/>
    <col collapsed="false" customWidth="false" hidden="false" outlineLevel="0" max="257" min="34" style="3" width="11.5"/>
    <col collapsed="false" customWidth="false" hidden="false" outlineLevel="0" max="1025" min="258" style="0" width="11.5"/>
  </cols>
  <sheetData>
    <row r="1" customFormat="false" ht="12" hidden="false" customHeight="true" outlineLevel="0" collapsed="false">
      <c r="A1" s="7" t="s">
        <v>0</v>
      </c>
      <c r="C1" s="8"/>
    </row>
    <row r="2" customFormat="false" ht="12" hidden="false" customHeight="true" outlineLevel="0" collapsed="false">
      <c r="A2" s="7" t="s">
        <v>1</v>
      </c>
    </row>
    <row r="3" customFormat="false" ht="12" hidden="false" customHeight="true" outlineLevel="0" collapsed="false">
      <c r="A3" s="7" t="s">
        <v>824</v>
      </c>
      <c r="B3" s="8"/>
      <c r="C3" s="9"/>
      <c r="N3" s="10" t="n">
        <v>1301</v>
      </c>
      <c r="O3" s="10" t="n">
        <v>2402</v>
      </c>
      <c r="P3" s="10" t="n">
        <v>5001</v>
      </c>
      <c r="Q3" s="10" t="n">
        <v>5002</v>
      </c>
      <c r="R3" s="10" t="n">
        <v>6220</v>
      </c>
      <c r="S3" s="10" t="n">
        <v>6219</v>
      </c>
      <c r="T3" s="10" t="n">
        <v>6212</v>
      </c>
      <c r="U3" s="10"/>
      <c r="V3" s="10" t="n">
        <v>6222</v>
      </c>
      <c r="W3" s="10" t="n">
        <v>6229</v>
      </c>
      <c r="X3" s="10" t="n">
        <v>6211</v>
      </c>
      <c r="Y3" s="10" t="s">
        <v>3</v>
      </c>
      <c r="Z3" s="10"/>
      <c r="AA3" s="10" t="n">
        <v>6230</v>
      </c>
      <c r="AB3" s="10" t="s">
        <v>4</v>
      </c>
      <c r="AC3" s="10" t="n">
        <v>6202</v>
      </c>
      <c r="AD3" s="10" t="n">
        <v>6109</v>
      </c>
      <c r="AE3" s="10" t="n">
        <v>6236</v>
      </c>
      <c r="AF3" s="10" t="n">
        <v>1002</v>
      </c>
    </row>
    <row r="4" s="14" customFormat="true" ht="30" hidden="false" customHeight="true" outlineLevel="0" collapsed="false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22</v>
      </c>
      <c r="S4" s="13" t="s">
        <v>23</v>
      </c>
      <c r="T4" s="13" t="s">
        <v>24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3" t="s">
        <v>33</v>
      </c>
      <c r="AD4" s="13" t="s">
        <v>34</v>
      </c>
      <c r="AE4" s="13" t="s">
        <v>35</v>
      </c>
      <c r="AF4" s="13" t="s">
        <v>36</v>
      </c>
    </row>
    <row r="5" s="26" customFormat="true" ht="19.5" hidden="false" customHeight="true" outlineLevel="0" collapsed="false">
      <c r="A5" s="15" t="n">
        <v>43009</v>
      </c>
      <c r="B5" s="73"/>
      <c r="C5" s="17" t="s">
        <v>692</v>
      </c>
      <c r="D5" s="17" t="s">
        <v>77</v>
      </c>
      <c r="E5" s="17" t="s">
        <v>39</v>
      </c>
      <c r="F5" s="42" t="n">
        <v>26128</v>
      </c>
      <c r="G5" s="43" t="s">
        <v>825</v>
      </c>
      <c r="H5" s="21"/>
      <c r="I5" s="21"/>
      <c r="J5" s="21"/>
      <c r="K5" s="21" t="n">
        <v>261.42</v>
      </c>
      <c r="L5" s="23"/>
      <c r="M5" s="24" t="n">
        <f aca="false">SUM(H5:J5,K5/1.12)</f>
        <v>233.410714285714</v>
      </c>
      <c r="N5" s="24" t="n">
        <f aca="false">K5/1.12*0.12</f>
        <v>28.0092857142857</v>
      </c>
      <c r="O5" s="24" t="n">
        <f aca="false">-SUM(I5:J5,K5/1.12)*L5</f>
        <v>-0</v>
      </c>
      <c r="P5" s="24" t="n">
        <v>233.41</v>
      </c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 t="n">
        <f aca="false">-SUM(N5:AE5)</f>
        <v>-261.419285714286</v>
      </c>
      <c r="AG5" s="25" t="n">
        <f aca="false">SUM(H5:K5)+AF5+O5</f>
        <v>0.000714285714309426</v>
      </c>
    </row>
    <row r="6" s="26" customFormat="true" ht="19.5" hidden="false" customHeight="true" outlineLevel="0" collapsed="false">
      <c r="A6" s="15" t="n">
        <v>43010</v>
      </c>
      <c r="B6" s="73"/>
      <c r="C6" s="74" t="s">
        <v>702</v>
      </c>
      <c r="D6" s="74"/>
      <c r="E6" s="74"/>
      <c r="F6" s="42"/>
      <c r="G6" s="43" t="s">
        <v>826</v>
      </c>
      <c r="H6" s="21"/>
      <c r="I6" s="21"/>
      <c r="J6" s="21" t="n">
        <v>1100</v>
      </c>
      <c r="K6" s="21"/>
      <c r="L6" s="23"/>
      <c r="M6" s="24" t="n">
        <f aca="false">SUM(H6:J6,K6/1.12)</f>
        <v>1100</v>
      </c>
      <c r="N6" s="24" t="n">
        <f aca="false">K6/1.12*0.12</f>
        <v>0</v>
      </c>
      <c r="O6" s="24" t="n">
        <f aca="false">-SUM(I6:J6,K6/1.12)*L6</f>
        <v>-0</v>
      </c>
      <c r="P6" s="24" t="n">
        <v>1100</v>
      </c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 t="n">
        <f aca="false">-SUM(N6:AE6)</f>
        <v>-1100</v>
      </c>
      <c r="AG6" s="25" t="n">
        <f aca="false">SUM(H6:K6)+AF6+O6</f>
        <v>0</v>
      </c>
    </row>
    <row r="7" s="26" customFormat="true" ht="19.5" hidden="false" customHeight="true" outlineLevel="0" collapsed="false">
      <c r="A7" s="15" t="n">
        <v>43010</v>
      </c>
      <c r="B7" s="73"/>
      <c r="C7" s="74" t="s">
        <v>54</v>
      </c>
      <c r="D7" s="74"/>
      <c r="E7" s="74"/>
      <c r="F7" s="42"/>
      <c r="G7" s="43" t="s">
        <v>827</v>
      </c>
      <c r="H7" s="21" t="n">
        <v>40</v>
      </c>
      <c r="I7" s="21"/>
      <c r="J7" s="21"/>
      <c r="K7" s="21"/>
      <c r="L7" s="23"/>
      <c r="M7" s="24" t="n">
        <f aca="false">SUM(H7:J7,K7/1.12)</f>
        <v>40</v>
      </c>
      <c r="N7" s="24" t="n">
        <f aca="false">K7/1.12*0.12</f>
        <v>0</v>
      </c>
      <c r="O7" s="24" t="n">
        <f aca="false">-SUM(I7:J7,K7/1.12)*L7</f>
        <v>-0</v>
      </c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 t="n">
        <v>40</v>
      </c>
      <c r="AB7" s="24"/>
      <c r="AC7" s="24"/>
      <c r="AD7" s="24"/>
      <c r="AE7" s="24"/>
      <c r="AF7" s="24" t="n">
        <f aca="false">-SUM(N7:AE7)</f>
        <v>-40</v>
      </c>
      <c r="AG7" s="25" t="n">
        <f aca="false">SUM(H7:K7)+AF7+O7</f>
        <v>0</v>
      </c>
    </row>
    <row r="8" s="26" customFormat="true" ht="19.5" hidden="false" customHeight="true" outlineLevel="0" collapsed="false">
      <c r="A8" s="15" t="n">
        <v>43010</v>
      </c>
      <c r="B8" s="73"/>
      <c r="C8" s="17" t="s">
        <v>46</v>
      </c>
      <c r="D8" s="17" t="s">
        <v>47</v>
      </c>
      <c r="E8" s="17" t="s">
        <v>533</v>
      </c>
      <c r="F8" s="42" t="n">
        <v>688880</v>
      </c>
      <c r="G8" s="43" t="s">
        <v>828</v>
      </c>
      <c r="H8" s="21"/>
      <c r="I8" s="21"/>
      <c r="J8" s="21"/>
      <c r="K8" s="21" t="n">
        <f aca="false">2751.32+330.18</f>
        <v>3081.5</v>
      </c>
      <c r="L8" s="23" t="n">
        <v>0.01</v>
      </c>
      <c r="M8" s="24" t="n">
        <f aca="false">SUM(H8:J8,K8/1.12)</f>
        <v>2751.33928571429</v>
      </c>
      <c r="N8" s="24" t="n">
        <f aca="false">K8/1.12*0.12</f>
        <v>330.160714285714</v>
      </c>
      <c r="O8" s="24" t="n">
        <f aca="false">-SUM(I8:J8,K8/1.12)*L8</f>
        <v>-27.5133928571429</v>
      </c>
      <c r="P8" s="24" t="n">
        <v>2751.34</v>
      </c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 t="n">
        <f aca="false">-SUM(N8:AE8)</f>
        <v>-3053.98732142857</v>
      </c>
      <c r="AG8" s="25" t="n">
        <f aca="false">SUM(H8:K8)+AF8+O8</f>
        <v>-0.000714285714558116</v>
      </c>
    </row>
    <row r="9" s="26" customFormat="true" ht="19.5" hidden="false" customHeight="true" outlineLevel="0" collapsed="false">
      <c r="A9" s="15" t="n">
        <v>43010</v>
      </c>
      <c r="B9" s="73"/>
      <c r="C9" s="17" t="s">
        <v>46</v>
      </c>
      <c r="D9" s="17" t="s">
        <v>47</v>
      </c>
      <c r="E9" s="17" t="s">
        <v>533</v>
      </c>
      <c r="F9" s="42" t="n">
        <v>68880</v>
      </c>
      <c r="G9" s="43" t="s">
        <v>829</v>
      </c>
      <c r="H9" s="21"/>
      <c r="I9" s="21"/>
      <c r="J9" s="21" t="n">
        <v>270.75</v>
      </c>
      <c r="K9" s="21"/>
      <c r="L9" s="23" t="n">
        <v>0.01</v>
      </c>
      <c r="M9" s="24" t="n">
        <f aca="false">SUM(H9:J9,K9/1.12)</f>
        <v>270.75</v>
      </c>
      <c r="N9" s="24" t="n">
        <f aca="false">K9/1.12*0.12</f>
        <v>0</v>
      </c>
      <c r="O9" s="24" t="n">
        <f aca="false">-SUM(I9:J9,K9/1.12)*L9</f>
        <v>-2.7075</v>
      </c>
      <c r="P9" s="24" t="n">
        <v>270.75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 t="n">
        <f aca="false">-SUM(N9:AE9)</f>
        <v>-268.0425</v>
      </c>
      <c r="AG9" s="25" t="n">
        <f aca="false">SUM(H9:K9)+AF9+O9</f>
        <v>-1.82076576038526E-014</v>
      </c>
    </row>
    <row r="10" s="26" customFormat="true" ht="19.5" hidden="false" customHeight="true" outlineLevel="0" collapsed="false">
      <c r="A10" s="15" t="n">
        <v>43010</v>
      </c>
      <c r="B10" s="73"/>
      <c r="C10" s="17" t="s">
        <v>692</v>
      </c>
      <c r="D10" s="17" t="s">
        <v>77</v>
      </c>
      <c r="E10" s="17" t="s">
        <v>39</v>
      </c>
      <c r="F10" s="42" t="n">
        <v>25464</v>
      </c>
      <c r="G10" s="43" t="s">
        <v>129</v>
      </c>
      <c r="H10" s="21"/>
      <c r="I10" s="21"/>
      <c r="J10" s="21"/>
      <c r="K10" s="21" t="n">
        <v>152</v>
      </c>
      <c r="L10" s="23"/>
      <c r="M10" s="24" t="n">
        <f aca="false">SUM(H10:J10,K10/1.12)</f>
        <v>135.714285714286</v>
      </c>
      <c r="N10" s="24" t="n">
        <f aca="false">K10/1.12*0.12</f>
        <v>16.2857142857143</v>
      </c>
      <c r="O10" s="24" t="n">
        <f aca="false">-SUM(I10:J10,K10/1.12)*L10</f>
        <v>-0</v>
      </c>
      <c r="P10" s="24" t="n">
        <v>135.71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 t="n">
        <f aca="false">-SUM(N10:AE10)</f>
        <v>-151.995714285714</v>
      </c>
      <c r="AG10" s="25" t="n">
        <f aca="false">SUM(H10:K10)+AF10+O10</f>
        <v>0.00428571428571445</v>
      </c>
    </row>
    <row r="11" s="26" customFormat="true" ht="19.5" hidden="false" customHeight="true" outlineLevel="0" collapsed="false">
      <c r="A11" s="15" t="n">
        <v>43010</v>
      </c>
      <c r="B11" s="73"/>
      <c r="C11" s="17" t="s">
        <v>215</v>
      </c>
      <c r="D11" s="17" t="s">
        <v>216</v>
      </c>
      <c r="E11" s="17" t="s">
        <v>577</v>
      </c>
      <c r="F11" s="42" t="n">
        <v>22476</v>
      </c>
      <c r="G11" s="43" t="s">
        <v>218</v>
      </c>
      <c r="H11" s="21"/>
      <c r="I11" s="21"/>
      <c r="J11" s="21"/>
      <c r="K11" s="21" t="n">
        <v>35</v>
      </c>
      <c r="L11" s="23"/>
      <c r="M11" s="24" t="n">
        <f aca="false">SUM(H11:J11,K11/1.12)</f>
        <v>31.25</v>
      </c>
      <c r="N11" s="24" t="n">
        <f aca="false">K11/1.12*0.12</f>
        <v>3.75</v>
      </c>
      <c r="O11" s="24" t="n">
        <f aca="false">-SUM(I11:J11,K11/1.12)*L11</f>
        <v>-0</v>
      </c>
      <c r="P11" s="24"/>
      <c r="Q11" s="24" t="n">
        <v>31.25</v>
      </c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 t="n">
        <f aca="false">-SUM(N11:AE11)</f>
        <v>-35</v>
      </c>
      <c r="AG11" s="25" t="n">
        <f aca="false">SUM(H11:K11)+AF11+O11</f>
        <v>0</v>
      </c>
    </row>
    <row r="12" s="26" customFormat="true" ht="19.5" hidden="false" customHeight="true" outlineLevel="0" collapsed="false">
      <c r="A12" s="15" t="n">
        <v>43011</v>
      </c>
      <c r="B12" s="73"/>
      <c r="C12" s="74" t="s">
        <v>132</v>
      </c>
      <c r="D12" s="74" t="s">
        <v>133</v>
      </c>
      <c r="E12" s="74" t="s">
        <v>227</v>
      </c>
      <c r="F12" s="42" t="n">
        <v>30066</v>
      </c>
      <c r="G12" s="43" t="s">
        <v>135</v>
      </c>
      <c r="H12" s="21"/>
      <c r="I12" s="21"/>
      <c r="J12" s="21"/>
      <c r="K12" s="21" t="n">
        <v>615</v>
      </c>
      <c r="L12" s="23"/>
      <c r="M12" s="24" t="n">
        <f aca="false">SUM(H12:J12,K12/1.12)</f>
        <v>549.107142857143</v>
      </c>
      <c r="N12" s="24" t="n">
        <f aca="false">K12/1.12*0.12</f>
        <v>65.8928571428571</v>
      </c>
      <c r="O12" s="24" t="n">
        <f aca="false">-SUM(I12:J12,K12/1.12)*L12</f>
        <v>-0</v>
      </c>
      <c r="P12" s="24" t="n">
        <v>549.11</v>
      </c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 t="n">
        <f aca="false">-SUM(N12:AE12)</f>
        <v>-615.002857142857</v>
      </c>
      <c r="AG12" s="25" t="n">
        <f aca="false">SUM(H12:K12)+AF12+O12</f>
        <v>-0.00285714285712402</v>
      </c>
    </row>
    <row r="13" s="26" customFormat="true" ht="19.5" hidden="false" customHeight="true" outlineLevel="0" collapsed="false">
      <c r="A13" s="15" t="n">
        <v>43011</v>
      </c>
      <c r="B13" s="73"/>
      <c r="C13" s="74" t="s">
        <v>830</v>
      </c>
      <c r="D13" s="74" t="s">
        <v>190</v>
      </c>
      <c r="E13" s="74" t="s">
        <v>577</v>
      </c>
      <c r="F13" s="42" t="n">
        <v>135691</v>
      </c>
      <c r="G13" s="43" t="s">
        <v>831</v>
      </c>
      <c r="H13" s="21"/>
      <c r="I13" s="21"/>
      <c r="J13" s="21"/>
      <c r="K13" s="21" t="n">
        <v>1240</v>
      </c>
      <c r="L13" s="23"/>
      <c r="M13" s="24" t="n">
        <f aca="false">SUM(H13:J13,K13/1.12)</f>
        <v>1107.14285714286</v>
      </c>
      <c r="N13" s="24" t="n">
        <f aca="false">K13/1.12*0.12</f>
        <v>132.857142857143</v>
      </c>
      <c r="O13" s="24" t="n">
        <f aca="false">-SUM(I13:J13,K13/1.12)*L13</f>
        <v>-0</v>
      </c>
      <c r="P13" s="24"/>
      <c r="Q13" s="24"/>
      <c r="R13" s="24"/>
      <c r="S13" s="24" t="n">
        <v>1107.14</v>
      </c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 t="n">
        <f aca="false">-SUM(N13:AE13)</f>
        <v>-1239.99714285714</v>
      </c>
      <c r="AG13" s="25" t="n">
        <f aca="false">SUM(H13:K13)+AF13+O13</f>
        <v>0.00285714285701033</v>
      </c>
    </row>
    <row r="14" s="26" customFormat="true" ht="19.5" hidden="false" customHeight="true" outlineLevel="0" collapsed="false">
      <c r="A14" s="15" t="n">
        <v>43011</v>
      </c>
      <c r="B14" s="73"/>
      <c r="C14" s="74" t="s">
        <v>54</v>
      </c>
      <c r="D14" s="74"/>
      <c r="E14" s="74"/>
      <c r="F14" s="42"/>
      <c r="G14" s="43" t="s">
        <v>832</v>
      </c>
      <c r="H14" s="21" t="n">
        <v>120</v>
      </c>
      <c r="I14" s="21"/>
      <c r="J14" s="21"/>
      <c r="K14" s="21"/>
      <c r="L14" s="23"/>
      <c r="M14" s="24" t="n">
        <f aca="false">SUM(H14:J14,K14/1.12)</f>
        <v>120</v>
      </c>
      <c r="N14" s="24" t="n">
        <f aca="false">K14/1.12*0.12</f>
        <v>0</v>
      </c>
      <c r="O14" s="24" t="n">
        <f aca="false">-SUM(I14:J14,K14/1.12)*L14</f>
        <v>-0</v>
      </c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 t="n">
        <v>120</v>
      </c>
      <c r="AB14" s="24"/>
      <c r="AC14" s="24"/>
      <c r="AD14" s="24"/>
      <c r="AE14" s="24"/>
      <c r="AF14" s="24" t="n">
        <f aca="false">-SUM(N14:AE14)</f>
        <v>-120</v>
      </c>
      <c r="AG14" s="25" t="n">
        <f aca="false">SUM(H14:K14)+AF14+O14</f>
        <v>0</v>
      </c>
    </row>
    <row r="15" s="26" customFormat="true" ht="19.5" hidden="false" customHeight="true" outlineLevel="0" collapsed="false">
      <c r="A15" s="15" t="n">
        <v>43011</v>
      </c>
      <c r="B15" s="73"/>
      <c r="C15" s="17" t="s">
        <v>46</v>
      </c>
      <c r="D15" s="17" t="s">
        <v>47</v>
      </c>
      <c r="E15" s="17" t="s">
        <v>533</v>
      </c>
      <c r="F15" s="42" t="n">
        <v>75657</v>
      </c>
      <c r="G15" s="43" t="s">
        <v>833</v>
      </c>
      <c r="H15" s="21"/>
      <c r="I15" s="21"/>
      <c r="J15" s="21"/>
      <c r="K15" s="21" t="n">
        <f aca="false">480.98+57.72</f>
        <v>538.7</v>
      </c>
      <c r="L15" s="23" t="n">
        <v>0.01</v>
      </c>
      <c r="M15" s="24" t="n">
        <f aca="false">SUM(H15:J15,K15/1.12)</f>
        <v>480.982142857143</v>
      </c>
      <c r="N15" s="24" t="n">
        <f aca="false">K15/1.12*0.12</f>
        <v>57.7178571428571</v>
      </c>
      <c r="O15" s="24" t="n">
        <f aca="false">-SUM(I15:J15,K15/1.12)*L15</f>
        <v>-4.80982142857143</v>
      </c>
      <c r="P15" s="24" t="n">
        <v>480.98</v>
      </c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 t="n">
        <f aca="false">-SUM(N15:AE15)</f>
        <v>-533.888035714286</v>
      </c>
      <c r="AG15" s="25" t="n">
        <f aca="false">SUM(H15:K15)+AF15+O15</f>
        <v>0.00214285714291051</v>
      </c>
    </row>
    <row r="16" s="26" customFormat="true" ht="18.75" hidden="false" customHeight="true" outlineLevel="0" collapsed="false">
      <c r="A16" s="15" t="n">
        <v>43011</v>
      </c>
      <c r="B16" s="73"/>
      <c r="C16" s="17" t="s">
        <v>46</v>
      </c>
      <c r="D16" s="17" t="s">
        <v>47</v>
      </c>
      <c r="E16" s="17" t="s">
        <v>533</v>
      </c>
      <c r="F16" s="42" t="n">
        <v>75657</v>
      </c>
      <c r="G16" s="43" t="s">
        <v>834</v>
      </c>
      <c r="H16" s="21"/>
      <c r="I16" s="21"/>
      <c r="J16" s="21" t="n">
        <v>1121.5</v>
      </c>
      <c r="K16" s="21"/>
      <c r="L16" s="23" t="n">
        <v>0.01</v>
      </c>
      <c r="M16" s="24" t="n">
        <f aca="false">SUM(H16:J16,K16/1.12)</f>
        <v>1121.5</v>
      </c>
      <c r="N16" s="24" t="n">
        <f aca="false">K16/1.12*0.12</f>
        <v>0</v>
      </c>
      <c r="O16" s="24" t="n">
        <f aca="false">-SUM(I16:J16,K16/1.12)*L16</f>
        <v>-11.215</v>
      </c>
      <c r="P16" s="24" t="n">
        <v>1121.5</v>
      </c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 t="n">
        <f aca="false">-SUM(N16:AE16)</f>
        <v>-1110.285</v>
      </c>
      <c r="AG16" s="25" t="n">
        <f aca="false">SUM(H16:K16)+AF16+O16</f>
        <v>-8.17124146124115E-014</v>
      </c>
    </row>
    <row r="17" s="26" customFormat="true" ht="19.5" hidden="false" customHeight="true" outlineLevel="0" collapsed="false">
      <c r="A17" s="15" t="n">
        <v>43012</v>
      </c>
      <c r="B17" s="73"/>
      <c r="C17" s="17" t="s">
        <v>692</v>
      </c>
      <c r="D17" s="17" t="s">
        <v>77</v>
      </c>
      <c r="E17" s="17" t="s">
        <v>39</v>
      </c>
      <c r="F17" s="42" t="n">
        <v>25498</v>
      </c>
      <c r="G17" s="43" t="s">
        <v>835</v>
      </c>
      <c r="H17" s="21"/>
      <c r="I17" s="21"/>
      <c r="J17" s="21"/>
      <c r="K17" s="21" t="n">
        <v>770.97</v>
      </c>
      <c r="L17" s="23"/>
      <c r="M17" s="24" t="n">
        <f aca="false">SUM(H17:J17,K17/1.12)</f>
        <v>688.366071428571</v>
      </c>
      <c r="N17" s="24" t="n">
        <f aca="false">K17/1.12*0.12</f>
        <v>82.6039285714286</v>
      </c>
      <c r="O17" s="24" t="n">
        <f aca="false">-SUM(I17:J17,K17/1.12)*L17</f>
        <v>-0</v>
      </c>
      <c r="P17" s="24" t="n">
        <v>688.37</v>
      </c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 t="n">
        <f aca="false">-SUM(N17:AE17)</f>
        <v>-770.973928571429</v>
      </c>
      <c r="AG17" s="25" t="n">
        <f aca="false">SUM(H17:K17)+AF17+O17</f>
        <v>-0.00392857142855974</v>
      </c>
    </row>
    <row r="18" s="26" customFormat="true" ht="19.5" hidden="false" customHeight="true" outlineLevel="0" collapsed="false">
      <c r="A18" s="15" t="n">
        <v>43012</v>
      </c>
      <c r="B18" s="73"/>
      <c r="C18" s="17" t="s">
        <v>215</v>
      </c>
      <c r="D18" s="17" t="s">
        <v>216</v>
      </c>
      <c r="E18" s="17" t="s">
        <v>577</v>
      </c>
      <c r="F18" s="42" t="n">
        <v>22484</v>
      </c>
      <c r="G18" s="43" t="s">
        <v>836</v>
      </c>
      <c r="H18" s="21"/>
      <c r="I18" s="21"/>
      <c r="J18" s="21"/>
      <c r="K18" s="21" t="n">
        <v>34</v>
      </c>
      <c r="L18" s="23"/>
      <c r="M18" s="24" t="n">
        <f aca="false">SUM(H18:J18,K18/1.12)</f>
        <v>30.3571428571429</v>
      </c>
      <c r="N18" s="24" t="n">
        <f aca="false">K18/1.12*0.12</f>
        <v>3.64285714285714</v>
      </c>
      <c r="O18" s="24" t="n">
        <f aca="false">-SUM(I18:J18,K18/1.12)*L18</f>
        <v>-0</v>
      </c>
      <c r="P18" s="24" t="n">
        <v>30.36</v>
      </c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 t="n">
        <f aca="false">-SUM(N18:AE18)</f>
        <v>-34.0028571428571</v>
      </c>
      <c r="AG18" s="25" t="n">
        <f aca="false">SUM(H18:K18)+AF18+O18</f>
        <v>-0.00285714285713823</v>
      </c>
    </row>
    <row r="19" s="26" customFormat="true" ht="19.5" hidden="false" customHeight="true" outlineLevel="0" collapsed="false">
      <c r="A19" s="15" t="n">
        <v>43012</v>
      </c>
      <c r="B19" s="73"/>
      <c r="C19" s="17" t="s">
        <v>46</v>
      </c>
      <c r="D19" s="17" t="s">
        <v>47</v>
      </c>
      <c r="E19" s="17" t="s">
        <v>533</v>
      </c>
      <c r="F19" s="42" t="n">
        <v>78416</v>
      </c>
      <c r="G19" s="43" t="s">
        <v>837</v>
      </c>
      <c r="H19" s="21"/>
      <c r="I19" s="21"/>
      <c r="J19" s="21" t="n">
        <v>117.45</v>
      </c>
      <c r="K19" s="21"/>
      <c r="L19" s="23"/>
      <c r="M19" s="24" t="n">
        <f aca="false">SUM(H19:J19,K19/1.12)</f>
        <v>117.45</v>
      </c>
      <c r="N19" s="24" t="n">
        <f aca="false">K19/1.12*0.12</f>
        <v>0</v>
      </c>
      <c r="O19" s="24" t="n">
        <f aca="false">-SUM(I19:J19,K19/1.12)*L19</f>
        <v>-0</v>
      </c>
      <c r="P19" s="24" t="n">
        <v>117.45</v>
      </c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 t="n">
        <f aca="false">-SUM(N19:AE19)</f>
        <v>-117.45</v>
      </c>
      <c r="AG19" s="25" t="n">
        <f aca="false">SUM(H19:K19)+AF19+O19</f>
        <v>0</v>
      </c>
    </row>
    <row r="20" s="26" customFormat="true" ht="19.5" hidden="false" customHeight="true" outlineLevel="0" collapsed="false">
      <c r="A20" s="15" t="n">
        <v>43012</v>
      </c>
      <c r="B20" s="73"/>
      <c r="C20" s="17" t="s">
        <v>46</v>
      </c>
      <c r="D20" s="17" t="s">
        <v>47</v>
      </c>
      <c r="E20" s="17" t="s">
        <v>533</v>
      </c>
      <c r="F20" s="42" t="n">
        <v>78416</v>
      </c>
      <c r="G20" s="43" t="s">
        <v>838</v>
      </c>
      <c r="H20" s="21"/>
      <c r="I20" s="21"/>
      <c r="J20" s="21"/>
      <c r="K20" s="21" t="n">
        <f aca="false">182.77+21.93</f>
        <v>204.7</v>
      </c>
      <c r="L20" s="23"/>
      <c r="M20" s="24" t="n">
        <f aca="false">SUM(H20:J20,K20/1.12)</f>
        <v>182.767857142857</v>
      </c>
      <c r="N20" s="24" t="n">
        <f aca="false">K20/1.12*0.12</f>
        <v>21.9321428571429</v>
      </c>
      <c r="O20" s="24" t="n">
        <f aca="false">-SUM(I20:J20,K20/1.12)*L20</f>
        <v>-0</v>
      </c>
      <c r="P20" s="24" t="n">
        <v>182.77</v>
      </c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 t="n">
        <f aca="false">-SUM(N20:AE20)</f>
        <v>-204.702142857143</v>
      </c>
      <c r="AG20" s="25" t="n">
        <f aca="false">SUM(H20:K20)+AF20+O20</f>
        <v>-0.00214285714284301</v>
      </c>
    </row>
    <row r="21" s="26" customFormat="true" ht="19.5" hidden="false" customHeight="true" outlineLevel="0" collapsed="false">
      <c r="A21" s="15" t="n">
        <v>43012</v>
      </c>
      <c r="B21" s="73"/>
      <c r="C21" s="17" t="s">
        <v>46</v>
      </c>
      <c r="D21" s="17" t="s">
        <v>47</v>
      </c>
      <c r="E21" s="17" t="s">
        <v>533</v>
      </c>
      <c r="F21" s="42" t="n">
        <v>83605</v>
      </c>
      <c r="G21" s="43" t="s">
        <v>53</v>
      </c>
      <c r="H21" s="21"/>
      <c r="I21" s="21"/>
      <c r="J21" s="21"/>
      <c r="K21" s="21" t="n">
        <v>77</v>
      </c>
      <c r="L21" s="23"/>
      <c r="M21" s="24" t="n">
        <f aca="false">SUM(H21:J21,K21/1.12)</f>
        <v>68.75</v>
      </c>
      <c r="N21" s="24" t="n">
        <f aca="false">K21/1.12*0.12</f>
        <v>8.25</v>
      </c>
      <c r="O21" s="24" t="n">
        <f aca="false">-SUM(I21:J21,K21/1.12)*L21</f>
        <v>-0</v>
      </c>
      <c r="P21" s="24"/>
      <c r="Q21" s="24" t="n">
        <v>68.75</v>
      </c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 t="n">
        <f aca="false">-SUM(N21:AE21)</f>
        <v>-77</v>
      </c>
      <c r="AG21" s="25" t="n">
        <f aca="false">SUM(H21:K21)+AF21+O21</f>
        <v>0</v>
      </c>
    </row>
    <row r="22" s="26" customFormat="true" ht="19.5" hidden="false" customHeight="true" outlineLevel="0" collapsed="false">
      <c r="A22" s="15" t="n">
        <v>43012</v>
      </c>
      <c r="B22" s="73"/>
      <c r="C22" s="17" t="s">
        <v>37</v>
      </c>
      <c r="D22" s="17" t="s">
        <v>105</v>
      </c>
      <c r="E22" s="17" t="s">
        <v>39</v>
      </c>
      <c r="F22" s="42" t="n">
        <v>628725</v>
      </c>
      <c r="G22" s="43" t="s">
        <v>839</v>
      </c>
      <c r="H22" s="21"/>
      <c r="I22" s="21"/>
      <c r="J22" s="21"/>
      <c r="K22" s="21" t="n">
        <f aca="false">22.5+157</f>
        <v>179.5</v>
      </c>
      <c r="L22" s="23"/>
      <c r="M22" s="24" t="n">
        <f aca="false">SUM(H22:J22,K22/1.12)</f>
        <v>160.267857142857</v>
      </c>
      <c r="N22" s="24" t="n">
        <f aca="false">K22/1.12*0.12</f>
        <v>19.2321428571429</v>
      </c>
      <c r="O22" s="24" t="n">
        <f aca="false">-SUM(I22:J22,K22/1.12)*L22</f>
        <v>-0</v>
      </c>
      <c r="P22" s="24"/>
      <c r="Q22" s="24"/>
      <c r="R22" s="24"/>
      <c r="S22" s="24"/>
      <c r="T22" s="24" t="n">
        <v>160.27</v>
      </c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 t="n">
        <f aca="false">-SUM(N22:AE22)</f>
        <v>-179.502142857143</v>
      </c>
      <c r="AG22" s="25" t="n">
        <f aca="false">SUM(H22:K22)+AF22+O22</f>
        <v>-0.00214285714287143</v>
      </c>
    </row>
    <row r="23" s="26" customFormat="true" ht="19.5" hidden="false" customHeight="true" outlineLevel="0" collapsed="false">
      <c r="A23" s="15" t="n">
        <v>43012</v>
      </c>
      <c r="B23" s="73"/>
      <c r="C23" s="17" t="s">
        <v>37</v>
      </c>
      <c r="D23" s="17" t="s">
        <v>105</v>
      </c>
      <c r="E23" s="17" t="s">
        <v>39</v>
      </c>
      <c r="F23" s="42" t="n">
        <v>628725</v>
      </c>
      <c r="G23" s="43" t="s">
        <v>197</v>
      </c>
      <c r="H23" s="21"/>
      <c r="I23" s="21"/>
      <c r="J23" s="21"/>
      <c r="K23" s="21" t="n">
        <v>430</v>
      </c>
      <c r="L23" s="23"/>
      <c r="M23" s="24" t="n">
        <f aca="false">SUM(H23:J23,K23/1.12)</f>
        <v>383.928571428571</v>
      </c>
      <c r="N23" s="24" t="n">
        <f aca="false">K23/1.12*0.12</f>
        <v>46.0714285714286</v>
      </c>
      <c r="O23" s="24" t="n">
        <f aca="false">-SUM(I23:J23,K23/1.12)*L23</f>
        <v>-0</v>
      </c>
      <c r="P23" s="24"/>
      <c r="Q23" s="24"/>
      <c r="R23" s="24"/>
      <c r="S23" s="24"/>
      <c r="T23" s="24" t="n">
        <v>383.93</v>
      </c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 t="n">
        <f aca="false">-SUM(N23:AE23)</f>
        <v>-430.001428571429</v>
      </c>
      <c r="AG23" s="25" t="n">
        <f aca="false">SUM(H23:K23)+AF23+O23</f>
        <v>-0.00142857142856201</v>
      </c>
    </row>
    <row r="24" s="26" customFormat="true" ht="19.5" hidden="false" customHeight="true" outlineLevel="0" collapsed="false">
      <c r="A24" s="15" t="n">
        <v>43013</v>
      </c>
      <c r="B24" s="73"/>
      <c r="C24" s="17" t="s">
        <v>37</v>
      </c>
      <c r="D24" s="17" t="s">
        <v>105</v>
      </c>
      <c r="E24" s="17" t="s">
        <v>39</v>
      </c>
      <c r="F24" s="42" t="n">
        <v>629238</v>
      </c>
      <c r="G24" s="43" t="s">
        <v>840</v>
      </c>
      <c r="H24" s="21"/>
      <c r="I24" s="21"/>
      <c r="J24" s="21"/>
      <c r="K24" s="21" t="n">
        <v>77</v>
      </c>
      <c r="L24" s="23"/>
      <c r="M24" s="24" t="n">
        <f aca="false">SUM(H24:J24,K24/1.12)</f>
        <v>68.75</v>
      </c>
      <c r="N24" s="24" t="n">
        <f aca="false">K24/1.12*0.12</f>
        <v>8.25</v>
      </c>
      <c r="O24" s="24" t="n">
        <f aca="false">-SUM(I24:J24,K24/1.12)*L24</f>
        <v>-0</v>
      </c>
      <c r="P24" s="24"/>
      <c r="Q24" s="24"/>
      <c r="R24" s="24"/>
      <c r="S24" s="24"/>
      <c r="T24" s="24" t="n">
        <v>68.75</v>
      </c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 t="n">
        <f aca="false">-SUM(N24:AE24)</f>
        <v>-77</v>
      </c>
      <c r="AG24" s="25" t="n">
        <f aca="false">SUM(H24:K24)+AF24+O24</f>
        <v>0</v>
      </c>
    </row>
    <row r="25" s="26" customFormat="true" ht="19.5" hidden="false" customHeight="true" outlineLevel="0" collapsed="false">
      <c r="A25" s="15" t="n">
        <v>43013</v>
      </c>
      <c r="B25" s="73"/>
      <c r="C25" s="74" t="s">
        <v>830</v>
      </c>
      <c r="D25" s="74" t="s">
        <v>190</v>
      </c>
      <c r="E25" s="74" t="s">
        <v>577</v>
      </c>
      <c r="F25" s="42" t="n">
        <v>135830</v>
      </c>
      <c r="G25" s="43" t="s">
        <v>831</v>
      </c>
      <c r="H25" s="21"/>
      <c r="I25" s="21"/>
      <c r="J25" s="21"/>
      <c r="K25" s="21" t="n">
        <v>2030</v>
      </c>
      <c r="L25" s="23"/>
      <c r="M25" s="24" t="n">
        <f aca="false">SUM(H25:J25,K25/1.12)</f>
        <v>1812.5</v>
      </c>
      <c r="N25" s="24" t="n">
        <f aca="false">K25/1.12*0.12</f>
        <v>217.5</v>
      </c>
      <c r="O25" s="24" t="n">
        <f aca="false">-SUM(I25:J25,K25/1.12)*L25</f>
        <v>-0</v>
      </c>
      <c r="P25" s="24"/>
      <c r="Q25" s="24"/>
      <c r="R25" s="24"/>
      <c r="S25" s="24" t="n">
        <v>1812.5</v>
      </c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 t="n">
        <f aca="false">-SUM(N25:AE25)</f>
        <v>-2030</v>
      </c>
      <c r="AG25" s="25" t="n">
        <f aca="false">SUM(H25:K25)+AF25+O25</f>
        <v>0</v>
      </c>
    </row>
    <row r="26" s="26" customFormat="true" ht="19.5" hidden="false" customHeight="true" outlineLevel="0" collapsed="false">
      <c r="A26" s="15" t="n">
        <v>43013</v>
      </c>
      <c r="B26" s="73"/>
      <c r="C26" s="17" t="s">
        <v>54</v>
      </c>
      <c r="D26" s="17"/>
      <c r="E26" s="17"/>
      <c r="F26" s="42"/>
      <c r="G26" s="43" t="s">
        <v>832</v>
      </c>
      <c r="H26" s="21" t="n">
        <v>40</v>
      </c>
      <c r="I26" s="21"/>
      <c r="J26" s="21"/>
      <c r="K26" s="21"/>
      <c r="L26" s="23"/>
      <c r="M26" s="24" t="n">
        <f aca="false">SUM(H26:J26,K26/1.12)</f>
        <v>40</v>
      </c>
      <c r="N26" s="24" t="n">
        <f aca="false">K26/1.12*0.12</f>
        <v>0</v>
      </c>
      <c r="O26" s="24" t="n">
        <f aca="false">-SUM(I26:J26,K26/1.12)*L26</f>
        <v>-0</v>
      </c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 t="n">
        <v>40</v>
      </c>
      <c r="AB26" s="24"/>
      <c r="AC26" s="24"/>
      <c r="AD26" s="24"/>
      <c r="AE26" s="24"/>
      <c r="AF26" s="24" t="n">
        <f aca="false">-SUM(N26:AE26)</f>
        <v>-40</v>
      </c>
      <c r="AG26" s="25" t="n">
        <f aca="false">SUM(H26:K26)+AF26+O26</f>
        <v>0</v>
      </c>
    </row>
    <row r="27" s="26" customFormat="true" ht="19.5" hidden="false" customHeight="true" outlineLevel="0" collapsed="false">
      <c r="A27" s="15" t="n">
        <v>43013</v>
      </c>
      <c r="B27" s="73"/>
      <c r="C27" s="17" t="s">
        <v>339</v>
      </c>
      <c r="D27" s="17" t="s">
        <v>280</v>
      </c>
      <c r="E27" s="17" t="s">
        <v>72</v>
      </c>
      <c r="F27" s="42" t="n">
        <v>1723</v>
      </c>
      <c r="G27" s="43" t="s">
        <v>841</v>
      </c>
      <c r="H27" s="21"/>
      <c r="I27" s="21"/>
      <c r="J27" s="21" t="n">
        <v>1875</v>
      </c>
      <c r="K27" s="21"/>
      <c r="L27" s="23"/>
      <c r="M27" s="24" t="n">
        <f aca="false">SUM(H27:J27,K27/1.12)</f>
        <v>1875</v>
      </c>
      <c r="N27" s="24" t="n">
        <f aca="false">K27/1.12*0.12</f>
        <v>0</v>
      </c>
      <c r="O27" s="24" t="n">
        <f aca="false">-SUM(I27:J27,K27/1.12)*L27</f>
        <v>-0</v>
      </c>
      <c r="P27" s="24" t="n">
        <v>1875</v>
      </c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 t="n">
        <f aca="false">-SUM(N27:AE27)</f>
        <v>-1875</v>
      </c>
      <c r="AG27" s="25" t="n">
        <f aca="false">SUM(H27:K27)+AF27+O27</f>
        <v>0</v>
      </c>
    </row>
    <row r="28" s="26" customFormat="true" ht="19.5" hidden="false" customHeight="true" outlineLevel="0" collapsed="false">
      <c r="A28" s="15" t="n">
        <v>43013</v>
      </c>
      <c r="B28" s="73"/>
      <c r="C28" s="17" t="s">
        <v>88</v>
      </c>
      <c r="D28" s="17"/>
      <c r="E28" s="17"/>
      <c r="F28" s="42"/>
      <c r="G28" s="43" t="s">
        <v>842</v>
      </c>
      <c r="H28" s="21" t="n">
        <v>100</v>
      </c>
      <c r="I28" s="21"/>
      <c r="J28" s="21"/>
      <c r="K28" s="21"/>
      <c r="L28" s="23"/>
      <c r="M28" s="24" t="n">
        <f aca="false">SUM(H28:J28,K28/1.12)</f>
        <v>100</v>
      </c>
      <c r="N28" s="24" t="n">
        <f aca="false">K28/1.12*0.12</f>
        <v>0</v>
      </c>
      <c r="O28" s="24" t="n">
        <f aca="false">-SUM(I28:J28,K28/1.12)*L28</f>
        <v>-0</v>
      </c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 t="n">
        <v>100</v>
      </c>
      <c r="AB28" s="24"/>
      <c r="AC28" s="24"/>
      <c r="AD28" s="24"/>
      <c r="AE28" s="24"/>
      <c r="AF28" s="24" t="n">
        <f aca="false">-SUM(N28:AE28)</f>
        <v>-100</v>
      </c>
      <c r="AG28" s="25" t="n">
        <f aca="false">SUM(H28:K28)+AF28+O28</f>
        <v>0</v>
      </c>
    </row>
    <row r="29" s="26" customFormat="true" ht="19.5" hidden="false" customHeight="true" outlineLevel="0" collapsed="false">
      <c r="A29" s="15" t="n">
        <v>43014</v>
      </c>
      <c r="B29" s="73"/>
      <c r="C29" s="17" t="s">
        <v>692</v>
      </c>
      <c r="D29" s="17" t="s">
        <v>77</v>
      </c>
      <c r="E29" s="17" t="s">
        <v>39</v>
      </c>
      <c r="F29" s="42" t="n">
        <v>26100</v>
      </c>
      <c r="G29" s="43" t="s">
        <v>843</v>
      </c>
      <c r="H29" s="21"/>
      <c r="I29" s="21"/>
      <c r="J29" s="21"/>
      <c r="K29" s="21" t="n">
        <v>120</v>
      </c>
      <c r="L29" s="23"/>
      <c r="M29" s="24" t="n">
        <f aca="false">SUM(H29:J29,K29/1.12)</f>
        <v>107.142857142857</v>
      </c>
      <c r="N29" s="24" t="n">
        <f aca="false">K29/1.12*0.12</f>
        <v>12.8571428571429</v>
      </c>
      <c r="O29" s="24" t="n">
        <f aca="false">-SUM(I29:J29,K29/1.12)*L29</f>
        <v>-0</v>
      </c>
      <c r="P29" s="24" t="n">
        <v>107.14</v>
      </c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 t="n">
        <f aca="false">-SUM(N29:AE29)</f>
        <v>-119.997142857143</v>
      </c>
      <c r="AG29" s="25" t="n">
        <f aca="false">SUM(H29:K29)+AF29+O29</f>
        <v>0.00285714285713823</v>
      </c>
    </row>
    <row r="30" s="26" customFormat="true" ht="19.5" hidden="true" customHeight="true" outlineLevel="0" collapsed="false">
      <c r="A30" s="15"/>
      <c r="B30" s="73"/>
      <c r="C30" s="17"/>
      <c r="D30" s="17"/>
      <c r="E30" s="17"/>
      <c r="F30" s="42"/>
      <c r="G30" s="43"/>
      <c r="H30" s="21"/>
      <c r="I30" s="21"/>
      <c r="J30" s="21"/>
      <c r="K30" s="21"/>
      <c r="L30" s="23"/>
      <c r="M30" s="24" t="n">
        <f aca="false">SUM(H30:J30,K30/1.12)</f>
        <v>0</v>
      </c>
      <c r="N30" s="24" t="n">
        <f aca="false">K30/1.12*0.12</f>
        <v>0</v>
      </c>
      <c r="O30" s="24" t="n">
        <f aca="false">-SUM(I30:J30,K30/1.12)*L30</f>
        <v>-0</v>
      </c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 t="n">
        <f aca="false">-SUM(N30:AE30)</f>
        <v>-0</v>
      </c>
      <c r="AG30" s="25" t="n">
        <f aca="false">SUM(H30:K30)+AF30+O30</f>
        <v>0</v>
      </c>
    </row>
    <row r="31" s="26" customFormat="true" ht="19.5" hidden="true" customHeight="true" outlineLevel="0" collapsed="false">
      <c r="A31" s="15"/>
      <c r="B31" s="73"/>
      <c r="C31" s="17"/>
      <c r="D31" s="17"/>
      <c r="E31" s="17"/>
      <c r="F31" s="42"/>
      <c r="G31" s="43"/>
      <c r="H31" s="21"/>
      <c r="I31" s="21"/>
      <c r="J31" s="21"/>
      <c r="K31" s="21"/>
      <c r="L31" s="23"/>
      <c r="M31" s="24" t="n">
        <f aca="false">SUM(H31:J31,K31/1.12)</f>
        <v>0</v>
      </c>
      <c r="N31" s="24" t="n">
        <f aca="false">K31/1.12*0.12</f>
        <v>0</v>
      </c>
      <c r="O31" s="24" t="n">
        <f aca="false">-SUM(I31:J31,K31/1.12)*L31</f>
        <v>-0</v>
      </c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 t="n">
        <f aca="false">-SUM(N31:AE31)</f>
        <v>-0</v>
      </c>
      <c r="AG31" s="25" t="n">
        <f aca="false">SUM(H31:K31)+AF31+O31</f>
        <v>0</v>
      </c>
    </row>
    <row r="32" s="26" customFormat="true" ht="19.5" hidden="true" customHeight="true" outlineLevel="0" collapsed="false">
      <c r="A32" s="15"/>
      <c r="B32" s="73"/>
      <c r="C32" s="17"/>
      <c r="D32" s="17"/>
      <c r="E32" s="17"/>
      <c r="F32" s="42"/>
      <c r="G32" s="43"/>
      <c r="H32" s="21"/>
      <c r="I32" s="21"/>
      <c r="J32" s="21"/>
      <c r="K32" s="21"/>
      <c r="L32" s="23"/>
      <c r="M32" s="24" t="n">
        <f aca="false">SUM(H32:J32,K32/1.12)</f>
        <v>0</v>
      </c>
      <c r="N32" s="24" t="n">
        <f aca="false">K32/1.12*0.12</f>
        <v>0</v>
      </c>
      <c r="O32" s="24" t="n">
        <f aca="false">-SUM(I32:J32,K32/1.12)*L32</f>
        <v>-0</v>
      </c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 t="n">
        <f aca="false">-SUM(N32:AE32)</f>
        <v>-0</v>
      </c>
      <c r="AG32" s="25" t="n">
        <f aca="false">SUM(H32:K32)+AF32+O32</f>
        <v>0</v>
      </c>
    </row>
    <row r="33" s="26" customFormat="true" ht="19.5" hidden="true" customHeight="true" outlineLevel="0" collapsed="false">
      <c r="A33" s="15"/>
      <c r="B33" s="73"/>
      <c r="C33" s="17"/>
      <c r="D33" s="17"/>
      <c r="E33" s="17"/>
      <c r="F33" s="42"/>
      <c r="G33" s="43"/>
      <c r="H33" s="21"/>
      <c r="I33" s="21"/>
      <c r="J33" s="21"/>
      <c r="K33" s="21"/>
      <c r="L33" s="23"/>
      <c r="M33" s="24" t="n">
        <f aca="false">SUM(H33:J33,K33/1.12)</f>
        <v>0</v>
      </c>
      <c r="N33" s="24" t="n">
        <f aca="false">K33/1.12*0.12</f>
        <v>0</v>
      </c>
      <c r="O33" s="24" t="n">
        <f aca="false">-SUM(I33:J33,K33/1.12)*L33</f>
        <v>-0</v>
      </c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 t="n">
        <f aca="false">-SUM(N33:AE33)</f>
        <v>-0</v>
      </c>
      <c r="AG33" s="25" t="n">
        <f aca="false">SUM(H33:K33)+AF33+O33</f>
        <v>0</v>
      </c>
    </row>
    <row r="34" s="26" customFormat="true" ht="19.5" hidden="false" customHeight="true" outlineLevel="0" collapsed="false">
      <c r="A34" s="15" t="n">
        <v>43014</v>
      </c>
      <c r="B34" s="73"/>
      <c r="C34" s="17" t="s">
        <v>692</v>
      </c>
      <c r="D34" s="17" t="s">
        <v>77</v>
      </c>
      <c r="E34" s="17" t="s">
        <v>39</v>
      </c>
      <c r="F34" s="42" t="n">
        <v>25401</v>
      </c>
      <c r="G34" s="43" t="s">
        <v>844</v>
      </c>
      <c r="H34" s="21"/>
      <c r="I34" s="21"/>
      <c r="J34" s="21" t="n">
        <v>735.21</v>
      </c>
      <c r="K34" s="21"/>
      <c r="L34" s="23"/>
      <c r="M34" s="24" t="n">
        <v>735.21</v>
      </c>
      <c r="N34" s="24" t="n">
        <f aca="false">K34/1.12*0.12</f>
        <v>0</v>
      </c>
      <c r="O34" s="24" t="n">
        <f aca="false">-SUM(I34:J34,K34/1.12)*L34</f>
        <v>-0</v>
      </c>
      <c r="P34" s="24" t="n">
        <v>735.21</v>
      </c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 t="n">
        <f aca="false">-SUM(N34:AE34)</f>
        <v>-735.21</v>
      </c>
      <c r="AG34" s="25" t="n">
        <f aca="false">SUM(H34:K34)+AF34+O34</f>
        <v>0</v>
      </c>
    </row>
    <row r="35" s="39" customFormat="true" ht="19.5" hidden="false" customHeight="true" outlineLevel="0" collapsed="false">
      <c r="A35" s="64" t="n">
        <v>43013</v>
      </c>
      <c r="B35" s="78"/>
      <c r="C35" s="30" t="s">
        <v>845</v>
      </c>
      <c r="D35" s="30"/>
      <c r="E35" s="30"/>
      <c r="F35" s="65"/>
      <c r="G35" s="66" t="s">
        <v>846</v>
      </c>
      <c r="H35" s="34" t="n">
        <v>1000</v>
      </c>
      <c r="I35" s="34"/>
      <c r="J35" s="34"/>
      <c r="K35" s="34"/>
      <c r="L35" s="36"/>
      <c r="M35" s="37"/>
      <c r="N35" s="37" t="n">
        <f aca="false">K35/1.12*0.12</f>
        <v>0</v>
      </c>
      <c r="O35" s="37" t="n">
        <f aca="false">-SUM(I35:J35,K35/1.12)*L35</f>
        <v>-0</v>
      </c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 t="n">
        <v>1000</v>
      </c>
      <c r="AF35" s="37" t="n">
        <f aca="false">-SUM(N35:AE35)</f>
        <v>-1000</v>
      </c>
      <c r="AG35" s="38" t="n">
        <f aca="false">SUM(H35:K35)+AF35+O35</f>
        <v>0</v>
      </c>
    </row>
    <row r="36" s="26" customFormat="true" ht="19.5" hidden="false" customHeight="true" outlineLevel="0" collapsed="false">
      <c r="A36" s="15" t="n">
        <v>43017</v>
      </c>
      <c r="B36" s="73"/>
      <c r="C36" s="17" t="s">
        <v>179</v>
      </c>
      <c r="D36" s="17" t="s">
        <v>847</v>
      </c>
      <c r="E36" s="17" t="s">
        <v>413</v>
      </c>
      <c r="F36" s="42" t="n">
        <v>22355</v>
      </c>
      <c r="G36" s="42" t="s">
        <v>848</v>
      </c>
      <c r="H36" s="21"/>
      <c r="I36" s="21"/>
      <c r="J36" s="21"/>
      <c r="K36" s="21" t="n">
        <v>1075.05</v>
      </c>
      <c r="L36" s="23"/>
      <c r="M36" s="24" t="n">
        <f aca="false">SUM(H36:J36,K36/1.12)</f>
        <v>959.866071428571</v>
      </c>
      <c r="N36" s="24" t="n">
        <f aca="false">K36/1.12*0.12</f>
        <v>115.183928571429</v>
      </c>
      <c r="O36" s="24" t="n">
        <f aca="false">-SUM(I36:J36,K36/1.12)*L36</f>
        <v>-0</v>
      </c>
      <c r="P36" s="24" t="n">
        <v>959.87</v>
      </c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 t="n">
        <f aca="false">-SUM(N36:AE36)</f>
        <v>-1075.05392857143</v>
      </c>
      <c r="AG36" s="25" t="n">
        <f aca="false">SUM(H36:K36)+AF36+O36</f>
        <v>-0.00392857142855974</v>
      </c>
    </row>
    <row r="37" s="26" customFormat="true" ht="19.5" hidden="false" customHeight="true" outlineLevel="0" collapsed="false">
      <c r="A37" s="15" t="n">
        <v>43017</v>
      </c>
      <c r="B37" s="73"/>
      <c r="C37" s="17" t="s">
        <v>692</v>
      </c>
      <c r="D37" s="17" t="s">
        <v>77</v>
      </c>
      <c r="E37" s="17" t="s">
        <v>39</v>
      </c>
      <c r="F37" s="42" t="n">
        <v>25440</v>
      </c>
      <c r="G37" s="43" t="s">
        <v>849</v>
      </c>
      <c r="H37" s="21"/>
      <c r="I37" s="21"/>
      <c r="J37" s="21"/>
      <c r="K37" s="21" t="n">
        <v>462.9</v>
      </c>
      <c r="L37" s="23"/>
      <c r="M37" s="24" t="n">
        <f aca="false">SUM(H37:J37,K37/1.12)</f>
        <v>413.303571428571</v>
      </c>
      <c r="N37" s="24" t="n">
        <f aca="false">K37/1.12*0.12</f>
        <v>49.5964285714286</v>
      </c>
      <c r="O37" s="24" t="n">
        <f aca="false">-SUM(I37:J37,K37/1.12)*L37</f>
        <v>-0</v>
      </c>
      <c r="P37" s="24" t="n">
        <v>413.3</v>
      </c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 t="n">
        <f aca="false">-SUM(N37:AE37)</f>
        <v>-462.896428571429</v>
      </c>
      <c r="AG37" s="25" t="n">
        <f aca="false">SUM(H37:K37)+AF37+O37</f>
        <v>0.0035714285713766</v>
      </c>
    </row>
    <row r="38" s="26" customFormat="true" ht="19.5" hidden="false" customHeight="true" outlineLevel="0" collapsed="false">
      <c r="A38" s="15" t="n">
        <v>43017</v>
      </c>
      <c r="B38" s="73"/>
      <c r="C38" s="74" t="s">
        <v>54</v>
      </c>
      <c r="D38" s="74"/>
      <c r="E38" s="74"/>
      <c r="F38" s="42"/>
      <c r="G38" s="43" t="s">
        <v>850</v>
      </c>
      <c r="H38" s="21" t="n">
        <v>50</v>
      </c>
      <c r="I38" s="21"/>
      <c r="J38" s="21"/>
      <c r="K38" s="21"/>
      <c r="L38" s="23"/>
      <c r="M38" s="24" t="n">
        <f aca="false">SUM(H38:J38,K38/1.12)</f>
        <v>50</v>
      </c>
      <c r="N38" s="24" t="n">
        <f aca="false">K38/1.12*0.12</f>
        <v>0</v>
      </c>
      <c r="O38" s="24" t="n">
        <f aca="false">-SUM(I38:J38,K38/1.12)*L38</f>
        <v>-0</v>
      </c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 t="n">
        <v>50</v>
      </c>
      <c r="AB38" s="24"/>
      <c r="AC38" s="24"/>
      <c r="AD38" s="24"/>
      <c r="AE38" s="24"/>
      <c r="AF38" s="24" t="n">
        <f aca="false">-SUM(N38:AE38)</f>
        <v>-50</v>
      </c>
      <c r="AG38" s="25" t="n">
        <f aca="false">SUM(H38:K38)+AF38+O38</f>
        <v>0</v>
      </c>
    </row>
    <row r="39" s="26" customFormat="true" ht="19.5" hidden="false" customHeight="true" outlineLevel="0" collapsed="false">
      <c r="A39" s="15" t="n">
        <v>43018</v>
      </c>
      <c r="B39" s="73"/>
      <c r="C39" s="17" t="s">
        <v>37</v>
      </c>
      <c r="D39" s="17" t="s">
        <v>105</v>
      </c>
      <c r="E39" s="17" t="s">
        <v>39</v>
      </c>
      <c r="F39" s="42" t="n">
        <v>604979</v>
      </c>
      <c r="G39" s="43" t="s">
        <v>263</v>
      </c>
      <c r="H39" s="21"/>
      <c r="I39" s="21"/>
      <c r="J39" s="21"/>
      <c r="K39" s="21" t="n">
        <v>30</v>
      </c>
      <c r="L39" s="23"/>
      <c r="M39" s="24" t="n">
        <f aca="false">SUM(H39:J39,K39/1.12)</f>
        <v>26.7857142857143</v>
      </c>
      <c r="N39" s="24" t="n">
        <f aca="false">K39/1.12*0.12</f>
        <v>3.21428571428571</v>
      </c>
      <c r="O39" s="24" t="n">
        <f aca="false">-SUM(I39:J39,K39/1.12)*L39</f>
        <v>-0</v>
      </c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 t="n">
        <v>26.79</v>
      </c>
      <c r="AA39" s="24"/>
      <c r="AB39" s="24"/>
      <c r="AC39" s="24"/>
      <c r="AD39" s="24"/>
      <c r="AE39" s="24"/>
      <c r="AF39" s="24" t="n">
        <f aca="false">-SUM(N39:AE39)</f>
        <v>-30.0042857142857</v>
      </c>
      <c r="AG39" s="25" t="n">
        <f aca="false">SUM(H39:K39)+AF39+O39</f>
        <v>-0.00428571428571445</v>
      </c>
    </row>
    <row r="40" s="26" customFormat="true" ht="19.5" hidden="false" customHeight="true" outlineLevel="0" collapsed="false">
      <c r="A40" s="15" t="n">
        <v>43018</v>
      </c>
      <c r="B40" s="73"/>
      <c r="C40" s="17" t="s">
        <v>46</v>
      </c>
      <c r="D40" s="17" t="s">
        <v>47</v>
      </c>
      <c r="E40" s="17" t="s">
        <v>533</v>
      </c>
      <c r="F40" s="42" t="n">
        <v>71566</v>
      </c>
      <c r="G40" s="43" t="s">
        <v>851</v>
      </c>
      <c r="H40" s="21"/>
      <c r="I40" s="21"/>
      <c r="J40" s="21" t="n">
        <v>2080.95</v>
      </c>
      <c r="K40" s="21"/>
      <c r="L40" s="23"/>
      <c r="M40" s="24" t="n">
        <f aca="false">SUM(H40:J40,K40/1.12)</f>
        <v>2080.95</v>
      </c>
      <c r="N40" s="24" t="n">
        <f aca="false">K40/1.12*0.12</f>
        <v>0</v>
      </c>
      <c r="O40" s="24" t="n">
        <f aca="false">-SUM(I40:J40,K40/1.12)*L40</f>
        <v>-0</v>
      </c>
      <c r="P40" s="24" t="n">
        <v>2080.95</v>
      </c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 t="n">
        <f aca="false">-SUM(N40:AE40)</f>
        <v>-2080.95</v>
      </c>
      <c r="AG40" s="25" t="n">
        <f aca="false">SUM(H40:K40)+AF40+O40</f>
        <v>0</v>
      </c>
    </row>
    <row r="41" s="26" customFormat="true" ht="19.5" hidden="false" customHeight="true" outlineLevel="0" collapsed="false">
      <c r="A41" s="15" t="n">
        <v>43018</v>
      </c>
      <c r="B41" s="73"/>
      <c r="C41" s="17" t="s">
        <v>57</v>
      </c>
      <c r="D41" s="17" t="s">
        <v>58</v>
      </c>
      <c r="E41" s="17" t="s">
        <v>533</v>
      </c>
      <c r="F41" s="42" t="n">
        <v>27870</v>
      </c>
      <c r="G41" s="43" t="s">
        <v>852</v>
      </c>
      <c r="H41" s="21"/>
      <c r="I41" s="21"/>
      <c r="J41" s="21"/>
      <c r="K41" s="21" t="n">
        <v>320.45</v>
      </c>
      <c r="L41" s="23"/>
      <c r="M41" s="24" t="n">
        <f aca="false">SUM(H41:J41,K41/1.12)</f>
        <v>286.116071428571</v>
      </c>
      <c r="N41" s="24" t="n">
        <f aca="false">K41/1.12*0.12</f>
        <v>34.3339285714286</v>
      </c>
      <c r="O41" s="24" t="n">
        <f aca="false">-SUM(I41:J41,K41/1.12)*L41</f>
        <v>-0</v>
      </c>
      <c r="P41" s="24"/>
      <c r="Q41" s="24"/>
      <c r="R41" s="24"/>
      <c r="S41" s="24"/>
      <c r="T41" s="24"/>
      <c r="U41" s="24"/>
      <c r="V41" s="24"/>
      <c r="W41" s="24" t="n">
        <v>286.12</v>
      </c>
      <c r="X41" s="24"/>
      <c r="Y41" s="24"/>
      <c r="Z41" s="24"/>
      <c r="AA41" s="24"/>
      <c r="AB41" s="24"/>
      <c r="AC41" s="24"/>
      <c r="AD41" s="24"/>
      <c r="AE41" s="24"/>
      <c r="AF41" s="24" t="n">
        <f aca="false">-SUM(N41:AE41)</f>
        <v>-320.453928571429</v>
      </c>
      <c r="AG41" s="25" t="n">
        <f aca="false">SUM(H41:K41)+AF41+O41</f>
        <v>-0.00392857142855974</v>
      </c>
    </row>
    <row r="42" s="26" customFormat="true" ht="19.5" hidden="false" customHeight="true" outlineLevel="0" collapsed="false">
      <c r="A42" s="15" t="n">
        <v>43019</v>
      </c>
      <c r="B42" s="73"/>
      <c r="C42" s="17" t="s">
        <v>37</v>
      </c>
      <c r="D42" s="17" t="s">
        <v>105</v>
      </c>
      <c r="E42" s="17" t="s">
        <v>39</v>
      </c>
      <c r="F42" s="42" t="n">
        <v>605300</v>
      </c>
      <c r="G42" s="43" t="s">
        <v>701</v>
      </c>
      <c r="H42" s="21"/>
      <c r="I42" s="21"/>
      <c r="J42" s="21"/>
      <c r="K42" s="21" t="n">
        <v>430</v>
      </c>
      <c r="L42" s="23"/>
      <c r="M42" s="24" t="n">
        <f aca="false">SUM(H42:J42,K42/1.12)</f>
        <v>383.928571428571</v>
      </c>
      <c r="N42" s="24" t="n">
        <f aca="false">K42/1.12*0.12</f>
        <v>46.0714285714286</v>
      </c>
      <c r="O42" s="24" t="n">
        <f aca="false">-SUM(I42:J42,K42/1.12)*L42</f>
        <v>-0</v>
      </c>
      <c r="P42" s="24"/>
      <c r="Q42" s="24"/>
      <c r="R42" s="24"/>
      <c r="S42" s="24"/>
      <c r="T42" s="24" t="n">
        <v>383.93</v>
      </c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 t="n">
        <f aca="false">-SUM(N42:AE42)</f>
        <v>-430.001428571429</v>
      </c>
      <c r="AG42" s="25" t="n">
        <f aca="false">SUM(H42:K42)+AF42+O42</f>
        <v>-0.00142857142856201</v>
      </c>
    </row>
    <row r="43" s="26" customFormat="true" ht="19.5" hidden="false" customHeight="true" outlineLevel="0" collapsed="false">
      <c r="A43" s="15" t="n">
        <v>43019</v>
      </c>
      <c r="B43" s="73"/>
      <c r="C43" s="17" t="s">
        <v>215</v>
      </c>
      <c r="D43" s="17" t="s">
        <v>216</v>
      </c>
      <c r="E43" s="17" t="s">
        <v>577</v>
      </c>
      <c r="F43" s="42" t="n">
        <v>22520</v>
      </c>
      <c r="G43" s="43" t="s">
        <v>218</v>
      </c>
      <c r="H43" s="21"/>
      <c r="I43" s="21"/>
      <c r="J43" s="21"/>
      <c r="K43" s="21" t="n">
        <v>25</v>
      </c>
      <c r="L43" s="23"/>
      <c r="M43" s="24" t="n">
        <f aca="false">SUM(H43:J43,K43/1.12)</f>
        <v>22.3214285714286</v>
      </c>
      <c r="N43" s="24" t="n">
        <f aca="false">K43/1.12*0.12</f>
        <v>2.67857142857143</v>
      </c>
      <c r="O43" s="24" t="n">
        <f aca="false">-SUM(I43:J43,K43/1.12)*L43</f>
        <v>-0</v>
      </c>
      <c r="P43" s="24"/>
      <c r="Q43" s="24" t="n">
        <v>22.32</v>
      </c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 t="n">
        <f aca="false">-SUM(N43:AE43)</f>
        <v>-24.9985714285714</v>
      </c>
      <c r="AG43" s="25" t="n">
        <f aca="false">SUM(H43:K43)+AF43+O43</f>
        <v>0.00142857142857267</v>
      </c>
    </row>
    <row r="44" s="26" customFormat="true" ht="19.5" hidden="false" customHeight="true" outlineLevel="0" collapsed="false">
      <c r="A44" s="15" t="n">
        <v>43020</v>
      </c>
      <c r="B44" s="73"/>
      <c r="C44" s="17" t="s">
        <v>37</v>
      </c>
      <c r="D44" s="17" t="s">
        <v>105</v>
      </c>
      <c r="E44" s="17" t="s">
        <v>39</v>
      </c>
      <c r="F44" s="42" t="n">
        <v>630930</v>
      </c>
      <c r="G44" s="43" t="s">
        <v>853</v>
      </c>
      <c r="H44" s="21"/>
      <c r="I44" s="21"/>
      <c r="J44" s="21"/>
      <c r="K44" s="21" t="n">
        <v>65</v>
      </c>
      <c r="L44" s="23"/>
      <c r="M44" s="24" t="n">
        <f aca="false">SUM(H44:J44,K44/1.12)</f>
        <v>58.0357142857143</v>
      </c>
      <c r="N44" s="24" t="n">
        <f aca="false">K44/1.12*0.12</f>
        <v>6.96428571428571</v>
      </c>
      <c r="O44" s="24" t="n">
        <f aca="false">-SUM(I44:J44,K44/1.12)*L44</f>
        <v>-0</v>
      </c>
      <c r="P44" s="24"/>
      <c r="Q44" s="24"/>
      <c r="R44" s="24"/>
      <c r="S44" s="24"/>
      <c r="T44" s="24" t="n">
        <v>58.04</v>
      </c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 t="n">
        <f aca="false">-SUM(N44:AE44)</f>
        <v>-65.0042857142857</v>
      </c>
      <c r="AG44" s="25" t="n">
        <f aca="false">SUM(H44:K44)+AF44+O44</f>
        <v>-0.00428571428571445</v>
      </c>
    </row>
    <row r="45" s="26" customFormat="true" ht="27.75" hidden="false" customHeight="true" outlineLevel="0" collapsed="false">
      <c r="A45" s="15" t="n">
        <v>43020</v>
      </c>
      <c r="B45" s="73"/>
      <c r="C45" s="17" t="s">
        <v>46</v>
      </c>
      <c r="D45" s="17" t="s">
        <v>47</v>
      </c>
      <c r="E45" s="17" t="s">
        <v>533</v>
      </c>
      <c r="F45" s="42" t="n">
        <v>47071</v>
      </c>
      <c r="G45" s="43" t="s">
        <v>854</v>
      </c>
      <c r="H45" s="21"/>
      <c r="I45" s="21"/>
      <c r="J45" s="21"/>
      <c r="K45" s="21" t="n">
        <f aca="false">2216.15+265.95</f>
        <v>2482.1</v>
      </c>
      <c r="L45" s="23" t="n">
        <v>0.01</v>
      </c>
      <c r="M45" s="24" t="n">
        <f aca="false">SUM(H45:J45,K45/1.12)</f>
        <v>2216.16071428571</v>
      </c>
      <c r="N45" s="24" t="n">
        <f aca="false">K45/1.12*0.12</f>
        <v>265.939285714286</v>
      </c>
      <c r="O45" s="24" t="n">
        <f aca="false">-SUM(I45:J45,K45/1.12)*L45</f>
        <v>-22.1616071428571</v>
      </c>
      <c r="P45" s="24" t="n">
        <v>2216.16</v>
      </c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 t="n">
        <f aca="false">-SUM(N45:AE45)</f>
        <v>-2459.93767857143</v>
      </c>
      <c r="AG45" s="25" t="n">
        <f aca="false">SUM(H45:K45)+AF45+O45</f>
        <v>0.00071428571428811</v>
      </c>
    </row>
    <row r="46" s="26" customFormat="true" ht="19.5" hidden="false" customHeight="true" outlineLevel="0" collapsed="false">
      <c r="A46" s="15" t="n">
        <v>43020</v>
      </c>
      <c r="B46" s="73"/>
      <c r="C46" s="17" t="s">
        <v>46</v>
      </c>
      <c r="D46" s="17" t="s">
        <v>47</v>
      </c>
      <c r="E46" s="17" t="s">
        <v>533</v>
      </c>
      <c r="F46" s="42" t="n">
        <v>47071</v>
      </c>
      <c r="G46" s="43" t="s">
        <v>855</v>
      </c>
      <c r="H46" s="21"/>
      <c r="I46" s="21"/>
      <c r="J46" s="21" t="n">
        <v>159.5</v>
      </c>
      <c r="K46" s="21"/>
      <c r="L46" s="23" t="n">
        <v>0.01</v>
      </c>
      <c r="M46" s="24" t="n">
        <f aca="false">SUM(H46:J46,K46/1.12)</f>
        <v>159.5</v>
      </c>
      <c r="N46" s="24" t="n">
        <f aca="false">K46/1.12*0.12</f>
        <v>0</v>
      </c>
      <c r="O46" s="24" t="n">
        <f aca="false">-SUM(I46:J46,K46/1.12)*L46</f>
        <v>-1.595</v>
      </c>
      <c r="P46" s="24" t="n">
        <v>159.5</v>
      </c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 t="n">
        <f aca="false">-SUM(N46:AE46)</f>
        <v>-157.905</v>
      </c>
      <c r="AG46" s="25" t="n">
        <f aca="false">SUM(H46:K46)+AF46+O46</f>
        <v>0</v>
      </c>
    </row>
    <row r="47" s="26" customFormat="true" ht="19.5" hidden="false" customHeight="true" outlineLevel="0" collapsed="false">
      <c r="A47" s="15" t="n">
        <v>43020</v>
      </c>
      <c r="B47" s="73"/>
      <c r="C47" s="17" t="s">
        <v>215</v>
      </c>
      <c r="D47" s="17" t="s">
        <v>216</v>
      </c>
      <c r="E47" s="17" t="s">
        <v>577</v>
      </c>
      <c r="F47" s="42" t="n">
        <v>22526</v>
      </c>
      <c r="G47" s="43" t="s">
        <v>836</v>
      </c>
      <c r="H47" s="21"/>
      <c r="I47" s="21"/>
      <c r="J47" s="21"/>
      <c r="K47" s="21" t="n">
        <v>34</v>
      </c>
      <c r="L47" s="23"/>
      <c r="M47" s="24" t="n">
        <f aca="false">SUM(H47:J47,K47/1.12)</f>
        <v>30.3571428571429</v>
      </c>
      <c r="N47" s="24" t="n">
        <f aca="false">K47/1.12*0.12</f>
        <v>3.64285714285714</v>
      </c>
      <c r="O47" s="24" t="n">
        <f aca="false">-SUM(I47:J47,K47/1.12)*L47</f>
        <v>-0</v>
      </c>
      <c r="P47" s="24" t="n">
        <v>30.36</v>
      </c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 t="n">
        <f aca="false">-SUM(N47:AE47)</f>
        <v>-34.0028571428571</v>
      </c>
      <c r="AG47" s="25" t="n">
        <f aca="false">SUM(H47:K47)+AF47+O47</f>
        <v>-0.00285714285713823</v>
      </c>
    </row>
    <row r="48" s="26" customFormat="true" ht="18.75" hidden="false" customHeight="true" outlineLevel="0" collapsed="false">
      <c r="A48" s="15" t="n">
        <v>43021</v>
      </c>
      <c r="B48" s="73"/>
      <c r="C48" s="17" t="s">
        <v>46</v>
      </c>
      <c r="D48" s="17" t="s">
        <v>47</v>
      </c>
      <c r="E48" s="17" t="s">
        <v>533</v>
      </c>
      <c r="F48" s="42" t="n">
        <v>57044</v>
      </c>
      <c r="G48" s="43" t="s">
        <v>856</v>
      </c>
      <c r="H48" s="21"/>
      <c r="I48" s="21"/>
      <c r="J48" s="21" t="n">
        <v>1106.1</v>
      </c>
      <c r="K48" s="21"/>
      <c r="L48" s="23"/>
      <c r="M48" s="24" t="n">
        <f aca="false">SUM(H48:J48,K48/1.12)</f>
        <v>1106.1</v>
      </c>
      <c r="N48" s="24" t="n">
        <f aca="false">K48/1.12*0.12</f>
        <v>0</v>
      </c>
      <c r="O48" s="24" t="n">
        <f aca="false">-SUM(I48:J48,K48/1.12)*L48</f>
        <v>-0</v>
      </c>
      <c r="P48" s="24" t="n">
        <v>1106.1</v>
      </c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 t="n">
        <f aca="false">-SUM(N48:AE48)</f>
        <v>-1106.1</v>
      </c>
      <c r="AG48" s="25" t="n">
        <f aca="false">SUM(H48:K48)+AF48+O48</f>
        <v>0</v>
      </c>
    </row>
    <row r="49" s="26" customFormat="true" ht="19.5" hidden="false" customHeight="true" outlineLevel="0" collapsed="false">
      <c r="A49" s="15" t="n">
        <v>43021</v>
      </c>
      <c r="B49" s="73"/>
      <c r="C49" s="17" t="s">
        <v>46</v>
      </c>
      <c r="D49" s="17" t="s">
        <v>47</v>
      </c>
      <c r="E49" s="17" t="s">
        <v>533</v>
      </c>
      <c r="F49" s="42" t="n">
        <v>57044</v>
      </c>
      <c r="G49" s="43" t="s">
        <v>857</v>
      </c>
      <c r="H49" s="21"/>
      <c r="I49" s="21"/>
      <c r="J49" s="21"/>
      <c r="K49" s="21" t="n">
        <f aca="false">421.38+50.57</f>
        <v>471.95</v>
      </c>
      <c r="L49" s="23"/>
      <c r="M49" s="24" t="n">
        <f aca="false">SUM(H49:J49,K49/1.12)</f>
        <v>421.383928571429</v>
      </c>
      <c r="N49" s="24" t="n">
        <f aca="false">K49/1.12*0.12</f>
        <v>50.5660714285714</v>
      </c>
      <c r="O49" s="24" t="n">
        <f aca="false">-SUM(I49:J49,K49/1.12)*L49</f>
        <v>-0</v>
      </c>
      <c r="P49" s="24" t="n">
        <v>421.38</v>
      </c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 t="n">
        <f aca="false">-SUM(N49:AE49)</f>
        <v>-471.946071428571</v>
      </c>
      <c r="AG49" s="25" t="n">
        <f aca="false">SUM(H49:K49)+AF49+O49</f>
        <v>0.00392857142855974</v>
      </c>
    </row>
    <row r="50" s="26" customFormat="true" ht="19.5" hidden="false" customHeight="true" outlineLevel="0" collapsed="false">
      <c r="A50" s="15" t="n">
        <v>43021</v>
      </c>
      <c r="B50" s="73"/>
      <c r="C50" s="17" t="s">
        <v>692</v>
      </c>
      <c r="D50" s="17" t="s">
        <v>77</v>
      </c>
      <c r="E50" s="17" t="s">
        <v>39</v>
      </c>
      <c r="F50" s="42" t="n">
        <v>26569</v>
      </c>
      <c r="G50" s="43" t="s">
        <v>858</v>
      </c>
      <c r="H50" s="21"/>
      <c r="I50" s="21"/>
      <c r="J50" s="21"/>
      <c r="K50" s="21" t="n">
        <v>53</v>
      </c>
      <c r="L50" s="23"/>
      <c r="M50" s="24" t="n">
        <f aca="false">SUM(H50:J50,K50/1.12)</f>
        <v>47.3214285714286</v>
      </c>
      <c r="N50" s="24" t="n">
        <f aca="false">K50/1.12*0.12</f>
        <v>5.67857142857143</v>
      </c>
      <c r="O50" s="24" t="n">
        <f aca="false">-SUM(I50:J50,K50/1.12)*L50</f>
        <v>-0</v>
      </c>
      <c r="P50" s="24" t="n">
        <v>47.32</v>
      </c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 t="n">
        <f aca="false">-SUM(N50:AE50)</f>
        <v>-52.9985714285714</v>
      </c>
      <c r="AG50" s="25" t="n">
        <f aca="false">SUM(H50:K50)+AF50+O50</f>
        <v>0.00142857142856911</v>
      </c>
    </row>
    <row r="51" s="26" customFormat="true" ht="19.5" hidden="false" customHeight="true" outlineLevel="0" collapsed="false">
      <c r="A51" s="15" t="n">
        <v>43022</v>
      </c>
      <c r="B51" s="73"/>
      <c r="C51" s="17" t="s">
        <v>859</v>
      </c>
      <c r="D51" s="17"/>
      <c r="E51" s="17" t="s">
        <v>860</v>
      </c>
      <c r="F51" s="42"/>
      <c r="G51" s="43" t="s">
        <v>861</v>
      </c>
      <c r="H51" s="21"/>
      <c r="I51" s="21"/>
      <c r="J51" s="21" t="n">
        <f aca="false">18*4</f>
        <v>72</v>
      </c>
      <c r="K51" s="21"/>
      <c r="L51" s="23"/>
      <c r="M51" s="24" t="n">
        <f aca="false">SUM(H51:J51,K51/1.12)</f>
        <v>72</v>
      </c>
      <c r="N51" s="24" t="n">
        <f aca="false">K51/1.12*0.12</f>
        <v>0</v>
      </c>
      <c r="O51" s="24" t="n">
        <f aca="false">-SUM(I51:J51,K51/1.12)*L51</f>
        <v>-0</v>
      </c>
      <c r="P51" s="24"/>
      <c r="Q51" s="24"/>
      <c r="R51" s="24" t="n">
        <v>72</v>
      </c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 t="n">
        <f aca="false">-SUM(N51:AE51)</f>
        <v>-72</v>
      </c>
      <c r="AG51" s="25" t="n">
        <f aca="false">SUM(H51:K51)+AF51+O51</f>
        <v>0</v>
      </c>
    </row>
    <row r="52" s="39" customFormat="true" ht="19.5" hidden="false" customHeight="true" outlineLevel="0" collapsed="false">
      <c r="A52" s="64" t="n">
        <v>43022</v>
      </c>
      <c r="B52" s="78"/>
      <c r="C52" s="30" t="s">
        <v>692</v>
      </c>
      <c r="D52" s="30" t="s">
        <v>77</v>
      </c>
      <c r="E52" s="30" t="s">
        <v>39</v>
      </c>
      <c r="F52" s="65" t="n">
        <v>26578</v>
      </c>
      <c r="G52" s="66" t="s">
        <v>862</v>
      </c>
      <c r="H52" s="34"/>
      <c r="I52" s="34"/>
      <c r="J52" s="34" t="n">
        <v>45.42</v>
      </c>
      <c r="K52" s="34"/>
      <c r="L52" s="36"/>
      <c r="M52" s="37" t="n">
        <f aca="false">SUM(H52:J52,K52/1.12)</f>
        <v>45.42</v>
      </c>
      <c r="N52" s="37" t="n">
        <f aca="false">K52/1.12*0.12</f>
        <v>0</v>
      </c>
      <c r="O52" s="37" t="n">
        <f aca="false">-SUM(I52:J52,K52/1.12)*L52</f>
        <v>-0</v>
      </c>
      <c r="P52" s="37" t="n">
        <v>45.42</v>
      </c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 t="n">
        <f aca="false">-SUM(N52:AE52)</f>
        <v>-45.42</v>
      </c>
      <c r="AG52" s="38" t="n">
        <f aca="false">SUM(H52:K52)+AF52+O52</f>
        <v>0</v>
      </c>
    </row>
    <row r="53" s="26" customFormat="true" ht="19.5" hidden="false" customHeight="true" outlineLevel="0" collapsed="false">
      <c r="A53" s="15" t="n">
        <v>43019</v>
      </c>
      <c r="B53" s="73"/>
      <c r="C53" s="17" t="s">
        <v>339</v>
      </c>
      <c r="D53" s="17" t="s">
        <v>280</v>
      </c>
      <c r="E53" s="17" t="s">
        <v>116</v>
      </c>
      <c r="F53" s="42" t="n">
        <v>1774</v>
      </c>
      <c r="G53" s="42" t="s">
        <v>815</v>
      </c>
      <c r="H53" s="21"/>
      <c r="I53" s="21"/>
      <c r="J53" s="21" t="n">
        <v>380</v>
      </c>
      <c r="K53" s="21"/>
      <c r="L53" s="23"/>
      <c r="M53" s="24" t="n">
        <f aca="false">SUM(H53:J53,K53/1.12)</f>
        <v>380</v>
      </c>
      <c r="N53" s="24" t="n">
        <f aca="false">K53/1.12*0.12</f>
        <v>0</v>
      </c>
      <c r="O53" s="24" t="n">
        <f aca="false">-SUM(I53:J53,K53/1.12)*L53</f>
        <v>-0</v>
      </c>
      <c r="P53" s="24" t="n">
        <v>380</v>
      </c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 t="n">
        <f aca="false">-SUM(N53:AE53)</f>
        <v>-380</v>
      </c>
      <c r="AG53" s="25" t="n">
        <f aca="false">SUM(H53:K53)+AF53+O53</f>
        <v>0</v>
      </c>
    </row>
    <row r="54" s="26" customFormat="true" ht="19.5" hidden="false" customHeight="true" outlineLevel="0" collapsed="false">
      <c r="A54" s="15" t="n">
        <v>43019</v>
      </c>
      <c r="B54" s="73"/>
      <c r="C54" s="17" t="s">
        <v>88</v>
      </c>
      <c r="D54" s="17"/>
      <c r="E54" s="17"/>
      <c r="F54" s="42"/>
      <c r="G54" s="43" t="s">
        <v>863</v>
      </c>
      <c r="H54" s="21" t="n">
        <v>100</v>
      </c>
      <c r="I54" s="21"/>
      <c r="J54" s="21"/>
      <c r="K54" s="21"/>
      <c r="L54" s="23"/>
      <c r="M54" s="24" t="n">
        <f aca="false">SUM(H54:J54,K54/1.12)</f>
        <v>100</v>
      </c>
      <c r="N54" s="24" t="n">
        <f aca="false">K54/1.12*0.12</f>
        <v>0</v>
      </c>
      <c r="O54" s="24" t="n">
        <f aca="false">-SUM(I54:J54,K54/1.12)*L54</f>
        <v>-0</v>
      </c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 t="n">
        <v>100</v>
      </c>
      <c r="AB54" s="24"/>
      <c r="AC54" s="24"/>
      <c r="AD54" s="24"/>
      <c r="AE54" s="24"/>
      <c r="AF54" s="24" t="n">
        <f aca="false">-SUM(N54:AE54)</f>
        <v>-100</v>
      </c>
      <c r="AG54" s="25" t="n">
        <f aca="false">SUM(H54:K54)+AF54+O54</f>
        <v>0</v>
      </c>
    </row>
    <row r="55" s="26" customFormat="true" ht="19.5" hidden="false" customHeight="true" outlineLevel="0" collapsed="false">
      <c r="A55" s="15" t="n">
        <v>43022</v>
      </c>
      <c r="B55" s="73"/>
      <c r="C55" s="17" t="s">
        <v>46</v>
      </c>
      <c r="D55" s="17" t="s">
        <v>47</v>
      </c>
      <c r="E55" s="17" t="s">
        <v>533</v>
      </c>
      <c r="F55" s="42" t="n">
        <v>59724</v>
      </c>
      <c r="G55" s="43" t="s">
        <v>864</v>
      </c>
      <c r="H55" s="21"/>
      <c r="I55" s="21"/>
      <c r="J55" s="21"/>
      <c r="K55" s="21" t="n">
        <v>273.7</v>
      </c>
      <c r="L55" s="23"/>
      <c r="M55" s="24" t="n">
        <f aca="false">SUM(H55:J55,K55/1.12)</f>
        <v>244.375</v>
      </c>
      <c r="N55" s="24" t="n">
        <f aca="false">K55/1.12*0.12</f>
        <v>29.325</v>
      </c>
      <c r="O55" s="24" t="n">
        <f aca="false">-SUM(I55:J55,K55/1.12)*L55</f>
        <v>-0</v>
      </c>
      <c r="P55" s="24" t="n">
        <v>244.38</v>
      </c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 t="n">
        <f aca="false">-SUM(N55:AE55)</f>
        <v>-273.705</v>
      </c>
      <c r="AG55" s="25" t="n">
        <f aca="false">SUM(H55:K55)+AF55+O55</f>
        <v>-0.00499999999999545</v>
      </c>
    </row>
    <row r="56" s="26" customFormat="true" ht="19.5" hidden="false" customHeight="true" outlineLevel="0" collapsed="false">
      <c r="A56" s="15" t="n">
        <v>43024</v>
      </c>
      <c r="B56" s="73"/>
      <c r="C56" s="17" t="s">
        <v>339</v>
      </c>
      <c r="D56" s="17" t="s">
        <v>280</v>
      </c>
      <c r="E56" s="17" t="s">
        <v>116</v>
      </c>
      <c r="F56" s="42" t="n">
        <v>1775</v>
      </c>
      <c r="G56" s="43" t="s">
        <v>865</v>
      </c>
      <c r="H56" s="21"/>
      <c r="I56" s="21"/>
      <c r="J56" s="21" t="n">
        <v>1665</v>
      </c>
      <c r="K56" s="21"/>
      <c r="L56" s="23"/>
      <c r="M56" s="24" t="n">
        <f aca="false">SUM(H56:J56,K56/1.12)</f>
        <v>1665</v>
      </c>
      <c r="N56" s="24" t="n">
        <f aca="false">K56/1.12*0.12</f>
        <v>0</v>
      </c>
      <c r="O56" s="24" t="n">
        <f aca="false">-SUM(I56:J56,K56/1.12)*L56</f>
        <v>-0</v>
      </c>
      <c r="P56" s="24" t="n">
        <v>1665</v>
      </c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 t="n">
        <f aca="false">-SUM(N56:AE56)</f>
        <v>-1665</v>
      </c>
      <c r="AG56" s="25" t="n">
        <f aca="false">SUM(H56:K56)+AF56+O56</f>
        <v>0</v>
      </c>
    </row>
    <row r="57" s="26" customFormat="true" ht="19.5" hidden="false" customHeight="true" outlineLevel="0" collapsed="false">
      <c r="A57" s="15" t="n">
        <v>43024</v>
      </c>
      <c r="B57" s="73"/>
      <c r="C57" s="17" t="s">
        <v>88</v>
      </c>
      <c r="D57" s="17"/>
      <c r="E57" s="17"/>
      <c r="F57" s="42"/>
      <c r="G57" s="43" t="s">
        <v>863</v>
      </c>
      <c r="H57" s="21" t="n">
        <v>100</v>
      </c>
      <c r="I57" s="21"/>
      <c r="J57" s="21"/>
      <c r="K57" s="21"/>
      <c r="L57" s="23"/>
      <c r="M57" s="24" t="n">
        <f aca="false">SUM(H57:J57,K57/1.12)</f>
        <v>100</v>
      </c>
      <c r="N57" s="24" t="n">
        <f aca="false">K57/1.12*0.12</f>
        <v>0</v>
      </c>
      <c r="O57" s="24" t="n">
        <f aca="false">-SUM(I57:J57,K57/1.12)*L57</f>
        <v>-0</v>
      </c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 t="n">
        <v>100</v>
      </c>
      <c r="AB57" s="24"/>
      <c r="AC57" s="24"/>
      <c r="AD57" s="24"/>
      <c r="AE57" s="24"/>
      <c r="AF57" s="24" t="n">
        <f aca="false">-SUM(N57:AE57)</f>
        <v>-100</v>
      </c>
      <c r="AG57" s="25" t="n">
        <f aca="false">SUM(H57:K57)+AF57+O57</f>
        <v>0</v>
      </c>
    </row>
    <row r="58" s="26" customFormat="true" ht="19.5" hidden="false" customHeight="true" outlineLevel="0" collapsed="false">
      <c r="A58" s="15" t="n">
        <v>43025</v>
      </c>
      <c r="B58" s="73"/>
      <c r="C58" s="17" t="s">
        <v>866</v>
      </c>
      <c r="D58" s="17" t="s">
        <v>190</v>
      </c>
      <c r="E58" s="17" t="s">
        <v>747</v>
      </c>
      <c r="F58" s="42" t="n">
        <v>136724</v>
      </c>
      <c r="G58" s="43" t="s">
        <v>867</v>
      </c>
      <c r="H58" s="21"/>
      <c r="I58" s="21"/>
      <c r="J58" s="21"/>
      <c r="K58" s="21" t="n">
        <v>780</v>
      </c>
      <c r="L58" s="23"/>
      <c r="M58" s="24" t="n">
        <f aca="false">SUM(H58:J58,K58/1.12)</f>
        <v>696.428571428571</v>
      </c>
      <c r="N58" s="24" t="n">
        <f aca="false">K58/1.12*0.12</f>
        <v>83.5714285714286</v>
      </c>
      <c r="O58" s="24" t="n">
        <f aca="false">-SUM(I58:J58,K58/1.12)*L58</f>
        <v>-0</v>
      </c>
      <c r="P58" s="24"/>
      <c r="Q58" s="24"/>
      <c r="R58" s="24"/>
      <c r="S58" s="24" t="n">
        <v>696.43</v>
      </c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 t="n">
        <f aca="false">-SUM(N58:AE58)</f>
        <v>-780.001428571429</v>
      </c>
      <c r="AG58" s="25" t="n">
        <f aca="false">SUM(H58:K58)+AF58+O58</f>
        <v>-0.00142857142850517</v>
      </c>
    </row>
    <row r="59" s="26" customFormat="true" ht="19.5" hidden="false" customHeight="true" outlineLevel="0" collapsed="false">
      <c r="A59" s="15" t="n">
        <v>43025</v>
      </c>
      <c r="B59" s="73"/>
      <c r="C59" s="17" t="s">
        <v>54</v>
      </c>
      <c r="D59" s="17"/>
      <c r="E59" s="17"/>
      <c r="F59" s="42"/>
      <c r="G59" s="43" t="s">
        <v>868</v>
      </c>
      <c r="H59" s="21" t="n">
        <v>40</v>
      </c>
      <c r="I59" s="21"/>
      <c r="J59" s="21"/>
      <c r="K59" s="21"/>
      <c r="L59" s="23"/>
      <c r="M59" s="24" t="n">
        <f aca="false">SUM(H59:J59,K59/1.12)</f>
        <v>40</v>
      </c>
      <c r="N59" s="24" t="n">
        <f aca="false">K59/1.12*0.12</f>
        <v>0</v>
      </c>
      <c r="O59" s="24" t="n">
        <f aca="false">-SUM(I59:J59,K59/1.12)*L59</f>
        <v>-0</v>
      </c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 t="n">
        <v>40</v>
      </c>
      <c r="AB59" s="24"/>
      <c r="AC59" s="24"/>
      <c r="AD59" s="24"/>
      <c r="AE59" s="24"/>
      <c r="AF59" s="24" t="n">
        <f aca="false">-SUM(N59:AE59)</f>
        <v>-40</v>
      </c>
      <c r="AG59" s="25" t="n">
        <f aca="false">SUM(H59:K59)+AF59+O59</f>
        <v>0</v>
      </c>
    </row>
    <row r="60" s="26" customFormat="true" ht="19.5" hidden="false" customHeight="true" outlineLevel="0" collapsed="false">
      <c r="A60" s="15" t="n">
        <v>43025</v>
      </c>
      <c r="B60" s="73"/>
      <c r="C60" s="17" t="s">
        <v>96</v>
      </c>
      <c r="D60" s="17"/>
      <c r="E60" s="17"/>
      <c r="F60" s="42"/>
      <c r="G60" s="43" t="s">
        <v>97</v>
      </c>
      <c r="H60" s="21" t="n">
        <v>25</v>
      </c>
      <c r="I60" s="21"/>
      <c r="J60" s="21"/>
      <c r="K60" s="21"/>
      <c r="L60" s="23"/>
      <c r="M60" s="24" t="n">
        <f aca="false">SUM(H60:J60,K60/1.12)</f>
        <v>25</v>
      </c>
      <c r="N60" s="24" t="n">
        <f aca="false">K60/1.12*0.12</f>
        <v>0</v>
      </c>
      <c r="O60" s="24" t="n">
        <f aca="false">-SUM(I60:J60,K60/1.12)*L60</f>
        <v>-0</v>
      </c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 t="n">
        <v>25</v>
      </c>
      <c r="AB60" s="24"/>
      <c r="AC60" s="24"/>
      <c r="AD60" s="24"/>
      <c r="AE60" s="24"/>
      <c r="AF60" s="24" t="n">
        <f aca="false">-SUM(N60:AE60)</f>
        <v>-25</v>
      </c>
      <c r="AG60" s="25" t="n">
        <f aca="false">SUM(H60:K60)+AF60+O60</f>
        <v>0</v>
      </c>
    </row>
    <row r="61" s="26" customFormat="true" ht="19.5" hidden="false" customHeight="true" outlineLevel="0" collapsed="false">
      <c r="A61" s="15" t="n">
        <v>43025</v>
      </c>
      <c r="B61" s="73"/>
      <c r="C61" s="17" t="s">
        <v>420</v>
      </c>
      <c r="D61" s="17" t="s">
        <v>869</v>
      </c>
      <c r="E61" s="17" t="s">
        <v>256</v>
      </c>
      <c r="F61" s="42" t="n">
        <v>28</v>
      </c>
      <c r="G61" s="43" t="s">
        <v>870</v>
      </c>
      <c r="H61" s="21"/>
      <c r="I61" s="21"/>
      <c r="J61" s="21"/>
      <c r="K61" s="21" t="n">
        <v>1200</v>
      </c>
      <c r="L61" s="23"/>
      <c r="M61" s="24" t="n">
        <f aca="false">SUM(H61:J61,K61/1.12)</f>
        <v>1071.42857142857</v>
      </c>
      <c r="N61" s="24" t="n">
        <f aca="false">K61/1.12*0.12</f>
        <v>128.571428571429</v>
      </c>
      <c r="O61" s="24" t="n">
        <f aca="false">-SUM(I61:J61,K61/1.12)*L61</f>
        <v>-0</v>
      </c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 t="n">
        <v>1071.43</v>
      </c>
      <c r="AA61" s="24"/>
      <c r="AB61" s="24"/>
      <c r="AC61" s="24"/>
      <c r="AD61" s="24"/>
      <c r="AE61" s="24"/>
      <c r="AF61" s="24" t="n">
        <f aca="false">-SUM(N61:AE61)</f>
        <v>-1200.00142857143</v>
      </c>
      <c r="AG61" s="25" t="n">
        <f aca="false">SUM(H61:K61)+AF61+O61</f>
        <v>-0.00142857142873254</v>
      </c>
    </row>
    <row r="62" s="26" customFormat="true" ht="18" hidden="false" customHeight="true" outlineLevel="0" collapsed="false">
      <c r="A62" s="15" t="n">
        <v>43026</v>
      </c>
      <c r="B62" s="73"/>
      <c r="C62" s="17" t="s">
        <v>37</v>
      </c>
      <c r="D62" s="17" t="s">
        <v>105</v>
      </c>
      <c r="E62" s="17" t="s">
        <v>39</v>
      </c>
      <c r="F62" s="42" t="n">
        <v>632079</v>
      </c>
      <c r="G62" s="43" t="s">
        <v>871</v>
      </c>
      <c r="H62" s="21"/>
      <c r="I62" s="21"/>
      <c r="J62" s="21"/>
      <c r="K62" s="21" t="n">
        <v>195</v>
      </c>
      <c r="L62" s="23"/>
      <c r="M62" s="24" t="n">
        <f aca="false">SUM(H62:J62,K62/1.12)</f>
        <v>174.107142857143</v>
      </c>
      <c r="N62" s="24" t="n">
        <f aca="false">K62/1.12*0.12</f>
        <v>20.8928571428571</v>
      </c>
      <c r="O62" s="24" t="n">
        <f aca="false">-SUM(I62:J62,K62/1.12)*L62</f>
        <v>-0</v>
      </c>
      <c r="P62" s="24"/>
      <c r="Q62" s="24"/>
      <c r="R62" s="24"/>
      <c r="S62" s="24"/>
      <c r="T62" s="24" t="n">
        <v>174.11</v>
      </c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 t="n">
        <f aca="false">-SUM(N62:AE62)</f>
        <v>-195.002857142857</v>
      </c>
      <c r="AG62" s="25" t="n">
        <f aca="false">SUM(H62:K62)+AF62+O62</f>
        <v>-0.00285714285715244</v>
      </c>
    </row>
    <row r="63" s="26" customFormat="true" ht="19.5" hidden="false" customHeight="true" outlineLevel="0" collapsed="false">
      <c r="A63" s="15" t="n">
        <v>43027</v>
      </c>
      <c r="B63" s="73"/>
      <c r="C63" s="17" t="s">
        <v>692</v>
      </c>
      <c r="D63" s="17" t="s">
        <v>77</v>
      </c>
      <c r="E63" s="17" t="s">
        <v>39</v>
      </c>
      <c r="F63" s="42" t="n">
        <v>26611</v>
      </c>
      <c r="G63" s="43" t="s">
        <v>872</v>
      </c>
      <c r="H63" s="21"/>
      <c r="I63" s="21"/>
      <c r="J63" s="21"/>
      <c r="K63" s="21" t="n">
        <v>211</v>
      </c>
      <c r="L63" s="23"/>
      <c r="M63" s="24" t="n">
        <f aca="false">SUM(H63:J63,K63/1.12)</f>
        <v>188.392857142857</v>
      </c>
      <c r="N63" s="24" t="n">
        <f aca="false">K63/1.12*0.12</f>
        <v>22.6071428571429</v>
      </c>
      <c r="O63" s="24" t="n">
        <f aca="false">-SUM(I63:J63,K63/1.12)*L63</f>
        <v>-0</v>
      </c>
      <c r="P63" s="24" t="n">
        <v>188.39</v>
      </c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 t="n">
        <f aca="false">-SUM(N63:AE63)</f>
        <v>-210.997142857143</v>
      </c>
      <c r="AG63" s="25" t="n">
        <f aca="false">SUM(H63:K63)+AF63+O63</f>
        <v>0.00285714285715244</v>
      </c>
    </row>
    <row r="64" s="26" customFormat="true" ht="19.5" hidden="false" customHeight="true" outlineLevel="0" collapsed="false">
      <c r="A64" s="15" t="n">
        <v>43027</v>
      </c>
      <c r="B64" s="73"/>
      <c r="C64" s="17" t="s">
        <v>96</v>
      </c>
      <c r="D64" s="17"/>
      <c r="E64" s="17"/>
      <c r="F64" s="42"/>
      <c r="G64" s="43" t="s">
        <v>873</v>
      </c>
      <c r="H64" s="21" t="n">
        <v>48</v>
      </c>
      <c r="I64" s="21"/>
      <c r="J64" s="21"/>
      <c r="K64" s="21"/>
      <c r="L64" s="23"/>
      <c r="M64" s="24" t="n">
        <f aca="false">SUM(H64:J64,K64/1.12)</f>
        <v>48</v>
      </c>
      <c r="N64" s="24" t="n">
        <f aca="false">K64/1.12*0.12</f>
        <v>0</v>
      </c>
      <c r="O64" s="24" t="n">
        <f aca="false">-SUM(I64:J64,K64/1.12)*L64</f>
        <v>-0</v>
      </c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 t="n">
        <v>48</v>
      </c>
      <c r="AB64" s="24"/>
      <c r="AC64" s="24"/>
      <c r="AD64" s="24"/>
      <c r="AE64" s="24"/>
      <c r="AF64" s="24" t="n">
        <f aca="false">-SUM(N64:AE64)</f>
        <v>-48</v>
      </c>
      <c r="AG64" s="25" t="n">
        <f aca="false">SUM(H64:K64)+AF64+O64</f>
        <v>0</v>
      </c>
    </row>
    <row r="65" s="26" customFormat="true" ht="35.25" hidden="false" customHeight="true" outlineLevel="0" collapsed="false">
      <c r="A65" s="15" t="n">
        <v>43027</v>
      </c>
      <c r="B65" s="73"/>
      <c r="C65" s="17" t="s">
        <v>46</v>
      </c>
      <c r="D65" s="17" t="s">
        <v>47</v>
      </c>
      <c r="E65" s="17" t="s">
        <v>533</v>
      </c>
      <c r="F65" s="42" t="n">
        <v>79115</v>
      </c>
      <c r="G65" s="43" t="s">
        <v>874</v>
      </c>
      <c r="H65" s="21"/>
      <c r="I65" s="21"/>
      <c r="J65" s="21"/>
      <c r="K65" s="21" t="n">
        <f aca="false">1881.24+225.76</f>
        <v>2107</v>
      </c>
      <c r="L65" s="23" t="n">
        <v>0.01</v>
      </c>
      <c r="M65" s="24" t="n">
        <f aca="false">SUM(H65:J65,K65/1.12)</f>
        <v>1881.25</v>
      </c>
      <c r="N65" s="24" t="n">
        <f aca="false">K65/1.12*0.12</f>
        <v>225.75</v>
      </c>
      <c r="O65" s="24" t="n">
        <f aca="false">-SUM(I65:J65,K65/1.12)*L65</f>
        <v>-18.8125</v>
      </c>
      <c r="P65" s="24" t="n">
        <v>1881.25</v>
      </c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 t="n">
        <f aca="false">-SUM(N65:AE65)</f>
        <v>-2088.1875</v>
      </c>
      <c r="AG65" s="25" t="n">
        <f aca="false">SUM(H65:K65)+AF65+O65</f>
        <v>0</v>
      </c>
    </row>
    <row r="66" s="39" customFormat="true" ht="19.5" hidden="false" customHeight="true" outlineLevel="0" collapsed="false">
      <c r="A66" s="64" t="n">
        <v>43027</v>
      </c>
      <c r="B66" s="78"/>
      <c r="C66" s="30" t="s">
        <v>46</v>
      </c>
      <c r="D66" s="30" t="s">
        <v>47</v>
      </c>
      <c r="E66" s="30" t="s">
        <v>533</v>
      </c>
      <c r="F66" s="65" t="n">
        <v>79115</v>
      </c>
      <c r="G66" s="66" t="s">
        <v>875</v>
      </c>
      <c r="H66" s="34"/>
      <c r="I66" s="34"/>
      <c r="J66" s="34" t="n">
        <v>330.75</v>
      </c>
      <c r="K66" s="34"/>
      <c r="L66" s="36" t="n">
        <v>0.01</v>
      </c>
      <c r="M66" s="37" t="n">
        <f aca="false">SUM(H66:J66,K66/1.12)</f>
        <v>330.75</v>
      </c>
      <c r="N66" s="37" t="n">
        <f aca="false">K66/1.12*0.12</f>
        <v>0</v>
      </c>
      <c r="O66" s="37" t="n">
        <f aca="false">-SUM(I66:J66,K66/1.12)*L66</f>
        <v>-3.3075</v>
      </c>
      <c r="P66" s="37" t="n">
        <v>330.75</v>
      </c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 t="n">
        <f aca="false">-SUM(N66:AE66)</f>
        <v>-327.4425</v>
      </c>
      <c r="AG66" s="38" t="n">
        <f aca="false">SUM(H66:K66)+AF66+O66</f>
        <v>0</v>
      </c>
    </row>
    <row r="67" s="26" customFormat="true" ht="19.5" hidden="false" customHeight="true" outlineLevel="0" collapsed="false">
      <c r="A67" s="15" t="n">
        <v>43027</v>
      </c>
      <c r="B67" s="73"/>
      <c r="C67" s="17" t="s">
        <v>54</v>
      </c>
      <c r="D67" s="17"/>
      <c r="E67" s="17"/>
      <c r="F67" s="42"/>
      <c r="G67" s="42" t="s">
        <v>445</v>
      </c>
      <c r="H67" s="21" t="n">
        <v>40</v>
      </c>
      <c r="I67" s="21"/>
      <c r="J67" s="21"/>
      <c r="K67" s="21"/>
      <c r="L67" s="23"/>
      <c r="M67" s="24" t="n">
        <f aca="false">SUM(H67:J67,K67/1.12)</f>
        <v>40</v>
      </c>
      <c r="N67" s="24" t="n">
        <f aca="false">K67/1.12*0.12</f>
        <v>0</v>
      </c>
      <c r="O67" s="24" t="n">
        <f aca="false">-SUM(I67:J67,K67/1.12)*L67</f>
        <v>-0</v>
      </c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 t="n">
        <v>40</v>
      </c>
      <c r="AB67" s="24"/>
      <c r="AC67" s="24"/>
      <c r="AD67" s="24"/>
      <c r="AE67" s="24"/>
      <c r="AF67" s="24" t="n">
        <f aca="false">-SUM(N67:AE67)</f>
        <v>-40</v>
      </c>
      <c r="AG67" s="25" t="n">
        <f aca="false">SUM(H67:K67)+AF67+O67</f>
        <v>0</v>
      </c>
    </row>
    <row r="68" s="26" customFormat="true" ht="19.5" hidden="false" customHeight="true" outlineLevel="0" collapsed="false">
      <c r="A68" s="15" t="n">
        <v>43028</v>
      </c>
      <c r="B68" s="73"/>
      <c r="C68" s="17" t="s">
        <v>37</v>
      </c>
      <c r="D68" s="17" t="s">
        <v>105</v>
      </c>
      <c r="E68" s="17" t="s">
        <v>39</v>
      </c>
      <c r="F68" s="42" t="n">
        <v>632736</v>
      </c>
      <c r="G68" s="43" t="s">
        <v>876</v>
      </c>
      <c r="H68" s="21"/>
      <c r="I68" s="21"/>
      <c r="J68" s="21"/>
      <c r="K68" s="21" t="n">
        <v>358</v>
      </c>
      <c r="L68" s="23"/>
      <c r="M68" s="24" t="n">
        <f aca="false">SUM(H68:J68,K68/1.12)</f>
        <v>319.642857142857</v>
      </c>
      <c r="N68" s="24" t="n">
        <f aca="false">K68/1.12*0.12</f>
        <v>38.3571428571429</v>
      </c>
      <c r="O68" s="24" t="n">
        <f aca="false">-SUM(I68:J68,K68/1.12)*L68</f>
        <v>-0</v>
      </c>
      <c r="P68" s="24"/>
      <c r="Q68" s="24"/>
      <c r="R68" s="24"/>
      <c r="S68" s="24"/>
      <c r="T68" s="24" t="n">
        <v>319.64</v>
      </c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 t="n">
        <f aca="false">-SUM(N68:AE68)</f>
        <v>-357.997142857143</v>
      </c>
      <c r="AG68" s="25" t="n">
        <f aca="false">SUM(H68:K68)+AF68+O68</f>
        <v>0.00285714285718086</v>
      </c>
    </row>
    <row r="69" s="26" customFormat="true" ht="19.5" hidden="false" customHeight="true" outlineLevel="0" collapsed="false">
      <c r="A69" s="15" t="n">
        <v>43028</v>
      </c>
      <c r="B69" s="73"/>
      <c r="C69" s="17" t="s">
        <v>37</v>
      </c>
      <c r="D69" s="17" t="s">
        <v>105</v>
      </c>
      <c r="E69" s="17" t="s">
        <v>39</v>
      </c>
      <c r="F69" s="42" t="n">
        <v>632710</v>
      </c>
      <c r="G69" s="43" t="s">
        <v>877</v>
      </c>
      <c r="H69" s="21"/>
      <c r="I69" s="21"/>
      <c r="J69" s="21"/>
      <c r="K69" s="21" t="n">
        <v>41.5</v>
      </c>
      <c r="L69" s="23"/>
      <c r="M69" s="24" t="n">
        <f aca="false">SUM(H69:J69,K69/1.12)</f>
        <v>37.0535714285714</v>
      </c>
      <c r="N69" s="24" t="n">
        <f aca="false">K69/1.12*0.12</f>
        <v>4.44642857142857</v>
      </c>
      <c r="O69" s="24" t="n">
        <f aca="false">-SUM(I69:J69,K69/1.12)*L69</f>
        <v>-0</v>
      </c>
      <c r="P69" s="24"/>
      <c r="Q69" s="24"/>
      <c r="R69" s="24"/>
      <c r="S69" s="24"/>
      <c r="T69" s="24" t="n">
        <v>37.05</v>
      </c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 t="n">
        <f aca="false">-SUM(N69:AE69)</f>
        <v>-41.4964285714286</v>
      </c>
      <c r="AG69" s="25" t="n">
        <f aca="false">SUM(H69:K69)+AF69+O69</f>
        <v>0.00357142857143344</v>
      </c>
    </row>
    <row r="70" s="26" customFormat="true" ht="19.5" hidden="false" customHeight="true" outlineLevel="0" collapsed="false">
      <c r="A70" s="15" t="n">
        <v>43028</v>
      </c>
      <c r="B70" s="73"/>
      <c r="C70" s="17" t="s">
        <v>46</v>
      </c>
      <c r="D70" s="17" t="s">
        <v>47</v>
      </c>
      <c r="E70" s="17" t="s">
        <v>533</v>
      </c>
      <c r="F70" s="42" t="n">
        <v>54351</v>
      </c>
      <c r="G70" s="43" t="s">
        <v>878</v>
      </c>
      <c r="H70" s="21"/>
      <c r="I70" s="21"/>
      <c r="J70" s="21"/>
      <c r="K70" s="21" t="n">
        <v>704.2</v>
      </c>
      <c r="L70" s="23"/>
      <c r="M70" s="24" t="n">
        <f aca="false">SUM(H70:J70,K70/1.12)</f>
        <v>628.75</v>
      </c>
      <c r="N70" s="24" t="n">
        <f aca="false">K70/1.12*0.12</f>
        <v>75.45</v>
      </c>
      <c r="O70" s="24" t="n">
        <f aca="false">-SUM(I70:J70,K70/1.12)*L70</f>
        <v>-0</v>
      </c>
      <c r="P70" s="24" t="n">
        <v>628.75</v>
      </c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 t="n">
        <f aca="false">-SUM(N70:AE70)</f>
        <v>-704.2</v>
      </c>
      <c r="AG70" s="25" t="n">
        <f aca="false">SUM(H70:K70)+AF70+O70</f>
        <v>0</v>
      </c>
    </row>
    <row r="71" s="26" customFormat="true" ht="19.5" hidden="false" customHeight="true" outlineLevel="0" collapsed="false">
      <c r="A71" s="15" t="n">
        <v>43029</v>
      </c>
      <c r="B71" s="73"/>
      <c r="C71" s="17" t="s">
        <v>692</v>
      </c>
      <c r="D71" s="17" t="s">
        <v>77</v>
      </c>
      <c r="E71" s="17" t="s">
        <v>39</v>
      </c>
      <c r="F71" s="42" t="n">
        <v>26154</v>
      </c>
      <c r="G71" s="43" t="s">
        <v>225</v>
      </c>
      <c r="H71" s="21"/>
      <c r="I71" s="21"/>
      <c r="J71" s="21" t="n">
        <v>73.15</v>
      </c>
      <c r="K71" s="21"/>
      <c r="L71" s="23"/>
      <c r="M71" s="24" t="n">
        <f aca="false">SUM(H71:J71,K71/1.12)</f>
        <v>73.15</v>
      </c>
      <c r="N71" s="24" t="n">
        <f aca="false">K71/1.12*0.12</f>
        <v>0</v>
      </c>
      <c r="O71" s="24" t="n">
        <f aca="false">-SUM(I71:J71,K71/1.12)*L71</f>
        <v>-0</v>
      </c>
      <c r="P71" s="24" t="n">
        <v>73.15</v>
      </c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 t="n">
        <f aca="false">-SUM(N71:AE71)</f>
        <v>-73.15</v>
      </c>
      <c r="AG71" s="25" t="n">
        <f aca="false">SUM(H71:K71)+AF71+O71</f>
        <v>0</v>
      </c>
    </row>
    <row r="72" s="26" customFormat="true" ht="19.5" hidden="false" customHeight="true" outlineLevel="0" collapsed="false">
      <c r="A72" s="15" t="n">
        <v>43029</v>
      </c>
      <c r="B72" s="73"/>
      <c r="C72" s="17" t="s">
        <v>692</v>
      </c>
      <c r="D72" s="17" t="s">
        <v>77</v>
      </c>
      <c r="E72" s="17" t="s">
        <v>39</v>
      </c>
      <c r="F72" s="42" t="n">
        <v>26156</v>
      </c>
      <c r="G72" s="43" t="s">
        <v>110</v>
      </c>
      <c r="H72" s="21"/>
      <c r="I72" s="21"/>
      <c r="J72" s="21"/>
      <c r="K72" s="21" t="n">
        <v>179.9</v>
      </c>
      <c r="L72" s="23"/>
      <c r="M72" s="24" t="n">
        <f aca="false">SUM(H72:J72,K72/1.12)</f>
        <v>160.625</v>
      </c>
      <c r="N72" s="24" t="n">
        <f aca="false">K72/1.12*0.12</f>
        <v>19.275</v>
      </c>
      <c r="O72" s="24" t="n">
        <f aca="false">-SUM(I72:J72,K72/1.12)*L72</f>
        <v>-0</v>
      </c>
      <c r="P72" s="24" t="n">
        <v>160.63</v>
      </c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 t="n">
        <f aca="false">-SUM(N72:AE72)</f>
        <v>-179.905</v>
      </c>
      <c r="AG72" s="25" t="n">
        <f aca="false">SUM(H72:K72)+AF72+O72</f>
        <v>-0.00499999999999545</v>
      </c>
    </row>
    <row r="73" s="26" customFormat="true" ht="19.5" hidden="false" customHeight="true" outlineLevel="0" collapsed="false">
      <c r="A73" s="15" t="n">
        <v>43031</v>
      </c>
      <c r="B73" s="73"/>
      <c r="C73" s="17" t="s">
        <v>399</v>
      </c>
      <c r="D73" s="17" t="s">
        <v>216</v>
      </c>
      <c r="E73" s="17" t="s">
        <v>59</v>
      </c>
      <c r="F73" s="42" t="n">
        <v>22576</v>
      </c>
      <c r="G73" s="43" t="s">
        <v>218</v>
      </c>
      <c r="H73" s="21"/>
      <c r="I73" s="21"/>
      <c r="J73" s="21"/>
      <c r="K73" s="21" t="n">
        <v>35</v>
      </c>
      <c r="L73" s="23"/>
      <c r="M73" s="24" t="n">
        <f aca="false">SUM(H73:J73,K73/1.12)</f>
        <v>31.25</v>
      </c>
      <c r="N73" s="24" t="n">
        <f aca="false">K73/1.12*0.12</f>
        <v>3.75</v>
      </c>
      <c r="O73" s="24" t="n">
        <f aca="false">-SUM(I73:J73,K73/1.12)*L73</f>
        <v>-0</v>
      </c>
      <c r="P73" s="24"/>
      <c r="Q73" s="24" t="n">
        <v>31.25</v>
      </c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 t="n">
        <f aca="false">-SUM(N73:AE73)</f>
        <v>-35</v>
      </c>
      <c r="AG73" s="25" t="n">
        <f aca="false">SUM(H73:K73)+AF73+O73</f>
        <v>0</v>
      </c>
    </row>
    <row r="74" s="26" customFormat="true" ht="19.5" hidden="false" customHeight="true" outlineLevel="0" collapsed="false">
      <c r="A74" s="15" t="n">
        <v>43033</v>
      </c>
      <c r="B74" s="73"/>
      <c r="C74" s="17" t="s">
        <v>46</v>
      </c>
      <c r="D74" s="17" t="s">
        <v>47</v>
      </c>
      <c r="E74" s="17" t="s">
        <v>533</v>
      </c>
      <c r="F74" s="42" t="n">
        <v>73811</v>
      </c>
      <c r="G74" s="43" t="s">
        <v>879</v>
      </c>
      <c r="H74" s="21"/>
      <c r="I74" s="21"/>
      <c r="J74" s="21"/>
      <c r="K74" s="21" t="n">
        <v>322.5</v>
      </c>
      <c r="L74" s="23"/>
      <c r="M74" s="24" t="n">
        <f aca="false">SUM(H74:J74,K74/1.12)</f>
        <v>287.946428571429</v>
      </c>
      <c r="N74" s="24" t="n">
        <f aca="false">K74/1.12*0.12</f>
        <v>34.5535714285714</v>
      </c>
      <c r="O74" s="24" t="n">
        <f aca="false">-SUM(I74:J74,K74/1.12)*L74</f>
        <v>-0</v>
      </c>
      <c r="P74" s="24" t="n">
        <v>287.95</v>
      </c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 t="n">
        <f aca="false">-SUM(N74:AE74)</f>
        <v>-322.503571428571</v>
      </c>
      <c r="AG74" s="25" t="n">
        <f aca="false">SUM(H74:K74)+AF74+O74</f>
        <v>-0.00357142857143344</v>
      </c>
    </row>
    <row r="75" s="26" customFormat="true" ht="19.5" hidden="false" customHeight="true" outlineLevel="0" collapsed="false">
      <c r="A75" s="15" t="n">
        <v>43033</v>
      </c>
      <c r="B75" s="73"/>
      <c r="C75" s="17" t="s">
        <v>46</v>
      </c>
      <c r="D75" s="17" t="s">
        <v>47</v>
      </c>
      <c r="E75" s="17" t="s">
        <v>533</v>
      </c>
      <c r="F75" s="42" t="n">
        <v>73811</v>
      </c>
      <c r="G75" s="43" t="s">
        <v>880</v>
      </c>
      <c r="H75" s="21"/>
      <c r="I75" s="21"/>
      <c r="J75" s="21" t="n">
        <v>229</v>
      </c>
      <c r="K75" s="21"/>
      <c r="L75" s="23"/>
      <c r="M75" s="24" t="n">
        <f aca="false">SUM(H75:J75,K75/1.12)</f>
        <v>229</v>
      </c>
      <c r="N75" s="24" t="n">
        <f aca="false">K75/1.12*0.12</f>
        <v>0</v>
      </c>
      <c r="O75" s="24" t="n">
        <f aca="false">-SUM(I75:J75,K75/1.12)*L75</f>
        <v>-0</v>
      </c>
      <c r="P75" s="24" t="n">
        <v>229</v>
      </c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 t="n">
        <f aca="false">-SUM(N75:AE75)</f>
        <v>-229</v>
      </c>
      <c r="AG75" s="25" t="n">
        <f aca="false">SUM(H75:K75)+AF75+O75</f>
        <v>0</v>
      </c>
    </row>
    <row r="76" s="26" customFormat="true" ht="19.5" hidden="false" customHeight="true" outlineLevel="0" collapsed="false">
      <c r="A76" s="15" t="n">
        <v>43034</v>
      </c>
      <c r="B76" s="73"/>
      <c r="C76" s="17" t="s">
        <v>37</v>
      </c>
      <c r="D76" s="17" t="s">
        <v>105</v>
      </c>
      <c r="E76" s="17" t="s">
        <v>39</v>
      </c>
      <c r="F76" s="42" t="n">
        <v>608729</v>
      </c>
      <c r="G76" s="43" t="s">
        <v>881</v>
      </c>
      <c r="H76" s="21"/>
      <c r="I76" s="21"/>
      <c r="J76" s="21"/>
      <c r="K76" s="21" t="n">
        <v>287</v>
      </c>
      <c r="L76" s="23"/>
      <c r="M76" s="24" t="n">
        <f aca="false">SUM(H76:J76,K76/1.12)</f>
        <v>256.25</v>
      </c>
      <c r="N76" s="24" t="n">
        <f aca="false">K76/1.12*0.12</f>
        <v>30.75</v>
      </c>
      <c r="O76" s="24" t="n">
        <f aca="false">-SUM(I76:J76,K76/1.12)*L76</f>
        <v>-0</v>
      </c>
      <c r="P76" s="24"/>
      <c r="Q76" s="24"/>
      <c r="R76" s="24"/>
      <c r="S76" s="24"/>
      <c r="T76" s="24" t="n">
        <v>256.25</v>
      </c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 t="n">
        <f aca="false">-SUM(N76:AE76)</f>
        <v>-287</v>
      </c>
      <c r="AG76" s="25" t="n">
        <f aca="false">SUM(H76:K76)+AF76+O76</f>
        <v>0</v>
      </c>
    </row>
    <row r="77" s="26" customFormat="true" ht="19.5" hidden="false" customHeight="true" outlineLevel="0" collapsed="false">
      <c r="A77" s="15" t="n">
        <v>43034</v>
      </c>
      <c r="B77" s="73"/>
      <c r="C77" s="17" t="s">
        <v>46</v>
      </c>
      <c r="D77" s="17" t="s">
        <v>47</v>
      </c>
      <c r="E77" s="17" t="s">
        <v>533</v>
      </c>
      <c r="F77" s="42" t="n">
        <v>72140</v>
      </c>
      <c r="G77" s="43" t="s">
        <v>882</v>
      </c>
      <c r="H77" s="21"/>
      <c r="I77" s="21"/>
      <c r="J77" s="21"/>
      <c r="K77" s="21" t="n">
        <v>1122.85</v>
      </c>
      <c r="L77" s="23"/>
      <c r="M77" s="24" t="n">
        <f aca="false">SUM(H77:J77,K77/1.12)</f>
        <v>1002.54464285714</v>
      </c>
      <c r="N77" s="24" t="n">
        <f aca="false">K77/1.12*0.12</f>
        <v>120.305357142857</v>
      </c>
      <c r="O77" s="24" t="n">
        <f aca="false">-SUM(I77:J77,K77/1.12)*L77</f>
        <v>-0</v>
      </c>
      <c r="P77" s="24" t="n">
        <v>1002.54</v>
      </c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 t="n">
        <f aca="false">-SUM(N77:AE77)</f>
        <v>-1122.84535714286</v>
      </c>
      <c r="AG77" s="25" t="n">
        <f aca="false">SUM(H77:K77)+AF77+O77</f>
        <v>0.004642857142926</v>
      </c>
    </row>
    <row r="78" s="26" customFormat="true" ht="19.5" hidden="false" customHeight="true" outlineLevel="0" collapsed="false">
      <c r="A78" s="15" t="n">
        <v>43035</v>
      </c>
      <c r="B78" s="73"/>
      <c r="C78" s="17" t="s">
        <v>692</v>
      </c>
      <c r="D78" s="17" t="s">
        <v>77</v>
      </c>
      <c r="E78" s="17" t="s">
        <v>39</v>
      </c>
      <c r="F78" s="42" t="n">
        <v>26154</v>
      </c>
      <c r="G78" s="43" t="s">
        <v>225</v>
      </c>
      <c r="H78" s="21"/>
      <c r="I78" s="21"/>
      <c r="J78" s="21" t="n">
        <v>151.87</v>
      </c>
      <c r="K78" s="21"/>
      <c r="L78" s="23"/>
      <c r="M78" s="24" t="n">
        <f aca="false">SUM(H78:J78,K78/1.12)</f>
        <v>151.87</v>
      </c>
      <c r="N78" s="24" t="n">
        <f aca="false">K78/1.12*0.12</f>
        <v>0</v>
      </c>
      <c r="O78" s="24" t="n">
        <f aca="false">-SUM(I78:J78,K78/1.12)*L78</f>
        <v>-0</v>
      </c>
      <c r="P78" s="24" t="n">
        <v>151.87</v>
      </c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 t="n">
        <f aca="false">-SUM(N78:AE78)</f>
        <v>-151.87</v>
      </c>
      <c r="AG78" s="25" t="n">
        <f aca="false">SUM(H78:K78)+AF78+O78</f>
        <v>0</v>
      </c>
    </row>
    <row r="79" s="26" customFormat="true" ht="19.5" hidden="false" customHeight="true" outlineLevel="0" collapsed="false">
      <c r="A79" s="15" t="n">
        <v>43036</v>
      </c>
      <c r="B79" s="73"/>
      <c r="C79" s="17" t="s">
        <v>883</v>
      </c>
      <c r="D79" s="17"/>
      <c r="E79" s="17"/>
      <c r="F79" s="42"/>
      <c r="G79" s="43" t="s">
        <v>884</v>
      </c>
      <c r="H79" s="21" t="n">
        <v>899.15</v>
      </c>
      <c r="I79" s="21"/>
      <c r="J79" s="21"/>
      <c r="K79" s="21"/>
      <c r="L79" s="23"/>
      <c r="M79" s="24" t="n">
        <f aca="false">SUM(H79:J79,K79/1.12)</f>
        <v>899.15</v>
      </c>
      <c r="N79" s="24" t="n">
        <f aca="false">K79/1.12*0.12</f>
        <v>0</v>
      </c>
      <c r="O79" s="24" t="n">
        <f aca="false">-SUM(I79:J79,K79/1.12)*L79</f>
        <v>-0</v>
      </c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 t="n">
        <v>899.15</v>
      </c>
      <c r="AC79" s="24"/>
      <c r="AD79" s="24"/>
      <c r="AE79" s="24"/>
      <c r="AF79" s="24" t="n">
        <f aca="false">-SUM(N79:AE79)</f>
        <v>-899.15</v>
      </c>
      <c r="AG79" s="25" t="n">
        <f aca="false">SUM(H79:K79)+AF79+O79</f>
        <v>0</v>
      </c>
    </row>
    <row r="80" s="26" customFormat="true" ht="19.5" hidden="false" customHeight="true" outlineLevel="0" collapsed="false">
      <c r="A80" s="15" t="n">
        <v>43036</v>
      </c>
      <c r="B80" s="73"/>
      <c r="C80" s="17" t="s">
        <v>37</v>
      </c>
      <c r="D80" s="17" t="s">
        <v>105</v>
      </c>
      <c r="E80" s="17" t="s">
        <v>39</v>
      </c>
      <c r="F80" s="42" t="n">
        <v>634586</v>
      </c>
      <c r="G80" s="43" t="s">
        <v>885</v>
      </c>
      <c r="H80" s="21"/>
      <c r="I80" s="21"/>
      <c r="J80" s="21"/>
      <c r="K80" s="21" t="n">
        <v>201.75</v>
      </c>
      <c r="L80" s="23"/>
      <c r="M80" s="24" t="n">
        <f aca="false">SUM(H80:J80,K80/1.12)</f>
        <v>180.133928571429</v>
      </c>
      <c r="N80" s="24" t="n">
        <f aca="false">K80/1.12*0.12</f>
        <v>21.6160714285714</v>
      </c>
      <c r="O80" s="24" t="n">
        <f aca="false">-SUM(I80:J80,K80/1.12)*L80</f>
        <v>-0</v>
      </c>
      <c r="P80" s="24"/>
      <c r="Q80" s="24"/>
      <c r="R80" s="24"/>
      <c r="S80" s="24"/>
      <c r="T80" s="24" t="n">
        <v>180.13</v>
      </c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 t="n">
        <f aca="false">-SUM(N80:AE80)</f>
        <v>-201.746071428571</v>
      </c>
      <c r="AG80" s="25" t="n">
        <f aca="false">SUM(H80:K80)+AF80+O80</f>
        <v>0.00392857142858816</v>
      </c>
    </row>
    <row r="81" s="26" customFormat="true" ht="19.5" hidden="false" customHeight="true" outlineLevel="0" collapsed="false">
      <c r="A81" s="15" t="n">
        <v>43035</v>
      </c>
      <c r="B81" s="73"/>
      <c r="C81" s="17" t="s">
        <v>886</v>
      </c>
      <c r="D81" s="17" t="s">
        <v>887</v>
      </c>
      <c r="E81" s="17" t="s">
        <v>888</v>
      </c>
      <c r="F81" s="42" t="n">
        <v>50771</v>
      </c>
      <c r="G81" s="43" t="s">
        <v>889</v>
      </c>
      <c r="H81" s="21"/>
      <c r="I81" s="21"/>
      <c r="J81" s="21"/>
      <c r="K81" s="21" t="n">
        <v>1500</v>
      </c>
      <c r="L81" s="23"/>
      <c r="M81" s="24" t="n">
        <f aca="false">SUM(H81:J81,K81/1.12)</f>
        <v>1339.28571428571</v>
      </c>
      <c r="N81" s="24" t="n">
        <f aca="false">K81/1.12*0.12</f>
        <v>160.714285714286</v>
      </c>
      <c r="O81" s="24" t="n">
        <f aca="false">-SUM(I81:J81,K81/1.12)*L81</f>
        <v>-0</v>
      </c>
      <c r="P81" s="24"/>
      <c r="Q81" s="24"/>
      <c r="R81" s="24"/>
      <c r="S81" s="24"/>
      <c r="T81" s="24"/>
      <c r="U81" s="24"/>
      <c r="V81" s="24" t="n">
        <v>1339.29</v>
      </c>
      <c r="W81" s="24"/>
      <c r="X81" s="24"/>
      <c r="Y81" s="24"/>
      <c r="Z81" s="24"/>
      <c r="AA81" s="24"/>
      <c r="AB81" s="24"/>
      <c r="AC81" s="24"/>
      <c r="AD81" s="24"/>
      <c r="AE81" s="24"/>
      <c r="AF81" s="24" t="n">
        <f aca="false">-SUM(N81:AE81)</f>
        <v>-1500.00428571429</v>
      </c>
      <c r="AG81" s="25" t="n">
        <f aca="false">SUM(H81:K81)+AF81+O81</f>
        <v>-0.00428571428574287</v>
      </c>
    </row>
    <row r="82" s="26" customFormat="true" ht="19.5" hidden="false" customHeight="true" outlineLevel="0" collapsed="false">
      <c r="A82" s="15" t="n">
        <v>43035</v>
      </c>
      <c r="B82" s="73"/>
      <c r="C82" s="17" t="s">
        <v>96</v>
      </c>
      <c r="D82" s="17"/>
      <c r="E82" s="17"/>
      <c r="F82" s="42"/>
      <c r="G82" s="43" t="s">
        <v>890</v>
      </c>
      <c r="H82" s="21" t="n">
        <v>200</v>
      </c>
      <c r="I82" s="21"/>
      <c r="J82" s="21"/>
      <c r="K82" s="21"/>
      <c r="L82" s="23"/>
      <c r="M82" s="24" t="n">
        <f aca="false">SUM(H82:J82,K82/1.12)</f>
        <v>200</v>
      </c>
      <c r="N82" s="24" t="n">
        <f aca="false">K82/1.12*0.12</f>
        <v>0</v>
      </c>
      <c r="O82" s="24" t="n">
        <f aca="false">-SUM(I82:J82,K82/1.12)*L82</f>
        <v>-0</v>
      </c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 t="n">
        <v>200</v>
      </c>
      <c r="AB82" s="24"/>
      <c r="AC82" s="24"/>
      <c r="AD82" s="24"/>
      <c r="AE82" s="24"/>
      <c r="AF82" s="24" t="n">
        <f aca="false">-SUM(N82:AE82)</f>
        <v>-200</v>
      </c>
      <c r="AG82" s="25" t="n">
        <f aca="false">SUM(H82:K82)+AF82+O82</f>
        <v>0</v>
      </c>
    </row>
    <row r="83" s="26" customFormat="true" ht="19.5" hidden="false" customHeight="true" outlineLevel="0" collapsed="false">
      <c r="A83" s="15" t="n">
        <v>43035</v>
      </c>
      <c r="B83" s="73"/>
      <c r="C83" s="17" t="s">
        <v>891</v>
      </c>
      <c r="D83" s="17" t="s">
        <v>243</v>
      </c>
      <c r="E83" s="17" t="s">
        <v>250</v>
      </c>
      <c r="F83" s="42" t="n">
        <v>15671</v>
      </c>
      <c r="G83" s="43" t="s">
        <v>464</v>
      </c>
      <c r="H83" s="21"/>
      <c r="I83" s="21"/>
      <c r="J83" s="21"/>
      <c r="K83" s="21" t="n">
        <v>1025</v>
      </c>
      <c r="L83" s="23"/>
      <c r="M83" s="24" t="n">
        <f aca="false">SUM(H83:J83,K83/1.12)</f>
        <v>915.178571428571</v>
      </c>
      <c r="N83" s="24" t="n">
        <f aca="false">K83/1.12*0.12</f>
        <v>109.821428571429</v>
      </c>
      <c r="O83" s="24" t="n">
        <f aca="false">-SUM(I83:J83,K83/1.12)*L83</f>
        <v>-0</v>
      </c>
      <c r="P83" s="24"/>
      <c r="Q83" s="24"/>
      <c r="R83" s="24"/>
      <c r="S83" s="24" t="n">
        <v>915.18</v>
      </c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 t="n">
        <f aca="false">-SUM(N83:AE83)</f>
        <v>-1025.00142857143</v>
      </c>
      <c r="AG83" s="25" t="n">
        <f aca="false">SUM(H83:K83)+AF83+O83</f>
        <v>-0.00142857142850517</v>
      </c>
    </row>
    <row r="84" s="26" customFormat="true" ht="19.5" hidden="false" customHeight="true" outlineLevel="0" collapsed="false">
      <c r="A84" s="15" t="n">
        <v>43036</v>
      </c>
      <c r="B84" s="73"/>
      <c r="C84" s="17" t="s">
        <v>57</v>
      </c>
      <c r="D84" s="17" t="s">
        <v>892</v>
      </c>
      <c r="E84" s="17" t="s">
        <v>59</v>
      </c>
      <c r="F84" s="42" t="n">
        <v>28070</v>
      </c>
      <c r="G84" s="42" t="s">
        <v>774</v>
      </c>
      <c r="H84" s="21"/>
      <c r="I84" s="21"/>
      <c r="J84" s="21"/>
      <c r="K84" s="21" t="n">
        <v>130</v>
      </c>
      <c r="L84" s="23"/>
      <c r="M84" s="24" t="n">
        <f aca="false">SUM(H84:J84,K84/1.12)</f>
        <v>116.071428571429</v>
      </c>
      <c r="N84" s="24" t="n">
        <f aca="false">K84/1.12*0.12</f>
        <v>13.9285714285714</v>
      </c>
      <c r="O84" s="24" t="n">
        <f aca="false">-SUM(I84:J84,K84/1.12)*L84</f>
        <v>-0</v>
      </c>
      <c r="P84" s="24"/>
      <c r="Q84" s="24"/>
      <c r="R84" s="24" t="n">
        <v>116.07</v>
      </c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 t="n">
        <f aca="false">-SUM(N84:AE84)</f>
        <v>-129.998571428571</v>
      </c>
      <c r="AG84" s="25" t="n">
        <f aca="false">SUM(H84:K84)+AF84+O84</f>
        <v>0.00142857142859043</v>
      </c>
    </row>
    <row r="85" s="26" customFormat="true" ht="19.5" hidden="false" customHeight="true" outlineLevel="0" collapsed="false">
      <c r="A85" s="15" t="n">
        <v>43037</v>
      </c>
      <c r="B85" s="73"/>
      <c r="C85" s="17" t="s">
        <v>96</v>
      </c>
      <c r="D85" s="17"/>
      <c r="E85" s="17"/>
      <c r="F85" s="42"/>
      <c r="G85" s="43" t="s">
        <v>893</v>
      </c>
      <c r="H85" s="21" t="n">
        <v>99</v>
      </c>
      <c r="I85" s="21"/>
      <c r="J85" s="21"/>
      <c r="K85" s="21"/>
      <c r="L85" s="23"/>
      <c r="M85" s="24" t="n">
        <f aca="false">SUM(H85:J85,K85/1.12)</f>
        <v>99</v>
      </c>
      <c r="N85" s="24" t="n">
        <f aca="false">K85/1.12*0.12</f>
        <v>0</v>
      </c>
      <c r="O85" s="24" t="n">
        <f aca="false">-SUM(I85:J85,K85/1.12)*L85</f>
        <v>-0</v>
      </c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 t="n">
        <v>99</v>
      </c>
      <c r="AE85" s="24"/>
      <c r="AF85" s="24" t="n">
        <f aca="false">-SUM(N85:AE85)</f>
        <v>-99</v>
      </c>
      <c r="AG85" s="25" t="n">
        <f aca="false">SUM(H85:K85)+AF85+O85</f>
        <v>0</v>
      </c>
    </row>
    <row r="86" s="26" customFormat="true" ht="19.5" hidden="false" customHeight="true" outlineLevel="0" collapsed="false">
      <c r="A86" s="15" t="n">
        <v>43037</v>
      </c>
      <c r="B86" s="73"/>
      <c r="C86" s="17" t="s">
        <v>894</v>
      </c>
      <c r="D86" s="17" t="s">
        <v>895</v>
      </c>
      <c r="E86" s="17" t="s">
        <v>896</v>
      </c>
      <c r="F86" s="42" t="n">
        <v>29594</v>
      </c>
      <c r="G86" s="43" t="s">
        <v>251</v>
      </c>
      <c r="H86" s="21"/>
      <c r="I86" s="21"/>
      <c r="J86" s="21"/>
      <c r="K86" s="21" t="n">
        <v>400</v>
      </c>
      <c r="L86" s="23"/>
      <c r="M86" s="24" t="n">
        <f aca="false">SUM(H86:J86,K86/1.12)</f>
        <v>357.142857142857</v>
      </c>
      <c r="N86" s="24" t="n">
        <f aca="false">K86/1.12*0.12</f>
        <v>42.8571428571429</v>
      </c>
      <c r="O86" s="24" t="n">
        <f aca="false">-SUM(I86:J86,K86/1.12)*L86</f>
        <v>-0</v>
      </c>
      <c r="P86" s="24"/>
      <c r="Q86" s="24"/>
      <c r="R86" s="24"/>
      <c r="S86" s="24"/>
      <c r="T86" s="24"/>
      <c r="U86" s="24"/>
      <c r="V86" s="24"/>
      <c r="W86" s="24"/>
      <c r="X86" s="24"/>
      <c r="Y86" s="24" t="n">
        <v>357.14</v>
      </c>
      <c r="Z86" s="24"/>
      <c r="AA86" s="24"/>
      <c r="AB86" s="24"/>
      <c r="AC86" s="24"/>
      <c r="AD86" s="24"/>
      <c r="AE86" s="24"/>
      <c r="AF86" s="24" t="n">
        <f aca="false">-SUM(N86:AE86)</f>
        <v>-399.997142857143</v>
      </c>
      <c r="AG86" s="25" t="n">
        <f aca="false">SUM(H86:K86)+AF86+O86</f>
        <v>0.00285714285718086</v>
      </c>
    </row>
    <row r="87" customFormat="false" ht="20.25" hidden="false" customHeight="true" outlineLevel="0" collapsed="false">
      <c r="A87" s="15"/>
      <c r="B87" s="44"/>
      <c r="C87" s="17"/>
      <c r="D87" s="17"/>
      <c r="E87" s="45"/>
      <c r="F87" s="17"/>
      <c r="G87" s="17"/>
      <c r="H87" s="46"/>
      <c r="I87" s="46"/>
      <c r="J87" s="46"/>
      <c r="K87" s="47"/>
      <c r="L87" s="48"/>
      <c r="M87" s="24" t="n">
        <f aca="false">SUM(H87:J87,K87/1.12)</f>
        <v>0</v>
      </c>
      <c r="N87" s="24" t="n">
        <f aca="false">K87/1.12*0.12</f>
        <v>0</v>
      </c>
      <c r="O87" s="24" t="n">
        <f aca="false">-SUM(I87:J87,K87/1.12)*L87</f>
        <v>-0</v>
      </c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 t="n">
        <f aca="false">-SUM(N87:AE87)</f>
        <v>-0</v>
      </c>
      <c r="AG87" s="25"/>
    </row>
    <row r="88" s="57" customFormat="true" ht="20.25" hidden="false" customHeight="true" outlineLevel="0" collapsed="false">
      <c r="A88" s="51"/>
      <c r="B88" s="52"/>
      <c r="C88" s="53"/>
      <c r="D88" s="54"/>
      <c r="E88" s="54"/>
      <c r="F88" s="55"/>
      <c r="G88" s="53"/>
      <c r="H88" s="56" t="n">
        <f aca="false">SUM(H5:H87)</f>
        <v>2901.15</v>
      </c>
      <c r="I88" s="56" t="n">
        <f aca="false">SUM(I5:I87)</f>
        <v>0</v>
      </c>
      <c r="J88" s="56" t="n">
        <f aca="false">SUM(J5:J87)</f>
        <v>11513.65</v>
      </c>
      <c r="K88" s="56" t="n">
        <f aca="false">SUM(K5:K87)</f>
        <v>26370.64</v>
      </c>
      <c r="L88" s="56" t="n">
        <f aca="false">SUM(L5:L87)</f>
        <v>0.08</v>
      </c>
      <c r="M88" s="56" t="n">
        <f aca="false">SUM(M5:M87)</f>
        <v>36960.0142857143</v>
      </c>
      <c r="N88" s="56" t="n">
        <f aca="false">SUM(N5:N87)</f>
        <v>2825.42571428571</v>
      </c>
      <c r="O88" s="56" t="n">
        <f aca="false">SUM(O5:O87)</f>
        <v>-92.1223214285714</v>
      </c>
      <c r="P88" s="56" t="n">
        <f aca="false">SUM(P5:P87)</f>
        <v>25083.12</v>
      </c>
      <c r="Q88" s="56" t="n">
        <f aca="false">SUM(Q5:Q87)</f>
        <v>153.57</v>
      </c>
      <c r="R88" s="56" t="n">
        <f aca="false">SUM(R5:R87)</f>
        <v>188.07</v>
      </c>
      <c r="S88" s="56" t="n">
        <f aca="false">SUM(S5:S87)</f>
        <v>4531.25</v>
      </c>
      <c r="T88" s="56" t="n">
        <f aca="false">SUM(T5:T87)</f>
        <v>2022.1</v>
      </c>
      <c r="U88" s="56" t="n">
        <f aca="false">SUM(U5:U87)</f>
        <v>0</v>
      </c>
      <c r="V88" s="56" t="n">
        <f aca="false">SUM(V5:V87)</f>
        <v>1339.29</v>
      </c>
      <c r="W88" s="56" t="n">
        <f aca="false">SUM(W5:W87)</f>
        <v>286.12</v>
      </c>
      <c r="X88" s="56" t="n">
        <f aca="false">SUM(X5:X87)</f>
        <v>0</v>
      </c>
      <c r="Y88" s="56" t="n">
        <f aca="false">SUM(Y5:Y87)</f>
        <v>357.14</v>
      </c>
      <c r="Z88" s="56" t="n">
        <f aca="false">SUM(Z5:Z87)</f>
        <v>1098.22</v>
      </c>
      <c r="AA88" s="56" t="n">
        <f aca="false">SUM(AA5:AA87)</f>
        <v>903</v>
      </c>
      <c r="AB88" s="56" t="n">
        <f aca="false">SUM(AB5:AB87)</f>
        <v>899.15</v>
      </c>
      <c r="AC88" s="56" t="n">
        <f aca="false">SUM(AC5:AC87)</f>
        <v>0</v>
      </c>
      <c r="AD88" s="56" t="n">
        <f aca="false">SUM(AD5:AD87)</f>
        <v>99</v>
      </c>
      <c r="AE88" s="56" t="n">
        <f aca="false">SUM(AE5:AE87)</f>
        <v>1000</v>
      </c>
      <c r="AF88" s="56" t="n">
        <f aca="false">SUM(AF5:AF87)</f>
        <v>-40693.3333928571</v>
      </c>
      <c r="AG88" s="56" t="n">
        <f aca="false">SUM(AG5:AG87)</f>
        <v>-0.0157142857145662</v>
      </c>
    </row>
    <row r="89" customFormat="false" ht="25.5" hidden="false" customHeight="true" outlineLevel="0" collapsed="false"/>
    <row r="90" customFormat="false" ht="20.25" hidden="false" customHeight="true" outlineLevel="0" collapsed="false">
      <c r="K90" s="5" t="n">
        <f aca="false">+K88+J88+H88</f>
        <v>40785.44</v>
      </c>
      <c r="AF90" s="5" t="n">
        <f aca="false">+AF88</f>
        <v>-40693.3333928571</v>
      </c>
    </row>
    <row r="91" customFormat="false" ht="19.5" hidden="false" customHeight="true" outlineLevel="0" collapsed="false"/>
    <row r="92" customFormat="false" ht="19.5" hidden="false" customHeight="true" outlineLevel="0" collapsed="false">
      <c r="C92" s="58" t="s">
        <v>140</v>
      </c>
      <c r="G92" s="57"/>
      <c r="K92" s="59"/>
      <c r="L92" s="59"/>
      <c r="M92" s="59"/>
    </row>
    <row r="93" customFormat="false" ht="19.5" hidden="false" customHeight="true" outlineLevel="0" collapsed="false"/>
    <row r="94" customFormat="false" ht="19.5" hidden="false" customHeight="true" outlineLevel="0" collapsed="false"/>
    <row r="95" customFormat="false" ht="20.25" hidden="false" customHeight="true" outlineLevel="0" collapsed="false">
      <c r="A95" s="3"/>
      <c r="B95" s="3"/>
      <c r="D95" s="3"/>
      <c r="E95" s="3"/>
      <c r="F95" s="3"/>
      <c r="H95" s="3"/>
      <c r="I95" s="3"/>
      <c r="J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customFormat="false" ht="20.25" hidden="false" customHeight="true" outlineLevel="0" collapsed="false"/>
    <row r="97" customFormat="false" ht="20.25" hidden="false" customHeight="true" outlineLevel="0" collapsed="false"/>
    <row r="98" customFormat="false" ht="20.25" hidden="false" customHeight="true" outlineLevel="0" collapsed="false"/>
    <row r="99" customFormat="false" ht="20.25" hidden="false" customHeight="true" outlineLevel="0" collapsed="false"/>
    <row r="100" customFormat="false" ht="20.25" hidden="false" customHeight="true" outlineLevel="0" collapsed="false"/>
    <row r="101" customFormat="false" ht="20.25" hidden="false" customHeight="true" outlineLevel="0" collapsed="false"/>
    <row r="102" customFormat="false" ht="20.25" hidden="false" customHeight="true" outlineLevel="0" collapsed="false">
      <c r="Q102" s="5" t="n">
        <v>0</v>
      </c>
    </row>
    <row r="103" customFormat="false" ht="20.25" hidden="false" customHeight="true" outlineLevel="0" collapsed="false"/>
  </sheetData>
  <mergeCells count="1">
    <mergeCell ref="K92:M9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7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1.25" zeroHeight="false" outlineLevelRow="0" outlineLevelCol="0"/>
  <cols>
    <col collapsed="false" customWidth="true" hidden="false" outlineLevel="0" max="1" min="1" style="1" width="12.05"/>
    <col collapsed="false" customWidth="true" hidden="true" outlineLevel="0" max="2" min="2" style="2" width="9.17"/>
    <col collapsed="false" customWidth="true" hidden="false" outlineLevel="0" max="3" min="3" style="3" width="32.58"/>
    <col collapsed="false" customWidth="true" hidden="false" outlineLevel="0" max="4" min="4" style="4" width="17.63"/>
    <col collapsed="false" customWidth="true" hidden="false" outlineLevel="0" max="5" min="5" style="4" width="28.61"/>
    <col collapsed="false" customWidth="true" hidden="false" outlineLevel="0" max="6" min="6" style="2" width="9.89"/>
    <col collapsed="false" customWidth="true" hidden="false" outlineLevel="0" max="7" min="7" style="3" width="34.73"/>
    <col collapsed="false" customWidth="true" hidden="false" outlineLevel="0" max="8" min="8" style="5" width="10.07"/>
    <col collapsed="false" customWidth="true" hidden="false" outlineLevel="0" max="9" min="9" style="5" width="10.61"/>
    <col collapsed="false" customWidth="true" hidden="false" outlineLevel="0" max="10" min="10" style="5" width="12.76"/>
    <col collapsed="false" customWidth="true" hidden="false" outlineLevel="0" max="11" min="11" style="5" width="15.29"/>
    <col collapsed="false" customWidth="true" hidden="false" outlineLevel="0" max="12" min="12" style="6" width="10.24"/>
    <col collapsed="false" customWidth="true" hidden="false" outlineLevel="0" max="13" min="13" style="5" width="14.39"/>
    <col collapsed="false" customWidth="true" hidden="false" outlineLevel="0" max="14" min="14" style="5" width="9.89"/>
    <col collapsed="false" customWidth="true" hidden="false" outlineLevel="0" max="15" min="15" style="5" width="10.43"/>
    <col collapsed="false" customWidth="true" hidden="false" outlineLevel="0" max="16" min="16" style="5" width="14.39"/>
    <col collapsed="false" customWidth="true" hidden="false" outlineLevel="0" max="17" min="17" style="5" width="12.59"/>
    <col collapsed="false" customWidth="true" hidden="false" outlineLevel="0" max="18" min="18" style="5" width="10.78"/>
    <col collapsed="false" customWidth="true" hidden="false" outlineLevel="0" max="19" min="19" style="5" width="10.43"/>
    <col collapsed="false" customWidth="true" hidden="false" outlineLevel="0" max="22" min="20" style="5" width="12.41"/>
    <col collapsed="false" customWidth="true" hidden="false" outlineLevel="0" max="24" min="23" style="5" width="9.89"/>
    <col collapsed="false" customWidth="true" hidden="false" outlineLevel="0" max="25" min="25" style="5" width="10.61"/>
    <col collapsed="false" customWidth="true" hidden="false" outlineLevel="0" max="26" min="26" style="5" width="12.76"/>
    <col collapsed="false" customWidth="true" hidden="false" outlineLevel="0" max="27" min="27" style="5" width="9.89"/>
    <col collapsed="false" customWidth="true" hidden="false" outlineLevel="0" max="28" min="28" style="5" width="11.87"/>
    <col collapsed="false" customWidth="true" hidden="false" outlineLevel="0" max="29" min="29" style="5" width="12.41"/>
    <col collapsed="false" customWidth="true" hidden="false" outlineLevel="0" max="30" min="30" style="5" width="9.89"/>
    <col collapsed="false" customWidth="true" hidden="false" outlineLevel="0" max="31" min="31" style="5" width="10.78"/>
    <col collapsed="false" customWidth="true" hidden="false" outlineLevel="0" max="32" min="32" style="5" width="11.87"/>
    <col collapsed="false" customWidth="true" hidden="false" outlineLevel="0" max="33" min="33" style="3" width="12.41"/>
    <col collapsed="false" customWidth="false" hidden="false" outlineLevel="0" max="257" min="34" style="3" width="11.5"/>
    <col collapsed="false" customWidth="false" hidden="false" outlineLevel="0" max="1025" min="258" style="0" width="11.5"/>
  </cols>
  <sheetData>
    <row r="1" customFormat="false" ht="12" hidden="false" customHeight="true" outlineLevel="0" collapsed="false">
      <c r="A1" s="7" t="s">
        <v>0</v>
      </c>
      <c r="C1" s="8"/>
    </row>
    <row r="2" customFormat="false" ht="12" hidden="false" customHeight="true" outlineLevel="0" collapsed="false">
      <c r="A2" s="7" t="s">
        <v>1</v>
      </c>
    </row>
    <row r="3" customFormat="false" ht="12" hidden="false" customHeight="true" outlineLevel="0" collapsed="false">
      <c r="A3" s="7" t="s">
        <v>897</v>
      </c>
      <c r="B3" s="8"/>
      <c r="C3" s="9"/>
      <c r="N3" s="10" t="n">
        <v>1301</v>
      </c>
      <c r="O3" s="10" t="n">
        <v>2402</v>
      </c>
      <c r="P3" s="10" t="n">
        <v>5001</v>
      </c>
      <c r="Q3" s="10" t="n">
        <v>5002</v>
      </c>
      <c r="R3" s="10" t="n">
        <v>6220</v>
      </c>
      <c r="S3" s="10" t="n">
        <v>6219</v>
      </c>
      <c r="T3" s="10" t="n">
        <v>6212</v>
      </c>
      <c r="U3" s="10"/>
      <c r="V3" s="10" t="n">
        <v>6222</v>
      </c>
      <c r="W3" s="10" t="n">
        <v>6229</v>
      </c>
      <c r="X3" s="10" t="n">
        <v>6211</v>
      </c>
      <c r="Y3" s="10" t="s">
        <v>3</v>
      </c>
      <c r="Z3" s="10"/>
      <c r="AA3" s="10" t="n">
        <v>6230</v>
      </c>
      <c r="AB3" s="10" t="s">
        <v>4</v>
      </c>
      <c r="AC3" s="10" t="n">
        <v>6202</v>
      </c>
      <c r="AD3" s="10" t="n">
        <v>6109</v>
      </c>
      <c r="AE3" s="10" t="n">
        <v>6236</v>
      </c>
      <c r="AF3" s="10" t="n">
        <v>1002</v>
      </c>
    </row>
    <row r="4" s="14" customFormat="true" ht="30" hidden="false" customHeight="true" outlineLevel="0" collapsed="false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22</v>
      </c>
      <c r="S4" s="13" t="s">
        <v>23</v>
      </c>
      <c r="T4" s="13" t="s">
        <v>24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3" t="s">
        <v>33</v>
      </c>
      <c r="AD4" s="13" t="s">
        <v>34</v>
      </c>
      <c r="AE4" s="13" t="s">
        <v>35</v>
      </c>
      <c r="AF4" s="13" t="s">
        <v>36</v>
      </c>
    </row>
    <row r="5" s="26" customFormat="true" ht="19.5" hidden="false" customHeight="true" outlineLevel="0" collapsed="false">
      <c r="A5" s="15" t="n">
        <v>43041</v>
      </c>
      <c r="B5" s="73"/>
      <c r="C5" s="17" t="s">
        <v>692</v>
      </c>
      <c r="D5" s="17" t="s">
        <v>77</v>
      </c>
      <c r="E5" s="17" t="s">
        <v>39</v>
      </c>
      <c r="F5" s="42" t="n">
        <v>28131</v>
      </c>
      <c r="G5" s="43" t="s">
        <v>898</v>
      </c>
      <c r="H5" s="21"/>
      <c r="I5" s="21"/>
      <c r="J5" s="21"/>
      <c r="K5" s="21" t="n">
        <v>820.25</v>
      </c>
      <c r="L5" s="23"/>
      <c r="M5" s="24" t="n">
        <f aca="false">SUM(H5:J5,K5/1.12)</f>
        <v>732.366071428571</v>
      </c>
      <c r="N5" s="24" t="n">
        <f aca="false">K5/1.12*0.12</f>
        <v>87.8839285714286</v>
      </c>
      <c r="O5" s="24" t="n">
        <f aca="false">-SUM(I5:J5,K5/1.12)*L5</f>
        <v>-0</v>
      </c>
      <c r="P5" s="24" t="n">
        <v>732.37</v>
      </c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 t="n">
        <f aca="false">-SUM(N5:AE5)</f>
        <v>-820.253928571429</v>
      </c>
      <c r="AG5" s="25" t="n">
        <f aca="false">SUM(H5:K5)+AF5+O5</f>
        <v>-0.00392857142855974</v>
      </c>
    </row>
    <row r="6" s="26" customFormat="true" ht="19.5" hidden="false" customHeight="true" outlineLevel="0" collapsed="false">
      <c r="A6" s="15" t="n">
        <v>43042</v>
      </c>
      <c r="B6" s="73"/>
      <c r="C6" s="17" t="s">
        <v>899</v>
      </c>
      <c r="D6" s="17" t="s">
        <v>900</v>
      </c>
      <c r="E6" s="17" t="s">
        <v>901</v>
      </c>
      <c r="F6" s="42" t="n">
        <v>1234</v>
      </c>
      <c r="G6" s="43" t="s">
        <v>181</v>
      </c>
      <c r="H6" s="21"/>
      <c r="I6" s="21"/>
      <c r="J6" s="21"/>
      <c r="K6" s="21" t="n">
        <v>825</v>
      </c>
      <c r="L6" s="23"/>
      <c r="M6" s="24" t="n">
        <f aca="false">SUM(H6:J6,K6/1.12)</f>
        <v>736.607142857143</v>
      </c>
      <c r="N6" s="24" t="n">
        <f aca="false">K6/1.12*0.12</f>
        <v>88.3928571428571</v>
      </c>
      <c r="O6" s="24" t="n">
        <f aca="false">-SUM(I6:J6,K6/1.12)*L6</f>
        <v>-0</v>
      </c>
      <c r="P6" s="24" t="n">
        <v>736.61</v>
      </c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 t="n">
        <f aca="false">-SUM(N6:AE6)</f>
        <v>-825.002857142857</v>
      </c>
      <c r="AG6" s="25" t="n">
        <f aca="false">SUM(H6:K6)+AF6+O6</f>
        <v>-0.00285714285712402</v>
      </c>
    </row>
    <row r="7" s="26" customFormat="true" ht="19.5" hidden="false" customHeight="true" outlineLevel="0" collapsed="false">
      <c r="A7" s="15" t="n">
        <v>43042</v>
      </c>
      <c r="B7" s="73"/>
      <c r="C7" s="17" t="s">
        <v>88</v>
      </c>
      <c r="D7" s="17"/>
      <c r="E7" s="17"/>
      <c r="F7" s="42"/>
      <c r="G7" s="43" t="s">
        <v>738</v>
      </c>
      <c r="H7" s="21" t="n">
        <v>100</v>
      </c>
      <c r="I7" s="21"/>
      <c r="J7" s="21"/>
      <c r="K7" s="21"/>
      <c r="L7" s="23"/>
      <c r="M7" s="24" t="n">
        <f aca="false">SUM(H7:J7,K7/1.12)</f>
        <v>100</v>
      </c>
      <c r="N7" s="24" t="n">
        <f aca="false">K7/1.12*0.12</f>
        <v>0</v>
      </c>
      <c r="O7" s="24" t="n">
        <f aca="false">-SUM(I7:J7,K7/1.12)*L7</f>
        <v>-0</v>
      </c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 t="n">
        <v>100</v>
      </c>
      <c r="AB7" s="24"/>
      <c r="AC7" s="24"/>
      <c r="AD7" s="24"/>
      <c r="AE7" s="24"/>
      <c r="AF7" s="24" t="n">
        <f aca="false">-SUM(N7:AE7)</f>
        <v>-100</v>
      </c>
      <c r="AG7" s="25" t="n">
        <f aca="false">SUM(H7:K7)+AF7+O7</f>
        <v>0</v>
      </c>
    </row>
    <row r="8" s="26" customFormat="true" ht="19.5" hidden="false" customHeight="true" outlineLevel="0" collapsed="false">
      <c r="A8" s="15" t="n">
        <v>43042</v>
      </c>
      <c r="B8" s="73"/>
      <c r="C8" s="17" t="s">
        <v>37</v>
      </c>
      <c r="D8" s="17" t="s">
        <v>105</v>
      </c>
      <c r="E8" s="17" t="s">
        <v>39</v>
      </c>
      <c r="F8" s="42" t="n">
        <v>609368</v>
      </c>
      <c r="G8" s="43" t="s">
        <v>902</v>
      </c>
      <c r="H8" s="21"/>
      <c r="I8" s="21"/>
      <c r="J8" s="21"/>
      <c r="K8" s="21" t="n">
        <v>26.25</v>
      </c>
      <c r="L8" s="23"/>
      <c r="M8" s="24" t="n">
        <f aca="false">SUM(H8:J8,K8/1.12)</f>
        <v>23.4375</v>
      </c>
      <c r="N8" s="24" t="n">
        <f aca="false">K8/1.12*0.12</f>
        <v>2.8125</v>
      </c>
      <c r="O8" s="24" t="n">
        <f aca="false">-SUM(I8:J8,K8/1.12)*L8</f>
        <v>-0</v>
      </c>
      <c r="P8" s="24"/>
      <c r="Q8" s="24"/>
      <c r="R8" s="24"/>
      <c r="S8" s="24"/>
      <c r="T8" s="24"/>
      <c r="U8" s="24"/>
      <c r="V8" s="24"/>
      <c r="W8" s="24"/>
      <c r="X8" s="24"/>
      <c r="Y8" s="24"/>
      <c r="Z8" s="24" t="n">
        <v>23.44</v>
      </c>
      <c r="AA8" s="24"/>
      <c r="AB8" s="24"/>
      <c r="AC8" s="24"/>
      <c r="AD8" s="24"/>
      <c r="AE8" s="24"/>
      <c r="AF8" s="24" t="n">
        <f aca="false">-SUM(N8:AE8)</f>
        <v>-26.2525</v>
      </c>
      <c r="AG8" s="25" t="n">
        <f aca="false">SUM(H8:K8)+AF8+O8</f>
        <v>-0.00250000000000128</v>
      </c>
    </row>
    <row r="9" s="26" customFormat="true" ht="19.5" hidden="false" customHeight="true" outlineLevel="0" collapsed="false">
      <c r="A9" s="15" t="n">
        <v>43042</v>
      </c>
      <c r="B9" s="73"/>
      <c r="C9" s="17" t="s">
        <v>692</v>
      </c>
      <c r="D9" s="17" t="s">
        <v>77</v>
      </c>
      <c r="E9" s="17" t="s">
        <v>39</v>
      </c>
      <c r="F9" s="42" t="n">
        <v>31370</v>
      </c>
      <c r="G9" s="43" t="s">
        <v>903</v>
      </c>
      <c r="H9" s="21"/>
      <c r="I9" s="21"/>
      <c r="J9" s="21"/>
      <c r="K9" s="21" t="n">
        <v>130</v>
      </c>
      <c r="L9" s="23"/>
      <c r="M9" s="24" t="n">
        <f aca="false">SUM(H9:J9,K9/1.12)</f>
        <v>116.071428571429</v>
      </c>
      <c r="N9" s="24" t="n">
        <f aca="false">K9/1.12*0.12</f>
        <v>13.9285714285714</v>
      </c>
      <c r="O9" s="24" t="n">
        <f aca="false">-SUM(I9:J9,K9/1.12)*L9</f>
        <v>-0</v>
      </c>
      <c r="P9" s="24" t="n">
        <v>116.07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 t="n">
        <f aca="false">-SUM(N9:AE9)</f>
        <v>-129.998571428571</v>
      </c>
      <c r="AG9" s="25" t="n">
        <f aca="false">SUM(H9:K9)+AF9+O9</f>
        <v>0.00142857142859043</v>
      </c>
    </row>
    <row r="10" s="39" customFormat="true" ht="19.5" hidden="false" customHeight="true" outlineLevel="0" collapsed="false">
      <c r="A10" s="64" t="n">
        <v>43042</v>
      </c>
      <c r="B10" s="78"/>
      <c r="C10" s="30" t="s">
        <v>904</v>
      </c>
      <c r="D10" s="30" t="s">
        <v>905</v>
      </c>
      <c r="E10" s="30" t="s">
        <v>906</v>
      </c>
      <c r="F10" s="65" t="n">
        <v>23092</v>
      </c>
      <c r="G10" s="66" t="s">
        <v>286</v>
      </c>
      <c r="H10" s="34"/>
      <c r="I10" s="34"/>
      <c r="J10" s="34"/>
      <c r="K10" s="34" t="n">
        <v>900.02</v>
      </c>
      <c r="L10" s="36"/>
      <c r="M10" s="37" t="n">
        <f aca="false">SUM(H10:J10,K10/1.12)</f>
        <v>803.589285714286</v>
      </c>
      <c r="N10" s="37" t="n">
        <f aca="false">K10/1.12*0.12</f>
        <v>96.4307142857143</v>
      </c>
      <c r="O10" s="37" t="n">
        <f aca="false">-SUM(I10:J10,K10/1.12)*L10</f>
        <v>-0</v>
      </c>
      <c r="P10" s="37" t="n">
        <v>803.59</v>
      </c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 t="n">
        <f aca="false">-SUM(N10:AE10)</f>
        <v>-900.020714285714</v>
      </c>
      <c r="AG10" s="38" t="n">
        <f aca="false">SUM(H10:K10)+AF10+O10</f>
        <v>-0.00071428571436627</v>
      </c>
    </row>
    <row r="11" s="26" customFormat="true" ht="19.5" hidden="false" customHeight="true" outlineLevel="0" collapsed="false">
      <c r="A11" s="15" t="n">
        <v>43044</v>
      </c>
      <c r="B11" s="73"/>
      <c r="C11" s="17" t="s">
        <v>692</v>
      </c>
      <c r="D11" s="17" t="s">
        <v>77</v>
      </c>
      <c r="E11" s="17" t="s">
        <v>256</v>
      </c>
      <c r="F11" s="42" t="n">
        <v>6169</v>
      </c>
      <c r="G11" s="43" t="s">
        <v>907</v>
      </c>
      <c r="H11" s="21"/>
      <c r="I11" s="21"/>
      <c r="J11" s="21"/>
      <c r="K11" s="21" t="n">
        <v>298</v>
      </c>
      <c r="L11" s="23"/>
      <c r="M11" s="24" t="n">
        <f aca="false">SUM(H11:J11,K11/1.12)</f>
        <v>266.071428571429</v>
      </c>
      <c r="N11" s="24" t="n">
        <f aca="false">K11/1.12*0.12</f>
        <v>31.9285714285714</v>
      </c>
      <c r="O11" s="24" t="n">
        <f aca="false">-SUM(I11:J11,K11/1.12)*L11</f>
        <v>-0</v>
      </c>
      <c r="P11" s="24"/>
      <c r="Q11" s="24"/>
      <c r="R11" s="24"/>
      <c r="S11" s="24"/>
      <c r="T11" s="24"/>
      <c r="U11" s="24"/>
      <c r="V11" s="24"/>
      <c r="W11" s="24"/>
      <c r="X11" s="24" t="n">
        <v>266.07</v>
      </c>
      <c r="Y11" s="24"/>
      <c r="Z11" s="24"/>
      <c r="AA11" s="24"/>
      <c r="AB11" s="24"/>
      <c r="AC11" s="24"/>
      <c r="AD11" s="24"/>
      <c r="AE11" s="24"/>
      <c r="AF11" s="24" t="n">
        <f aca="false">-SUM(N11:AE11)</f>
        <v>-297.998571428571</v>
      </c>
      <c r="AG11" s="25" t="n">
        <f aca="false">SUM(H11:K11)+AF11+O11</f>
        <v>0.00142857142856201</v>
      </c>
    </row>
    <row r="12" s="26" customFormat="true" ht="19.5" hidden="false" customHeight="true" outlineLevel="0" collapsed="false">
      <c r="A12" s="15" t="n">
        <v>43045</v>
      </c>
      <c r="B12" s="73"/>
      <c r="C12" s="17" t="s">
        <v>37</v>
      </c>
      <c r="D12" s="17" t="s">
        <v>105</v>
      </c>
      <c r="E12" s="17" t="s">
        <v>39</v>
      </c>
      <c r="F12" s="42" t="n">
        <v>635902</v>
      </c>
      <c r="G12" s="43" t="s">
        <v>908</v>
      </c>
      <c r="H12" s="21"/>
      <c r="I12" s="21"/>
      <c r="J12" s="21"/>
      <c r="K12" s="21" t="n">
        <v>954.5</v>
      </c>
      <c r="L12" s="23"/>
      <c r="M12" s="24" t="n">
        <f aca="false">SUM(H12:J12,K12/1.12)</f>
        <v>852.232142857143</v>
      </c>
      <c r="N12" s="24" t="n">
        <f aca="false">K12/1.12*0.12</f>
        <v>102.267857142857</v>
      </c>
      <c r="O12" s="24" t="n">
        <f aca="false">-SUM(I12:J12,K12/1.12)*L12</f>
        <v>-0</v>
      </c>
      <c r="P12" s="24"/>
      <c r="Q12" s="24"/>
      <c r="R12" s="24"/>
      <c r="S12" s="24"/>
      <c r="T12" s="24" t="n">
        <v>852.23</v>
      </c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 t="n">
        <f aca="false">-SUM(N12:AE12)</f>
        <v>-954.497857142857</v>
      </c>
      <c r="AG12" s="25" t="n">
        <f aca="false">SUM(H12:K12)+AF12+O12</f>
        <v>0.00214285714287143</v>
      </c>
    </row>
    <row r="13" s="26" customFormat="true" ht="19.5" hidden="false" customHeight="true" outlineLevel="0" collapsed="false">
      <c r="A13" s="15" t="n">
        <v>43045</v>
      </c>
      <c r="B13" s="73"/>
      <c r="C13" s="17" t="s">
        <v>37</v>
      </c>
      <c r="D13" s="17" t="s">
        <v>105</v>
      </c>
      <c r="E13" s="17" t="s">
        <v>39</v>
      </c>
      <c r="F13" s="42" t="n">
        <v>609892</v>
      </c>
      <c r="G13" s="43" t="s">
        <v>909</v>
      </c>
      <c r="H13" s="21"/>
      <c r="I13" s="21"/>
      <c r="J13" s="21"/>
      <c r="K13" s="21" t="n">
        <v>3.5</v>
      </c>
      <c r="L13" s="23"/>
      <c r="M13" s="24" t="n">
        <f aca="false">SUM(H13:J13,K13/1.12)</f>
        <v>3.125</v>
      </c>
      <c r="N13" s="24" t="n">
        <f aca="false">K13/1.12*0.12</f>
        <v>0.375</v>
      </c>
      <c r="O13" s="24" t="n">
        <f aca="false">-SUM(I13:J13,K13/1.12)*L13</f>
        <v>-0</v>
      </c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 t="n">
        <v>3.13</v>
      </c>
      <c r="AA13" s="24"/>
      <c r="AB13" s="24"/>
      <c r="AC13" s="24"/>
      <c r="AD13" s="24"/>
      <c r="AE13" s="24"/>
      <c r="AF13" s="24" t="n">
        <f aca="false">-SUM(N13:AE13)</f>
        <v>-3.505</v>
      </c>
      <c r="AG13" s="25" t="n">
        <f aca="false">SUM(H13:K13)+AF13+O13</f>
        <v>-0.00499999999999989</v>
      </c>
    </row>
    <row r="14" s="26" customFormat="true" ht="19.5" hidden="false" customHeight="true" outlineLevel="0" collapsed="false">
      <c r="A14" s="15" t="n">
        <v>43045</v>
      </c>
      <c r="B14" s="73"/>
      <c r="C14" s="17" t="s">
        <v>46</v>
      </c>
      <c r="D14" s="17" t="s">
        <v>47</v>
      </c>
      <c r="E14" s="17" t="s">
        <v>533</v>
      </c>
      <c r="F14" s="42" t="n">
        <v>58259</v>
      </c>
      <c r="G14" s="42" t="s">
        <v>910</v>
      </c>
      <c r="H14" s="21"/>
      <c r="I14" s="21"/>
      <c r="J14" s="21"/>
      <c r="K14" s="21" t="n">
        <f aca="false">3057.5+366.9</f>
        <v>3424.4</v>
      </c>
      <c r="L14" s="23" t="n">
        <v>0.01</v>
      </c>
      <c r="M14" s="24" t="n">
        <f aca="false">SUM(H14:J14,K14/1.12)</f>
        <v>3057.5</v>
      </c>
      <c r="N14" s="24" t="n">
        <f aca="false">K14/1.12*0.12</f>
        <v>366.9</v>
      </c>
      <c r="O14" s="24" t="n">
        <f aca="false">-SUM(I14:J14,K14/1.12)*L14</f>
        <v>-30.575</v>
      </c>
      <c r="P14" s="24" t="n">
        <v>3057.5</v>
      </c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 t="n">
        <f aca="false">-SUM(N14:AE14)</f>
        <v>-3393.825</v>
      </c>
      <c r="AG14" s="25" t="n">
        <f aca="false">SUM(H14:K14)+AF14+O14</f>
        <v>-1.81188397618826E-013</v>
      </c>
    </row>
    <row r="15" s="26" customFormat="true" ht="19.5" hidden="false" customHeight="true" outlineLevel="0" collapsed="false">
      <c r="A15" s="15" t="n">
        <v>43045</v>
      </c>
      <c r="B15" s="73"/>
      <c r="C15" s="17" t="s">
        <v>46</v>
      </c>
      <c r="D15" s="17" t="s">
        <v>47</v>
      </c>
      <c r="E15" s="17" t="s">
        <v>533</v>
      </c>
      <c r="F15" s="42" t="n">
        <v>58259</v>
      </c>
      <c r="G15" s="43" t="s">
        <v>911</v>
      </c>
      <c r="H15" s="21"/>
      <c r="I15" s="21"/>
      <c r="J15" s="21" t="n">
        <v>115.65</v>
      </c>
      <c r="K15" s="21"/>
      <c r="L15" s="23" t="n">
        <v>0.01</v>
      </c>
      <c r="M15" s="24" t="n">
        <f aca="false">SUM(H15:J15,K15/1.12)</f>
        <v>115.65</v>
      </c>
      <c r="N15" s="24" t="n">
        <f aca="false">K15/1.12*0.12</f>
        <v>0</v>
      </c>
      <c r="O15" s="24" t="n">
        <f aca="false">-SUM(I15:J15,K15/1.12)*L15</f>
        <v>-1.1565</v>
      </c>
      <c r="P15" s="24" t="n">
        <v>115.65</v>
      </c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 t="n">
        <f aca="false">-SUM(N15:AE15)</f>
        <v>-114.4935</v>
      </c>
      <c r="AG15" s="25" t="n">
        <f aca="false">SUM(H15:K15)+AF15+O15</f>
        <v>-5.99520433297584E-015</v>
      </c>
    </row>
    <row r="16" s="26" customFormat="true" ht="19.5" hidden="false" customHeight="true" outlineLevel="0" collapsed="false">
      <c r="A16" s="15" t="n">
        <v>43045</v>
      </c>
      <c r="B16" s="73"/>
      <c r="C16" s="17" t="s">
        <v>912</v>
      </c>
      <c r="D16" s="17" t="s">
        <v>336</v>
      </c>
      <c r="E16" s="17" t="s">
        <v>913</v>
      </c>
      <c r="F16" s="42" t="n">
        <v>418691</v>
      </c>
      <c r="G16" s="43" t="s">
        <v>914</v>
      </c>
      <c r="H16" s="21"/>
      <c r="I16" s="21"/>
      <c r="J16" s="21"/>
      <c r="K16" s="21" t="n">
        <v>1355</v>
      </c>
      <c r="L16" s="23" t="n">
        <v>0.02</v>
      </c>
      <c r="M16" s="24" t="n">
        <f aca="false">SUM(H16:J16,K16/1.12)</f>
        <v>1209.82142857143</v>
      </c>
      <c r="N16" s="24" t="n">
        <f aca="false">K16/1.12*0.12</f>
        <v>145.178571428571</v>
      </c>
      <c r="O16" s="24" t="n">
        <f aca="false">-SUM(I16:J16,K16/1.12)*L16</f>
        <v>-24.1964285714286</v>
      </c>
      <c r="P16" s="24" t="n">
        <v>1209.82</v>
      </c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 t="n">
        <f aca="false">-SUM(N16:AE16)</f>
        <v>-1330.80214285714</v>
      </c>
      <c r="AG16" s="25" t="n">
        <f aca="false">SUM(H16:K16)+AF16+O16</f>
        <v>0.00142857142883202</v>
      </c>
    </row>
    <row r="17" s="26" customFormat="true" ht="19.5" hidden="false" customHeight="true" outlineLevel="0" collapsed="false">
      <c r="A17" s="15" t="n">
        <v>43045</v>
      </c>
      <c r="B17" s="73"/>
      <c r="C17" s="17" t="s">
        <v>54</v>
      </c>
      <c r="D17" s="17"/>
      <c r="E17" s="17"/>
      <c r="F17" s="42"/>
      <c r="G17" s="43" t="s">
        <v>915</v>
      </c>
      <c r="H17" s="21" t="n">
        <v>70</v>
      </c>
      <c r="I17" s="21"/>
      <c r="J17" s="21"/>
      <c r="K17" s="21"/>
      <c r="L17" s="23"/>
      <c r="M17" s="24" t="n">
        <f aca="false">SUM(H17:J17,K17/1.12)</f>
        <v>70</v>
      </c>
      <c r="N17" s="24" t="n">
        <f aca="false">K17/1.12*0.12</f>
        <v>0</v>
      </c>
      <c r="O17" s="24" t="n">
        <f aca="false">-SUM(I17:J17,K17/1.12)*L17</f>
        <v>-0</v>
      </c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 t="n">
        <v>70</v>
      </c>
      <c r="AB17" s="24"/>
      <c r="AC17" s="24"/>
      <c r="AD17" s="24"/>
      <c r="AE17" s="24"/>
      <c r="AF17" s="24" t="n">
        <f aca="false">-SUM(N17:AE17)</f>
        <v>-70</v>
      </c>
      <c r="AG17" s="25" t="n">
        <f aca="false">SUM(H17:K17)+AF17+O17</f>
        <v>0</v>
      </c>
    </row>
    <row r="18" s="26" customFormat="true" ht="19.5" hidden="false" customHeight="true" outlineLevel="0" collapsed="false">
      <c r="A18" s="15" t="n">
        <v>43046</v>
      </c>
      <c r="B18" s="73"/>
      <c r="C18" s="17" t="s">
        <v>339</v>
      </c>
      <c r="D18" s="17" t="s">
        <v>280</v>
      </c>
      <c r="E18" s="17" t="s">
        <v>72</v>
      </c>
      <c r="F18" s="42" t="n">
        <v>1878</v>
      </c>
      <c r="G18" s="43" t="s">
        <v>916</v>
      </c>
      <c r="H18" s="21"/>
      <c r="I18" s="21"/>
      <c r="J18" s="21" t="n">
        <v>840</v>
      </c>
      <c r="K18" s="21"/>
      <c r="L18" s="23"/>
      <c r="M18" s="24" t="n">
        <f aca="false">SUM(H18:J18,K18/1.12)</f>
        <v>840</v>
      </c>
      <c r="N18" s="24" t="n">
        <f aca="false">K18/1.12*0.12</f>
        <v>0</v>
      </c>
      <c r="O18" s="24" t="n">
        <f aca="false">-SUM(I18:J18,K18/1.12)*L18</f>
        <v>-0</v>
      </c>
      <c r="P18" s="24" t="n">
        <v>840</v>
      </c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 t="n">
        <f aca="false">-SUM(N18:AE18)</f>
        <v>-840</v>
      </c>
      <c r="AG18" s="25" t="n">
        <f aca="false">SUM(H18:K18)+AF18+O18</f>
        <v>0</v>
      </c>
    </row>
    <row r="19" s="26" customFormat="true" ht="19.5" hidden="false" customHeight="true" outlineLevel="0" collapsed="false">
      <c r="A19" s="15" t="n">
        <v>43046</v>
      </c>
      <c r="B19" s="73"/>
      <c r="C19" s="17" t="s">
        <v>37</v>
      </c>
      <c r="D19" s="17" t="s">
        <v>105</v>
      </c>
      <c r="E19" s="17" t="s">
        <v>39</v>
      </c>
      <c r="F19" s="42" t="n">
        <v>636076</v>
      </c>
      <c r="G19" s="43" t="s">
        <v>191</v>
      </c>
      <c r="H19" s="21"/>
      <c r="I19" s="21"/>
      <c r="J19" s="21"/>
      <c r="K19" s="21" t="n">
        <v>85.5</v>
      </c>
      <c r="L19" s="23"/>
      <c r="M19" s="24" t="n">
        <f aca="false">SUM(H19:J19,K19/1.12)</f>
        <v>76.3392857142857</v>
      </c>
      <c r="N19" s="24" t="n">
        <f aca="false">K19/1.12*0.12</f>
        <v>9.16071428571429</v>
      </c>
      <c r="O19" s="24" t="n">
        <f aca="false">-SUM(I19:J19,K19/1.12)*L19</f>
        <v>-0</v>
      </c>
      <c r="P19" s="24"/>
      <c r="Q19" s="24"/>
      <c r="R19" s="24"/>
      <c r="S19" s="24"/>
      <c r="T19" s="24" t="n">
        <v>76.34</v>
      </c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 t="n">
        <f aca="false">-SUM(N19:AE19)</f>
        <v>-85.5007142857143</v>
      </c>
      <c r="AG19" s="25" t="n">
        <f aca="false">SUM(H19:K19)+AF19+O19</f>
        <v>-0.000714285714281004</v>
      </c>
    </row>
    <row r="20" s="26" customFormat="true" ht="19.5" hidden="false" customHeight="true" outlineLevel="0" collapsed="false">
      <c r="A20" s="15" t="n">
        <v>43047</v>
      </c>
      <c r="B20" s="73"/>
      <c r="C20" s="17" t="s">
        <v>917</v>
      </c>
      <c r="D20" s="17" t="s">
        <v>190</v>
      </c>
      <c r="E20" s="17" t="s">
        <v>747</v>
      </c>
      <c r="F20" s="42" t="n">
        <v>13773</v>
      </c>
      <c r="G20" s="43" t="s">
        <v>918</v>
      </c>
      <c r="H20" s="21"/>
      <c r="I20" s="21"/>
      <c r="J20" s="21"/>
      <c r="K20" s="21" t="n">
        <v>942</v>
      </c>
      <c r="L20" s="23"/>
      <c r="M20" s="24" t="n">
        <f aca="false">SUM(H20:J20,K20/1.12)</f>
        <v>841.071428571429</v>
      </c>
      <c r="N20" s="24" t="n">
        <f aca="false">K20/1.12*0.12</f>
        <v>100.928571428571</v>
      </c>
      <c r="O20" s="24" t="n">
        <f aca="false">-SUM(I20:J20,K20/1.12)*L20</f>
        <v>-0</v>
      </c>
      <c r="P20" s="24"/>
      <c r="Q20" s="24"/>
      <c r="R20" s="24"/>
      <c r="S20" s="24" t="n">
        <v>841.07</v>
      </c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 t="n">
        <f aca="false">-SUM(N20:AE20)</f>
        <v>-941.998571428572</v>
      </c>
      <c r="AG20" s="25" t="n">
        <f aca="false">SUM(H20:K20)+AF20+O20</f>
        <v>0.00142857142850517</v>
      </c>
    </row>
    <row r="21" s="26" customFormat="true" ht="19.5" hidden="false" customHeight="true" outlineLevel="0" collapsed="false">
      <c r="A21" s="15" t="n">
        <v>43047</v>
      </c>
      <c r="B21" s="73"/>
      <c r="C21" s="17" t="s">
        <v>54</v>
      </c>
      <c r="D21" s="17"/>
      <c r="E21" s="17"/>
      <c r="F21" s="42"/>
      <c r="G21" s="43" t="s">
        <v>919</v>
      </c>
      <c r="H21" s="21" t="n">
        <v>40</v>
      </c>
      <c r="I21" s="21"/>
      <c r="J21" s="21"/>
      <c r="K21" s="21"/>
      <c r="L21" s="23"/>
      <c r="M21" s="24" t="n">
        <f aca="false">SUM(H21:J21,K21/1.12)</f>
        <v>40</v>
      </c>
      <c r="N21" s="24" t="n">
        <f aca="false">K21/1.12*0.12</f>
        <v>0</v>
      </c>
      <c r="O21" s="24" t="n">
        <f aca="false">-SUM(I21:J21,K21/1.12)*L21</f>
        <v>-0</v>
      </c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 t="n">
        <v>40</v>
      </c>
      <c r="AB21" s="24"/>
      <c r="AC21" s="24"/>
      <c r="AD21" s="24"/>
      <c r="AE21" s="24"/>
      <c r="AF21" s="24" t="n">
        <f aca="false">-SUM(N21:AE21)</f>
        <v>-40</v>
      </c>
      <c r="AG21" s="25" t="n">
        <f aca="false">SUM(H21:K21)+AF21+O21</f>
        <v>0</v>
      </c>
    </row>
    <row r="22" s="26" customFormat="true" ht="19.5" hidden="false" customHeight="true" outlineLevel="0" collapsed="false">
      <c r="A22" s="15" t="n">
        <v>43049</v>
      </c>
      <c r="B22" s="73"/>
      <c r="C22" s="17" t="s">
        <v>692</v>
      </c>
      <c r="D22" s="17" t="s">
        <v>77</v>
      </c>
      <c r="E22" s="17" t="s">
        <v>920</v>
      </c>
      <c r="F22" s="42" t="n">
        <v>29031</v>
      </c>
      <c r="G22" s="43" t="s">
        <v>372</v>
      </c>
      <c r="H22" s="21"/>
      <c r="I22" s="21"/>
      <c r="J22" s="21"/>
      <c r="K22" s="21" t="n">
        <v>170</v>
      </c>
      <c r="L22" s="23"/>
      <c r="M22" s="24" t="n">
        <f aca="false">SUM(H22:J22,K22/1.12)</f>
        <v>151.785714285714</v>
      </c>
      <c r="N22" s="24" t="n">
        <f aca="false">K22/1.12*0.12</f>
        <v>18.2142857142857</v>
      </c>
      <c r="O22" s="24" t="n">
        <f aca="false">-SUM(I22:J22,K22/1.12)*L22</f>
        <v>-0</v>
      </c>
      <c r="P22" s="24"/>
      <c r="Q22" s="24" t="n">
        <v>151.79</v>
      </c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 t="n">
        <f aca="false">-SUM(N22:AE22)</f>
        <v>-170.004285714286</v>
      </c>
      <c r="AG22" s="25" t="n">
        <f aca="false">SUM(H22:K22)+AF22+O22</f>
        <v>-0.00428571428571445</v>
      </c>
    </row>
    <row r="23" s="26" customFormat="true" ht="19.5" hidden="false" customHeight="true" outlineLevel="0" collapsed="false">
      <c r="A23" s="15" t="n">
        <v>43049</v>
      </c>
      <c r="B23" s="73"/>
      <c r="C23" s="17" t="s">
        <v>399</v>
      </c>
      <c r="D23" s="17" t="s">
        <v>216</v>
      </c>
      <c r="E23" s="17" t="s">
        <v>920</v>
      </c>
      <c r="F23" s="42" t="n">
        <v>22727</v>
      </c>
      <c r="G23" s="43" t="s">
        <v>218</v>
      </c>
      <c r="H23" s="21"/>
      <c r="I23" s="21"/>
      <c r="J23" s="21"/>
      <c r="K23" s="21" t="n">
        <v>35</v>
      </c>
      <c r="L23" s="23"/>
      <c r="M23" s="24" t="n">
        <f aca="false">SUM(H23:J23,K23/1.12)</f>
        <v>31.25</v>
      </c>
      <c r="N23" s="24" t="n">
        <f aca="false">K23/1.12*0.12</f>
        <v>3.75</v>
      </c>
      <c r="O23" s="24" t="n">
        <f aca="false">-SUM(I23:J23,K23/1.12)*L23</f>
        <v>-0</v>
      </c>
      <c r="P23" s="24"/>
      <c r="Q23" s="24" t="n">
        <v>31.25</v>
      </c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 t="n">
        <f aca="false">-SUM(N23:AE23)</f>
        <v>-35</v>
      </c>
      <c r="AG23" s="25" t="n">
        <f aca="false">SUM(H23:K23)+AF23+O23</f>
        <v>0</v>
      </c>
    </row>
    <row r="24" s="26" customFormat="true" ht="19.5" hidden="false" customHeight="true" outlineLevel="0" collapsed="false">
      <c r="A24" s="15" t="n">
        <v>43050</v>
      </c>
      <c r="B24" s="73"/>
      <c r="C24" s="17" t="s">
        <v>692</v>
      </c>
      <c r="D24" s="17" t="s">
        <v>77</v>
      </c>
      <c r="E24" s="17" t="s">
        <v>920</v>
      </c>
      <c r="F24" s="42" t="n">
        <v>26695</v>
      </c>
      <c r="G24" s="43" t="s">
        <v>921</v>
      </c>
      <c r="H24" s="21"/>
      <c r="I24" s="21"/>
      <c r="J24" s="21"/>
      <c r="K24" s="21" t="n">
        <v>150</v>
      </c>
      <c r="L24" s="23"/>
      <c r="M24" s="24" t="n">
        <f aca="false">SUM(H24:J24,K24/1.12)</f>
        <v>133.928571428571</v>
      </c>
      <c r="N24" s="24" t="n">
        <f aca="false">K24/1.12*0.12</f>
        <v>16.0714285714286</v>
      </c>
      <c r="O24" s="24" t="n">
        <f aca="false">-SUM(I24:J24,K24/1.12)*L24</f>
        <v>-0</v>
      </c>
      <c r="P24" s="24" t="n">
        <v>133.93</v>
      </c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 t="n">
        <f aca="false">-SUM(N24:AE24)</f>
        <v>-150.001428571429</v>
      </c>
      <c r="AG24" s="25" t="n">
        <f aca="false">SUM(H24:K24)+AF24+O24</f>
        <v>-0.00142857142856201</v>
      </c>
    </row>
    <row r="25" s="26" customFormat="true" ht="19.5" hidden="false" customHeight="true" outlineLevel="0" collapsed="false">
      <c r="A25" s="15" t="n">
        <v>43050</v>
      </c>
      <c r="B25" s="73"/>
      <c r="C25" s="17" t="s">
        <v>37</v>
      </c>
      <c r="D25" s="17" t="s">
        <v>105</v>
      </c>
      <c r="E25" s="17" t="s">
        <v>39</v>
      </c>
      <c r="F25" s="42" t="n">
        <v>637896</v>
      </c>
      <c r="G25" s="43" t="s">
        <v>506</v>
      </c>
      <c r="H25" s="21"/>
      <c r="I25" s="21"/>
      <c r="J25" s="21"/>
      <c r="K25" s="21" t="n">
        <v>260</v>
      </c>
      <c r="L25" s="23"/>
      <c r="M25" s="24" t="n">
        <f aca="false">SUM(H25:J25,K25/1.12)</f>
        <v>232.142857142857</v>
      </c>
      <c r="N25" s="24" t="n">
        <f aca="false">K25/1.12*0.12</f>
        <v>27.8571428571429</v>
      </c>
      <c r="O25" s="24" t="n">
        <f aca="false">-SUM(I25:J25,K25/1.12)*L25</f>
        <v>-0</v>
      </c>
      <c r="P25" s="24"/>
      <c r="Q25" s="24"/>
      <c r="R25" s="24"/>
      <c r="S25" s="24"/>
      <c r="T25" s="24"/>
      <c r="U25" s="24" t="n">
        <v>232.14</v>
      </c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 t="n">
        <f aca="false">-SUM(N25:AE25)</f>
        <v>-259.997142857143</v>
      </c>
      <c r="AG25" s="25" t="n">
        <f aca="false">SUM(H25:K25)+AF25+O25</f>
        <v>0.00285714285718086</v>
      </c>
    </row>
    <row r="26" s="39" customFormat="true" ht="19.5" hidden="false" customHeight="true" outlineLevel="0" collapsed="false">
      <c r="A26" s="64" t="n">
        <v>43050</v>
      </c>
      <c r="B26" s="78"/>
      <c r="C26" s="30" t="s">
        <v>399</v>
      </c>
      <c r="D26" s="30" t="s">
        <v>216</v>
      </c>
      <c r="E26" s="30" t="s">
        <v>920</v>
      </c>
      <c r="F26" s="65" t="n">
        <v>22732</v>
      </c>
      <c r="G26" s="66" t="s">
        <v>218</v>
      </c>
      <c r="H26" s="34"/>
      <c r="I26" s="34"/>
      <c r="J26" s="34"/>
      <c r="K26" s="34" t="n">
        <v>35</v>
      </c>
      <c r="L26" s="36"/>
      <c r="M26" s="37" t="n">
        <f aca="false">SUM(H26:J26,K26/1.12)</f>
        <v>31.25</v>
      </c>
      <c r="N26" s="37" t="n">
        <f aca="false">K26/1.12*0.12</f>
        <v>3.75</v>
      </c>
      <c r="O26" s="37" t="n">
        <f aca="false">-SUM(I26:J26,K26/1.12)*L26</f>
        <v>-0</v>
      </c>
      <c r="P26" s="37"/>
      <c r="Q26" s="37" t="n">
        <v>31.25</v>
      </c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 t="n">
        <f aca="false">-SUM(N26:AE26)</f>
        <v>-35</v>
      </c>
      <c r="AG26" s="38" t="n">
        <f aca="false">SUM(H26:K26)+AF26+O26</f>
        <v>0</v>
      </c>
    </row>
    <row r="27" s="26" customFormat="true" ht="19.5" hidden="true" customHeight="true" outlineLevel="0" collapsed="false">
      <c r="A27" s="15"/>
      <c r="B27" s="73"/>
      <c r="C27" s="17"/>
      <c r="D27" s="17"/>
      <c r="E27" s="17"/>
      <c r="F27" s="42"/>
      <c r="G27" s="43"/>
      <c r="H27" s="21"/>
      <c r="I27" s="21"/>
      <c r="J27" s="21"/>
      <c r="K27" s="21"/>
      <c r="L27" s="23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5"/>
    </row>
    <row r="28" s="26" customFormat="true" ht="19.5" hidden="true" customHeight="true" outlineLevel="0" collapsed="false">
      <c r="A28" s="15"/>
      <c r="B28" s="73"/>
      <c r="C28" s="17"/>
      <c r="D28" s="17"/>
      <c r="E28" s="17"/>
      <c r="F28" s="42"/>
      <c r="G28" s="43"/>
      <c r="H28" s="21"/>
      <c r="I28" s="21"/>
      <c r="J28" s="21"/>
      <c r="K28" s="21"/>
      <c r="L28" s="23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5"/>
    </row>
    <row r="29" s="26" customFormat="true" ht="19.5" hidden="true" customHeight="true" outlineLevel="0" collapsed="false">
      <c r="A29" s="15"/>
      <c r="B29" s="73"/>
      <c r="C29" s="17"/>
      <c r="D29" s="17"/>
      <c r="E29" s="17"/>
      <c r="F29" s="42"/>
      <c r="G29" s="43"/>
      <c r="H29" s="21"/>
      <c r="I29" s="21"/>
      <c r="J29" s="21"/>
      <c r="K29" s="21"/>
      <c r="L29" s="23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5"/>
    </row>
    <row r="30" s="26" customFormat="true" ht="19.5" hidden="true" customHeight="true" outlineLevel="0" collapsed="false">
      <c r="A30" s="15"/>
      <c r="B30" s="73"/>
      <c r="C30" s="17"/>
      <c r="D30" s="17"/>
      <c r="E30" s="17"/>
      <c r="F30" s="42"/>
      <c r="G30" s="43"/>
      <c r="H30" s="21"/>
      <c r="I30" s="21"/>
      <c r="J30" s="21"/>
      <c r="K30" s="21"/>
      <c r="L30" s="23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5"/>
    </row>
    <row r="31" s="26" customFormat="true" ht="19.5" hidden="false" customHeight="true" outlineLevel="0" collapsed="false">
      <c r="A31" s="15" t="n">
        <v>43052</v>
      </c>
      <c r="B31" s="73"/>
      <c r="C31" s="17" t="s">
        <v>54</v>
      </c>
      <c r="D31" s="17"/>
      <c r="E31" s="17"/>
      <c r="F31" s="42"/>
      <c r="G31" s="43" t="s">
        <v>922</v>
      </c>
      <c r="H31" s="21" t="n">
        <v>100</v>
      </c>
      <c r="I31" s="21"/>
      <c r="J31" s="21"/>
      <c r="K31" s="21"/>
      <c r="L31" s="23"/>
      <c r="M31" s="24" t="n">
        <f aca="false">SUM(H31:J31,K31/1.12)</f>
        <v>100</v>
      </c>
      <c r="N31" s="24" t="n">
        <f aca="false">K31/1.12*0.12</f>
        <v>0</v>
      </c>
      <c r="O31" s="24" t="n">
        <f aca="false">-SUM(I31:J31,K31/1.12)*L31</f>
        <v>-0</v>
      </c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 t="n">
        <v>100</v>
      </c>
      <c r="AB31" s="24"/>
      <c r="AC31" s="24"/>
      <c r="AD31" s="24"/>
      <c r="AE31" s="24"/>
      <c r="AF31" s="24" t="n">
        <f aca="false">-SUM(N31:AE31)</f>
        <v>-100</v>
      </c>
      <c r="AG31" s="25" t="n">
        <f aca="false">SUM(H31:K31)+AF31+O31</f>
        <v>0</v>
      </c>
    </row>
    <row r="32" s="26" customFormat="true" ht="19.5" hidden="false" customHeight="true" outlineLevel="0" collapsed="false">
      <c r="A32" s="15" t="n">
        <v>43058</v>
      </c>
      <c r="B32" s="73"/>
      <c r="C32" s="17" t="s">
        <v>339</v>
      </c>
      <c r="D32" s="17" t="s">
        <v>280</v>
      </c>
      <c r="E32" s="17" t="s">
        <v>72</v>
      </c>
      <c r="F32" s="42" t="n">
        <v>1929</v>
      </c>
      <c r="G32" s="43" t="s">
        <v>923</v>
      </c>
      <c r="H32" s="21"/>
      <c r="I32" s="21"/>
      <c r="J32" s="21" t="n">
        <v>1440</v>
      </c>
      <c r="K32" s="21"/>
      <c r="L32" s="23"/>
      <c r="M32" s="24" t="n">
        <f aca="false">SUM(H32:J32,K32/1.12)</f>
        <v>1440</v>
      </c>
      <c r="N32" s="24" t="n">
        <f aca="false">K32/1.12*0.12</f>
        <v>0</v>
      </c>
      <c r="O32" s="24" t="n">
        <f aca="false">-SUM(I32:J32,K32/1.12)*L32</f>
        <v>-0</v>
      </c>
      <c r="P32" s="24" t="n">
        <v>1440</v>
      </c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 t="n">
        <f aca="false">-SUM(N32:AE32)</f>
        <v>-1440</v>
      </c>
      <c r="AG32" s="25" t="n">
        <f aca="false">SUM(H32:K32)+AF32+O32</f>
        <v>0</v>
      </c>
    </row>
    <row r="33" s="26" customFormat="true" ht="19.5" hidden="false" customHeight="true" outlineLevel="0" collapsed="false">
      <c r="A33" s="15" t="n">
        <v>43056</v>
      </c>
      <c r="B33" s="73"/>
      <c r="C33" s="17" t="s">
        <v>692</v>
      </c>
      <c r="D33" s="17" t="s">
        <v>77</v>
      </c>
      <c r="E33" s="17" t="s">
        <v>920</v>
      </c>
      <c r="F33" s="42" t="n">
        <v>29173</v>
      </c>
      <c r="G33" s="43" t="s">
        <v>225</v>
      </c>
      <c r="H33" s="21"/>
      <c r="I33" s="21"/>
      <c r="J33" s="21"/>
      <c r="K33" s="21" t="n">
        <v>118.1</v>
      </c>
      <c r="L33" s="23"/>
      <c r="M33" s="24" t="n">
        <f aca="false">SUM(H33:J33,K33/1.12)</f>
        <v>105.446428571429</v>
      </c>
      <c r="N33" s="24" t="n">
        <f aca="false">K33/1.12*0.12</f>
        <v>12.6535714285714</v>
      </c>
      <c r="O33" s="24" t="n">
        <f aca="false">-SUM(I33:J33,K33/1.12)*L33</f>
        <v>-0</v>
      </c>
      <c r="P33" s="24" t="n">
        <v>105.45</v>
      </c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 t="n">
        <f aca="false">-SUM(N33:AE33)</f>
        <v>-118.103571428571</v>
      </c>
      <c r="AG33" s="25" t="n">
        <f aca="false">SUM(H33:K33)+AF33+O33</f>
        <v>-0.00357142857143344</v>
      </c>
    </row>
    <row r="34" s="26" customFormat="true" ht="19.5" hidden="false" customHeight="true" outlineLevel="0" collapsed="false">
      <c r="A34" s="15" t="n">
        <v>43056</v>
      </c>
      <c r="B34" s="73"/>
      <c r="C34" s="17" t="s">
        <v>88</v>
      </c>
      <c r="D34" s="17"/>
      <c r="E34" s="17"/>
      <c r="F34" s="42"/>
      <c r="G34" s="42" t="s">
        <v>924</v>
      </c>
      <c r="H34" s="21"/>
      <c r="I34" s="21"/>
      <c r="J34" s="21" t="n">
        <v>90</v>
      </c>
      <c r="K34" s="21"/>
      <c r="L34" s="23"/>
      <c r="M34" s="24" t="n">
        <f aca="false">SUM(H34:J34,K34/1.12)</f>
        <v>90</v>
      </c>
      <c r="N34" s="24" t="n">
        <f aca="false">K34/1.12*0.12</f>
        <v>0</v>
      </c>
      <c r="O34" s="24" t="n">
        <f aca="false">-SUM(I34:J34,K34/1.12)*L34</f>
        <v>-0</v>
      </c>
      <c r="P34" s="24" t="n">
        <v>90</v>
      </c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 t="n">
        <f aca="false">-SUM(N34:AE34)</f>
        <v>-90</v>
      </c>
      <c r="AG34" s="25" t="n">
        <f aca="false">SUM(H34:K34)+AF34+O34</f>
        <v>0</v>
      </c>
    </row>
    <row r="35" s="26" customFormat="true" ht="19.5" hidden="false" customHeight="true" outlineLevel="0" collapsed="false">
      <c r="A35" s="15" t="n">
        <v>43056</v>
      </c>
      <c r="B35" s="73"/>
      <c r="C35" s="17" t="s">
        <v>399</v>
      </c>
      <c r="D35" s="17" t="s">
        <v>216</v>
      </c>
      <c r="E35" s="17" t="s">
        <v>920</v>
      </c>
      <c r="F35" s="42" t="n">
        <v>22760</v>
      </c>
      <c r="G35" s="43" t="s">
        <v>925</v>
      </c>
      <c r="H35" s="21"/>
      <c r="I35" s="21"/>
      <c r="J35" s="21"/>
      <c r="K35" s="21" t="n">
        <v>48</v>
      </c>
      <c r="L35" s="23"/>
      <c r="M35" s="24" t="n">
        <f aca="false">SUM(H35:J35,K35/1.12)</f>
        <v>42.8571428571429</v>
      </c>
      <c r="N35" s="24" t="n">
        <f aca="false">K35/1.12*0.12</f>
        <v>5.14285714285714</v>
      </c>
      <c r="O35" s="24" t="n">
        <f aca="false">-SUM(I35:J35,K35/1.12)*L35</f>
        <v>-0</v>
      </c>
      <c r="P35" s="24"/>
      <c r="Q35" s="24"/>
      <c r="R35" s="24"/>
      <c r="S35" s="24" t="n">
        <v>42.86</v>
      </c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 t="n">
        <f aca="false">-SUM(N35:AE35)</f>
        <v>-48.0028571428571</v>
      </c>
      <c r="AG35" s="25" t="n">
        <f aca="false">SUM(H35:K35)+AF35+O35</f>
        <v>-0.00285714285713823</v>
      </c>
    </row>
    <row r="36" s="26" customFormat="true" ht="19.5" hidden="false" customHeight="true" outlineLevel="0" collapsed="false">
      <c r="A36" s="15" t="n">
        <v>43057</v>
      </c>
      <c r="B36" s="73"/>
      <c r="C36" s="17" t="s">
        <v>692</v>
      </c>
      <c r="D36" s="17" t="s">
        <v>77</v>
      </c>
      <c r="E36" s="17" t="s">
        <v>920</v>
      </c>
      <c r="F36" s="42" t="n">
        <v>29177</v>
      </c>
      <c r="G36" s="43" t="s">
        <v>60</v>
      </c>
      <c r="H36" s="21"/>
      <c r="I36" s="21"/>
      <c r="J36" s="21"/>
      <c r="K36" s="21" t="n">
        <v>170.75</v>
      </c>
      <c r="L36" s="23"/>
      <c r="M36" s="24" t="n">
        <f aca="false">SUM(H36:J36,K36/1.12)</f>
        <v>152.455357142857</v>
      </c>
      <c r="N36" s="24" t="n">
        <f aca="false">K36/1.12*0.12</f>
        <v>18.2946428571429</v>
      </c>
      <c r="O36" s="24" t="n">
        <f aca="false">-SUM(I36:J36,K36/1.12)*L36</f>
        <v>-0</v>
      </c>
      <c r="P36" s="24"/>
      <c r="Q36" s="24"/>
      <c r="R36" s="24" t="n">
        <v>152.46</v>
      </c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 t="n">
        <f aca="false">-SUM(N36:AE36)</f>
        <v>-170.754642857143</v>
      </c>
      <c r="AG36" s="25" t="n">
        <f aca="false">SUM(H36:K36)+AF36+O36</f>
        <v>-0.00464285714286916</v>
      </c>
    </row>
    <row r="37" s="26" customFormat="true" ht="30" hidden="false" customHeight="true" outlineLevel="0" collapsed="false">
      <c r="A37" s="15" t="n">
        <v>43059</v>
      </c>
      <c r="B37" s="73"/>
      <c r="C37" s="17" t="s">
        <v>46</v>
      </c>
      <c r="D37" s="17" t="s">
        <v>47</v>
      </c>
      <c r="E37" s="17" t="s">
        <v>533</v>
      </c>
      <c r="F37" s="42" t="n">
        <v>60998</v>
      </c>
      <c r="G37" s="43" t="s">
        <v>926</v>
      </c>
      <c r="H37" s="21"/>
      <c r="I37" s="21"/>
      <c r="J37" s="21"/>
      <c r="K37" s="21" t="n">
        <f aca="false">1529.52+183.53</f>
        <v>1713.05</v>
      </c>
      <c r="L37" s="23" t="n">
        <v>0.01</v>
      </c>
      <c r="M37" s="24" t="n">
        <f aca="false">SUM(H37:J37,K37/1.12)</f>
        <v>1529.50892857143</v>
      </c>
      <c r="N37" s="24" t="n">
        <f aca="false">K37/1.12*0.12</f>
        <v>183.541071428571</v>
      </c>
      <c r="O37" s="24" t="n">
        <f aca="false">-SUM(I37:J37,K37/1.12)*L37</f>
        <v>-15.2950892857143</v>
      </c>
      <c r="P37" s="24" t="n">
        <v>1529.51</v>
      </c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 t="n">
        <f aca="false">-SUM(N37:AE37)</f>
        <v>-1697.75598214286</v>
      </c>
      <c r="AG37" s="25" t="n">
        <f aca="false">SUM(H37:K37)+AF37+O37</f>
        <v>-0.00107142857152276</v>
      </c>
    </row>
    <row r="38" s="26" customFormat="true" ht="19.5" hidden="false" customHeight="true" outlineLevel="0" collapsed="false">
      <c r="A38" s="15" t="n">
        <v>43059</v>
      </c>
      <c r="B38" s="73"/>
      <c r="C38" s="17" t="s">
        <v>46</v>
      </c>
      <c r="D38" s="17" t="s">
        <v>47</v>
      </c>
      <c r="E38" s="17" t="s">
        <v>533</v>
      </c>
      <c r="F38" s="42" t="n">
        <v>60998</v>
      </c>
      <c r="G38" s="43" t="s">
        <v>653</v>
      </c>
      <c r="H38" s="21"/>
      <c r="I38" s="21"/>
      <c r="J38" s="21" t="n">
        <v>319</v>
      </c>
      <c r="K38" s="21"/>
      <c r="L38" s="23" t="n">
        <v>0.01</v>
      </c>
      <c r="M38" s="24" t="n">
        <f aca="false">SUM(H38:J38,K38/1.12)</f>
        <v>319</v>
      </c>
      <c r="N38" s="24" t="n">
        <f aca="false">K38/1.12*0.12</f>
        <v>0</v>
      </c>
      <c r="O38" s="24" t="n">
        <f aca="false">-SUM(I38:J38,K38/1.12)*L38</f>
        <v>-3.19</v>
      </c>
      <c r="P38" s="24" t="n">
        <v>319</v>
      </c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 t="n">
        <f aca="false">-SUM(N38:AE38)</f>
        <v>-315.81</v>
      </c>
      <c r="AG38" s="25" t="n">
        <f aca="false">SUM(H38:K38)+AF38+O38</f>
        <v>0</v>
      </c>
    </row>
    <row r="39" s="26" customFormat="true" ht="19.5" hidden="false" customHeight="true" outlineLevel="0" collapsed="false">
      <c r="A39" s="15" t="n">
        <v>43060</v>
      </c>
      <c r="B39" s="73"/>
      <c r="C39" s="17" t="s">
        <v>46</v>
      </c>
      <c r="D39" s="17" t="s">
        <v>47</v>
      </c>
      <c r="E39" s="17" t="s">
        <v>533</v>
      </c>
      <c r="F39" s="42" t="n">
        <v>52491</v>
      </c>
      <c r="G39" s="43" t="s">
        <v>927</v>
      </c>
      <c r="H39" s="21"/>
      <c r="I39" s="21"/>
      <c r="J39" s="21"/>
      <c r="K39" s="21" t="n">
        <v>1215.33</v>
      </c>
      <c r="L39" s="23" t="n">
        <v>0.01</v>
      </c>
      <c r="M39" s="24" t="n">
        <f aca="false">SUM(H39:J39,K39/1.12)</f>
        <v>1085.11607142857</v>
      </c>
      <c r="N39" s="24" t="n">
        <f aca="false">K39/1.12*0.12</f>
        <v>130.213928571429</v>
      </c>
      <c r="O39" s="24" t="n">
        <f aca="false">-SUM(I39:J39,K39/1.12)*L39</f>
        <v>-10.8511607142857</v>
      </c>
      <c r="P39" s="24" t="n">
        <v>1085.12</v>
      </c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 t="n">
        <f aca="false">-SUM(N39:AE39)</f>
        <v>-1204.48276785714</v>
      </c>
      <c r="AG39" s="25" t="n">
        <f aca="false">SUM(H39:K39)+AF39+O39</f>
        <v>-0.00392857142857572</v>
      </c>
    </row>
    <row r="40" s="26" customFormat="true" ht="33.75" hidden="false" customHeight="true" outlineLevel="0" collapsed="false">
      <c r="A40" s="15" t="n">
        <v>43060</v>
      </c>
      <c r="B40" s="73"/>
      <c r="C40" s="17" t="s">
        <v>692</v>
      </c>
      <c r="D40" s="17" t="s">
        <v>77</v>
      </c>
      <c r="E40" s="17" t="s">
        <v>920</v>
      </c>
      <c r="F40" s="42" t="n">
        <v>29188</v>
      </c>
      <c r="G40" s="43" t="s">
        <v>928</v>
      </c>
      <c r="H40" s="21"/>
      <c r="I40" s="21"/>
      <c r="J40" s="21"/>
      <c r="K40" s="21" t="n">
        <v>754.04</v>
      </c>
      <c r="L40" s="23"/>
      <c r="M40" s="24" t="n">
        <f aca="false">SUM(H40:J40,K40/1.12)</f>
        <v>673.25</v>
      </c>
      <c r="N40" s="24" t="n">
        <f aca="false">K40/1.12*0.12</f>
        <v>80.79</v>
      </c>
      <c r="O40" s="24" t="n">
        <f aca="false">-SUM(I40:J40,K40/1.12)*L40</f>
        <v>-0</v>
      </c>
      <c r="P40" s="24" t="n">
        <v>673.25</v>
      </c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 t="n">
        <f aca="false">-SUM(N40:AE40)</f>
        <v>-754.04</v>
      </c>
      <c r="AG40" s="25" t="n">
        <f aca="false">SUM(H40:K40)+AF40+O40</f>
        <v>0</v>
      </c>
    </row>
    <row r="41" s="26" customFormat="true" ht="19.5" hidden="false" customHeight="true" outlineLevel="0" collapsed="false">
      <c r="A41" s="15" t="n">
        <v>43060</v>
      </c>
      <c r="B41" s="73"/>
      <c r="C41" s="17" t="s">
        <v>929</v>
      </c>
      <c r="D41" s="17" t="s">
        <v>930</v>
      </c>
      <c r="E41" s="17" t="s">
        <v>931</v>
      </c>
      <c r="F41" s="42" t="n">
        <v>7416035</v>
      </c>
      <c r="G41" s="43" t="s">
        <v>932</v>
      </c>
      <c r="H41" s="21" t="n">
        <v>28.81</v>
      </c>
      <c r="I41" s="21"/>
      <c r="J41" s="21"/>
      <c r="K41" s="21"/>
      <c r="L41" s="23"/>
      <c r="M41" s="24" t="n">
        <f aca="false">SUM(H41:J41,K41/1.12)</f>
        <v>28.81</v>
      </c>
      <c r="N41" s="24" t="n">
        <f aca="false">K41/1.12*0.12</f>
        <v>0</v>
      </c>
      <c r="O41" s="24" t="n">
        <f aca="false">-SUM(I41:J41,K41/1.12)*L41</f>
        <v>-0</v>
      </c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 t="n">
        <v>28.81</v>
      </c>
      <c r="AE41" s="24"/>
      <c r="AF41" s="24" t="n">
        <f aca="false">-SUM(N41:AE41)</f>
        <v>-28.81</v>
      </c>
      <c r="AG41" s="25" t="n">
        <f aca="false">SUM(H41:K41)+AF41+O41</f>
        <v>0</v>
      </c>
    </row>
    <row r="42" s="26" customFormat="true" ht="19.5" hidden="false" customHeight="true" outlineLevel="0" collapsed="false">
      <c r="A42" s="15" t="n">
        <v>43063</v>
      </c>
      <c r="B42" s="73"/>
      <c r="C42" s="17" t="s">
        <v>37</v>
      </c>
      <c r="D42" s="17" t="s">
        <v>105</v>
      </c>
      <c r="E42" s="17" t="s">
        <v>39</v>
      </c>
      <c r="F42" s="42" t="n">
        <v>612224</v>
      </c>
      <c r="G42" s="43" t="s">
        <v>40</v>
      </c>
      <c r="H42" s="21"/>
      <c r="I42" s="21"/>
      <c r="J42" s="21"/>
      <c r="K42" s="21" t="n">
        <v>220</v>
      </c>
      <c r="L42" s="23"/>
      <c r="M42" s="24" t="n">
        <f aca="false">SUM(H42:J42,K42/1.12)</f>
        <v>196.428571428571</v>
      </c>
      <c r="N42" s="24" t="n">
        <f aca="false">K42/1.12*0.12</f>
        <v>23.5714285714286</v>
      </c>
      <c r="O42" s="24" t="n">
        <f aca="false">-SUM(I42:J42,K42/1.12)*L42</f>
        <v>-0</v>
      </c>
      <c r="P42" s="24"/>
      <c r="Q42" s="24"/>
      <c r="R42" s="24"/>
      <c r="S42" s="24"/>
      <c r="T42" s="24"/>
      <c r="U42" s="24" t="n">
        <v>196.43</v>
      </c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 t="n">
        <f aca="false">-SUM(N42:AE42)</f>
        <v>-220.001428571429</v>
      </c>
      <c r="AG42" s="25" t="n">
        <f aca="false">SUM(H42:K42)+AF42+O42</f>
        <v>-0.00142857142856201</v>
      </c>
    </row>
    <row r="43" s="26" customFormat="true" ht="19.5" hidden="false" customHeight="true" outlineLevel="0" collapsed="false">
      <c r="A43" s="15" t="n">
        <v>43061</v>
      </c>
      <c r="B43" s="73"/>
      <c r="C43" s="17" t="s">
        <v>46</v>
      </c>
      <c r="D43" s="17" t="s">
        <v>47</v>
      </c>
      <c r="E43" s="17" t="s">
        <v>533</v>
      </c>
      <c r="F43" s="42" t="n">
        <v>52650</v>
      </c>
      <c r="G43" s="43" t="s">
        <v>933</v>
      </c>
      <c r="H43" s="21"/>
      <c r="I43" s="21"/>
      <c r="J43" s="21"/>
      <c r="K43" s="21" t="n">
        <f aca="false">825+99</f>
        <v>924</v>
      </c>
      <c r="L43" s="23" t="n">
        <v>0.01</v>
      </c>
      <c r="M43" s="24" t="n">
        <f aca="false">SUM(H43:J43,K43/1.12)</f>
        <v>825</v>
      </c>
      <c r="N43" s="24" t="n">
        <f aca="false">K43/1.12*0.12</f>
        <v>99</v>
      </c>
      <c r="O43" s="24" t="n">
        <f aca="false">-SUM(I43:J43,K43/1.12)*L43</f>
        <v>-8.25</v>
      </c>
      <c r="P43" s="24" t="n">
        <v>825</v>
      </c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 t="n">
        <f aca="false">-SUM(N43:AE43)</f>
        <v>-915.75</v>
      </c>
      <c r="AG43" s="25" t="n">
        <f aca="false">SUM(H43:K43)+AF43+O43</f>
        <v>0</v>
      </c>
    </row>
    <row r="44" s="26" customFormat="true" ht="19.5" hidden="false" customHeight="true" outlineLevel="0" collapsed="false">
      <c r="A44" s="15" t="n">
        <v>43061</v>
      </c>
      <c r="B44" s="73"/>
      <c r="C44" s="17" t="s">
        <v>46</v>
      </c>
      <c r="D44" s="17" t="s">
        <v>47</v>
      </c>
      <c r="E44" s="17" t="s">
        <v>533</v>
      </c>
      <c r="F44" s="42" t="n">
        <v>52650</v>
      </c>
      <c r="G44" s="43" t="s">
        <v>367</v>
      </c>
      <c r="H44" s="21"/>
      <c r="I44" s="21"/>
      <c r="J44" s="21" t="n">
        <v>705.5</v>
      </c>
      <c r="K44" s="21"/>
      <c r="L44" s="23" t="n">
        <v>0.01</v>
      </c>
      <c r="M44" s="24" t="n">
        <f aca="false">SUM(H44:J44,K44/1.12)</f>
        <v>705.5</v>
      </c>
      <c r="N44" s="24" t="n">
        <f aca="false">K44/1.12*0.12</f>
        <v>0</v>
      </c>
      <c r="O44" s="24" t="n">
        <f aca="false">-SUM(I44:J44,K44/1.12)*L44</f>
        <v>-7.055</v>
      </c>
      <c r="P44" s="24" t="n">
        <v>705.5</v>
      </c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 t="n">
        <f aca="false">-SUM(N44:AE44)</f>
        <v>-698.445</v>
      </c>
      <c r="AG44" s="25" t="n">
        <f aca="false">SUM(H44:K44)+AF44+O44</f>
        <v>-4.9737991503207E-014</v>
      </c>
    </row>
    <row r="45" s="26" customFormat="true" ht="19.5" hidden="false" customHeight="true" outlineLevel="0" collapsed="false">
      <c r="A45" s="15" t="n">
        <v>43061</v>
      </c>
      <c r="B45" s="73"/>
      <c r="C45" s="17" t="s">
        <v>339</v>
      </c>
      <c r="D45" s="17" t="s">
        <v>280</v>
      </c>
      <c r="E45" s="17" t="s">
        <v>72</v>
      </c>
      <c r="F45" s="42" t="n">
        <v>1954</v>
      </c>
      <c r="G45" s="43" t="s">
        <v>916</v>
      </c>
      <c r="H45" s="21"/>
      <c r="I45" s="21"/>
      <c r="J45" s="21" t="n">
        <v>1470</v>
      </c>
      <c r="K45" s="21"/>
      <c r="L45" s="23"/>
      <c r="M45" s="24" t="n">
        <f aca="false">SUM(H45:J45,K45/1.12)</f>
        <v>1470</v>
      </c>
      <c r="N45" s="24" t="n">
        <f aca="false">K45/1.12*0.12</f>
        <v>0</v>
      </c>
      <c r="O45" s="24" t="n">
        <f aca="false">-SUM(I45:J45,K45/1.12)*L45</f>
        <v>-0</v>
      </c>
      <c r="P45" s="24" t="n">
        <v>1470</v>
      </c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 t="n">
        <f aca="false">-SUM(N45:AE45)</f>
        <v>-1470</v>
      </c>
      <c r="AG45" s="25" t="n">
        <f aca="false">SUM(H45:K45)+AF45+O45</f>
        <v>0</v>
      </c>
    </row>
    <row r="46" s="26" customFormat="true" ht="19.5" hidden="false" customHeight="true" outlineLevel="0" collapsed="false">
      <c r="A46" s="15" t="n">
        <v>43062</v>
      </c>
      <c r="B46" s="73"/>
      <c r="C46" s="17" t="s">
        <v>692</v>
      </c>
      <c r="D46" s="17" t="s">
        <v>77</v>
      </c>
      <c r="E46" s="17" t="s">
        <v>920</v>
      </c>
      <c r="F46" s="42" t="n">
        <v>26793</v>
      </c>
      <c r="G46" s="43" t="s">
        <v>934</v>
      </c>
      <c r="H46" s="21"/>
      <c r="I46" s="21"/>
      <c r="J46" s="21"/>
      <c r="K46" s="21" t="n">
        <v>219</v>
      </c>
      <c r="L46" s="23"/>
      <c r="M46" s="24" t="n">
        <f aca="false">SUM(H46:J46,K46/1.12)</f>
        <v>195.535714285714</v>
      </c>
      <c r="N46" s="24" t="n">
        <f aca="false">K46/1.12*0.12</f>
        <v>23.4642857142857</v>
      </c>
      <c r="O46" s="24" t="n">
        <f aca="false">-SUM(I46:J46,K46/1.12)*L46</f>
        <v>-0</v>
      </c>
      <c r="P46" s="24"/>
      <c r="Q46" s="24"/>
      <c r="R46" s="24"/>
      <c r="S46" s="24"/>
      <c r="T46" s="24"/>
      <c r="U46" s="24" t="n">
        <v>195.54</v>
      </c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 t="n">
        <f aca="false">-SUM(N46:AE46)</f>
        <v>-219.004285714286</v>
      </c>
      <c r="AG46" s="25" t="n">
        <f aca="false">SUM(H46:K46)+AF46+O46</f>
        <v>-0.00428571428571445</v>
      </c>
    </row>
    <row r="47" s="26" customFormat="true" ht="19.5" hidden="false" customHeight="true" outlineLevel="0" collapsed="false">
      <c r="A47" s="15" t="n">
        <v>43063</v>
      </c>
      <c r="B47" s="73"/>
      <c r="C47" s="17" t="s">
        <v>37</v>
      </c>
      <c r="D47" s="17" t="s">
        <v>105</v>
      </c>
      <c r="E47" s="17" t="s">
        <v>39</v>
      </c>
      <c r="F47" s="42" t="n">
        <v>639504</v>
      </c>
      <c r="G47" s="43" t="s">
        <v>935</v>
      </c>
      <c r="H47" s="21"/>
      <c r="I47" s="21"/>
      <c r="J47" s="21"/>
      <c r="K47" s="21" t="n">
        <v>209.75</v>
      </c>
      <c r="L47" s="23"/>
      <c r="M47" s="24" t="n">
        <f aca="false">SUM(H47:J47,K47/1.12)</f>
        <v>187.276785714286</v>
      </c>
      <c r="N47" s="24" t="n">
        <f aca="false">K47/1.12*0.12</f>
        <v>22.4732142857143</v>
      </c>
      <c r="O47" s="24" t="n">
        <f aca="false">-SUM(I47:J47,K47/1.12)*L47</f>
        <v>-0</v>
      </c>
      <c r="P47" s="24"/>
      <c r="Q47" s="24"/>
      <c r="R47" s="24"/>
      <c r="S47" s="24"/>
      <c r="T47" s="24" t="n">
        <v>187.28</v>
      </c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 t="n">
        <f aca="false">-SUM(N47:AE47)</f>
        <v>-209.753214285714</v>
      </c>
      <c r="AG47" s="25" t="n">
        <f aca="false">SUM(H47:K47)+AF47+O47</f>
        <v>-0.00321428571427873</v>
      </c>
    </row>
    <row r="48" s="26" customFormat="true" ht="19.5" hidden="false" customHeight="true" outlineLevel="0" collapsed="false">
      <c r="A48" s="15" t="n">
        <v>43063</v>
      </c>
      <c r="B48" s="73"/>
      <c r="C48" s="17" t="s">
        <v>692</v>
      </c>
      <c r="D48" s="17" t="s">
        <v>77</v>
      </c>
      <c r="E48" s="17" t="s">
        <v>920</v>
      </c>
      <c r="F48" s="42" t="n">
        <v>26809</v>
      </c>
      <c r="G48" s="43" t="s">
        <v>936</v>
      </c>
      <c r="H48" s="21"/>
      <c r="I48" s="21"/>
      <c r="J48" s="21"/>
      <c r="K48" s="21" t="n">
        <v>93.75</v>
      </c>
      <c r="L48" s="23"/>
      <c r="M48" s="24" t="n">
        <f aca="false">SUM(H48:J48,K48/1.12)</f>
        <v>83.7053571428571</v>
      </c>
      <c r="N48" s="24" t="n">
        <f aca="false">K48/1.12*0.12</f>
        <v>10.0446428571429</v>
      </c>
      <c r="O48" s="24" t="n">
        <f aca="false">-SUM(I48:J48,K48/1.12)*L48</f>
        <v>-0</v>
      </c>
      <c r="P48" s="24"/>
      <c r="Q48" s="24" t="n">
        <v>83.71</v>
      </c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 t="n">
        <f aca="false">-SUM(N48:AE48)</f>
        <v>-93.7546428571429</v>
      </c>
      <c r="AG48" s="25" t="n">
        <f aca="false">SUM(H48:K48)+AF48+O48</f>
        <v>-0.00464285714285495</v>
      </c>
    </row>
    <row r="49" s="26" customFormat="true" ht="19.5" hidden="false" customHeight="true" outlineLevel="0" collapsed="false">
      <c r="A49" s="15" t="n">
        <v>43063</v>
      </c>
      <c r="B49" s="73"/>
      <c r="C49" s="17" t="s">
        <v>692</v>
      </c>
      <c r="D49" s="17" t="s">
        <v>77</v>
      </c>
      <c r="E49" s="17" t="s">
        <v>920</v>
      </c>
      <c r="F49" s="42" t="n">
        <v>26867</v>
      </c>
      <c r="G49" s="43" t="s">
        <v>937</v>
      </c>
      <c r="H49" s="21"/>
      <c r="I49" s="21"/>
      <c r="J49" s="21"/>
      <c r="K49" s="21" t="n">
        <v>72.25</v>
      </c>
      <c r="L49" s="23"/>
      <c r="M49" s="24" t="n">
        <f aca="false">SUM(H49:J49,K49/1.12)</f>
        <v>64.5089285714286</v>
      </c>
      <c r="N49" s="24" t="n">
        <f aca="false">K49/1.12*0.12</f>
        <v>7.74107142857143</v>
      </c>
      <c r="O49" s="24" t="n">
        <f aca="false">-SUM(I49:J49,K49/1.12)*L49</f>
        <v>-0</v>
      </c>
      <c r="P49" s="24"/>
      <c r="Q49" s="24" t="n">
        <v>64.51</v>
      </c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 t="n">
        <f aca="false">-SUM(N49:AE49)</f>
        <v>-72.2510714285714</v>
      </c>
      <c r="AG49" s="25" t="n">
        <f aca="false">SUM(H49:K49)+AF49+O49</f>
        <v>-0.00107142857143572</v>
      </c>
    </row>
    <row r="50" s="39" customFormat="true" ht="19.5" hidden="false" customHeight="true" outlineLevel="0" collapsed="false">
      <c r="A50" s="64" t="n">
        <v>43063</v>
      </c>
      <c r="B50" s="78"/>
      <c r="C50" s="30" t="s">
        <v>692</v>
      </c>
      <c r="D50" s="30" t="s">
        <v>77</v>
      </c>
      <c r="E50" s="30" t="s">
        <v>920</v>
      </c>
      <c r="F50" s="65" t="n">
        <v>26852</v>
      </c>
      <c r="G50" s="66" t="s">
        <v>938</v>
      </c>
      <c r="H50" s="34"/>
      <c r="I50" s="34"/>
      <c r="J50" s="34"/>
      <c r="K50" s="34" t="n">
        <v>303.72</v>
      </c>
      <c r="L50" s="36"/>
      <c r="M50" s="37" t="n">
        <f aca="false">SUM(H50:J50,K50/1.12)</f>
        <v>271.178571428571</v>
      </c>
      <c r="N50" s="37" t="n">
        <f aca="false">K50/1.12*0.12</f>
        <v>32.5414285714286</v>
      </c>
      <c r="O50" s="37" t="n">
        <f aca="false">-SUM(I50:J50,K50/1.12)*L50</f>
        <v>-0</v>
      </c>
      <c r="P50" s="37" t="n">
        <v>271.18</v>
      </c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 t="n">
        <f aca="false">-SUM(N50:AE50)</f>
        <v>-303.721428571429</v>
      </c>
      <c r="AG50" s="38" t="n">
        <f aca="false">SUM(H50:K50)+AF50+O50</f>
        <v>-0.00142857142856201</v>
      </c>
    </row>
    <row r="51" s="26" customFormat="true" ht="19.5" hidden="false" customHeight="true" outlineLevel="0" collapsed="false">
      <c r="A51" s="15" t="n">
        <v>43066</v>
      </c>
      <c r="B51" s="73"/>
      <c r="C51" s="17" t="s">
        <v>339</v>
      </c>
      <c r="D51" s="17" t="s">
        <v>280</v>
      </c>
      <c r="E51" s="17" t="s">
        <v>72</v>
      </c>
      <c r="F51" s="42" t="n">
        <v>1983</v>
      </c>
      <c r="G51" s="43" t="s">
        <v>181</v>
      </c>
      <c r="H51" s="21"/>
      <c r="I51" s="21"/>
      <c r="J51" s="21" t="n">
        <v>850</v>
      </c>
      <c r="K51" s="21"/>
      <c r="L51" s="23"/>
      <c r="M51" s="24" t="n">
        <f aca="false">SUM(H51:J51,K51/1.12)</f>
        <v>850</v>
      </c>
      <c r="N51" s="24" t="n">
        <f aca="false">K51/1.12*0.12</f>
        <v>0</v>
      </c>
      <c r="O51" s="24" t="n">
        <f aca="false">-SUM(I51:J51,K51/1.12)*L51</f>
        <v>-0</v>
      </c>
      <c r="P51" s="24" t="n">
        <v>850</v>
      </c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 t="n">
        <f aca="false">-SUM(N51:AE51)</f>
        <v>-850</v>
      </c>
      <c r="AG51" s="25" t="n">
        <f aca="false">SUM(H51:K51)+AF51+O51</f>
        <v>0</v>
      </c>
    </row>
    <row r="52" s="26" customFormat="true" ht="19.5" hidden="false" customHeight="true" outlineLevel="0" collapsed="false">
      <c r="A52" s="15" t="n">
        <v>43066</v>
      </c>
      <c r="B52" s="73"/>
      <c r="C52" s="17" t="s">
        <v>88</v>
      </c>
      <c r="D52" s="17"/>
      <c r="E52" s="17"/>
      <c r="F52" s="42"/>
      <c r="G52" s="43" t="s">
        <v>638</v>
      </c>
      <c r="H52" s="21" t="n">
        <v>100</v>
      </c>
      <c r="I52" s="21"/>
      <c r="J52" s="21"/>
      <c r="K52" s="21"/>
      <c r="L52" s="23"/>
      <c r="M52" s="24" t="n">
        <f aca="false">SUM(H52:J52,K52/1.12)</f>
        <v>100</v>
      </c>
      <c r="N52" s="24" t="n">
        <f aca="false">K52/1.12*0.12</f>
        <v>0</v>
      </c>
      <c r="O52" s="24" t="n">
        <f aca="false">-SUM(I52:J52,K52/1.12)*L52</f>
        <v>-0</v>
      </c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 t="n">
        <v>100</v>
      </c>
      <c r="AB52" s="24"/>
      <c r="AC52" s="24"/>
      <c r="AD52" s="24"/>
      <c r="AE52" s="24"/>
      <c r="AF52" s="24" t="n">
        <f aca="false">-SUM(N52:AE52)</f>
        <v>-100</v>
      </c>
      <c r="AG52" s="25" t="n">
        <f aca="false">SUM(H52:K52)+AF52+O52</f>
        <v>0</v>
      </c>
    </row>
    <row r="53" s="26" customFormat="true" ht="19.5" hidden="false" customHeight="true" outlineLevel="0" collapsed="false">
      <c r="A53" s="15" t="n">
        <v>43067</v>
      </c>
      <c r="B53" s="73"/>
      <c r="C53" s="17" t="s">
        <v>224</v>
      </c>
      <c r="D53" s="17" t="s">
        <v>127</v>
      </c>
      <c r="E53" s="17" t="s">
        <v>413</v>
      </c>
      <c r="F53" s="42" t="n">
        <v>23799</v>
      </c>
      <c r="G53" s="43" t="s">
        <v>44</v>
      </c>
      <c r="H53" s="21"/>
      <c r="I53" s="21"/>
      <c r="J53" s="21"/>
      <c r="K53" s="21" t="n">
        <v>447.77</v>
      </c>
      <c r="L53" s="23"/>
      <c r="M53" s="24" t="n">
        <f aca="false">SUM(H53:J53,K53/1.12)</f>
        <v>399.794642857143</v>
      </c>
      <c r="N53" s="24" t="n">
        <f aca="false">K53/1.12*0.12</f>
        <v>47.9753571428571</v>
      </c>
      <c r="O53" s="24" t="n">
        <f aca="false">-SUM(I53:J53,K53/1.12)*L53</f>
        <v>-0</v>
      </c>
      <c r="P53" s="24" t="n">
        <v>399.79</v>
      </c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 t="n">
        <f aca="false">-SUM(N53:AE53)</f>
        <v>-447.765357142857</v>
      </c>
      <c r="AG53" s="25" t="n">
        <f aca="false">SUM(H53:K53)+AF53+O53</f>
        <v>0.00464285714281232</v>
      </c>
    </row>
    <row r="54" s="26" customFormat="true" ht="19.5" hidden="false" customHeight="true" outlineLevel="0" collapsed="false">
      <c r="A54" s="15"/>
      <c r="B54" s="73"/>
      <c r="C54" s="17"/>
      <c r="D54" s="17"/>
      <c r="E54" s="17"/>
      <c r="F54" s="42"/>
      <c r="G54" s="43"/>
      <c r="H54" s="21"/>
      <c r="I54" s="21"/>
      <c r="J54" s="21"/>
      <c r="K54" s="21"/>
      <c r="L54" s="23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5"/>
    </row>
    <row r="55" customFormat="false" ht="20.25" hidden="false" customHeight="true" outlineLevel="0" collapsed="false">
      <c r="A55" s="15"/>
      <c r="B55" s="44"/>
      <c r="C55" s="17"/>
      <c r="D55" s="17"/>
      <c r="E55" s="45"/>
      <c r="F55" s="17"/>
      <c r="G55" s="17"/>
      <c r="H55" s="46"/>
      <c r="I55" s="46"/>
      <c r="J55" s="46"/>
      <c r="K55" s="47"/>
      <c r="L55" s="48"/>
      <c r="M55" s="24" t="n">
        <f aca="false">SUM(H55:J55,K55/1.12)</f>
        <v>0</v>
      </c>
      <c r="N55" s="24" t="n">
        <f aca="false">K55/1.12*0.12</f>
        <v>0</v>
      </c>
      <c r="O55" s="24" t="n">
        <f aca="false">-SUM(I55:J55,K55/1.12)*L55</f>
        <v>-0</v>
      </c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 t="n">
        <f aca="false">-SUM(N55:AE55)</f>
        <v>-0</v>
      </c>
      <c r="AG55" s="25"/>
    </row>
    <row r="56" s="57" customFormat="true" ht="20.25" hidden="false" customHeight="true" outlineLevel="0" collapsed="false">
      <c r="A56" s="51"/>
      <c r="B56" s="52"/>
      <c r="C56" s="53"/>
      <c r="D56" s="54"/>
      <c r="E56" s="54"/>
      <c r="F56" s="55"/>
      <c r="G56" s="53"/>
      <c r="H56" s="56" t="n">
        <f aca="false">SUM(H5:H55)</f>
        <v>438.81</v>
      </c>
      <c r="I56" s="56" t="n">
        <f aca="false">SUM(I5:I55)</f>
        <v>0</v>
      </c>
      <c r="J56" s="56" t="n">
        <f aca="false">SUM(J5:J55)</f>
        <v>5830.15</v>
      </c>
      <c r="K56" s="56" t="n">
        <f aca="false">SUM(K5:K55)</f>
        <v>16923.93</v>
      </c>
      <c r="L56" s="56" t="n">
        <f aca="false">SUM(L5:L55)</f>
        <v>0.09</v>
      </c>
      <c r="M56" s="56" t="n">
        <f aca="false">SUM(M5:M55)</f>
        <v>21379.6117857143</v>
      </c>
      <c r="N56" s="56" t="n">
        <f aca="false">SUM(N5:N55)</f>
        <v>1813.27821428571</v>
      </c>
      <c r="O56" s="56" t="n">
        <f aca="false">SUM(O5:O55)</f>
        <v>-100.569178571429</v>
      </c>
      <c r="P56" s="56" t="n">
        <f aca="false">SUM(P5:P55)</f>
        <v>17509.34</v>
      </c>
      <c r="Q56" s="56" t="n">
        <f aca="false">SUM(Q5:Q55)</f>
        <v>362.51</v>
      </c>
      <c r="R56" s="56" t="n">
        <f aca="false">SUM(R5:R55)</f>
        <v>152.46</v>
      </c>
      <c r="S56" s="56" t="n">
        <f aca="false">SUM(S5:S55)</f>
        <v>883.93</v>
      </c>
      <c r="T56" s="56" t="n">
        <f aca="false">SUM(T5:T55)</f>
        <v>1115.85</v>
      </c>
      <c r="U56" s="56" t="n">
        <f aca="false">SUM(U5:U55)</f>
        <v>624.11</v>
      </c>
      <c r="V56" s="56" t="n">
        <f aca="false">SUM(V5:V55)</f>
        <v>0</v>
      </c>
      <c r="W56" s="56" t="n">
        <f aca="false">SUM(W5:W55)</f>
        <v>0</v>
      </c>
      <c r="X56" s="56" t="n">
        <f aca="false">SUM(X5:X55)</f>
        <v>266.07</v>
      </c>
      <c r="Y56" s="56" t="n">
        <f aca="false">SUM(Y5:Y55)</f>
        <v>0</v>
      </c>
      <c r="Z56" s="56" t="n">
        <f aca="false">SUM(Z5:Z55)</f>
        <v>26.57</v>
      </c>
      <c r="AA56" s="56" t="n">
        <f aca="false">SUM(AA5:AA55)</f>
        <v>410</v>
      </c>
      <c r="AB56" s="56" t="n">
        <f aca="false">SUM(AB5:AB55)</f>
        <v>0</v>
      </c>
      <c r="AC56" s="56" t="n">
        <f aca="false">SUM(AC5:AC55)</f>
        <v>0</v>
      </c>
      <c r="AD56" s="56" t="n">
        <f aca="false">SUM(AD5:AD55)</f>
        <v>28.81</v>
      </c>
      <c r="AE56" s="56" t="n">
        <f aca="false">SUM(AE5:AE55)</f>
        <v>0</v>
      </c>
      <c r="AF56" s="56" t="n">
        <f aca="false">SUM(AF5:AF55)</f>
        <v>-23092.3590357143</v>
      </c>
      <c r="AG56" s="56" t="n">
        <f aca="false">SUM(AG5:AG55)</f>
        <v>-0.0382142857144385</v>
      </c>
    </row>
    <row r="57" customFormat="false" ht="25.5" hidden="false" customHeight="true" outlineLevel="0" collapsed="false"/>
    <row r="58" customFormat="false" ht="20.25" hidden="false" customHeight="true" outlineLevel="0" collapsed="false">
      <c r="K58" s="5" t="n">
        <f aca="false">+K56+J56+H56</f>
        <v>23192.89</v>
      </c>
      <c r="AF58" s="5" t="n">
        <f aca="false">+AF56</f>
        <v>-23092.3590357143</v>
      </c>
    </row>
    <row r="59" customFormat="false" ht="19.5" hidden="false" customHeight="true" outlineLevel="0" collapsed="false"/>
    <row r="60" customFormat="false" ht="19.5" hidden="false" customHeight="true" outlineLevel="0" collapsed="false">
      <c r="C60" s="58" t="s">
        <v>140</v>
      </c>
      <c r="G60" s="57"/>
      <c r="K60" s="59"/>
      <c r="L60" s="59"/>
      <c r="M60" s="59"/>
    </row>
    <row r="61" customFormat="false" ht="19.5" hidden="false" customHeight="true" outlineLevel="0" collapsed="false"/>
    <row r="62" customFormat="false" ht="19.5" hidden="false" customHeight="true" outlineLevel="0" collapsed="false"/>
    <row r="63" customFormat="false" ht="20.25" hidden="false" customHeight="true" outlineLevel="0" collapsed="false">
      <c r="A63" s="3"/>
      <c r="B63" s="3"/>
      <c r="D63" s="3"/>
      <c r="E63" s="3"/>
      <c r="F63" s="3"/>
      <c r="H63" s="3"/>
      <c r="I63" s="3"/>
      <c r="J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customFormat="false" ht="20.25" hidden="false" customHeight="true" outlineLevel="0" collapsed="false"/>
    <row r="65" customFormat="false" ht="20.25" hidden="false" customHeight="true" outlineLevel="0" collapsed="false"/>
    <row r="66" customFormat="false" ht="20.25" hidden="false" customHeight="true" outlineLevel="0" collapsed="false">
      <c r="AB66" s="56" t="n">
        <f aca="false">SUM(AB15:AB65)</f>
        <v>0</v>
      </c>
      <c r="AC66" s="56" t="n">
        <f aca="false">SUM(AC15:AC65)</f>
        <v>0</v>
      </c>
    </row>
    <row r="67" customFormat="false" ht="20.25" hidden="false" customHeight="true" outlineLevel="0" collapsed="false"/>
    <row r="68" customFormat="false" ht="20.25" hidden="false" customHeight="true" outlineLevel="0" collapsed="false"/>
    <row r="69" customFormat="false" ht="20.25" hidden="false" customHeight="true" outlineLevel="0" collapsed="false"/>
    <row r="70" customFormat="false" ht="20.25" hidden="false" customHeight="true" outlineLevel="0" collapsed="false">
      <c r="Q70" s="5" t="n">
        <v>0</v>
      </c>
    </row>
    <row r="71" customFormat="false" ht="20.25" hidden="false" customHeight="true" outlineLevel="0" collapsed="false"/>
  </sheetData>
  <mergeCells count="1">
    <mergeCell ref="K60:M6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1.25" zeroHeight="false" outlineLevelRow="0" outlineLevelCol="0"/>
  <cols>
    <col collapsed="false" customWidth="true" hidden="false" outlineLevel="0" max="1" min="1" style="1" width="12.95"/>
    <col collapsed="false" customWidth="true" hidden="true" outlineLevel="0" max="2" min="2" style="2" width="8.09"/>
    <col collapsed="false" customWidth="true" hidden="false" outlineLevel="0" max="3" min="3" style="3" width="28.98"/>
    <col collapsed="false" customWidth="true" hidden="false" outlineLevel="0" max="4" min="4" style="4" width="17.63"/>
    <col collapsed="false" customWidth="true" hidden="false" outlineLevel="0" max="5" min="5" style="4" width="28.61"/>
    <col collapsed="false" customWidth="true" hidden="false" outlineLevel="0" max="6" min="6" style="2" width="9.89"/>
    <col collapsed="false" customWidth="true" hidden="false" outlineLevel="0" max="7" min="7" style="3" width="34.73"/>
    <col collapsed="false" customWidth="true" hidden="false" outlineLevel="0" max="8" min="8" style="5" width="10.07"/>
    <col collapsed="false" customWidth="true" hidden="false" outlineLevel="0" max="9" min="9" style="5" width="10.61"/>
    <col collapsed="false" customWidth="true" hidden="false" outlineLevel="0" max="10" min="10" style="5" width="12.41"/>
    <col collapsed="false" customWidth="true" hidden="false" outlineLevel="0" max="11" min="11" style="5" width="13.13"/>
    <col collapsed="false" customWidth="true" hidden="false" outlineLevel="0" max="12" min="12" style="6" width="9.89"/>
    <col collapsed="false" customWidth="true" hidden="false" outlineLevel="0" max="13" min="13" style="5" width="12.22"/>
    <col collapsed="false" customWidth="true" hidden="false" outlineLevel="0" max="14" min="14" style="5" width="10.78"/>
    <col collapsed="false" customWidth="true" hidden="false" outlineLevel="0" max="15" min="15" style="5" width="12.05"/>
    <col collapsed="false" customWidth="true" hidden="false" outlineLevel="0" max="16" min="16" style="5" width="12.41"/>
    <col collapsed="false" customWidth="true" hidden="false" outlineLevel="0" max="17" min="17" style="5" width="9.89"/>
    <col collapsed="false" customWidth="true" hidden="false" outlineLevel="0" max="18" min="18" style="5" width="9.7"/>
    <col collapsed="false" customWidth="true" hidden="false" outlineLevel="0" max="19" min="19" style="5" width="10.24"/>
    <col collapsed="false" customWidth="true" hidden="false" outlineLevel="0" max="20" min="20" style="5" width="8.63"/>
    <col collapsed="false" customWidth="true" hidden="false" outlineLevel="0" max="25" min="21" style="5" width="10.24"/>
    <col collapsed="false" customWidth="true" hidden="false" outlineLevel="0" max="26" min="26" style="5" width="10.43"/>
    <col collapsed="false" customWidth="true" hidden="false" outlineLevel="0" max="27" min="27" style="5" width="8.44"/>
    <col collapsed="false" customWidth="true" hidden="false" outlineLevel="0" max="28" min="28" style="5" width="12.05"/>
    <col collapsed="false" customWidth="true" hidden="false" outlineLevel="0" max="29" min="29" style="5" width="10.07"/>
    <col collapsed="false" customWidth="true" hidden="false" outlineLevel="0" max="30" min="30" style="5" width="8.63"/>
    <col collapsed="false" customWidth="true" hidden="false" outlineLevel="0" max="31" min="31" style="5" width="9.35"/>
    <col collapsed="false" customWidth="true" hidden="false" outlineLevel="0" max="32" min="32" style="5" width="13.48"/>
    <col collapsed="false" customWidth="true" hidden="false" outlineLevel="0" max="33" min="33" style="3" width="9.89"/>
    <col collapsed="false" customWidth="false" hidden="false" outlineLevel="0" max="257" min="34" style="3" width="11.5"/>
    <col collapsed="false" customWidth="false" hidden="false" outlineLevel="0" max="1025" min="258" style="0" width="11.5"/>
  </cols>
  <sheetData>
    <row r="1" customFormat="false" ht="12" hidden="false" customHeight="true" outlineLevel="0" collapsed="false">
      <c r="A1" s="7" t="s">
        <v>0</v>
      </c>
      <c r="C1" s="8"/>
    </row>
    <row r="2" customFormat="false" ht="12" hidden="false" customHeight="true" outlineLevel="0" collapsed="false">
      <c r="A2" s="7" t="s">
        <v>1</v>
      </c>
    </row>
    <row r="3" customFormat="false" ht="12" hidden="false" customHeight="true" outlineLevel="0" collapsed="false">
      <c r="A3" s="7" t="s">
        <v>939</v>
      </c>
      <c r="B3" s="8"/>
      <c r="C3" s="9"/>
      <c r="N3" s="10" t="n">
        <v>1301</v>
      </c>
      <c r="O3" s="10" t="n">
        <v>2402</v>
      </c>
      <c r="P3" s="10" t="n">
        <v>5001</v>
      </c>
      <c r="Q3" s="10" t="n">
        <v>5002</v>
      </c>
      <c r="R3" s="10" t="n">
        <v>6220</v>
      </c>
      <c r="S3" s="10" t="n">
        <v>6219</v>
      </c>
      <c r="T3" s="10" t="n">
        <v>6212</v>
      </c>
      <c r="U3" s="10"/>
      <c r="V3" s="10"/>
      <c r="W3" s="10"/>
      <c r="X3" s="10"/>
      <c r="Y3" s="10"/>
      <c r="Z3" s="10"/>
      <c r="AA3" s="10" t="n">
        <v>6230</v>
      </c>
      <c r="AB3" s="10" t="s">
        <v>4</v>
      </c>
      <c r="AC3" s="10" t="n">
        <v>6202</v>
      </c>
      <c r="AD3" s="10" t="n">
        <v>6109</v>
      </c>
      <c r="AE3" s="10" t="n">
        <v>6236</v>
      </c>
      <c r="AF3" s="10" t="n">
        <v>1002</v>
      </c>
    </row>
    <row r="4" s="14" customFormat="true" ht="43.5" hidden="false" customHeight="true" outlineLevel="0" collapsed="false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22</v>
      </c>
      <c r="S4" s="13" t="s">
        <v>23</v>
      </c>
      <c r="T4" s="13" t="s">
        <v>24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3" t="s">
        <v>33</v>
      </c>
      <c r="AD4" s="13" t="s">
        <v>34</v>
      </c>
      <c r="AE4" s="13" t="s">
        <v>35</v>
      </c>
      <c r="AF4" s="13" t="s">
        <v>36</v>
      </c>
    </row>
    <row r="5" s="26" customFormat="true" ht="19.5" hidden="false" customHeight="true" outlineLevel="0" collapsed="false">
      <c r="A5" s="15" t="n">
        <v>43066</v>
      </c>
      <c r="B5" s="73"/>
      <c r="C5" s="17" t="s">
        <v>88</v>
      </c>
      <c r="D5" s="17"/>
      <c r="E5" s="17"/>
      <c r="F5" s="42"/>
      <c r="G5" s="43" t="s">
        <v>638</v>
      </c>
      <c r="H5" s="21" t="n">
        <v>100</v>
      </c>
      <c r="I5" s="21"/>
      <c r="J5" s="21"/>
      <c r="K5" s="21"/>
      <c r="L5" s="23"/>
      <c r="M5" s="24" t="n">
        <f aca="false">SUM(H5:J5,K5/1.12)</f>
        <v>100</v>
      </c>
      <c r="N5" s="24" t="n">
        <f aca="false">K5/1.12*0.12</f>
        <v>0</v>
      </c>
      <c r="O5" s="24" t="n">
        <f aca="false">-SUM(I5:J5,K5/1.12)*L5</f>
        <v>-0</v>
      </c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 t="n">
        <v>100</v>
      </c>
      <c r="AB5" s="24"/>
      <c r="AC5" s="24"/>
      <c r="AD5" s="24"/>
      <c r="AE5" s="24"/>
      <c r="AF5" s="24" t="n">
        <f aca="false">-SUM(N5:AE5)</f>
        <v>-100</v>
      </c>
      <c r="AG5" s="25" t="n">
        <f aca="false">SUM(H5:K5)+AF5+O5</f>
        <v>0</v>
      </c>
    </row>
    <row r="6" s="26" customFormat="true" ht="19.5" hidden="false" customHeight="true" outlineLevel="0" collapsed="false">
      <c r="A6" s="15" t="n">
        <v>43067</v>
      </c>
      <c r="B6" s="73"/>
      <c r="C6" s="17" t="s">
        <v>224</v>
      </c>
      <c r="D6" s="17" t="s">
        <v>127</v>
      </c>
      <c r="E6" s="17" t="s">
        <v>413</v>
      </c>
      <c r="F6" s="42" t="n">
        <v>23799</v>
      </c>
      <c r="G6" s="43" t="s">
        <v>44</v>
      </c>
      <c r="H6" s="21"/>
      <c r="I6" s="21"/>
      <c r="J6" s="21"/>
      <c r="K6" s="21" t="n">
        <v>447.77</v>
      </c>
      <c r="L6" s="23"/>
      <c r="M6" s="24" t="n">
        <f aca="false">SUM(H6:J6,K6/1.12)</f>
        <v>399.794642857143</v>
      </c>
      <c r="N6" s="24" t="n">
        <f aca="false">K6/1.12*0.12</f>
        <v>47.9753571428571</v>
      </c>
      <c r="O6" s="24" t="n">
        <f aca="false">-SUM(I6:J6,K6/1.12)*L6</f>
        <v>-0</v>
      </c>
      <c r="P6" s="24" t="n">
        <v>399.79</v>
      </c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 t="n">
        <f aca="false">-SUM(N6:AE6)</f>
        <v>-447.765357142857</v>
      </c>
      <c r="AG6" s="25" t="n">
        <f aca="false">SUM(H6:K6)+AF6+O6</f>
        <v>0.00464285714281232</v>
      </c>
    </row>
    <row r="7" s="26" customFormat="true" ht="19.5" hidden="false" customHeight="true" outlineLevel="0" collapsed="false">
      <c r="A7" s="15" t="n">
        <v>43067</v>
      </c>
      <c r="B7" s="73"/>
      <c r="C7" s="17" t="s">
        <v>940</v>
      </c>
      <c r="D7" s="17"/>
      <c r="E7" s="17"/>
      <c r="F7" s="42"/>
      <c r="G7" s="42" t="s">
        <v>941</v>
      </c>
      <c r="H7" s="21" t="n">
        <v>450</v>
      </c>
      <c r="I7" s="21"/>
      <c r="J7" s="21"/>
      <c r="K7" s="21"/>
      <c r="L7" s="23"/>
      <c r="M7" s="24" t="n">
        <f aca="false">SUM(H7:J7,K7/1.12)</f>
        <v>450</v>
      </c>
      <c r="N7" s="24" t="n">
        <f aca="false">K7/1.12*0.12</f>
        <v>0</v>
      </c>
      <c r="O7" s="24" t="n">
        <f aca="false">-SUM(I7:J7,K7/1.12)*L7</f>
        <v>-0</v>
      </c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 t="n">
        <v>450</v>
      </c>
      <c r="AC7" s="24"/>
      <c r="AD7" s="24"/>
      <c r="AE7" s="24"/>
      <c r="AF7" s="24" t="n">
        <f aca="false">-SUM(N7:AE7)</f>
        <v>-450</v>
      </c>
      <c r="AG7" s="25" t="n">
        <f aca="false">SUM(H7:K7)+AF7+O7</f>
        <v>0</v>
      </c>
    </row>
    <row r="8" s="26" customFormat="true" ht="19.5" hidden="false" customHeight="true" outlineLevel="0" collapsed="false">
      <c r="A8" s="15" t="n">
        <v>43068</v>
      </c>
      <c r="B8" s="73"/>
      <c r="C8" s="17" t="s">
        <v>54</v>
      </c>
      <c r="D8" s="17"/>
      <c r="E8" s="17"/>
      <c r="F8" s="42"/>
      <c r="G8" s="43" t="s">
        <v>942</v>
      </c>
      <c r="H8" s="21" t="n">
        <v>502</v>
      </c>
      <c r="I8" s="21"/>
      <c r="J8" s="21"/>
      <c r="K8" s="21"/>
      <c r="L8" s="23"/>
      <c r="M8" s="24" t="n">
        <f aca="false">SUM(H8:J8,K8/1.12)</f>
        <v>502</v>
      </c>
      <c r="N8" s="24" t="n">
        <f aca="false">K8/1.12*0.12</f>
        <v>0</v>
      </c>
      <c r="O8" s="24" t="n">
        <f aca="false">-SUM(I8:J8,K8/1.12)*L8</f>
        <v>-0</v>
      </c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 t="n">
        <v>502</v>
      </c>
      <c r="AC8" s="24"/>
      <c r="AD8" s="24"/>
      <c r="AE8" s="24"/>
      <c r="AF8" s="24" t="n">
        <f aca="false">-SUM(N8:AE8)</f>
        <v>-502</v>
      </c>
      <c r="AG8" s="25" t="n">
        <f aca="false">SUM(H8:K8)+AF8+O8</f>
        <v>0</v>
      </c>
    </row>
    <row r="9" s="26" customFormat="true" ht="28.5" hidden="false" customHeight="true" outlineLevel="0" collapsed="false">
      <c r="A9" s="15" t="n">
        <v>43070</v>
      </c>
      <c r="B9" s="73"/>
      <c r="C9" s="17" t="s">
        <v>37</v>
      </c>
      <c r="D9" s="17" t="s">
        <v>105</v>
      </c>
      <c r="E9" s="17" t="s">
        <v>39</v>
      </c>
      <c r="F9" s="42" t="n">
        <v>64150</v>
      </c>
      <c r="G9" s="43" t="s">
        <v>943</v>
      </c>
      <c r="H9" s="21"/>
      <c r="I9" s="21"/>
      <c r="J9" s="21"/>
      <c r="K9" s="21" t="n">
        <v>301.75</v>
      </c>
      <c r="L9" s="23"/>
      <c r="M9" s="24" t="n">
        <f aca="false">SUM(H9:J9,K9/1.12)</f>
        <v>269.419642857143</v>
      </c>
      <c r="N9" s="24" t="n">
        <f aca="false">K9/1.12*0.12</f>
        <v>32.3303571428571</v>
      </c>
      <c r="O9" s="24" t="n">
        <f aca="false">-SUM(I9:J9,K9/1.12)*L9</f>
        <v>-0</v>
      </c>
      <c r="P9" s="24"/>
      <c r="Q9" s="24"/>
      <c r="R9" s="24"/>
      <c r="S9" s="24"/>
      <c r="T9" s="24" t="n">
        <v>269.42</v>
      </c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 t="n">
        <f aca="false">-SUM(N9:AE9)</f>
        <v>-301.750357142857</v>
      </c>
      <c r="AG9" s="25" t="n">
        <f aca="false">SUM(H9:K9)+AF9+O9</f>
        <v>-0.000357142857183135</v>
      </c>
    </row>
    <row r="10" s="26" customFormat="true" ht="30.75" hidden="false" customHeight="true" outlineLevel="0" collapsed="false">
      <c r="A10" s="15" t="n">
        <v>43070</v>
      </c>
      <c r="B10" s="73"/>
      <c r="C10" s="17" t="s">
        <v>46</v>
      </c>
      <c r="D10" s="17" t="s">
        <v>47</v>
      </c>
      <c r="E10" s="17" t="s">
        <v>533</v>
      </c>
      <c r="F10" s="42" t="n">
        <v>81277</v>
      </c>
      <c r="G10" s="43" t="s">
        <v>944</v>
      </c>
      <c r="H10" s="21"/>
      <c r="I10" s="21"/>
      <c r="J10" s="21"/>
      <c r="K10" s="21" t="n">
        <f aca="false">1861.11+223.34</f>
        <v>2084.45</v>
      </c>
      <c r="L10" s="23" t="n">
        <v>0.01</v>
      </c>
      <c r="M10" s="24" t="n">
        <f aca="false">SUM(H10:J10,K10/1.12)</f>
        <v>1861.11607142857</v>
      </c>
      <c r="N10" s="24" t="n">
        <f aca="false">K10/1.12*0.12</f>
        <v>223.333928571428</v>
      </c>
      <c r="O10" s="24" t="n">
        <f aca="false">-SUM(I10:J10,K10/1.12)*L10</f>
        <v>-18.6111607142857</v>
      </c>
      <c r="P10" s="24" t="n">
        <v>1861.12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 t="n">
        <f aca="false">-SUM(N10:AE10)</f>
        <v>-2065.84276785714</v>
      </c>
      <c r="AG10" s="25" t="n">
        <f aca="false">SUM(H10:K10)+AF10+O10</f>
        <v>-0.00392857142881198</v>
      </c>
    </row>
    <row r="11" s="26" customFormat="true" ht="19.5" hidden="false" customHeight="true" outlineLevel="0" collapsed="false">
      <c r="A11" s="15" t="n">
        <v>43070</v>
      </c>
      <c r="B11" s="73"/>
      <c r="C11" s="17" t="s">
        <v>46</v>
      </c>
      <c r="D11" s="17" t="s">
        <v>47</v>
      </c>
      <c r="E11" s="17" t="s">
        <v>533</v>
      </c>
      <c r="F11" s="42" t="n">
        <v>81277</v>
      </c>
      <c r="G11" s="43" t="s">
        <v>945</v>
      </c>
      <c r="H11" s="21"/>
      <c r="I11" s="21"/>
      <c r="J11" s="21" t="n">
        <v>1838.5</v>
      </c>
      <c r="K11" s="21"/>
      <c r="L11" s="23" t="n">
        <v>0.01</v>
      </c>
      <c r="M11" s="24" t="n">
        <f aca="false">SUM(H11:J11,K11/1.12)</f>
        <v>1838.5</v>
      </c>
      <c r="N11" s="24" t="n">
        <f aca="false">K11/1.12*0.12</f>
        <v>0</v>
      </c>
      <c r="O11" s="24" t="n">
        <f aca="false">-SUM(I11:J11,K11/1.12)*L11</f>
        <v>-18.385</v>
      </c>
      <c r="P11" s="24" t="n">
        <v>1838.5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 t="n">
        <f aca="false">-SUM(N11:AE11)</f>
        <v>-1820.115</v>
      </c>
      <c r="AG11" s="25" t="n">
        <f aca="false">SUM(H11:K11)+AF11+O11</f>
        <v>0</v>
      </c>
    </row>
    <row r="12" s="26" customFormat="true" ht="19.5" hidden="false" customHeight="true" outlineLevel="0" collapsed="false">
      <c r="A12" s="15" t="n">
        <v>43070</v>
      </c>
      <c r="B12" s="73"/>
      <c r="C12" s="17" t="s">
        <v>79</v>
      </c>
      <c r="D12" s="17" t="s">
        <v>80</v>
      </c>
      <c r="E12" s="17" t="s">
        <v>577</v>
      </c>
      <c r="F12" s="42" t="n">
        <v>85508</v>
      </c>
      <c r="G12" s="43" t="s">
        <v>946</v>
      </c>
      <c r="H12" s="21"/>
      <c r="I12" s="21"/>
      <c r="J12" s="21"/>
      <c r="K12" s="21" t="n">
        <v>724.5</v>
      </c>
      <c r="L12" s="23"/>
      <c r="M12" s="24" t="n">
        <f aca="false">SUM(H12:J12,K12/1.12)</f>
        <v>646.875</v>
      </c>
      <c r="N12" s="24" t="n">
        <f aca="false">K12/1.12*0.12</f>
        <v>77.625</v>
      </c>
      <c r="O12" s="24" t="n">
        <f aca="false">-SUM(I12:J12,K12/1.12)*L12</f>
        <v>-0</v>
      </c>
      <c r="P12" s="24"/>
      <c r="Q12" s="24" t="n">
        <v>646.88</v>
      </c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 t="n">
        <f aca="false">-SUM(N12:AE12)</f>
        <v>-724.505</v>
      </c>
      <c r="AG12" s="25" t="n">
        <f aca="false">SUM(H12:K12)+AF12+O12</f>
        <v>-0.00499999999999545</v>
      </c>
    </row>
    <row r="13" s="26" customFormat="true" ht="18.75" hidden="false" customHeight="true" outlineLevel="0" collapsed="false">
      <c r="A13" s="15" t="n">
        <v>43071</v>
      </c>
      <c r="B13" s="73"/>
      <c r="C13" s="17" t="s">
        <v>37</v>
      </c>
      <c r="D13" s="17" t="s">
        <v>105</v>
      </c>
      <c r="E13" s="17" t="s">
        <v>39</v>
      </c>
      <c r="F13" s="42" t="n">
        <v>641634</v>
      </c>
      <c r="G13" s="43" t="s">
        <v>947</v>
      </c>
      <c r="H13" s="21"/>
      <c r="I13" s="21"/>
      <c r="J13" s="21"/>
      <c r="K13" s="21" t="n">
        <v>26.25</v>
      </c>
      <c r="L13" s="23"/>
      <c r="M13" s="24" t="n">
        <f aca="false">SUM(H13:J13,K13/1.12)</f>
        <v>23.4375</v>
      </c>
      <c r="N13" s="24" t="n">
        <f aca="false">K13/1.12*0.12</f>
        <v>2.8125</v>
      </c>
      <c r="O13" s="24" t="n">
        <f aca="false">-SUM(I13:J13,K13/1.12)*L13</f>
        <v>-0</v>
      </c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 t="n">
        <v>23.44</v>
      </c>
      <c r="AA13" s="24"/>
      <c r="AB13" s="24"/>
      <c r="AC13" s="24"/>
      <c r="AD13" s="24"/>
      <c r="AE13" s="24"/>
      <c r="AF13" s="24" t="n">
        <f aca="false">-SUM(N13:AE13)</f>
        <v>-26.2525</v>
      </c>
      <c r="AG13" s="25" t="n">
        <f aca="false">SUM(H13:K13)+AF13+O13</f>
        <v>-0.00250000000000128</v>
      </c>
    </row>
    <row r="14" s="26" customFormat="true" ht="19.5" hidden="false" customHeight="true" outlineLevel="0" collapsed="false">
      <c r="A14" s="15" t="n">
        <v>43073</v>
      </c>
      <c r="B14" s="73"/>
      <c r="C14" s="17" t="s">
        <v>88</v>
      </c>
      <c r="D14" s="17"/>
      <c r="E14" s="17"/>
      <c r="F14" s="42"/>
      <c r="G14" s="43" t="s">
        <v>638</v>
      </c>
      <c r="H14" s="21" t="n">
        <v>100</v>
      </c>
      <c r="I14" s="21"/>
      <c r="J14" s="21"/>
      <c r="K14" s="21"/>
      <c r="L14" s="23"/>
      <c r="M14" s="24" t="n">
        <f aca="false">SUM(H14:J14,K14/1.12)</f>
        <v>100</v>
      </c>
      <c r="N14" s="24" t="n">
        <f aca="false">K14/1.12*0.12</f>
        <v>0</v>
      </c>
      <c r="O14" s="24" t="n">
        <f aca="false">-SUM(I14:J14,K14/1.12)*L14</f>
        <v>-0</v>
      </c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 t="n">
        <v>100</v>
      </c>
      <c r="AB14" s="24"/>
      <c r="AC14" s="24"/>
      <c r="AD14" s="24"/>
      <c r="AE14" s="24"/>
      <c r="AF14" s="24" t="n">
        <f aca="false">-SUM(N14:AE14)</f>
        <v>-100</v>
      </c>
      <c r="AG14" s="25" t="n">
        <f aca="false">SUM(H14:K14)+AF14+O14</f>
        <v>0</v>
      </c>
    </row>
    <row r="15" s="26" customFormat="true" ht="19.5" hidden="false" customHeight="true" outlineLevel="0" collapsed="false">
      <c r="A15" s="15" t="n">
        <v>43073</v>
      </c>
      <c r="B15" s="73"/>
      <c r="C15" s="17" t="s">
        <v>399</v>
      </c>
      <c r="D15" s="17" t="s">
        <v>216</v>
      </c>
      <c r="E15" s="17" t="s">
        <v>59</v>
      </c>
      <c r="F15" s="42" t="n">
        <v>22693</v>
      </c>
      <c r="G15" s="43" t="s">
        <v>948</v>
      </c>
      <c r="H15" s="21"/>
      <c r="I15" s="21"/>
      <c r="J15" s="21"/>
      <c r="K15" s="21" t="n">
        <v>64</v>
      </c>
      <c r="L15" s="23"/>
      <c r="M15" s="24" t="n">
        <f aca="false">SUM(H15:J15,K15/1.12)</f>
        <v>57.1428571428571</v>
      </c>
      <c r="N15" s="24" t="n">
        <f aca="false">K15/1.12*0.12</f>
        <v>6.85714285714286</v>
      </c>
      <c r="O15" s="24" t="n">
        <f aca="false">-SUM(I15:J15,K15/1.12)*L15</f>
        <v>-0</v>
      </c>
      <c r="P15" s="24"/>
      <c r="Q15" s="24"/>
      <c r="R15" s="24"/>
      <c r="S15" s="24" t="n">
        <v>57.14</v>
      </c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 t="n">
        <f aca="false">-SUM(N15:AE15)</f>
        <v>-63.9971428571429</v>
      </c>
      <c r="AG15" s="25" t="n">
        <f aca="false">SUM(H15:K15)+AF15+O15</f>
        <v>0.00285714285714533</v>
      </c>
    </row>
    <row r="16" s="26" customFormat="true" ht="19.5" hidden="false" customHeight="true" outlineLevel="0" collapsed="false">
      <c r="A16" s="15" t="n">
        <v>43073</v>
      </c>
      <c r="B16" s="73"/>
      <c r="C16" s="17" t="s">
        <v>692</v>
      </c>
      <c r="D16" s="17" t="s">
        <v>77</v>
      </c>
      <c r="E16" s="17" t="s">
        <v>920</v>
      </c>
      <c r="F16" s="42" t="n">
        <v>29120</v>
      </c>
      <c r="G16" s="43" t="s">
        <v>948</v>
      </c>
      <c r="H16" s="21"/>
      <c r="I16" s="21"/>
      <c r="J16" s="21"/>
      <c r="K16" s="21" t="n">
        <v>239</v>
      </c>
      <c r="L16" s="23"/>
      <c r="M16" s="24" t="n">
        <f aca="false">SUM(H16:J16,K16/1.12)</f>
        <v>213.392857142857</v>
      </c>
      <c r="N16" s="24" t="n">
        <f aca="false">K16/1.12*0.12</f>
        <v>25.6071428571428</v>
      </c>
      <c r="O16" s="24" t="n">
        <f aca="false">-SUM(I16:J16,K16/1.12)*L16</f>
        <v>-0</v>
      </c>
      <c r="P16" s="24"/>
      <c r="Q16" s="24"/>
      <c r="R16" s="24"/>
      <c r="S16" s="24" t="n">
        <v>213.39</v>
      </c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 t="n">
        <f aca="false">-SUM(N16:AE16)</f>
        <v>-238.997142857143</v>
      </c>
      <c r="AG16" s="25" t="n">
        <f aca="false">SUM(H16:K16)+AF16+O16</f>
        <v>0.00285714285715244</v>
      </c>
    </row>
    <row r="17" s="26" customFormat="true" ht="19.5" hidden="false" customHeight="true" outlineLevel="0" collapsed="false">
      <c r="A17" s="15" t="n">
        <v>43074</v>
      </c>
      <c r="B17" s="73"/>
      <c r="C17" s="17" t="s">
        <v>96</v>
      </c>
      <c r="D17" s="17"/>
      <c r="E17" s="17"/>
      <c r="F17" s="42"/>
      <c r="G17" s="43" t="s">
        <v>949</v>
      </c>
      <c r="H17" s="21" t="n">
        <v>500</v>
      </c>
      <c r="I17" s="21"/>
      <c r="J17" s="21"/>
      <c r="K17" s="21"/>
      <c r="L17" s="23"/>
      <c r="M17" s="24" t="n">
        <f aca="false">SUM(H17:J17,K17/1.12)</f>
        <v>500</v>
      </c>
      <c r="N17" s="24" t="n">
        <f aca="false">K17/1.12*0.12</f>
        <v>0</v>
      </c>
      <c r="O17" s="24" t="n">
        <f aca="false">-SUM(I17:J17,K17/1.12)*L17</f>
        <v>-0</v>
      </c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 t="n">
        <v>500</v>
      </c>
      <c r="AC17" s="24"/>
      <c r="AD17" s="24"/>
      <c r="AE17" s="24"/>
      <c r="AF17" s="24" t="n">
        <f aca="false">-SUM(N17:AE17)</f>
        <v>-500</v>
      </c>
      <c r="AG17" s="25" t="n">
        <f aca="false">SUM(H17:K17)+AF17+O17</f>
        <v>0</v>
      </c>
    </row>
    <row r="18" s="26" customFormat="true" ht="19.5" hidden="false" customHeight="true" outlineLevel="0" collapsed="false">
      <c r="A18" s="15" t="n">
        <v>43075</v>
      </c>
      <c r="B18" s="73"/>
      <c r="C18" s="17" t="s">
        <v>46</v>
      </c>
      <c r="D18" s="17" t="s">
        <v>47</v>
      </c>
      <c r="E18" s="17" t="s">
        <v>533</v>
      </c>
      <c r="F18" s="42" t="n">
        <v>60452</v>
      </c>
      <c r="G18" s="43" t="s">
        <v>950</v>
      </c>
      <c r="H18" s="21"/>
      <c r="I18" s="21"/>
      <c r="J18" s="21"/>
      <c r="K18" s="21" t="n">
        <f aca="false">1160.13+139.22</f>
        <v>1299.35</v>
      </c>
      <c r="L18" s="23" t="n">
        <v>0.01</v>
      </c>
      <c r="M18" s="24" t="n">
        <f aca="false">SUM(H18:J18,K18/1.12)</f>
        <v>1160.13392857143</v>
      </c>
      <c r="N18" s="24" t="n">
        <f aca="false">K18/1.12*0.12</f>
        <v>139.216071428571</v>
      </c>
      <c r="O18" s="24" t="n">
        <f aca="false">-SUM(I18:J18,K18/1.12)*L18</f>
        <v>-11.6013392857143</v>
      </c>
      <c r="P18" s="24" t="n">
        <v>1160.13</v>
      </c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 t="n">
        <f aca="false">-SUM(N18:AE18)</f>
        <v>-1287.74473214286</v>
      </c>
      <c r="AG18" s="25" t="n">
        <f aca="false">SUM(H18:K18)+AF18+O18</f>
        <v>0.00392857142844782</v>
      </c>
    </row>
    <row r="19" s="26" customFormat="true" ht="19.5" hidden="false" customHeight="true" outlineLevel="0" collapsed="false">
      <c r="A19" s="15" t="n">
        <v>43075</v>
      </c>
      <c r="B19" s="73"/>
      <c r="C19" s="17" t="s">
        <v>46</v>
      </c>
      <c r="D19" s="17" t="s">
        <v>47</v>
      </c>
      <c r="E19" s="17" t="s">
        <v>533</v>
      </c>
      <c r="F19" s="42" t="n">
        <v>60452</v>
      </c>
      <c r="G19" s="43" t="s">
        <v>951</v>
      </c>
      <c r="H19" s="21"/>
      <c r="I19" s="21"/>
      <c r="J19" s="21" t="n">
        <v>653.75</v>
      </c>
      <c r="K19" s="21"/>
      <c r="L19" s="23" t="n">
        <v>0.01</v>
      </c>
      <c r="M19" s="24" t="n">
        <f aca="false">SUM(H19:J19,K19/1.12)</f>
        <v>653.75</v>
      </c>
      <c r="N19" s="24" t="n">
        <f aca="false">K19/1.12*0.12</f>
        <v>0</v>
      </c>
      <c r="O19" s="24" t="n">
        <f aca="false">-SUM(I19:J19,K19/1.12)*L19</f>
        <v>-6.5375</v>
      </c>
      <c r="P19" s="24" t="n">
        <v>653.75</v>
      </c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 t="n">
        <f aca="false">-SUM(N19:AE19)</f>
        <v>-647.2125</v>
      </c>
      <c r="AG19" s="25" t="n">
        <f aca="false">SUM(H19:K19)+AF19+O19</f>
        <v>0</v>
      </c>
    </row>
    <row r="20" s="26" customFormat="true" ht="19.5" hidden="false" customHeight="true" outlineLevel="0" collapsed="false">
      <c r="A20" s="15" t="n">
        <v>43075</v>
      </c>
      <c r="B20" s="73"/>
      <c r="C20" s="17" t="s">
        <v>692</v>
      </c>
      <c r="D20" s="17" t="s">
        <v>77</v>
      </c>
      <c r="E20" s="17" t="s">
        <v>920</v>
      </c>
      <c r="F20" s="42" t="n">
        <v>29131</v>
      </c>
      <c r="G20" s="43" t="s">
        <v>948</v>
      </c>
      <c r="H20" s="21"/>
      <c r="I20" s="21"/>
      <c r="J20" s="21"/>
      <c r="K20" s="21" t="n">
        <v>239</v>
      </c>
      <c r="L20" s="23"/>
      <c r="M20" s="24" t="n">
        <f aca="false">SUM(H20:J20,K20/1.12)</f>
        <v>213.392857142857</v>
      </c>
      <c r="N20" s="24" t="n">
        <f aca="false">K20/1.12*0.12</f>
        <v>25.6071428571428</v>
      </c>
      <c r="O20" s="24" t="n">
        <f aca="false">-SUM(I20:J20,K20/1.12)*L20</f>
        <v>-0</v>
      </c>
      <c r="P20" s="24"/>
      <c r="Q20" s="24"/>
      <c r="R20" s="24"/>
      <c r="S20" s="24" t="n">
        <v>213.39</v>
      </c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 t="n">
        <f aca="false">-SUM(N20:AE20)</f>
        <v>-238.997142857143</v>
      </c>
      <c r="AG20" s="25" t="n">
        <f aca="false">SUM(H20:K20)+AF20+O20</f>
        <v>0.00285714285715244</v>
      </c>
    </row>
    <row r="21" s="26" customFormat="true" ht="19.5" hidden="false" customHeight="true" outlineLevel="0" collapsed="false">
      <c r="A21" s="15" t="n">
        <v>43075</v>
      </c>
      <c r="B21" s="73"/>
      <c r="C21" s="17" t="s">
        <v>37</v>
      </c>
      <c r="D21" s="17" t="s">
        <v>105</v>
      </c>
      <c r="E21" s="17" t="s">
        <v>39</v>
      </c>
      <c r="F21" s="42" t="n">
        <v>614301</v>
      </c>
      <c r="G21" s="43" t="s">
        <v>40</v>
      </c>
      <c r="H21" s="21"/>
      <c r="I21" s="21"/>
      <c r="J21" s="21"/>
      <c r="K21" s="21" t="n">
        <v>110</v>
      </c>
      <c r="L21" s="23"/>
      <c r="M21" s="24" t="n">
        <f aca="false">SUM(H21:J21,K21/1.12)</f>
        <v>98.2142857142857</v>
      </c>
      <c r="N21" s="24" t="n">
        <f aca="false">K21/1.12*0.12</f>
        <v>11.7857142857143</v>
      </c>
      <c r="O21" s="24" t="n">
        <f aca="false">-SUM(I21:J21,K21/1.12)*L21</f>
        <v>-0</v>
      </c>
      <c r="P21" s="24"/>
      <c r="Q21" s="24"/>
      <c r="R21" s="24"/>
      <c r="S21" s="24" t="n">
        <v>98.21</v>
      </c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 t="n">
        <f aca="false">-SUM(N21:AE21)</f>
        <v>-109.995714285714</v>
      </c>
      <c r="AG21" s="25" t="n">
        <f aca="false">SUM(H21:K21)+AF21+O21</f>
        <v>0.00428571428571445</v>
      </c>
    </row>
    <row r="22" s="26" customFormat="true" ht="19.5" hidden="false" customHeight="true" outlineLevel="0" collapsed="false">
      <c r="A22" s="15" t="n">
        <v>43075</v>
      </c>
      <c r="B22" s="73"/>
      <c r="C22" s="17" t="s">
        <v>548</v>
      </c>
      <c r="D22" s="17" t="s">
        <v>243</v>
      </c>
      <c r="E22" s="17" t="s">
        <v>250</v>
      </c>
      <c r="F22" s="42" t="n">
        <v>15766</v>
      </c>
      <c r="G22" s="43" t="s">
        <v>464</v>
      </c>
      <c r="H22" s="21"/>
      <c r="I22" s="21"/>
      <c r="J22" s="21"/>
      <c r="K22" s="21" t="n">
        <v>1750</v>
      </c>
      <c r="L22" s="23"/>
      <c r="M22" s="24" t="n">
        <f aca="false">SUM(H22:J22,K22/1.12)</f>
        <v>1562.5</v>
      </c>
      <c r="N22" s="24" t="n">
        <f aca="false">K22/1.12*0.12</f>
        <v>187.5</v>
      </c>
      <c r="O22" s="24" t="n">
        <f aca="false">-SUM(I22:J22,K22/1.12)*L22</f>
        <v>-0</v>
      </c>
      <c r="P22" s="24"/>
      <c r="Q22" s="24"/>
      <c r="R22" s="24"/>
      <c r="S22" s="24" t="n">
        <v>1562.5</v>
      </c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 t="n">
        <f aca="false">-SUM(N22:AE22)</f>
        <v>-1750</v>
      </c>
      <c r="AG22" s="25" t="n">
        <f aca="false">SUM(H22:K22)+AF22+O22</f>
        <v>0</v>
      </c>
    </row>
    <row r="23" s="26" customFormat="true" ht="19.5" hidden="false" customHeight="true" outlineLevel="0" collapsed="false">
      <c r="A23" s="15" t="n">
        <v>43075</v>
      </c>
      <c r="B23" s="73"/>
      <c r="C23" s="17" t="s">
        <v>54</v>
      </c>
      <c r="D23" s="17"/>
      <c r="E23" s="17"/>
      <c r="F23" s="42"/>
      <c r="G23" s="43" t="s">
        <v>952</v>
      </c>
      <c r="H23" s="21" t="n">
        <v>120</v>
      </c>
      <c r="I23" s="21"/>
      <c r="J23" s="21"/>
      <c r="K23" s="21"/>
      <c r="L23" s="23"/>
      <c r="M23" s="24" t="n">
        <f aca="false">SUM(H23:J23,K23/1.12)</f>
        <v>120</v>
      </c>
      <c r="N23" s="24" t="n">
        <f aca="false">K23/1.12*0.12</f>
        <v>0</v>
      </c>
      <c r="O23" s="24" t="n">
        <f aca="false">-SUM(I23:J23,K23/1.12)*L23</f>
        <v>-0</v>
      </c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 t="n">
        <v>120</v>
      </c>
      <c r="AB23" s="24"/>
      <c r="AC23" s="24"/>
      <c r="AD23" s="24"/>
      <c r="AE23" s="24"/>
      <c r="AF23" s="24" t="n">
        <f aca="false">-SUM(N23:AE23)</f>
        <v>-120</v>
      </c>
      <c r="AG23" s="25" t="n">
        <f aca="false">SUM(H23:K23)+AF23+O23</f>
        <v>0</v>
      </c>
    </row>
    <row r="24" s="26" customFormat="true" ht="19.5" hidden="false" customHeight="true" outlineLevel="0" collapsed="false">
      <c r="A24" s="15" t="n">
        <v>43075</v>
      </c>
      <c r="B24" s="73"/>
      <c r="C24" s="17" t="s">
        <v>953</v>
      </c>
      <c r="D24" s="17" t="s">
        <v>954</v>
      </c>
      <c r="E24" s="17" t="s">
        <v>896</v>
      </c>
      <c r="F24" s="42" t="n">
        <v>41695</v>
      </c>
      <c r="G24" s="43" t="s">
        <v>955</v>
      </c>
      <c r="H24" s="21"/>
      <c r="I24" s="21"/>
      <c r="J24" s="21"/>
      <c r="K24" s="21" t="n">
        <v>1310</v>
      </c>
      <c r="L24" s="23"/>
      <c r="M24" s="24" t="n">
        <f aca="false">SUM(H24:J24,K24/1.12)</f>
        <v>1169.64285714286</v>
      </c>
      <c r="N24" s="24" t="n">
        <f aca="false">K24/1.12*0.12</f>
        <v>140.357142857143</v>
      </c>
      <c r="O24" s="24" t="n">
        <f aca="false">-SUM(I24:J24,K24/1.12)*L24</f>
        <v>-0</v>
      </c>
      <c r="P24" s="24"/>
      <c r="Q24" s="24"/>
      <c r="R24" s="24"/>
      <c r="S24" s="24" t="n">
        <v>1169.64</v>
      </c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 t="n">
        <f aca="false">-SUM(N24:AE24)</f>
        <v>-1309.99714285714</v>
      </c>
      <c r="AG24" s="25" t="n">
        <f aca="false">SUM(H24:K24)+AF24+O24</f>
        <v>0.00285714285701033</v>
      </c>
    </row>
    <row r="25" s="26" customFormat="true" ht="19.5" hidden="false" customHeight="true" outlineLevel="0" collapsed="false">
      <c r="A25" s="15" t="n">
        <v>43075</v>
      </c>
      <c r="B25" s="73"/>
      <c r="C25" s="17" t="s">
        <v>224</v>
      </c>
      <c r="D25" s="17" t="s">
        <v>956</v>
      </c>
      <c r="E25" s="17" t="s">
        <v>491</v>
      </c>
      <c r="F25" s="42" t="n">
        <v>24105</v>
      </c>
      <c r="G25" s="43" t="s">
        <v>44</v>
      </c>
      <c r="H25" s="21"/>
      <c r="I25" s="21"/>
      <c r="J25" s="21"/>
      <c r="K25" s="21" t="n">
        <v>929.12</v>
      </c>
      <c r="L25" s="23"/>
      <c r="M25" s="24" t="n">
        <f aca="false">SUM(H25:J25,K25/1.12)</f>
        <v>829.571428571428</v>
      </c>
      <c r="N25" s="24" t="n">
        <f aca="false">K25/1.12*0.12</f>
        <v>99.5485714285714</v>
      </c>
      <c r="O25" s="24" t="n">
        <f aca="false">-SUM(I25:J25,K25/1.12)*L25</f>
        <v>-0</v>
      </c>
      <c r="P25" s="24" t="n">
        <v>829.57</v>
      </c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 t="n">
        <f aca="false">-SUM(N25:AE25)</f>
        <v>-929.118571428572</v>
      </c>
      <c r="AG25" s="25" t="n">
        <f aca="false">SUM(H25:K25)+AF25+O25</f>
        <v>0.00142857142850517</v>
      </c>
    </row>
    <row r="26" s="26" customFormat="true" ht="19.5" hidden="false" customHeight="true" outlineLevel="0" collapsed="false">
      <c r="A26" s="15" t="n">
        <v>43075</v>
      </c>
      <c r="B26" s="73"/>
      <c r="C26" s="17" t="s">
        <v>37</v>
      </c>
      <c r="D26" s="17" t="s">
        <v>105</v>
      </c>
      <c r="E26" s="17" t="s">
        <v>39</v>
      </c>
      <c r="F26" s="42" t="n">
        <v>615136</v>
      </c>
      <c r="G26" s="43" t="s">
        <v>957</v>
      </c>
      <c r="H26" s="21"/>
      <c r="I26" s="21"/>
      <c r="J26" s="21"/>
      <c r="K26" s="21" t="n">
        <v>78.5</v>
      </c>
      <c r="L26" s="23"/>
      <c r="M26" s="24" t="n">
        <f aca="false">SUM(H26:J26,K26/1.12)</f>
        <v>70.0892857142857</v>
      </c>
      <c r="N26" s="24" t="n">
        <f aca="false">K26/1.12*0.12</f>
        <v>8.41071428571429</v>
      </c>
      <c r="O26" s="24" t="n">
        <f aca="false">-SUM(I26:J26,K26/1.12)*L26</f>
        <v>-0</v>
      </c>
      <c r="P26" s="24"/>
      <c r="Q26" s="24"/>
      <c r="R26" s="24"/>
      <c r="S26" s="24"/>
      <c r="T26" s="24"/>
      <c r="U26" s="24" t="n">
        <v>70.09</v>
      </c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 t="n">
        <f aca="false">-SUM(N26:AE26)</f>
        <v>-78.5007142857143</v>
      </c>
      <c r="AG26" s="25" t="n">
        <f aca="false">SUM(H26:K26)+AF26+O26</f>
        <v>-0.000714285714281004</v>
      </c>
    </row>
    <row r="27" s="26" customFormat="true" ht="19.5" hidden="false" customHeight="true" outlineLevel="0" collapsed="false">
      <c r="A27" s="15" t="n">
        <v>43075</v>
      </c>
      <c r="B27" s="73"/>
      <c r="C27" s="17" t="s">
        <v>37</v>
      </c>
      <c r="D27" s="17" t="s">
        <v>105</v>
      </c>
      <c r="E27" s="17" t="s">
        <v>39</v>
      </c>
      <c r="F27" s="42" t="n">
        <v>615136</v>
      </c>
      <c r="G27" s="43" t="s">
        <v>958</v>
      </c>
      <c r="H27" s="21"/>
      <c r="I27" s="21"/>
      <c r="J27" s="21"/>
      <c r="K27" s="21" t="n">
        <v>22.5</v>
      </c>
      <c r="L27" s="23"/>
      <c r="M27" s="24" t="n">
        <f aca="false">SUM(H27:J27,K27/1.12)</f>
        <v>20.0892857142857</v>
      </c>
      <c r="N27" s="24" t="n">
        <f aca="false">K27/1.12*0.12</f>
        <v>2.41071428571429</v>
      </c>
      <c r="O27" s="24" t="n">
        <f aca="false">-SUM(I27:J27,K27/1.12)*L27</f>
        <v>-0</v>
      </c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 t="n">
        <v>20.09</v>
      </c>
      <c r="AA27" s="24"/>
      <c r="AB27" s="24"/>
      <c r="AC27" s="24"/>
      <c r="AD27" s="24"/>
      <c r="AE27" s="24"/>
      <c r="AF27" s="24" t="n">
        <f aca="false">-SUM(N27:AE27)</f>
        <v>-22.5007142857143</v>
      </c>
      <c r="AG27" s="25" t="n">
        <f aca="false">SUM(H27:K27)+AF27+O27</f>
        <v>-0.000714285714284557</v>
      </c>
    </row>
    <row r="28" s="26" customFormat="true" ht="19.5" hidden="false" customHeight="true" outlineLevel="0" collapsed="false">
      <c r="A28" s="15" t="n">
        <v>43076</v>
      </c>
      <c r="B28" s="73"/>
      <c r="C28" s="17" t="s">
        <v>959</v>
      </c>
      <c r="D28" s="17" t="s">
        <v>960</v>
      </c>
      <c r="E28" s="17" t="s">
        <v>762</v>
      </c>
      <c r="F28" s="42" t="n">
        <v>1430</v>
      </c>
      <c r="G28" s="43" t="s">
        <v>961</v>
      </c>
      <c r="H28" s="21"/>
      <c r="I28" s="21"/>
      <c r="J28" s="21"/>
      <c r="K28" s="21" t="n">
        <v>1320</v>
      </c>
      <c r="L28" s="23" t="n">
        <v>0.01</v>
      </c>
      <c r="M28" s="24" t="n">
        <f aca="false">SUM(H28:J28,K28/1.12)</f>
        <v>1178.57142857143</v>
      </c>
      <c r="N28" s="24" t="n">
        <f aca="false">K28/1.12*0.12</f>
        <v>141.428571428571</v>
      </c>
      <c r="O28" s="24" t="n">
        <f aca="false">-SUM(I28:J28,K28/1.12)*L28</f>
        <v>-11.7857142857143</v>
      </c>
      <c r="P28" s="24" t="n">
        <v>1178.57</v>
      </c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 t="n">
        <f aca="false">-SUM(N28:AE28)</f>
        <v>-1308.21285714286</v>
      </c>
      <c r="AG28" s="25" t="n">
        <f aca="false">SUM(H28:K28)+AF28+O28</f>
        <v>0.00142857142866859</v>
      </c>
    </row>
    <row r="29" s="26" customFormat="true" ht="19.5" hidden="false" customHeight="true" outlineLevel="0" collapsed="false">
      <c r="A29" s="15" t="n">
        <v>43077</v>
      </c>
      <c r="B29" s="73"/>
      <c r="C29" s="17" t="s">
        <v>46</v>
      </c>
      <c r="D29" s="17" t="s">
        <v>47</v>
      </c>
      <c r="E29" s="17" t="s">
        <v>533</v>
      </c>
      <c r="F29" s="42" t="n">
        <v>74027</v>
      </c>
      <c r="G29" s="43" t="s">
        <v>156</v>
      </c>
      <c r="H29" s="21"/>
      <c r="I29" s="21"/>
      <c r="J29" s="21"/>
      <c r="K29" s="21" t="n">
        <f aca="false">411.38+49.37</f>
        <v>460.75</v>
      </c>
      <c r="L29" s="23"/>
      <c r="M29" s="24" t="n">
        <f aca="false">SUM(H29:J29,K29/1.12)</f>
        <v>411.383928571429</v>
      </c>
      <c r="N29" s="24" t="n">
        <f aca="false">K29/1.12*0.12</f>
        <v>49.3660714285714</v>
      </c>
      <c r="O29" s="24" t="n">
        <f aca="false">-SUM(I29:J29,K29/1.12)*L29</f>
        <v>-0</v>
      </c>
      <c r="P29" s="24" t="n">
        <v>411.38</v>
      </c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 t="n">
        <f aca="false">-SUM(N29:AE29)</f>
        <v>-460.746071428572</v>
      </c>
      <c r="AG29" s="25" t="n">
        <f aca="false">SUM(H29:K29)+AF29+O29</f>
        <v>0.00392857142855974</v>
      </c>
    </row>
    <row r="30" s="26" customFormat="true" ht="19.5" hidden="false" customHeight="true" outlineLevel="0" collapsed="false">
      <c r="A30" s="15" t="n">
        <v>43077</v>
      </c>
      <c r="B30" s="73"/>
      <c r="C30" s="17" t="s">
        <v>46</v>
      </c>
      <c r="D30" s="17" t="s">
        <v>47</v>
      </c>
      <c r="E30" s="17" t="s">
        <v>533</v>
      </c>
      <c r="F30" s="42" t="n">
        <v>74027</v>
      </c>
      <c r="G30" s="43" t="s">
        <v>962</v>
      </c>
      <c r="H30" s="21"/>
      <c r="I30" s="21"/>
      <c r="J30" s="21" t="n">
        <v>825.5</v>
      </c>
      <c r="K30" s="21"/>
      <c r="L30" s="23"/>
      <c r="M30" s="24" t="n">
        <f aca="false">SUM(H30:J30,K30/1.12)</f>
        <v>825.5</v>
      </c>
      <c r="N30" s="24" t="n">
        <f aca="false">K30/1.12*0.12</f>
        <v>0</v>
      </c>
      <c r="O30" s="24" t="n">
        <f aca="false">-SUM(I30:J30,K30/1.12)*L30</f>
        <v>-0</v>
      </c>
      <c r="P30" s="24" t="n">
        <v>825.5</v>
      </c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 t="n">
        <f aca="false">-SUM(N30:AE30)</f>
        <v>-825.5</v>
      </c>
      <c r="AG30" s="25" t="n">
        <f aca="false">SUM(H30:K30)+AF30+O30</f>
        <v>0</v>
      </c>
    </row>
    <row r="31" s="26" customFormat="true" ht="19.5" hidden="false" customHeight="true" outlineLevel="0" collapsed="false">
      <c r="A31" s="15" t="n">
        <v>43077</v>
      </c>
      <c r="B31" s="73"/>
      <c r="C31" s="17" t="s">
        <v>692</v>
      </c>
      <c r="D31" s="17" t="s">
        <v>77</v>
      </c>
      <c r="E31" s="17" t="s">
        <v>920</v>
      </c>
      <c r="F31" s="42" t="n">
        <v>27498</v>
      </c>
      <c r="G31" s="43" t="s">
        <v>110</v>
      </c>
      <c r="H31" s="21"/>
      <c r="I31" s="21"/>
      <c r="J31" s="21"/>
      <c r="K31" s="21" t="n">
        <v>169</v>
      </c>
      <c r="L31" s="23"/>
      <c r="M31" s="24" t="n">
        <f aca="false">SUM(H31:J31,K31/1.12)</f>
        <v>150.892857142857</v>
      </c>
      <c r="N31" s="24" t="n">
        <f aca="false">K31/1.12*0.12</f>
        <v>18.1071428571429</v>
      </c>
      <c r="O31" s="24" t="n">
        <f aca="false">-SUM(I31:J31,K31/1.12)*L31</f>
        <v>-0</v>
      </c>
      <c r="P31" s="24" t="n">
        <v>150.89</v>
      </c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 t="n">
        <f aca="false">-SUM(N31:AE31)</f>
        <v>-168.997142857143</v>
      </c>
      <c r="AG31" s="25" t="n">
        <f aca="false">SUM(H31:K31)+AF31+O31</f>
        <v>0.00285714285715244</v>
      </c>
    </row>
    <row r="32" s="26" customFormat="true" ht="19.5" hidden="false" customHeight="true" outlineLevel="0" collapsed="false">
      <c r="A32" s="15" t="n">
        <v>43077</v>
      </c>
      <c r="B32" s="73"/>
      <c r="C32" s="17" t="s">
        <v>692</v>
      </c>
      <c r="D32" s="17" t="s">
        <v>77</v>
      </c>
      <c r="E32" s="17" t="s">
        <v>920</v>
      </c>
      <c r="F32" s="42" t="n">
        <v>27495</v>
      </c>
      <c r="G32" s="43" t="s">
        <v>963</v>
      </c>
      <c r="H32" s="21"/>
      <c r="I32" s="21"/>
      <c r="J32" s="21"/>
      <c r="K32" s="21" t="n">
        <v>478</v>
      </c>
      <c r="L32" s="23"/>
      <c r="M32" s="24" t="n">
        <f aca="false">SUM(H32:J32,K32/1.12)</f>
        <v>426.785714285714</v>
      </c>
      <c r="N32" s="24" t="n">
        <f aca="false">K32/1.12*0.12</f>
        <v>51.2142857142857</v>
      </c>
      <c r="O32" s="24" t="n">
        <f aca="false">-SUM(I32:J32,K32/1.12)*L32</f>
        <v>-0</v>
      </c>
      <c r="P32" s="24" t="n">
        <v>426.79</v>
      </c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 t="n">
        <f aca="false">-SUM(N32:AE32)</f>
        <v>-478.004285714286</v>
      </c>
      <c r="AG32" s="25" t="n">
        <f aca="false">SUM(H32:K32)+AF32+O32</f>
        <v>-0.00428571428574287</v>
      </c>
    </row>
    <row r="33" s="26" customFormat="true" ht="19.5" hidden="false" customHeight="true" outlineLevel="0" collapsed="false">
      <c r="A33" s="15" t="n">
        <v>43077</v>
      </c>
      <c r="B33" s="73"/>
      <c r="C33" s="17" t="s">
        <v>399</v>
      </c>
      <c r="D33" s="17" t="s">
        <v>216</v>
      </c>
      <c r="E33" s="17" t="s">
        <v>59</v>
      </c>
      <c r="F33" s="42" t="n">
        <v>22815</v>
      </c>
      <c r="G33" s="43" t="s">
        <v>218</v>
      </c>
      <c r="H33" s="21"/>
      <c r="I33" s="21"/>
      <c r="J33" s="21"/>
      <c r="K33" s="21" t="n">
        <v>35</v>
      </c>
      <c r="L33" s="23"/>
      <c r="M33" s="24" t="n">
        <f aca="false">SUM(H33:J33,K33/1.12)</f>
        <v>31.25</v>
      </c>
      <c r="N33" s="24" t="n">
        <f aca="false">K33/1.12*0.12</f>
        <v>3.75</v>
      </c>
      <c r="O33" s="24" t="n">
        <f aca="false">-SUM(I33:J33,K33/1.12)*L33</f>
        <v>-0</v>
      </c>
      <c r="P33" s="24"/>
      <c r="Q33" s="24" t="n">
        <v>31.25</v>
      </c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 t="n">
        <f aca="false">-SUM(N33:AE33)</f>
        <v>-35</v>
      </c>
      <c r="AG33" s="25" t="n">
        <f aca="false">SUM(H33:K33)+AF33+O33</f>
        <v>0</v>
      </c>
    </row>
    <row r="34" s="26" customFormat="true" ht="19.5" hidden="false" customHeight="true" outlineLevel="0" collapsed="false">
      <c r="A34" s="15" t="n">
        <v>43077</v>
      </c>
      <c r="B34" s="73"/>
      <c r="C34" s="17" t="s">
        <v>37</v>
      </c>
      <c r="D34" s="17" t="s">
        <v>105</v>
      </c>
      <c r="E34" s="17" t="s">
        <v>39</v>
      </c>
      <c r="F34" s="42" t="n">
        <v>643433</v>
      </c>
      <c r="G34" s="43" t="s">
        <v>40</v>
      </c>
      <c r="H34" s="21"/>
      <c r="I34" s="21"/>
      <c r="J34" s="21"/>
      <c r="K34" s="21" t="n">
        <v>110</v>
      </c>
      <c r="L34" s="23"/>
      <c r="M34" s="24" t="n">
        <f aca="false">SUM(H34:J34,K34/1.12)</f>
        <v>98.2142857142857</v>
      </c>
      <c r="N34" s="24" t="n">
        <f aca="false">K34/1.12*0.12</f>
        <v>11.7857142857143</v>
      </c>
      <c r="O34" s="24" t="n">
        <f aca="false">-SUM(I34:J34,K34/1.12)*L34</f>
        <v>-0</v>
      </c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 t="n">
        <v>98.21</v>
      </c>
      <c r="AA34" s="24"/>
      <c r="AB34" s="24"/>
      <c r="AC34" s="24"/>
      <c r="AD34" s="24"/>
      <c r="AE34" s="24"/>
      <c r="AF34" s="24" t="n">
        <f aca="false">-SUM(N34:AE34)</f>
        <v>-109.995714285714</v>
      </c>
      <c r="AG34" s="25" t="n">
        <f aca="false">SUM(H34:K34)+AF34+O34</f>
        <v>0.00428571428571445</v>
      </c>
    </row>
    <row r="35" s="39" customFormat="true" ht="19.5" hidden="false" customHeight="true" outlineLevel="0" collapsed="false">
      <c r="A35" s="64" t="n">
        <v>43077</v>
      </c>
      <c r="B35" s="78"/>
      <c r="C35" s="30" t="s">
        <v>692</v>
      </c>
      <c r="D35" s="30" t="s">
        <v>77</v>
      </c>
      <c r="E35" s="30" t="s">
        <v>920</v>
      </c>
      <c r="F35" s="65" t="n">
        <v>29271</v>
      </c>
      <c r="G35" s="66" t="s">
        <v>964</v>
      </c>
      <c r="H35" s="34"/>
      <c r="I35" s="34"/>
      <c r="J35" s="34"/>
      <c r="K35" s="34" t="n">
        <v>123.25</v>
      </c>
      <c r="L35" s="36"/>
      <c r="M35" s="37" t="n">
        <f aca="false">SUM(H35:J35,K35/1.12)</f>
        <v>110.044642857143</v>
      </c>
      <c r="N35" s="37" t="n">
        <f aca="false">K35/1.12*0.12</f>
        <v>13.2053571428571</v>
      </c>
      <c r="O35" s="37" t="n">
        <f aca="false">-SUM(I35:J35,K35/1.12)*L35</f>
        <v>-0</v>
      </c>
      <c r="P35" s="37" t="n">
        <v>110.04</v>
      </c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 t="n">
        <f aca="false">-SUM(N35:AE35)</f>
        <v>-123.245357142857</v>
      </c>
      <c r="AG35" s="38" t="n">
        <f aca="false">SUM(H35:K35)+AF35+O35</f>
        <v>0.00464285714285495</v>
      </c>
    </row>
    <row r="36" s="26" customFormat="true" ht="19.5" hidden="false" customHeight="true" outlineLevel="0" collapsed="false">
      <c r="A36" s="15" t="n">
        <v>43077</v>
      </c>
      <c r="B36" s="73"/>
      <c r="C36" s="17" t="s">
        <v>54</v>
      </c>
      <c r="D36" s="17"/>
      <c r="E36" s="17"/>
      <c r="F36" s="42"/>
      <c r="G36" s="43" t="s">
        <v>965</v>
      </c>
      <c r="H36" s="21" t="n">
        <v>40</v>
      </c>
      <c r="I36" s="21"/>
      <c r="J36" s="21"/>
      <c r="K36" s="21"/>
      <c r="L36" s="23"/>
      <c r="M36" s="24" t="n">
        <f aca="false">SUM(H36:J36,K36/1.12)</f>
        <v>40</v>
      </c>
      <c r="N36" s="24" t="n">
        <f aca="false">K36/1.12*0.12</f>
        <v>0</v>
      </c>
      <c r="O36" s="24" t="n">
        <f aca="false">-SUM(I36:J36,K36/1.12)*L36</f>
        <v>-0</v>
      </c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 t="n">
        <v>40</v>
      </c>
      <c r="AB36" s="24"/>
      <c r="AC36" s="24"/>
      <c r="AD36" s="24"/>
      <c r="AE36" s="24"/>
      <c r="AF36" s="24" t="n">
        <f aca="false">-SUM(N36:AE36)</f>
        <v>-40</v>
      </c>
      <c r="AG36" s="25" t="n">
        <f aca="false">SUM(H36:K36)+AF36+O36</f>
        <v>0</v>
      </c>
    </row>
    <row r="37" s="26" customFormat="true" ht="19.5" hidden="false" customHeight="true" outlineLevel="0" collapsed="false">
      <c r="A37" s="15" t="n">
        <v>43078</v>
      </c>
      <c r="B37" s="73"/>
      <c r="C37" s="17" t="s">
        <v>692</v>
      </c>
      <c r="D37" s="17" t="s">
        <v>77</v>
      </c>
      <c r="E37" s="17" t="s">
        <v>920</v>
      </c>
      <c r="F37" s="42" t="n">
        <v>29279</v>
      </c>
      <c r="G37" s="43" t="s">
        <v>966</v>
      </c>
      <c r="H37" s="21"/>
      <c r="I37" s="21"/>
      <c r="J37" s="21"/>
      <c r="K37" s="21" t="n">
        <v>80</v>
      </c>
      <c r="L37" s="23"/>
      <c r="M37" s="24" t="n">
        <f aca="false">SUM(H37:J37,K37/1.12)</f>
        <v>71.4285714285714</v>
      </c>
      <c r="N37" s="24" t="n">
        <f aca="false">K37/1.12*0.12</f>
        <v>8.57142857142857</v>
      </c>
      <c r="O37" s="24" t="n">
        <f aca="false">-SUM(I37:J37,K37/1.12)*L37</f>
        <v>-0</v>
      </c>
      <c r="P37" s="24" t="n">
        <v>71.43</v>
      </c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 t="n">
        <f aca="false">-SUM(N37:AE37)</f>
        <v>-80.0014285714286</v>
      </c>
      <c r="AG37" s="25" t="n">
        <f aca="false">SUM(H37:K37)+AF37+O37</f>
        <v>-0.00142857142857622</v>
      </c>
    </row>
    <row r="38" s="26" customFormat="true" ht="19.5" hidden="false" customHeight="true" outlineLevel="0" collapsed="false">
      <c r="A38" s="15" t="n">
        <v>43082</v>
      </c>
      <c r="B38" s="73"/>
      <c r="C38" s="17" t="s">
        <v>967</v>
      </c>
      <c r="D38" s="17" t="s">
        <v>377</v>
      </c>
      <c r="E38" s="17" t="s">
        <v>577</v>
      </c>
      <c r="F38" s="42" t="n">
        <v>3328</v>
      </c>
      <c r="G38" s="42" t="s">
        <v>968</v>
      </c>
      <c r="H38" s="21"/>
      <c r="I38" s="21"/>
      <c r="J38" s="21"/>
      <c r="K38" s="21" t="n">
        <v>1700</v>
      </c>
      <c r="L38" s="23"/>
      <c r="M38" s="24" t="n">
        <f aca="false">SUM(H38:J38,K38/1.12)</f>
        <v>1517.85714285714</v>
      </c>
      <c r="N38" s="24" t="n">
        <f aca="false">K38/1.12*0.12</f>
        <v>182.142857142857</v>
      </c>
      <c r="O38" s="24" t="n">
        <f aca="false">-SUM(I38:J38,K38/1.12)*L38</f>
        <v>-0</v>
      </c>
      <c r="P38" s="24"/>
      <c r="Q38" s="24"/>
      <c r="R38" s="24"/>
      <c r="S38" s="24"/>
      <c r="T38" s="24"/>
      <c r="U38" s="24"/>
      <c r="V38" s="24"/>
      <c r="W38" s="24"/>
      <c r="X38" s="24"/>
      <c r="Y38" s="24" t="n">
        <v>1517.86</v>
      </c>
      <c r="Z38" s="24"/>
      <c r="AA38" s="24"/>
      <c r="AB38" s="24"/>
      <c r="AC38" s="24"/>
      <c r="AD38" s="24"/>
      <c r="AE38" s="24"/>
      <c r="AF38" s="24" t="n">
        <f aca="false">-SUM(N38:AE38)</f>
        <v>-1700.00285714286</v>
      </c>
      <c r="AG38" s="25" t="n">
        <f aca="false">SUM(H38:K38)+AF38+O38</f>
        <v>-0.00285714285701033</v>
      </c>
    </row>
    <row r="39" s="26" customFormat="true" ht="19.5" hidden="false" customHeight="true" outlineLevel="0" collapsed="false">
      <c r="A39" s="15" t="n">
        <v>43082</v>
      </c>
      <c r="B39" s="73"/>
      <c r="C39" s="17" t="s">
        <v>969</v>
      </c>
      <c r="D39" s="17"/>
      <c r="E39" s="17"/>
      <c r="F39" s="42"/>
      <c r="G39" s="43" t="s">
        <v>970</v>
      </c>
      <c r="H39" s="21" t="n">
        <v>200</v>
      </c>
      <c r="I39" s="21"/>
      <c r="J39" s="21"/>
      <c r="K39" s="21"/>
      <c r="L39" s="23"/>
      <c r="M39" s="24" t="n">
        <f aca="false">SUM(H39:J39,K39/1.12)</f>
        <v>200</v>
      </c>
      <c r="N39" s="24" t="n">
        <f aca="false">K39/1.12*0.12</f>
        <v>0</v>
      </c>
      <c r="O39" s="24" t="n">
        <f aca="false">-SUM(I39:J39,K39/1.12)*L39</f>
        <v>-0</v>
      </c>
      <c r="P39" s="24"/>
      <c r="Q39" s="24"/>
      <c r="R39" s="24"/>
      <c r="S39" s="24"/>
      <c r="T39" s="24"/>
      <c r="U39" s="24"/>
      <c r="V39" s="24"/>
      <c r="W39" s="24"/>
      <c r="X39" s="24"/>
      <c r="Y39" s="24" t="n">
        <v>200</v>
      </c>
      <c r="Z39" s="24"/>
      <c r="AA39" s="24"/>
      <c r="AB39" s="24"/>
      <c r="AC39" s="24"/>
      <c r="AD39" s="24"/>
      <c r="AE39" s="24"/>
      <c r="AF39" s="24" t="n">
        <f aca="false">-SUM(N39:AE39)</f>
        <v>-200</v>
      </c>
      <c r="AG39" s="25" t="n">
        <f aca="false">SUM(H39:K39)+AF39+O39</f>
        <v>0</v>
      </c>
    </row>
    <row r="40" s="26" customFormat="true" ht="19.5" hidden="false" customHeight="true" outlineLevel="0" collapsed="false">
      <c r="A40" s="15" t="n">
        <v>43082</v>
      </c>
      <c r="B40" s="73"/>
      <c r="C40" s="17" t="s">
        <v>46</v>
      </c>
      <c r="D40" s="17" t="s">
        <v>47</v>
      </c>
      <c r="E40" s="17" t="s">
        <v>533</v>
      </c>
      <c r="F40" s="42" t="n">
        <v>69341</v>
      </c>
      <c r="G40" s="43" t="s">
        <v>971</v>
      </c>
      <c r="H40" s="21"/>
      <c r="I40" s="21"/>
      <c r="J40" s="21" t="n">
        <v>1298.4</v>
      </c>
      <c r="K40" s="21"/>
      <c r="L40" s="23"/>
      <c r="M40" s="24" t="n">
        <f aca="false">SUM(H40:J40,K40/1.12)</f>
        <v>1298.4</v>
      </c>
      <c r="N40" s="24" t="n">
        <f aca="false">K40/1.12*0.12</f>
        <v>0</v>
      </c>
      <c r="O40" s="24" t="n">
        <f aca="false">-SUM(I40:J40,K40/1.12)*L40</f>
        <v>-0</v>
      </c>
      <c r="P40" s="24" t="n">
        <v>1298.4</v>
      </c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 t="n">
        <f aca="false">-SUM(N40:AE40)</f>
        <v>-1298.4</v>
      </c>
      <c r="AG40" s="25" t="n">
        <f aca="false">SUM(H40:K40)+AF40+O40</f>
        <v>0</v>
      </c>
    </row>
    <row r="41" s="26" customFormat="true" ht="20.25" hidden="false" customHeight="true" outlineLevel="0" collapsed="false">
      <c r="A41" s="15" t="n">
        <v>43082</v>
      </c>
      <c r="B41" s="73"/>
      <c r="C41" s="17" t="s">
        <v>46</v>
      </c>
      <c r="D41" s="17" t="s">
        <v>47</v>
      </c>
      <c r="E41" s="17" t="s">
        <v>533</v>
      </c>
      <c r="F41" s="42" t="n">
        <v>69341</v>
      </c>
      <c r="G41" s="43" t="s">
        <v>972</v>
      </c>
      <c r="H41" s="21"/>
      <c r="I41" s="21"/>
      <c r="J41" s="21"/>
      <c r="K41" s="21" t="n">
        <f aca="false">523.17+62.78</f>
        <v>585.95</v>
      </c>
      <c r="L41" s="23"/>
      <c r="M41" s="24" t="n">
        <f aca="false">SUM(H41:J41,K41/1.12)</f>
        <v>523.169642857143</v>
      </c>
      <c r="N41" s="24" t="n">
        <f aca="false">K41/1.12*0.12</f>
        <v>62.7803571428571</v>
      </c>
      <c r="O41" s="24" t="n">
        <f aca="false">-SUM(I41:J41,K41/1.12)*L41</f>
        <v>-0</v>
      </c>
      <c r="P41" s="24" t="n">
        <v>523.17</v>
      </c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 t="n">
        <f aca="false">-SUM(N41:AE41)</f>
        <v>-585.950357142857</v>
      </c>
      <c r="AG41" s="25" t="n">
        <f aca="false">SUM(H41:K41)+AF41+O41</f>
        <v>-0.000357142857183135</v>
      </c>
    </row>
    <row r="42" s="26" customFormat="true" ht="19.5" hidden="false" customHeight="true" outlineLevel="0" collapsed="false">
      <c r="A42" s="15" t="n">
        <v>43082</v>
      </c>
      <c r="B42" s="73"/>
      <c r="C42" s="17" t="s">
        <v>973</v>
      </c>
      <c r="D42" s="17" t="s">
        <v>974</v>
      </c>
      <c r="E42" s="17" t="s">
        <v>577</v>
      </c>
      <c r="F42" s="42" t="n">
        <v>1811</v>
      </c>
      <c r="G42" s="43" t="s">
        <v>975</v>
      </c>
      <c r="H42" s="21"/>
      <c r="I42" s="21"/>
      <c r="J42" s="21" t="n">
        <v>50</v>
      </c>
      <c r="K42" s="21"/>
      <c r="L42" s="23"/>
      <c r="M42" s="24" t="n">
        <f aca="false">SUM(H42:J42,K42/1.12)</f>
        <v>50</v>
      </c>
      <c r="N42" s="24" t="n">
        <f aca="false">K42/1.12*0.12</f>
        <v>0</v>
      </c>
      <c r="O42" s="24" t="n">
        <f aca="false">-SUM(I42:J42,K42/1.12)*L42</f>
        <v>-0</v>
      </c>
      <c r="P42" s="24"/>
      <c r="Q42" s="24" t="n">
        <v>50</v>
      </c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 t="n">
        <f aca="false">-SUM(N42:AE42)</f>
        <v>-50</v>
      </c>
      <c r="AG42" s="25" t="n">
        <f aca="false">SUM(H42:K42)+AF42+O42</f>
        <v>0</v>
      </c>
    </row>
    <row r="43" s="26" customFormat="true" ht="19.5" hidden="false" customHeight="true" outlineLevel="0" collapsed="false">
      <c r="A43" s="15" t="n">
        <v>43082</v>
      </c>
      <c r="B43" s="73"/>
      <c r="C43" s="17" t="s">
        <v>46</v>
      </c>
      <c r="D43" s="17" t="s">
        <v>47</v>
      </c>
      <c r="E43" s="17" t="s">
        <v>533</v>
      </c>
      <c r="F43" s="42" t="n">
        <v>42678</v>
      </c>
      <c r="G43" s="43" t="s">
        <v>976</v>
      </c>
      <c r="H43" s="21"/>
      <c r="I43" s="21"/>
      <c r="J43" s="21"/>
      <c r="K43" s="21" t="n">
        <v>1421.4</v>
      </c>
      <c r="L43" s="23"/>
      <c r="M43" s="24" t="n">
        <f aca="false">SUM(H43:J43,K43/1.12)</f>
        <v>1269.10714285714</v>
      </c>
      <c r="N43" s="24" t="n">
        <f aca="false">K43/1.12*0.12</f>
        <v>152.292857142857</v>
      </c>
      <c r="O43" s="24" t="n">
        <f aca="false">-SUM(I43:J43,K43/1.12)*L43</f>
        <v>-0</v>
      </c>
      <c r="P43" s="24" t="n">
        <v>1269.11</v>
      </c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 t="n">
        <f aca="false">-SUM(N43:AE43)</f>
        <v>-1421.40285714286</v>
      </c>
      <c r="AG43" s="25" t="n">
        <f aca="false">SUM(H43:K43)+AF43+O43</f>
        <v>-0.00285714285701033</v>
      </c>
    </row>
    <row r="44" s="26" customFormat="true" ht="18.75" hidden="false" customHeight="true" outlineLevel="0" collapsed="false">
      <c r="A44" s="15" t="n">
        <v>43082</v>
      </c>
      <c r="B44" s="73"/>
      <c r="C44" s="17" t="s">
        <v>692</v>
      </c>
      <c r="D44" s="17" t="s">
        <v>77</v>
      </c>
      <c r="E44" s="17" t="s">
        <v>920</v>
      </c>
      <c r="F44" s="42" t="n">
        <v>29385</v>
      </c>
      <c r="G44" s="43" t="s">
        <v>129</v>
      </c>
      <c r="H44" s="21"/>
      <c r="I44" s="21"/>
      <c r="J44" s="21"/>
      <c r="K44" s="21" t="n">
        <v>87.5</v>
      </c>
      <c r="L44" s="23"/>
      <c r="M44" s="24" t="n">
        <f aca="false">SUM(H44:J44,K44/1.12)</f>
        <v>78.125</v>
      </c>
      <c r="N44" s="24" t="n">
        <f aca="false">K44/1.12*0.12</f>
        <v>9.375</v>
      </c>
      <c r="O44" s="24" t="n">
        <f aca="false">-SUM(I44:J44,K44/1.12)*L44</f>
        <v>-0</v>
      </c>
      <c r="P44" s="24" t="n">
        <v>78.13</v>
      </c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 t="n">
        <f aca="false">-SUM(N44:AE44)</f>
        <v>-87.505</v>
      </c>
      <c r="AG44" s="25" t="n">
        <f aca="false">SUM(H44:K44)+AF44+O44</f>
        <v>-0.00499999999999545</v>
      </c>
    </row>
    <row r="45" s="26" customFormat="true" ht="19.5" hidden="false" customHeight="true" outlineLevel="0" collapsed="false">
      <c r="A45" s="15" t="n">
        <v>43082</v>
      </c>
      <c r="B45" s="73"/>
      <c r="C45" s="17" t="s">
        <v>692</v>
      </c>
      <c r="D45" s="17" t="s">
        <v>77</v>
      </c>
      <c r="E45" s="17" t="s">
        <v>920</v>
      </c>
      <c r="F45" s="42" t="n">
        <v>29401</v>
      </c>
      <c r="G45" s="43" t="s">
        <v>963</v>
      </c>
      <c r="H45" s="21"/>
      <c r="I45" s="21"/>
      <c r="J45" s="21"/>
      <c r="K45" s="21" t="n">
        <v>239</v>
      </c>
      <c r="L45" s="23"/>
      <c r="M45" s="24" t="n">
        <f aca="false">SUM(H45:J45,K45/1.12)</f>
        <v>213.392857142857</v>
      </c>
      <c r="N45" s="24" t="n">
        <f aca="false">K45/1.12*0.12</f>
        <v>25.6071428571428</v>
      </c>
      <c r="O45" s="24" t="n">
        <f aca="false">-SUM(I45:J45,K45/1.12)*L45</f>
        <v>-0</v>
      </c>
      <c r="P45" s="24" t="n">
        <v>213.39</v>
      </c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 t="n">
        <f aca="false">-SUM(N45:AE45)</f>
        <v>-238.997142857143</v>
      </c>
      <c r="AG45" s="25" t="n">
        <f aca="false">SUM(H45:K45)+AF45+O45</f>
        <v>0.00285714285715244</v>
      </c>
    </row>
    <row r="46" s="26" customFormat="true" ht="19.5" hidden="false" customHeight="true" outlineLevel="0" collapsed="false">
      <c r="A46" s="15" t="n">
        <v>43082</v>
      </c>
      <c r="B46" s="73"/>
      <c r="C46" s="17" t="s">
        <v>977</v>
      </c>
      <c r="D46" s="17" t="s">
        <v>978</v>
      </c>
      <c r="E46" s="17" t="s">
        <v>350</v>
      </c>
      <c r="F46" s="42" t="n">
        <v>4031</v>
      </c>
      <c r="G46" s="43" t="s">
        <v>979</v>
      </c>
      <c r="H46" s="21"/>
      <c r="I46" s="21"/>
      <c r="J46" s="21"/>
      <c r="K46" s="21" t="n">
        <v>880</v>
      </c>
      <c r="L46" s="23"/>
      <c r="M46" s="24" t="n">
        <f aca="false">SUM(H46:J46,K46/1.12)</f>
        <v>785.714285714286</v>
      </c>
      <c r="N46" s="24" t="n">
        <f aca="false">K46/1.12*0.12</f>
        <v>94.2857142857143</v>
      </c>
      <c r="O46" s="24" t="n">
        <f aca="false">-SUM(I46:J46,K46/1.12)*L46</f>
        <v>-0</v>
      </c>
      <c r="P46" s="24"/>
      <c r="Q46" s="24"/>
      <c r="R46" s="24"/>
      <c r="S46" s="24"/>
      <c r="T46" s="24"/>
      <c r="U46" s="24"/>
      <c r="V46" s="24"/>
      <c r="W46" s="24"/>
      <c r="X46" s="24"/>
      <c r="Y46" s="24" t="n">
        <v>785.71</v>
      </c>
      <c r="Z46" s="24"/>
      <c r="AA46" s="24"/>
      <c r="AB46" s="24"/>
      <c r="AC46" s="24"/>
      <c r="AD46" s="24"/>
      <c r="AE46" s="24"/>
      <c r="AF46" s="24" t="n">
        <f aca="false">-SUM(N46:AE46)</f>
        <v>-879.995714285714</v>
      </c>
      <c r="AG46" s="25" t="n">
        <f aca="false">SUM(H46:K46)+AF46+O46</f>
        <v>0.00428571428574287</v>
      </c>
    </row>
    <row r="47" s="26" customFormat="true" ht="19.5" hidden="false" customHeight="true" outlineLevel="0" collapsed="false">
      <c r="A47" s="15" t="n">
        <v>43082</v>
      </c>
      <c r="B47" s="73"/>
      <c r="C47" s="17" t="s">
        <v>980</v>
      </c>
      <c r="D47" s="17"/>
      <c r="E47" s="17"/>
      <c r="F47" s="42"/>
      <c r="G47" s="43" t="s">
        <v>981</v>
      </c>
      <c r="H47" s="21" t="n">
        <v>500</v>
      </c>
      <c r="I47" s="21"/>
      <c r="J47" s="21"/>
      <c r="K47" s="21"/>
      <c r="L47" s="23"/>
      <c r="M47" s="24" t="n">
        <f aca="false">SUM(H47:J47,K47/1.12)</f>
        <v>500</v>
      </c>
      <c r="N47" s="24" t="n">
        <f aca="false">K47/1.12*0.12</f>
        <v>0</v>
      </c>
      <c r="O47" s="24" t="n">
        <f aca="false">-SUM(I47:J47,K47/1.12)*L47</f>
        <v>-0</v>
      </c>
      <c r="P47" s="24"/>
      <c r="Q47" s="24"/>
      <c r="R47" s="24"/>
      <c r="S47" s="24"/>
      <c r="T47" s="24"/>
      <c r="U47" s="24"/>
      <c r="V47" s="24"/>
      <c r="W47" s="24"/>
      <c r="X47" s="24"/>
      <c r="Y47" s="24" t="n">
        <v>500</v>
      </c>
      <c r="Z47" s="24"/>
      <c r="AA47" s="24"/>
      <c r="AB47" s="24"/>
      <c r="AC47" s="24"/>
      <c r="AD47" s="24"/>
      <c r="AE47" s="24"/>
      <c r="AF47" s="24" t="n">
        <f aca="false">-SUM(N47:AE47)</f>
        <v>-500</v>
      </c>
      <c r="AG47" s="25" t="n">
        <f aca="false">SUM(H47:K47)+AF47+O47</f>
        <v>0</v>
      </c>
    </row>
    <row r="48" s="26" customFormat="true" ht="19.5" hidden="false" customHeight="true" outlineLevel="0" collapsed="false">
      <c r="A48" s="15" t="n">
        <v>43083</v>
      </c>
      <c r="B48" s="73"/>
      <c r="C48" s="17" t="s">
        <v>692</v>
      </c>
      <c r="D48" s="17" t="s">
        <v>77</v>
      </c>
      <c r="E48" s="17" t="s">
        <v>920</v>
      </c>
      <c r="F48" s="42" t="n">
        <v>29422</v>
      </c>
      <c r="G48" s="43" t="s">
        <v>129</v>
      </c>
      <c r="H48" s="21"/>
      <c r="I48" s="21"/>
      <c r="J48" s="21"/>
      <c r="K48" s="21" t="n">
        <v>175</v>
      </c>
      <c r="L48" s="23"/>
      <c r="M48" s="24" t="n">
        <f aca="false">SUM(H48:J48,K48/1.12)</f>
        <v>156.25</v>
      </c>
      <c r="N48" s="24" t="n">
        <f aca="false">K48/1.12*0.12</f>
        <v>18.75</v>
      </c>
      <c r="O48" s="24" t="n">
        <f aca="false">-SUM(I48:J48,K48/1.12)*L48</f>
        <v>-0</v>
      </c>
      <c r="P48" s="24" t="n">
        <v>156.25</v>
      </c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 t="n">
        <f aca="false">-SUM(N48:AE48)</f>
        <v>-175</v>
      </c>
      <c r="AG48" s="25" t="n">
        <f aca="false">SUM(H48:K48)+AF48+O48</f>
        <v>0</v>
      </c>
    </row>
    <row r="49" s="26" customFormat="true" ht="19.5" hidden="false" customHeight="true" outlineLevel="0" collapsed="false">
      <c r="A49" s="15" t="n">
        <v>43084</v>
      </c>
      <c r="B49" s="73"/>
      <c r="C49" s="17" t="s">
        <v>37</v>
      </c>
      <c r="D49" s="17" t="s">
        <v>105</v>
      </c>
      <c r="E49" s="17" t="s">
        <v>39</v>
      </c>
      <c r="F49" s="42" t="n">
        <v>617078</v>
      </c>
      <c r="G49" s="43" t="s">
        <v>982</v>
      </c>
      <c r="H49" s="21"/>
      <c r="I49" s="21"/>
      <c r="J49" s="21"/>
      <c r="K49" s="21" t="n">
        <v>480</v>
      </c>
      <c r="L49" s="23"/>
      <c r="M49" s="24" t="n">
        <f aca="false">SUM(H49:J49,K49/1.12)</f>
        <v>428.571428571429</v>
      </c>
      <c r="N49" s="24" t="n">
        <f aca="false">K49/1.12*0.12</f>
        <v>51.4285714285714</v>
      </c>
      <c r="O49" s="24" t="n">
        <f aca="false">-SUM(I49:J49,K49/1.12)*L49</f>
        <v>-0</v>
      </c>
      <c r="P49" s="24"/>
      <c r="Q49" s="24"/>
      <c r="R49" s="24"/>
      <c r="S49" s="24"/>
      <c r="T49" s="24" t="n">
        <v>428.57</v>
      </c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 t="n">
        <f aca="false">-SUM(N49:AE49)</f>
        <v>-479.998571428571</v>
      </c>
      <c r="AG49" s="25" t="n">
        <f aca="false">SUM(H49:K49)+AF49+O49</f>
        <v>0.00142857142856201</v>
      </c>
    </row>
    <row r="50" s="26" customFormat="true" ht="19.5" hidden="false" customHeight="true" outlineLevel="0" collapsed="false">
      <c r="A50" s="15" t="n">
        <v>43084</v>
      </c>
      <c r="B50" s="73"/>
      <c r="C50" s="17" t="s">
        <v>692</v>
      </c>
      <c r="D50" s="17" t="s">
        <v>77</v>
      </c>
      <c r="E50" s="17" t="s">
        <v>920</v>
      </c>
      <c r="F50" s="42" t="n">
        <v>27159</v>
      </c>
      <c r="G50" s="43" t="s">
        <v>983</v>
      </c>
      <c r="H50" s="21"/>
      <c r="I50" s="21"/>
      <c r="J50" s="21"/>
      <c r="K50" s="21" t="n">
        <v>88.54</v>
      </c>
      <c r="L50" s="23"/>
      <c r="M50" s="24" t="n">
        <f aca="false">SUM(H50:J50,K50/1.12)</f>
        <v>79.0535714285714</v>
      </c>
      <c r="N50" s="24" t="n">
        <f aca="false">K50/1.12*0.12</f>
        <v>9.48642857142857</v>
      </c>
      <c r="O50" s="24" t="n">
        <f aca="false">-SUM(I50:J50,K50/1.12)*L50</f>
        <v>-0</v>
      </c>
      <c r="P50" s="24" t="n">
        <v>79.05</v>
      </c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 t="n">
        <f aca="false">-SUM(N50:AE50)</f>
        <v>-88.5364285714286</v>
      </c>
      <c r="AG50" s="25" t="n">
        <f aca="false">SUM(H50:K50)+AF50+O50</f>
        <v>0.00357142857143344</v>
      </c>
    </row>
    <row r="51" s="26" customFormat="true" ht="19.5" hidden="false" customHeight="true" outlineLevel="0" collapsed="false">
      <c r="A51" s="15" t="n">
        <v>43084</v>
      </c>
      <c r="B51" s="73"/>
      <c r="C51" s="17" t="s">
        <v>984</v>
      </c>
      <c r="D51" s="17"/>
      <c r="E51" s="17"/>
      <c r="F51" s="42" t="n">
        <v>16277</v>
      </c>
      <c r="G51" s="43" t="s">
        <v>372</v>
      </c>
      <c r="H51" s="21"/>
      <c r="I51" s="21"/>
      <c r="J51" s="21"/>
      <c r="K51" s="21" t="n">
        <v>239.5</v>
      </c>
      <c r="L51" s="23"/>
      <c r="M51" s="24" t="n">
        <f aca="false">SUM(H51:J51,K51/1.12)</f>
        <v>213.839285714286</v>
      </c>
      <c r="N51" s="24" t="n">
        <f aca="false">K51/1.12*0.12</f>
        <v>25.6607142857143</v>
      </c>
      <c r="O51" s="24" t="n">
        <f aca="false">-SUM(I51:J51,K51/1.12)*L51</f>
        <v>-0</v>
      </c>
      <c r="P51" s="24"/>
      <c r="Q51" s="24" t="n">
        <v>213.84</v>
      </c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 t="n">
        <f aca="false">-SUM(N51:AE51)</f>
        <v>-239.500714285714</v>
      </c>
      <c r="AG51" s="25" t="n">
        <f aca="false">SUM(H51:K51)+AF51+O51</f>
        <v>-0.000714285714281004</v>
      </c>
    </row>
    <row r="52" s="26" customFormat="true" ht="19.5" hidden="true" customHeight="true" outlineLevel="0" collapsed="false">
      <c r="A52" s="15"/>
      <c r="B52" s="73"/>
      <c r="C52" s="17"/>
      <c r="D52" s="17"/>
      <c r="E52" s="17"/>
      <c r="F52" s="42"/>
      <c r="G52" s="43"/>
      <c r="H52" s="21"/>
      <c r="I52" s="21"/>
      <c r="J52" s="21"/>
      <c r="K52" s="21"/>
      <c r="L52" s="23"/>
      <c r="M52" s="24" t="n">
        <f aca="false">SUM(H52:J52,K52/1.12)</f>
        <v>0</v>
      </c>
      <c r="N52" s="24" t="n">
        <f aca="false">K52/1.12*0.12</f>
        <v>0</v>
      </c>
      <c r="O52" s="24" t="n">
        <f aca="false">-SUM(I52:J52,K52/1.12)*L52</f>
        <v>-0</v>
      </c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 t="n">
        <f aca="false">-SUM(N52:AE52)</f>
        <v>-0</v>
      </c>
      <c r="AG52" s="25" t="n">
        <f aca="false">SUM(H52:K52)+AF52+O52</f>
        <v>0</v>
      </c>
    </row>
    <row r="53" s="26" customFormat="true" ht="19.5" hidden="true" customHeight="true" outlineLevel="0" collapsed="false">
      <c r="A53" s="15"/>
      <c r="B53" s="73"/>
      <c r="C53" s="17"/>
      <c r="D53" s="17"/>
      <c r="E53" s="17"/>
      <c r="F53" s="42"/>
      <c r="G53" s="43"/>
      <c r="H53" s="21"/>
      <c r="I53" s="21"/>
      <c r="J53" s="21"/>
      <c r="K53" s="21"/>
      <c r="L53" s="23"/>
      <c r="M53" s="24" t="n">
        <f aca="false">SUM(H53:J53,K53/1.12)</f>
        <v>0</v>
      </c>
      <c r="N53" s="24" t="n">
        <f aca="false">K53/1.12*0.12</f>
        <v>0</v>
      </c>
      <c r="O53" s="24" t="n">
        <f aca="false">-SUM(I53:J53,K53/1.12)*L53</f>
        <v>-0</v>
      </c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 t="n">
        <f aca="false">-SUM(N53:AE53)</f>
        <v>-0</v>
      </c>
      <c r="AG53" s="25" t="n">
        <f aca="false">SUM(H53:K53)+AF53+O53</f>
        <v>0</v>
      </c>
    </row>
    <row r="54" s="26" customFormat="true" ht="19.5" hidden="true" customHeight="true" outlineLevel="0" collapsed="false">
      <c r="A54" s="15"/>
      <c r="B54" s="73"/>
      <c r="C54" s="17"/>
      <c r="D54" s="17"/>
      <c r="E54" s="17"/>
      <c r="F54" s="42"/>
      <c r="G54" s="43"/>
      <c r="H54" s="21"/>
      <c r="I54" s="21"/>
      <c r="J54" s="21"/>
      <c r="K54" s="21"/>
      <c r="L54" s="23"/>
      <c r="M54" s="24" t="n">
        <f aca="false">SUM(H54:J54,K54/1.12)</f>
        <v>0</v>
      </c>
      <c r="N54" s="24" t="n">
        <f aca="false">K54/1.12*0.12</f>
        <v>0</v>
      </c>
      <c r="O54" s="24" t="n">
        <f aca="false">-SUM(I54:J54,K54/1.12)*L54</f>
        <v>-0</v>
      </c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 t="n">
        <f aca="false">-SUM(N54:AE54)</f>
        <v>-0</v>
      </c>
      <c r="AG54" s="25" t="n">
        <f aca="false">SUM(H54:K54)+AF54+O54</f>
        <v>0</v>
      </c>
    </row>
    <row r="55" s="26" customFormat="true" ht="19.5" hidden="true" customHeight="true" outlineLevel="0" collapsed="false">
      <c r="A55" s="15"/>
      <c r="B55" s="73"/>
      <c r="C55" s="17"/>
      <c r="D55" s="17"/>
      <c r="E55" s="17"/>
      <c r="F55" s="42"/>
      <c r="G55" s="43"/>
      <c r="H55" s="21"/>
      <c r="I55" s="21"/>
      <c r="J55" s="21"/>
      <c r="K55" s="21"/>
      <c r="L55" s="23"/>
      <c r="M55" s="24" t="n">
        <f aca="false">SUM(H55:J55,K55/1.12)</f>
        <v>0</v>
      </c>
      <c r="N55" s="24" t="n">
        <f aca="false">K55/1.12*0.12</f>
        <v>0</v>
      </c>
      <c r="O55" s="24" t="n">
        <f aca="false">-SUM(I55:J55,K55/1.12)*L55</f>
        <v>-0</v>
      </c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 t="n">
        <f aca="false">-SUM(N55:AE55)</f>
        <v>-0</v>
      </c>
      <c r="AG55" s="25" t="n">
        <f aca="false">SUM(H55:K55)+AF55+O55</f>
        <v>0</v>
      </c>
    </row>
    <row r="56" s="26" customFormat="true" ht="19.5" hidden="true" customHeight="true" outlineLevel="0" collapsed="false">
      <c r="A56" s="15"/>
      <c r="B56" s="73"/>
      <c r="C56" s="17"/>
      <c r="D56" s="17"/>
      <c r="E56" s="17"/>
      <c r="F56" s="42"/>
      <c r="G56" s="43"/>
      <c r="H56" s="21"/>
      <c r="I56" s="21"/>
      <c r="J56" s="21"/>
      <c r="K56" s="21"/>
      <c r="L56" s="23"/>
      <c r="M56" s="24" t="n">
        <f aca="false">SUM(H56:J56,K56/1.12)</f>
        <v>0</v>
      </c>
      <c r="N56" s="24" t="n">
        <f aca="false">K56/1.12*0.12</f>
        <v>0</v>
      </c>
      <c r="O56" s="24" t="n">
        <f aca="false">-SUM(I56:J56,K56/1.12)*L56</f>
        <v>-0</v>
      </c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 t="n">
        <f aca="false">-SUM(N56:AE56)</f>
        <v>-0</v>
      </c>
      <c r="AG56" s="25" t="n">
        <f aca="false">SUM(H56:K56)+AF56+O56</f>
        <v>0</v>
      </c>
    </row>
    <row r="57" s="39" customFormat="true" ht="19.5" hidden="false" customHeight="true" outlineLevel="0" collapsed="false">
      <c r="A57" s="64" t="n">
        <v>43084</v>
      </c>
      <c r="B57" s="78"/>
      <c r="C57" s="30" t="s">
        <v>564</v>
      </c>
      <c r="D57" s="30"/>
      <c r="E57" s="30"/>
      <c r="F57" s="65" t="n">
        <v>336675</v>
      </c>
      <c r="G57" s="66" t="s">
        <v>985</v>
      </c>
      <c r="H57" s="34"/>
      <c r="I57" s="34"/>
      <c r="J57" s="34"/>
      <c r="K57" s="34" t="n">
        <v>2750</v>
      </c>
      <c r="L57" s="36" t="n">
        <v>0.01</v>
      </c>
      <c r="M57" s="37" t="n">
        <f aca="false">SUM(H57:J57,K57/1.12)</f>
        <v>2455.35714285714</v>
      </c>
      <c r="N57" s="37" t="n">
        <f aca="false">K57/1.12*0.12</f>
        <v>294.642857142857</v>
      </c>
      <c r="O57" s="37" t="n">
        <f aca="false">-SUM(I57:J57,K57/1.12)*L57</f>
        <v>-24.5535714285714</v>
      </c>
      <c r="P57" s="37"/>
      <c r="Q57" s="37"/>
      <c r="R57" s="37"/>
      <c r="S57" s="37"/>
      <c r="T57" s="37"/>
      <c r="U57" s="37"/>
      <c r="V57" s="37"/>
      <c r="W57" s="37"/>
      <c r="X57" s="37"/>
      <c r="Y57" s="37" t="n">
        <v>2455.36</v>
      </c>
      <c r="Z57" s="37"/>
      <c r="AA57" s="37"/>
      <c r="AB57" s="37"/>
      <c r="AC57" s="37"/>
      <c r="AD57" s="37"/>
      <c r="AE57" s="37"/>
      <c r="AF57" s="37" t="n">
        <f aca="false">-SUM(N57:AE57)</f>
        <v>-2725.44928571429</v>
      </c>
      <c r="AG57" s="38" t="n">
        <f aca="false">SUM(H57:K57)+AF57+O57</f>
        <v>-0.00285714285733363</v>
      </c>
    </row>
    <row r="58" s="26" customFormat="true" ht="19.5" hidden="false" customHeight="true" outlineLevel="0" collapsed="false">
      <c r="A58" s="15" t="n">
        <v>43083</v>
      </c>
      <c r="B58" s="73"/>
      <c r="C58" s="17" t="s">
        <v>272</v>
      </c>
      <c r="D58" s="17" t="s">
        <v>273</v>
      </c>
      <c r="E58" s="17" t="s">
        <v>986</v>
      </c>
      <c r="F58" s="42" t="n">
        <v>273</v>
      </c>
      <c r="G58" s="42" t="s">
        <v>987</v>
      </c>
      <c r="H58" s="21"/>
      <c r="I58" s="21"/>
      <c r="J58" s="21"/>
      <c r="K58" s="21" t="n">
        <v>268.8</v>
      </c>
      <c r="L58" s="23"/>
      <c r="M58" s="24" t="n">
        <f aca="false">SUM(H58:J58,K58/1.12)</f>
        <v>240</v>
      </c>
      <c r="N58" s="24" t="n">
        <f aca="false">K58/1.12*0.12</f>
        <v>28.8</v>
      </c>
      <c r="O58" s="24" t="n">
        <f aca="false">-SUM(I58:J58,K58/1.12)*L58</f>
        <v>-0</v>
      </c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 t="n">
        <v>240</v>
      </c>
      <c r="AA58" s="24"/>
      <c r="AB58" s="24"/>
      <c r="AC58" s="24"/>
      <c r="AD58" s="24"/>
      <c r="AE58" s="24"/>
      <c r="AF58" s="24" t="n">
        <f aca="false">-SUM(N58:AE58)</f>
        <v>-268.8</v>
      </c>
      <c r="AG58" s="25" t="n">
        <f aca="false">SUM(H58:K58)+AF58+O58</f>
        <v>0</v>
      </c>
    </row>
    <row r="59" s="26" customFormat="true" ht="19.5" hidden="false" customHeight="true" outlineLevel="0" collapsed="false">
      <c r="A59" s="15" t="n">
        <v>43083</v>
      </c>
      <c r="B59" s="73"/>
      <c r="C59" s="17" t="s">
        <v>324</v>
      </c>
      <c r="D59" s="17"/>
      <c r="E59" s="17"/>
      <c r="F59" s="42"/>
      <c r="G59" s="43" t="s">
        <v>988</v>
      </c>
      <c r="H59" s="21" t="n">
        <v>20</v>
      </c>
      <c r="I59" s="21"/>
      <c r="J59" s="21"/>
      <c r="K59" s="21"/>
      <c r="L59" s="23"/>
      <c r="M59" s="24" t="n">
        <f aca="false">SUM(H59:J59,K59/1.12)</f>
        <v>20</v>
      </c>
      <c r="N59" s="24" t="n">
        <f aca="false">K59/1.12*0.12</f>
        <v>0</v>
      </c>
      <c r="O59" s="24" t="n">
        <f aca="false">-SUM(I59:J59,K59/1.12)*L59</f>
        <v>-0</v>
      </c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 t="n">
        <v>20</v>
      </c>
      <c r="AB59" s="24"/>
      <c r="AC59" s="24"/>
      <c r="AD59" s="24"/>
      <c r="AE59" s="24"/>
      <c r="AF59" s="24" t="n">
        <f aca="false">-SUM(N59:AE59)</f>
        <v>-20</v>
      </c>
      <c r="AG59" s="25" t="n">
        <f aca="false">SUM(H59:K59)+AF59+O59</f>
        <v>0</v>
      </c>
    </row>
    <row r="60" s="26" customFormat="true" ht="19.5" hidden="false" customHeight="true" outlineLevel="0" collapsed="false">
      <c r="A60" s="15" t="n">
        <v>43084</v>
      </c>
      <c r="B60" s="73"/>
      <c r="C60" s="17" t="s">
        <v>46</v>
      </c>
      <c r="D60" s="17" t="s">
        <v>47</v>
      </c>
      <c r="E60" s="17" t="s">
        <v>533</v>
      </c>
      <c r="F60" s="42" t="n">
        <v>43485</v>
      </c>
      <c r="G60" s="43" t="s">
        <v>989</v>
      </c>
      <c r="H60" s="21"/>
      <c r="I60" s="21"/>
      <c r="J60" s="21"/>
      <c r="K60" s="21" t="n">
        <v>497</v>
      </c>
      <c r="L60" s="23"/>
      <c r="M60" s="24" t="n">
        <f aca="false">SUM(H60:J60,K60/1.12)</f>
        <v>443.75</v>
      </c>
      <c r="N60" s="24" t="n">
        <f aca="false">K60/1.12*0.12</f>
        <v>53.25</v>
      </c>
      <c r="O60" s="24" t="n">
        <f aca="false">-SUM(I60:J60,K60/1.12)*L60</f>
        <v>-0</v>
      </c>
      <c r="P60" s="24" t="n">
        <v>443.75</v>
      </c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 t="n">
        <f aca="false">-SUM(N60:AE60)</f>
        <v>-497</v>
      </c>
      <c r="AG60" s="25" t="n">
        <f aca="false">SUM(H60:K60)+AF60+O60</f>
        <v>0</v>
      </c>
    </row>
    <row r="61" s="26" customFormat="true" ht="19.5" hidden="false" customHeight="true" outlineLevel="0" collapsed="false">
      <c r="A61" s="15" t="n">
        <v>43084</v>
      </c>
      <c r="B61" s="73"/>
      <c r="C61" s="17" t="s">
        <v>46</v>
      </c>
      <c r="D61" s="17" t="s">
        <v>47</v>
      </c>
      <c r="E61" s="17" t="s">
        <v>533</v>
      </c>
      <c r="F61" s="42" t="n">
        <v>43485</v>
      </c>
      <c r="G61" s="42" t="s">
        <v>990</v>
      </c>
      <c r="H61" s="21"/>
      <c r="I61" s="21"/>
      <c r="J61" s="21" t="n">
        <v>831.75</v>
      </c>
      <c r="K61" s="21"/>
      <c r="L61" s="23"/>
      <c r="M61" s="24" t="n">
        <f aca="false">SUM(H61:J61,K61/1.12)</f>
        <v>831.75</v>
      </c>
      <c r="N61" s="24" t="n">
        <f aca="false">K61/1.12*0.12</f>
        <v>0</v>
      </c>
      <c r="O61" s="24" t="n">
        <f aca="false">-SUM(I61:J61,K61/1.12)*L61</f>
        <v>-0</v>
      </c>
      <c r="P61" s="24" t="n">
        <v>831.75</v>
      </c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 t="n">
        <f aca="false">-SUM(N61:AE61)</f>
        <v>-831.75</v>
      </c>
      <c r="AG61" s="25" t="n">
        <f aca="false">SUM(H61:K61)+AF61+O61</f>
        <v>0</v>
      </c>
    </row>
    <row r="62" s="26" customFormat="true" ht="19.5" hidden="false" customHeight="true" outlineLevel="0" collapsed="false">
      <c r="A62" s="15" t="n">
        <v>43085</v>
      </c>
      <c r="B62" s="73"/>
      <c r="C62" s="17" t="s">
        <v>991</v>
      </c>
      <c r="D62" s="17" t="s">
        <v>992</v>
      </c>
      <c r="E62" s="17" t="s">
        <v>256</v>
      </c>
      <c r="F62" s="42" t="n">
        <v>93</v>
      </c>
      <c r="G62" s="43" t="s">
        <v>993</v>
      </c>
      <c r="H62" s="21"/>
      <c r="I62" s="21"/>
      <c r="J62" s="21" t="n">
        <v>845.25</v>
      </c>
      <c r="K62" s="21"/>
      <c r="L62" s="23"/>
      <c r="M62" s="24" t="n">
        <f aca="false">SUM(H62:J62,K62/1.12)</f>
        <v>845.25</v>
      </c>
      <c r="N62" s="24" t="n">
        <f aca="false">K62/1.12*0.12</f>
        <v>0</v>
      </c>
      <c r="O62" s="24" t="n">
        <f aca="false">-SUM(I62:J62,K62/1.12)*L62</f>
        <v>-0</v>
      </c>
      <c r="P62" s="24" t="n">
        <v>845.25</v>
      </c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 t="n">
        <f aca="false">-SUM(N62:AE62)</f>
        <v>-845.25</v>
      </c>
      <c r="AG62" s="25" t="n">
        <f aca="false">SUM(H62:K62)+AF62+O62</f>
        <v>0</v>
      </c>
    </row>
    <row r="63" s="26" customFormat="true" ht="17.25" hidden="false" customHeight="true" outlineLevel="0" collapsed="false">
      <c r="A63" s="15" t="n">
        <v>43075</v>
      </c>
      <c r="B63" s="73"/>
      <c r="C63" s="17" t="s">
        <v>46</v>
      </c>
      <c r="D63" s="17" t="s">
        <v>47</v>
      </c>
      <c r="E63" s="17" t="s">
        <v>533</v>
      </c>
      <c r="F63" s="42" t="n">
        <v>86556</v>
      </c>
      <c r="G63" s="43" t="s">
        <v>994</v>
      </c>
      <c r="H63" s="21"/>
      <c r="I63" s="21"/>
      <c r="J63" s="21"/>
      <c r="K63" s="21" t="n">
        <f aca="false">823.48+98.82</f>
        <v>922.3</v>
      </c>
      <c r="L63" s="23"/>
      <c r="M63" s="24" t="n">
        <f aca="false">SUM(H63:J63,K63/1.12)</f>
        <v>823.482142857143</v>
      </c>
      <c r="N63" s="24" t="n">
        <f aca="false">K63/1.12*0.12</f>
        <v>98.8178571428571</v>
      </c>
      <c r="O63" s="24" t="n">
        <f aca="false">-SUM(I63:J63,K63/1.12)*L63</f>
        <v>-0</v>
      </c>
      <c r="P63" s="24" t="n">
        <v>823.48</v>
      </c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 t="n">
        <f aca="false">-SUM(N63:AE63)</f>
        <v>-922.297857142857</v>
      </c>
      <c r="AG63" s="25" t="n">
        <f aca="false">SUM(H63:K63)+AF63+O63</f>
        <v>0.00214285714275775</v>
      </c>
    </row>
    <row r="64" s="26" customFormat="true" ht="17.25" hidden="false" customHeight="true" outlineLevel="0" collapsed="false">
      <c r="A64" s="15" t="n">
        <v>43075</v>
      </c>
      <c r="B64" s="73"/>
      <c r="C64" s="17" t="s">
        <v>46</v>
      </c>
      <c r="D64" s="17" t="s">
        <v>47</v>
      </c>
      <c r="E64" s="17" t="s">
        <v>533</v>
      </c>
      <c r="F64" s="42" t="n">
        <v>86556</v>
      </c>
      <c r="G64" s="43" t="s">
        <v>653</v>
      </c>
      <c r="H64" s="21"/>
      <c r="I64" s="21"/>
      <c r="J64" s="21" t="n">
        <v>159.5</v>
      </c>
      <c r="K64" s="21"/>
      <c r="L64" s="23"/>
      <c r="M64" s="24" t="n">
        <f aca="false">SUM(H64:J64,K64/1.12)</f>
        <v>159.5</v>
      </c>
      <c r="N64" s="24" t="n">
        <f aca="false">K64/1.12*0.12</f>
        <v>0</v>
      </c>
      <c r="O64" s="24" t="n">
        <f aca="false">-SUM(I64:J64,K64/1.12)*L64</f>
        <v>-0</v>
      </c>
      <c r="P64" s="24" t="n">
        <v>159.5</v>
      </c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 t="n">
        <f aca="false">-SUM(N64:AE64)</f>
        <v>-159.5</v>
      </c>
      <c r="AG64" s="25" t="n">
        <f aca="false">SUM(H64:K64)+AF64+O64</f>
        <v>0</v>
      </c>
    </row>
    <row r="65" s="26" customFormat="true" ht="19.5" hidden="false" customHeight="true" outlineLevel="0" collapsed="false">
      <c r="A65" s="15" t="n">
        <v>43087</v>
      </c>
      <c r="B65" s="73"/>
      <c r="C65" s="17" t="s">
        <v>995</v>
      </c>
      <c r="D65" s="17" t="s">
        <v>996</v>
      </c>
      <c r="E65" s="17" t="s">
        <v>997</v>
      </c>
      <c r="F65" s="42" t="n">
        <v>6251</v>
      </c>
      <c r="G65" s="43" t="s">
        <v>837</v>
      </c>
      <c r="H65" s="21"/>
      <c r="I65" s="21"/>
      <c r="J65" s="21"/>
      <c r="K65" s="21" t="n">
        <v>821.03</v>
      </c>
      <c r="L65" s="23"/>
      <c r="M65" s="24" t="n">
        <f aca="false">SUM(H65:J65,K65/1.12)</f>
        <v>733.0625</v>
      </c>
      <c r="N65" s="24" t="n">
        <f aca="false">K65/1.12*0.12</f>
        <v>87.9675</v>
      </c>
      <c r="O65" s="24" t="n">
        <f aca="false">-SUM(I65:J65,K65/1.12)*L65</f>
        <v>-0</v>
      </c>
      <c r="P65" s="24" t="n">
        <v>733.06</v>
      </c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 t="n">
        <f aca="false">-SUM(N65:AE65)</f>
        <v>-821.0275</v>
      </c>
      <c r="AG65" s="25" t="n">
        <f aca="false">SUM(H65:K65)+AF65+O65</f>
        <v>0.00250000000005457</v>
      </c>
    </row>
    <row r="66" s="26" customFormat="true" ht="19.5" hidden="false" customHeight="true" outlineLevel="0" collapsed="false">
      <c r="A66" s="15" t="n">
        <v>43087</v>
      </c>
      <c r="B66" s="73"/>
      <c r="C66" s="17" t="s">
        <v>998</v>
      </c>
      <c r="D66" s="17" t="s">
        <v>377</v>
      </c>
      <c r="E66" s="17" t="s">
        <v>577</v>
      </c>
      <c r="F66" s="42" t="n">
        <v>41044</v>
      </c>
      <c r="G66" s="43" t="s">
        <v>616</v>
      </c>
      <c r="H66" s="21"/>
      <c r="I66" s="21"/>
      <c r="J66" s="21"/>
      <c r="K66" s="21" t="n">
        <v>2000</v>
      </c>
      <c r="L66" s="23" t="n">
        <v>0.02</v>
      </c>
      <c r="M66" s="24" t="n">
        <f aca="false">SUM(H66:J66,K66/1.12)</f>
        <v>1785.71428571429</v>
      </c>
      <c r="N66" s="24" t="n">
        <f aca="false">K66/1.12*0.12</f>
        <v>214.285714285714</v>
      </c>
      <c r="O66" s="24" t="n">
        <f aca="false">-SUM(I66:J66,K66/1.12)*L66</f>
        <v>-35.7142857142857</v>
      </c>
      <c r="P66" s="24"/>
      <c r="Q66" s="24"/>
      <c r="R66" s="24"/>
      <c r="S66" s="24"/>
      <c r="T66" s="24"/>
      <c r="U66" s="24"/>
      <c r="V66" s="24"/>
      <c r="W66" s="24"/>
      <c r="X66" s="24"/>
      <c r="Y66" s="24" t="n">
        <v>1785.71</v>
      </c>
      <c r="Z66" s="24"/>
      <c r="AA66" s="24"/>
      <c r="AB66" s="24"/>
      <c r="AC66" s="24"/>
      <c r="AD66" s="24"/>
      <c r="AE66" s="24"/>
      <c r="AF66" s="24" t="n">
        <f aca="false">-SUM(N66:AE66)</f>
        <v>-1964.28142857143</v>
      </c>
      <c r="AG66" s="25" t="n">
        <f aca="false">SUM(H66:K66)+AF66+O66</f>
        <v>0.00428571428580682</v>
      </c>
    </row>
    <row r="67" s="26" customFormat="true" ht="18.75" hidden="false" customHeight="true" outlineLevel="0" collapsed="false">
      <c r="A67" s="15" t="n">
        <v>43088</v>
      </c>
      <c r="B67" s="73"/>
      <c r="C67" s="17" t="s">
        <v>692</v>
      </c>
      <c r="D67" s="17" t="s">
        <v>77</v>
      </c>
      <c r="E67" s="17" t="s">
        <v>920</v>
      </c>
      <c r="F67" s="42" t="n">
        <v>27262</v>
      </c>
      <c r="G67" s="43" t="s">
        <v>999</v>
      </c>
      <c r="H67" s="21"/>
      <c r="I67" s="21"/>
      <c r="J67" s="21"/>
      <c r="K67" s="21" t="n">
        <v>482.55</v>
      </c>
      <c r="L67" s="23"/>
      <c r="M67" s="24" t="n">
        <f aca="false">SUM(H67:J67,K67/1.12)</f>
        <v>430.848214285714</v>
      </c>
      <c r="N67" s="24" t="n">
        <f aca="false">K67/1.12*0.12</f>
        <v>51.7017857142857</v>
      </c>
      <c r="O67" s="24" t="n">
        <f aca="false">-SUM(I67:J67,K67/1.12)*L67</f>
        <v>-0</v>
      </c>
      <c r="P67" s="24" t="n">
        <v>430.85</v>
      </c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 t="n">
        <f aca="false">-SUM(N67:AE67)</f>
        <v>-482.551785714286</v>
      </c>
      <c r="AG67" s="25" t="n">
        <f aca="false">SUM(H67:K67)+AF67+O67</f>
        <v>-0.00178571428574514</v>
      </c>
    </row>
    <row r="68" s="26" customFormat="true" ht="19.5" hidden="false" customHeight="true" outlineLevel="0" collapsed="false">
      <c r="A68" s="15" t="n">
        <v>42786</v>
      </c>
      <c r="B68" s="73"/>
      <c r="C68" s="17" t="s">
        <v>692</v>
      </c>
      <c r="D68" s="17" t="s">
        <v>77</v>
      </c>
      <c r="E68" s="17" t="s">
        <v>920</v>
      </c>
      <c r="F68" s="42" t="n">
        <v>27285</v>
      </c>
      <c r="G68" s="43" t="s">
        <v>1000</v>
      </c>
      <c r="H68" s="21"/>
      <c r="I68" s="21"/>
      <c r="J68" s="21"/>
      <c r="K68" s="21" t="n">
        <v>688.94</v>
      </c>
      <c r="L68" s="23"/>
      <c r="M68" s="24" t="n">
        <f aca="false">SUM(H68:J68,K68/1.12)</f>
        <v>615.125</v>
      </c>
      <c r="N68" s="24" t="n">
        <f aca="false">K68/1.12*0.12</f>
        <v>73.815</v>
      </c>
      <c r="O68" s="24" t="n">
        <f aca="false">-SUM(I68:J68,K68/1.12)*L68</f>
        <v>-0</v>
      </c>
      <c r="P68" s="24" t="n">
        <v>615.13</v>
      </c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 t="n">
        <f aca="false">-SUM(N68:AE68)</f>
        <v>-688.945</v>
      </c>
      <c r="AG68" s="25" t="n">
        <f aca="false">SUM(H68:K68)+AF68+O68</f>
        <v>-0.00499999999988177</v>
      </c>
    </row>
    <row r="69" s="26" customFormat="true" ht="19.5" hidden="false" customHeight="true" outlineLevel="0" collapsed="false">
      <c r="A69" s="15" t="n">
        <v>43089</v>
      </c>
      <c r="B69" s="73"/>
      <c r="C69" s="17" t="s">
        <v>88</v>
      </c>
      <c r="D69" s="17"/>
      <c r="E69" s="17"/>
      <c r="F69" s="42"/>
      <c r="G69" s="43" t="s">
        <v>278</v>
      </c>
      <c r="H69" s="21" t="n">
        <v>100</v>
      </c>
      <c r="I69" s="21"/>
      <c r="J69" s="21"/>
      <c r="K69" s="21"/>
      <c r="L69" s="23"/>
      <c r="M69" s="24" t="n">
        <f aca="false">SUM(H69:J69,K69/1.12)</f>
        <v>100</v>
      </c>
      <c r="N69" s="24" t="n">
        <f aca="false">K69/1.12*0.12</f>
        <v>0</v>
      </c>
      <c r="O69" s="24" t="n">
        <f aca="false">-SUM(I69:J69,K69/1.12)*L69</f>
        <v>-0</v>
      </c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 t="n">
        <v>100</v>
      </c>
      <c r="AB69" s="24"/>
      <c r="AC69" s="24"/>
      <c r="AD69" s="24"/>
      <c r="AE69" s="24"/>
      <c r="AF69" s="24" t="n">
        <f aca="false">-SUM(N69:AE69)</f>
        <v>-100</v>
      </c>
      <c r="AG69" s="25" t="n">
        <f aca="false">SUM(H69:K69)+AF69+O69</f>
        <v>0</v>
      </c>
    </row>
    <row r="70" s="26" customFormat="true" ht="19.5" hidden="false" customHeight="true" outlineLevel="0" collapsed="false">
      <c r="A70" s="15" t="n">
        <v>43089</v>
      </c>
      <c r="B70" s="73"/>
      <c r="C70" s="17" t="s">
        <v>339</v>
      </c>
      <c r="D70" s="17" t="s">
        <v>280</v>
      </c>
      <c r="E70" s="17" t="s">
        <v>577</v>
      </c>
      <c r="F70" s="42" t="n">
        <v>2110</v>
      </c>
      <c r="G70" s="43" t="s">
        <v>1001</v>
      </c>
      <c r="H70" s="21"/>
      <c r="I70" s="21"/>
      <c r="J70" s="21" t="n">
        <v>890</v>
      </c>
      <c r="K70" s="21"/>
      <c r="L70" s="23"/>
      <c r="M70" s="24" t="n">
        <f aca="false">SUM(H70:J70,K70/1.12)</f>
        <v>890</v>
      </c>
      <c r="N70" s="24" t="n">
        <f aca="false">K70/1.12*0.12</f>
        <v>0</v>
      </c>
      <c r="O70" s="24" t="n">
        <f aca="false">-SUM(I70:J70,K70/1.12)*L70</f>
        <v>-0</v>
      </c>
      <c r="P70" s="24" t="n">
        <v>890</v>
      </c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 t="n">
        <f aca="false">-SUM(N70:AE70)</f>
        <v>-890</v>
      </c>
      <c r="AG70" s="25" t="n">
        <f aca="false">SUM(H70:K70)+AF70+O70</f>
        <v>0</v>
      </c>
    </row>
    <row r="71" s="26" customFormat="true" ht="19.5" hidden="false" customHeight="true" outlineLevel="0" collapsed="false">
      <c r="A71" s="15" t="n">
        <v>43090</v>
      </c>
      <c r="B71" s="73"/>
      <c r="C71" s="17" t="s">
        <v>46</v>
      </c>
      <c r="D71" s="17" t="s">
        <v>47</v>
      </c>
      <c r="E71" s="17" t="s">
        <v>533</v>
      </c>
      <c r="F71" s="42" t="n">
        <v>59096</v>
      </c>
      <c r="G71" s="43" t="s">
        <v>837</v>
      </c>
      <c r="H71" s="21"/>
      <c r="I71" s="21"/>
      <c r="J71" s="21" t="n">
        <v>467.25</v>
      </c>
      <c r="K71" s="21"/>
      <c r="L71" s="23"/>
      <c r="M71" s="24" t="n">
        <f aca="false">SUM(H71:J71,K71/1.12)</f>
        <v>467.25</v>
      </c>
      <c r="N71" s="24" t="n">
        <f aca="false">K71/1.12*0.12</f>
        <v>0</v>
      </c>
      <c r="O71" s="24" t="n">
        <f aca="false">-SUM(I71:J71,K71/1.12)*L71</f>
        <v>-0</v>
      </c>
      <c r="P71" s="24" t="n">
        <v>467.25</v>
      </c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 t="n">
        <f aca="false">-SUM(N71:AE71)</f>
        <v>-467.25</v>
      </c>
      <c r="AG71" s="25" t="n">
        <f aca="false">SUM(H71:K71)+AF71+O71</f>
        <v>0</v>
      </c>
    </row>
    <row r="72" s="26" customFormat="true" ht="19.5" hidden="false" customHeight="true" outlineLevel="0" collapsed="false">
      <c r="A72" s="15" t="n">
        <v>43090</v>
      </c>
      <c r="B72" s="73"/>
      <c r="C72" s="17" t="s">
        <v>46</v>
      </c>
      <c r="D72" s="17" t="s">
        <v>47</v>
      </c>
      <c r="E72" s="17" t="s">
        <v>533</v>
      </c>
      <c r="F72" s="42" t="n">
        <v>59096</v>
      </c>
      <c r="G72" s="43" t="s">
        <v>1002</v>
      </c>
      <c r="H72" s="21"/>
      <c r="I72" s="21"/>
      <c r="J72" s="21"/>
      <c r="K72" s="21" t="n">
        <f aca="false">823.13+98.78</f>
        <v>921.91</v>
      </c>
      <c r="L72" s="23"/>
      <c r="M72" s="24" t="n">
        <f aca="false">SUM(H72:J72,K72/1.12)</f>
        <v>823.133928571428</v>
      </c>
      <c r="N72" s="24" t="n">
        <f aca="false">K72/1.12*0.12</f>
        <v>98.7760714285714</v>
      </c>
      <c r="O72" s="24" t="n">
        <f aca="false">-SUM(I72:J72,K72/1.12)*L72</f>
        <v>-0</v>
      </c>
      <c r="P72" s="24" t="n">
        <v>823.13</v>
      </c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 t="n">
        <f aca="false">-SUM(N72:AE72)</f>
        <v>-921.906071428571</v>
      </c>
      <c r="AG72" s="25" t="n">
        <f aca="false">SUM(H72:K72)+AF72+O72</f>
        <v>0.00392857142855974</v>
      </c>
    </row>
    <row r="73" s="26" customFormat="true" ht="19.5" hidden="false" customHeight="true" outlineLevel="0" collapsed="false">
      <c r="A73" s="15" t="n">
        <v>43090</v>
      </c>
      <c r="B73" s="73"/>
      <c r="C73" s="17" t="s">
        <v>692</v>
      </c>
      <c r="D73" s="17" t="s">
        <v>77</v>
      </c>
      <c r="E73" s="17" t="s">
        <v>920</v>
      </c>
      <c r="F73" s="42" t="n">
        <v>27316</v>
      </c>
      <c r="G73" s="43" t="s">
        <v>1003</v>
      </c>
      <c r="H73" s="21"/>
      <c r="I73" s="21"/>
      <c r="J73" s="21"/>
      <c r="K73" s="21" t="n">
        <v>886.28</v>
      </c>
      <c r="L73" s="23"/>
      <c r="M73" s="24" t="n">
        <f aca="false">SUM(H73:J73,K73/1.12)</f>
        <v>791.321428571428</v>
      </c>
      <c r="N73" s="24" t="n">
        <f aca="false">K73/1.12*0.12</f>
        <v>94.9585714285714</v>
      </c>
      <c r="O73" s="24" t="n">
        <f aca="false">-SUM(I73:J73,K73/1.12)*L73</f>
        <v>-0</v>
      </c>
      <c r="P73" s="24" t="n">
        <v>791.32</v>
      </c>
      <c r="Q73" s="24"/>
      <c r="R73" s="24"/>
      <c r="S73" s="24"/>
      <c r="T73" s="80"/>
      <c r="U73" s="80"/>
      <c r="V73" s="80"/>
      <c r="W73" s="80"/>
      <c r="X73" s="80"/>
      <c r="Y73" s="76"/>
      <c r="Z73" s="24"/>
      <c r="AA73" s="24"/>
      <c r="AB73" s="24"/>
      <c r="AC73" s="24"/>
      <c r="AD73" s="24"/>
      <c r="AE73" s="24"/>
      <c r="AF73" s="24" t="n">
        <f aca="false">-SUM(N73:AE73)</f>
        <v>-886.278571428571</v>
      </c>
      <c r="AG73" s="25" t="n">
        <f aca="false">SUM(H73:K73)+AF73+O73</f>
        <v>0.00142857142850517</v>
      </c>
    </row>
    <row r="74" s="26" customFormat="true" ht="19.5" hidden="false" customHeight="true" outlineLevel="0" collapsed="false">
      <c r="A74" s="15" t="n">
        <v>43090</v>
      </c>
      <c r="B74" s="73"/>
      <c r="C74" s="17" t="s">
        <v>88</v>
      </c>
      <c r="D74" s="17"/>
      <c r="E74" s="17"/>
      <c r="F74" s="42"/>
      <c r="G74" s="43" t="s">
        <v>1004</v>
      </c>
      <c r="H74" s="21" t="n">
        <v>50</v>
      </c>
      <c r="I74" s="21"/>
      <c r="J74" s="21"/>
      <c r="K74" s="21"/>
      <c r="L74" s="23"/>
      <c r="M74" s="24" t="n">
        <f aca="false">SUM(H74:J74,K74/1.12)</f>
        <v>50</v>
      </c>
      <c r="N74" s="24" t="n">
        <f aca="false">K74/1.12*0.12</f>
        <v>0</v>
      </c>
      <c r="O74" s="24" t="n">
        <f aca="false">-SUM(I74:J74,K74/1.12)*L74</f>
        <v>-0</v>
      </c>
      <c r="P74" s="24"/>
      <c r="Q74" s="24"/>
      <c r="R74" s="24"/>
      <c r="S74" s="24"/>
      <c r="T74" s="80"/>
      <c r="U74" s="80"/>
      <c r="V74" s="80"/>
      <c r="W74" s="80"/>
      <c r="X74" s="80"/>
      <c r="Y74" s="49"/>
      <c r="Z74" s="24"/>
      <c r="AA74" s="24" t="n">
        <v>50</v>
      </c>
      <c r="AB74" s="24"/>
      <c r="AC74" s="24"/>
      <c r="AD74" s="24"/>
      <c r="AE74" s="24"/>
      <c r="AF74" s="24" t="n">
        <f aca="false">-SUM(N74:AE74)</f>
        <v>-50</v>
      </c>
      <c r="AG74" s="25" t="n">
        <f aca="false">SUM(H74:K74)+AF74+O74</f>
        <v>0</v>
      </c>
    </row>
    <row r="75" s="26" customFormat="true" ht="19.5" hidden="false" customHeight="true" outlineLevel="0" collapsed="false">
      <c r="A75" s="15" t="n">
        <v>43090</v>
      </c>
      <c r="B75" s="73"/>
      <c r="C75" s="17" t="s">
        <v>54</v>
      </c>
      <c r="D75" s="17"/>
      <c r="E75" s="17"/>
      <c r="F75" s="42"/>
      <c r="G75" s="43" t="s">
        <v>1005</v>
      </c>
      <c r="H75" s="21" t="n">
        <v>40</v>
      </c>
      <c r="I75" s="21"/>
      <c r="J75" s="21"/>
      <c r="K75" s="21"/>
      <c r="L75" s="23"/>
      <c r="M75" s="24" t="n">
        <f aca="false">SUM(H75:J75,K75/1.12)</f>
        <v>40</v>
      </c>
      <c r="N75" s="24" t="n">
        <f aca="false">K75/1.12*0.12</f>
        <v>0</v>
      </c>
      <c r="O75" s="24" t="n">
        <f aca="false">-SUM(I75:J75,K75/1.12)*L75</f>
        <v>-0</v>
      </c>
      <c r="P75" s="24"/>
      <c r="Q75" s="24"/>
      <c r="R75" s="24"/>
      <c r="S75" s="24"/>
      <c r="T75" s="80"/>
      <c r="U75" s="80"/>
      <c r="V75" s="80"/>
      <c r="W75" s="80"/>
      <c r="X75" s="80"/>
      <c r="Y75" s="49"/>
      <c r="Z75" s="24"/>
      <c r="AA75" s="24" t="n">
        <v>40</v>
      </c>
      <c r="AB75" s="24"/>
      <c r="AC75" s="24"/>
      <c r="AD75" s="24"/>
      <c r="AE75" s="24"/>
      <c r="AF75" s="24" t="n">
        <f aca="false">-SUM(N75:AE75)</f>
        <v>-40</v>
      </c>
      <c r="AG75" s="25" t="n">
        <f aca="false">SUM(H75:K75)+AF75+O75</f>
        <v>0</v>
      </c>
    </row>
    <row r="76" s="26" customFormat="true" ht="19.5" hidden="false" customHeight="true" outlineLevel="0" collapsed="false">
      <c r="A76" s="15" t="n">
        <v>43090</v>
      </c>
      <c r="B76" s="73"/>
      <c r="C76" s="17" t="s">
        <v>692</v>
      </c>
      <c r="D76" s="17" t="s">
        <v>77</v>
      </c>
      <c r="E76" s="17" t="s">
        <v>920</v>
      </c>
      <c r="F76" s="42" t="n">
        <v>27331</v>
      </c>
      <c r="G76" s="43" t="s">
        <v>1006</v>
      </c>
      <c r="H76" s="21"/>
      <c r="I76" s="21"/>
      <c r="J76" s="21"/>
      <c r="K76" s="21" t="n">
        <v>467.7</v>
      </c>
      <c r="L76" s="23"/>
      <c r="M76" s="24" t="n">
        <f aca="false">SUM(H76:J76,K76/1.12)</f>
        <v>417.589285714286</v>
      </c>
      <c r="N76" s="24" t="n">
        <f aca="false">K76/1.12*0.12</f>
        <v>50.1107142857143</v>
      </c>
      <c r="O76" s="24" t="n">
        <f aca="false">-SUM(I76:J76,K76/1.12)*L76</f>
        <v>-0</v>
      </c>
      <c r="P76" s="24" t="n">
        <v>417.59</v>
      </c>
      <c r="Q76" s="24"/>
      <c r="R76" s="24"/>
      <c r="S76" s="24"/>
      <c r="T76" s="80"/>
      <c r="U76" s="80"/>
      <c r="V76" s="80"/>
      <c r="W76" s="80"/>
      <c r="X76" s="80"/>
      <c r="Y76" s="49"/>
      <c r="Z76" s="24"/>
      <c r="AA76" s="24"/>
      <c r="AB76" s="24"/>
      <c r="AC76" s="24"/>
      <c r="AD76" s="24"/>
      <c r="AE76" s="24"/>
      <c r="AF76" s="24" t="n">
        <f aca="false">-SUM(N76:AE76)</f>
        <v>-467.700714285714</v>
      </c>
      <c r="AG76" s="25" t="n">
        <f aca="false">SUM(H76:K76)+AF76+O76</f>
        <v>-0.000714285714252583</v>
      </c>
    </row>
    <row r="77" s="26" customFormat="true" ht="19.5" hidden="false" customHeight="true" outlineLevel="0" collapsed="false">
      <c r="A77" s="15" t="n">
        <v>43091</v>
      </c>
      <c r="B77" s="73"/>
      <c r="C77" s="17" t="s">
        <v>54</v>
      </c>
      <c r="D77" s="17"/>
      <c r="E77" s="17"/>
      <c r="F77" s="42"/>
      <c r="G77" s="43" t="s">
        <v>1007</v>
      </c>
      <c r="H77" s="21" t="n">
        <v>50</v>
      </c>
      <c r="I77" s="21"/>
      <c r="J77" s="21"/>
      <c r="K77" s="21"/>
      <c r="L77" s="23"/>
      <c r="M77" s="24" t="n">
        <f aca="false">SUM(H77:J77,K77/1.12)</f>
        <v>50</v>
      </c>
      <c r="N77" s="24" t="n">
        <f aca="false">K77/1.12*0.12</f>
        <v>0</v>
      </c>
      <c r="O77" s="24" t="n">
        <f aca="false">-SUM(I77:J77,K77/1.12)*L77</f>
        <v>-0</v>
      </c>
      <c r="P77" s="24"/>
      <c r="Q77" s="24"/>
      <c r="R77" s="24"/>
      <c r="S77" s="24"/>
      <c r="T77" s="80"/>
      <c r="U77" s="80"/>
      <c r="V77" s="80"/>
      <c r="W77" s="80"/>
      <c r="X77" s="80"/>
      <c r="Y77" s="49"/>
      <c r="Z77" s="24"/>
      <c r="AA77" s="24" t="n">
        <v>50</v>
      </c>
      <c r="AB77" s="24"/>
      <c r="AC77" s="24"/>
      <c r="AD77" s="24"/>
      <c r="AE77" s="24"/>
      <c r="AF77" s="24" t="n">
        <f aca="false">-SUM(N77:AE77)</f>
        <v>-50</v>
      </c>
      <c r="AG77" s="25" t="n">
        <f aca="false">SUM(H77:K77)+AF77+O77</f>
        <v>0</v>
      </c>
    </row>
    <row r="78" s="26" customFormat="true" ht="19.5" hidden="false" customHeight="true" outlineLevel="0" collapsed="false">
      <c r="A78" s="15" t="n">
        <v>43091</v>
      </c>
      <c r="B78" s="73"/>
      <c r="C78" s="17" t="s">
        <v>1008</v>
      </c>
      <c r="D78" s="17" t="s">
        <v>1009</v>
      </c>
      <c r="E78" s="17" t="s">
        <v>1010</v>
      </c>
      <c r="F78" s="42" t="n">
        <v>84206</v>
      </c>
      <c r="G78" s="43" t="s">
        <v>1011</v>
      </c>
      <c r="H78" s="21"/>
      <c r="I78" s="21"/>
      <c r="J78" s="21"/>
      <c r="K78" s="21" t="n">
        <v>1004.07</v>
      </c>
      <c r="L78" s="23"/>
      <c r="M78" s="24" t="n">
        <f aca="false">SUM(H78:J78,K78/1.12)</f>
        <v>896.491071428571</v>
      </c>
      <c r="N78" s="24" t="n">
        <f aca="false">K78/1.12*0.12</f>
        <v>107.578928571429</v>
      </c>
      <c r="O78" s="24" t="n">
        <f aca="false">-SUM(I78:J78,K78/1.12)*L78</f>
        <v>-0</v>
      </c>
      <c r="P78" s="24" t="n">
        <v>896.49</v>
      </c>
      <c r="Q78" s="24"/>
      <c r="R78" s="24"/>
      <c r="S78" s="24"/>
      <c r="T78" s="80"/>
      <c r="U78" s="80"/>
      <c r="V78" s="80"/>
      <c r="W78" s="80"/>
      <c r="X78" s="80"/>
      <c r="Y78" s="49"/>
      <c r="Z78" s="24"/>
      <c r="AA78" s="24"/>
      <c r="AB78" s="24"/>
      <c r="AC78" s="24"/>
      <c r="AD78" s="24"/>
      <c r="AE78" s="24"/>
      <c r="AF78" s="24" t="n">
        <f aca="false">-SUM(N78:AE78)</f>
        <v>-1004.06892857143</v>
      </c>
      <c r="AG78" s="25" t="n">
        <f aca="false">SUM(H78:K78)+AF78+O78</f>
        <v>0.00107142857143572</v>
      </c>
    </row>
    <row r="79" s="26" customFormat="true" ht="19.5" hidden="false" customHeight="true" outlineLevel="0" collapsed="false">
      <c r="A79" s="15" t="n">
        <v>43090</v>
      </c>
      <c r="B79" s="73"/>
      <c r="C79" s="17" t="s">
        <v>692</v>
      </c>
      <c r="D79" s="17" t="s">
        <v>77</v>
      </c>
      <c r="E79" s="17" t="s">
        <v>920</v>
      </c>
      <c r="F79" s="42" t="n">
        <v>27333</v>
      </c>
      <c r="G79" s="43" t="s">
        <v>1012</v>
      </c>
      <c r="H79" s="21"/>
      <c r="I79" s="21"/>
      <c r="J79" s="21" t="n">
        <v>747.35</v>
      </c>
      <c r="K79" s="21"/>
      <c r="L79" s="23"/>
      <c r="M79" s="24" t="n">
        <f aca="false">SUM(H79:J79,K79/1.12)</f>
        <v>747.35</v>
      </c>
      <c r="N79" s="24" t="n">
        <f aca="false">K79/1.12*0.12</f>
        <v>0</v>
      </c>
      <c r="O79" s="24" t="n">
        <f aca="false">-SUM(I79:J79,K79/1.12)*L79</f>
        <v>-0</v>
      </c>
      <c r="P79" s="24" t="n">
        <v>747.35</v>
      </c>
      <c r="Q79" s="24"/>
      <c r="R79" s="24"/>
      <c r="S79" s="24"/>
      <c r="T79" s="80"/>
      <c r="U79" s="80"/>
      <c r="V79" s="80"/>
      <c r="W79" s="80"/>
      <c r="X79" s="80"/>
      <c r="Y79" s="49"/>
      <c r="Z79" s="24"/>
      <c r="AA79" s="24"/>
      <c r="AB79" s="24"/>
      <c r="AC79" s="24"/>
      <c r="AD79" s="24"/>
      <c r="AE79" s="24"/>
      <c r="AF79" s="24" t="n">
        <f aca="false">-SUM(N79:AE79)</f>
        <v>-747.35</v>
      </c>
      <c r="AG79" s="25" t="n">
        <f aca="false">SUM(H79:K79)+AF79+O79</f>
        <v>0</v>
      </c>
    </row>
    <row r="80" s="26" customFormat="true" ht="19.5" hidden="false" customHeight="true" outlineLevel="0" collapsed="false">
      <c r="A80" s="15" t="n">
        <v>43090</v>
      </c>
      <c r="B80" s="73"/>
      <c r="C80" s="17" t="s">
        <v>692</v>
      </c>
      <c r="D80" s="17" t="s">
        <v>77</v>
      </c>
      <c r="E80" s="17" t="s">
        <v>920</v>
      </c>
      <c r="F80" s="42" t="n">
        <v>27336</v>
      </c>
      <c r="G80" s="43" t="s">
        <v>1013</v>
      </c>
      <c r="H80" s="21"/>
      <c r="I80" s="21"/>
      <c r="J80" s="21"/>
      <c r="K80" s="21" t="n">
        <v>171</v>
      </c>
      <c r="L80" s="23"/>
      <c r="M80" s="24" t="n">
        <f aca="false">SUM(H80:J80,K80/1.12)</f>
        <v>152.678571428571</v>
      </c>
      <c r="N80" s="24" t="n">
        <f aca="false">K80/1.12*0.12</f>
        <v>18.3214285714286</v>
      </c>
      <c r="O80" s="24" t="n">
        <f aca="false">-SUM(I80:J80,K80/1.12)*L80</f>
        <v>-0</v>
      </c>
      <c r="P80" s="24" t="n">
        <v>152.68</v>
      </c>
      <c r="Q80" s="24"/>
      <c r="R80" s="24"/>
      <c r="S80" s="24"/>
      <c r="T80" s="80"/>
      <c r="U80" s="80"/>
      <c r="V80" s="80"/>
      <c r="W80" s="80"/>
      <c r="X80" s="80"/>
      <c r="Y80" s="49"/>
      <c r="Z80" s="24"/>
      <c r="AA80" s="24"/>
      <c r="AB80" s="24"/>
      <c r="AC80" s="24"/>
      <c r="AD80" s="24"/>
      <c r="AE80" s="24"/>
      <c r="AF80" s="24" t="n">
        <f aca="false">-SUM(N80:AE80)</f>
        <v>-171.001428571429</v>
      </c>
      <c r="AG80" s="25" t="n">
        <f aca="false">SUM(H80:K80)+AF80+O80</f>
        <v>-0.00142857142856201</v>
      </c>
    </row>
    <row r="81" s="26" customFormat="true" ht="19.5" hidden="false" customHeight="true" outlineLevel="0" collapsed="false">
      <c r="A81" s="15" t="n">
        <v>43090</v>
      </c>
      <c r="B81" s="73"/>
      <c r="C81" s="17" t="s">
        <v>692</v>
      </c>
      <c r="D81" s="17" t="s">
        <v>77</v>
      </c>
      <c r="E81" s="17" t="s">
        <v>920</v>
      </c>
      <c r="F81" s="42" t="n">
        <v>27337</v>
      </c>
      <c r="G81" s="43" t="s">
        <v>1014</v>
      </c>
      <c r="H81" s="21"/>
      <c r="I81" s="21"/>
      <c r="J81" s="21"/>
      <c r="K81" s="21" t="n">
        <v>170.75</v>
      </c>
      <c r="L81" s="23"/>
      <c r="M81" s="24" t="n">
        <f aca="false">SUM(H81:J81,K81/1.12)</f>
        <v>152.455357142857</v>
      </c>
      <c r="N81" s="24" t="n">
        <f aca="false">K81/1.12*0.12</f>
        <v>18.2946428571429</v>
      </c>
      <c r="O81" s="24" t="n">
        <f aca="false">-SUM(I81:J81,K81/1.12)*L81</f>
        <v>-0</v>
      </c>
      <c r="P81" s="24"/>
      <c r="Q81" s="24"/>
      <c r="R81" s="24" t="n">
        <v>152.46</v>
      </c>
      <c r="S81" s="24"/>
      <c r="T81" s="80"/>
      <c r="U81" s="80"/>
      <c r="V81" s="80"/>
      <c r="W81" s="80"/>
      <c r="X81" s="80"/>
      <c r="Y81" s="49"/>
      <c r="Z81" s="24"/>
      <c r="AA81" s="24"/>
      <c r="AB81" s="24"/>
      <c r="AC81" s="24"/>
      <c r="AD81" s="24"/>
      <c r="AE81" s="24"/>
      <c r="AF81" s="24" t="n">
        <f aca="false">-SUM(N81:AE81)</f>
        <v>-170.754642857143</v>
      </c>
      <c r="AG81" s="25" t="n">
        <f aca="false">SUM(H81:K81)+AF81+O81</f>
        <v>-0.00464285714286916</v>
      </c>
    </row>
    <row r="82" s="26" customFormat="true" ht="19.5" hidden="false" customHeight="true" outlineLevel="0" collapsed="false">
      <c r="A82" s="15" t="n">
        <v>43091</v>
      </c>
      <c r="B82" s="73"/>
      <c r="C82" s="17" t="s">
        <v>46</v>
      </c>
      <c r="D82" s="17" t="s">
        <v>47</v>
      </c>
      <c r="E82" s="17" t="s">
        <v>533</v>
      </c>
      <c r="F82" s="42" t="n">
        <v>87231</v>
      </c>
      <c r="G82" s="43" t="s">
        <v>1015</v>
      </c>
      <c r="H82" s="21"/>
      <c r="I82" s="21"/>
      <c r="J82" s="21" t="n">
        <v>710.95</v>
      </c>
      <c r="K82" s="21"/>
      <c r="L82" s="23"/>
      <c r="M82" s="24" t="n">
        <f aca="false">SUM(H82:J82,K82/1.12)</f>
        <v>710.95</v>
      </c>
      <c r="N82" s="24" t="n">
        <f aca="false">K82/1.12*0.12</f>
        <v>0</v>
      </c>
      <c r="O82" s="24" t="n">
        <f aca="false">-SUM(I82:J82,K82/1.12)*L82</f>
        <v>-0</v>
      </c>
      <c r="P82" s="24" t="n">
        <v>710.95</v>
      </c>
      <c r="Q82" s="24"/>
      <c r="R82" s="24"/>
      <c r="S82" s="24"/>
      <c r="T82" s="80"/>
      <c r="U82" s="80"/>
      <c r="V82" s="80"/>
      <c r="W82" s="80"/>
      <c r="X82" s="80"/>
      <c r="Y82" s="49"/>
      <c r="Z82" s="24"/>
      <c r="AA82" s="24"/>
      <c r="AB82" s="24"/>
      <c r="AC82" s="24"/>
      <c r="AD82" s="24"/>
      <c r="AE82" s="24"/>
      <c r="AF82" s="24" t="n">
        <f aca="false">-SUM(N82:AE82)</f>
        <v>-710.95</v>
      </c>
      <c r="AG82" s="25" t="n">
        <f aca="false">SUM(H82:K82)+AF82+O82</f>
        <v>0</v>
      </c>
    </row>
    <row r="83" s="26" customFormat="true" ht="19.5" hidden="false" customHeight="true" outlineLevel="0" collapsed="false">
      <c r="A83" s="15" t="n">
        <v>43091</v>
      </c>
      <c r="B83" s="73"/>
      <c r="C83" s="17" t="s">
        <v>46</v>
      </c>
      <c r="D83" s="17" t="s">
        <v>47</v>
      </c>
      <c r="E83" s="17" t="s">
        <v>533</v>
      </c>
      <c r="F83" s="42" t="n">
        <v>87231</v>
      </c>
      <c r="G83" s="43" t="s">
        <v>1016</v>
      </c>
      <c r="H83" s="21"/>
      <c r="I83" s="21"/>
      <c r="J83" s="21"/>
      <c r="K83" s="21" t="n">
        <f aca="false">1172.77+140.73</f>
        <v>1313.5</v>
      </c>
      <c r="L83" s="23"/>
      <c r="M83" s="24" t="n">
        <f aca="false">SUM(H83:J83,K83/1.12)</f>
        <v>1172.76785714286</v>
      </c>
      <c r="N83" s="24" t="n">
        <f aca="false">K83/1.12*0.12</f>
        <v>140.732142857143</v>
      </c>
      <c r="O83" s="24" t="n">
        <f aca="false">-SUM(I83:J83,K83/1.12)*L83</f>
        <v>-0</v>
      </c>
      <c r="P83" s="24" t="n">
        <v>1172.77</v>
      </c>
      <c r="Q83" s="24"/>
      <c r="R83" s="24"/>
      <c r="S83" s="24"/>
      <c r="T83" s="80"/>
      <c r="U83" s="80"/>
      <c r="V83" s="80"/>
      <c r="W83" s="80"/>
      <c r="X83" s="80"/>
      <c r="Y83" s="49"/>
      <c r="Z83" s="24"/>
      <c r="AA83" s="24"/>
      <c r="AB83" s="24"/>
      <c r="AC83" s="24"/>
      <c r="AD83" s="24"/>
      <c r="AE83" s="24"/>
      <c r="AF83" s="24" t="n">
        <f aca="false">-SUM(N83:AE83)</f>
        <v>-1313.50214285714</v>
      </c>
      <c r="AG83" s="25" t="n">
        <f aca="false">SUM(H83:K83)+AF83+O83</f>
        <v>-0.00214285714287143</v>
      </c>
    </row>
    <row r="84" s="26" customFormat="true" ht="19.5" hidden="false" customHeight="true" outlineLevel="0" collapsed="false">
      <c r="A84" s="15" t="n">
        <v>43091</v>
      </c>
      <c r="B84" s="73"/>
      <c r="C84" s="17" t="s">
        <v>46</v>
      </c>
      <c r="D84" s="17" t="s">
        <v>47</v>
      </c>
      <c r="E84" s="17" t="s">
        <v>533</v>
      </c>
      <c r="F84" s="42" t="n">
        <v>105904</v>
      </c>
      <c r="G84" s="43" t="s">
        <v>53</v>
      </c>
      <c r="H84" s="21"/>
      <c r="I84" s="21"/>
      <c r="J84" s="21"/>
      <c r="K84" s="21" t="n">
        <v>155.25</v>
      </c>
      <c r="L84" s="23"/>
      <c r="M84" s="24" t="n">
        <f aca="false">SUM(H84:J84,K84/1.12)</f>
        <v>138.616071428571</v>
      </c>
      <c r="N84" s="24" t="n">
        <f aca="false">K84/1.12*0.12</f>
        <v>16.6339285714286</v>
      </c>
      <c r="O84" s="24" t="n">
        <f aca="false">-SUM(I84:J84,K84/1.12)*L84</f>
        <v>-0</v>
      </c>
      <c r="P84" s="24"/>
      <c r="Q84" s="24" t="n">
        <v>138.62</v>
      </c>
      <c r="R84" s="24"/>
      <c r="S84" s="24"/>
      <c r="T84" s="80"/>
      <c r="U84" s="80"/>
      <c r="V84" s="80"/>
      <c r="W84" s="80"/>
      <c r="X84" s="80"/>
      <c r="Y84" s="49"/>
      <c r="Z84" s="24"/>
      <c r="AA84" s="24"/>
      <c r="AB84" s="24"/>
      <c r="AC84" s="24"/>
      <c r="AD84" s="24"/>
      <c r="AE84" s="24"/>
      <c r="AF84" s="24" t="n">
        <f aca="false">-SUM(N84:AE84)</f>
        <v>-155.253928571429</v>
      </c>
      <c r="AG84" s="25" t="n">
        <f aca="false">SUM(H84:K84)+AF84+O84</f>
        <v>-0.00392857142855974</v>
      </c>
    </row>
    <row r="85" s="39" customFormat="true" ht="19.5" hidden="false" customHeight="true" outlineLevel="0" collapsed="false">
      <c r="A85" s="64" t="n">
        <v>43092</v>
      </c>
      <c r="B85" s="78"/>
      <c r="C85" s="30" t="s">
        <v>339</v>
      </c>
      <c r="D85" s="30" t="s">
        <v>280</v>
      </c>
      <c r="E85" s="30" t="s">
        <v>72</v>
      </c>
      <c r="F85" s="65" t="n">
        <v>2126</v>
      </c>
      <c r="G85" s="66" t="s">
        <v>916</v>
      </c>
      <c r="H85" s="34"/>
      <c r="I85" s="34"/>
      <c r="J85" s="34" t="n">
        <v>630</v>
      </c>
      <c r="K85" s="34"/>
      <c r="L85" s="36"/>
      <c r="M85" s="37" t="n">
        <f aca="false">SUM(H85:J85,K85/1.12)</f>
        <v>630</v>
      </c>
      <c r="N85" s="37" t="n">
        <f aca="false">K85/1.12*0.12</f>
        <v>0</v>
      </c>
      <c r="O85" s="37" t="n">
        <f aca="false">-SUM(I85:J85,K85/1.12)*L85</f>
        <v>-0</v>
      </c>
      <c r="P85" s="37" t="n">
        <v>630</v>
      </c>
      <c r="Q85" s="37"/>
      <c r="R85" s="37"/>
      <c r="S85" s="37"/>
      <c r="T85" s="81"/>
      <c r="U85" s="81"/>
      <c r="V85" s="81"/>
      <c r="W85" s="81"/>
      <c r="X85" s="81"/>
      <c r="Y85" s="37"/>
      <c r="Z85" s="37"/>
      <c r="AA85" s="37"/>
      <c r="AB85" s="37"/>
      <c r="AC85" s="37"/>
      <c r="AD85" s="37"/>
      <c r="AE85" s="37"/>
      <c r="AF85" s="37" t="n">
        <f aca="false">-SUM(N85:AE85)</f>
        <v>-630</v>
      </c>
      <c r="AG85" s="38" t="n">
        <f aca="false">SUM(H85:K85)+AF85+O85</f>
        <v>0</v>
      </c>
    </row>
    <row r="86" s="26" customFormat="true" ht="19.5" hidden="false" customHeight="true" outlineLevel="0" collapsed="false">
      <c r="A86" s="15" t="n">
        <v>43092</v>
      </c>
      <c r="B86" s="73"/>
      <c r="C86" s="17" t="s">
        <v>46</v>
      </c>
      <c r="D86" s="17" t="s">
        <v>47</v>
      </c>
      <c r="E86" s="17" t="s">
        <v>533</v>
      </c>
      <c r="F86" s="42" t="n">
        <v>85236</v>
      </c>
      <c r="G86" s="42" t="s">
        <v>1017</v>
      </c>
      <c r="H86" s="21"/>
      <c r="I86" s="21"/>
      <c r="J86" s="21"/>
      <c r="K86" s="21" t="n">
        <v>1088.4</v>
      </c>
      <c r="L86" s="23"/>
      <c r="M86" s="24" t="n">
        <f aca="false">SUM(H86:J86,K86/1.12)</f>
        <v>971.785714285714</v>
      </c>
      <c r="N86" s="24" t="n">
        <f aca="false">K86/1.12*0.12</f>
        <v>116.614285714286</v>
      </c>
      <c r="O86" s="24" t="n">
        <f aca="false">-SUM(I86:J86,K86/1.12)*L86</f>
        <v>-0</v>
      </c>
      <c r="P86" s="24" t="n">
        <v>971.79</v>
      </c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 t="n">
        <f aca="false">-SUM(N86:AE86)</f>
        <v>-1088.40428571429</v>
      </c>
      <c r="AG86" s="25" t="n">
        <f aca="false">SUM(H86:K86)+AF86+O86</f>
        <v>-0.0042857142855155</v>
      </c>
    </row>
    <row r="87" s="26" customFormat="true" ht="19.5" hidden="false" customHeight="true" outlineLevel="0" collapsed="false">
      <c r="A87" s="15" t="n">
        <v>43096</v>
      </c>
      <c r="B87" s="73"/>
      <c r="C87" s="17" t="s">
        <v>37</v>
      </c>
      <c r="D87" s="17" t="s">
        <v>105</v>
      </c>
      <c r="E87" s="17" t="s">
        <v>39</v>
      </c>
      <c r="F87" s="42" t="n">
        <v>649115</v>
      </c>
      <c r="G87" s="43" t="s">
        <v>1018</v>
      </c>
      <c r="H87" s="21"/>
      <c r="I87" s="21"/>
      <c r="J87" s="21"/>
      <c r="K87" s="21" t="n">
        <v>141</v>
      </c>
      <c r="L87" s="23"/>
      <c r="M87" s="24" t="n">
        <f aca="false">SUM(H87:J87,K87/1.12)</f>
        <v>125.892857142857</v>
      </c>
      <c r="N87" s="24" t="n">
        <f aca="false">K87/1.12*0.12</f>
        <v>15.1071428571429</v>
      </c>
      <c r="O87" s="24" t="n">
        <f aca="false">-SUM(I87:J87,K87/1.12)*L87</f>
        <v>-0</v>
      </c>
      <c r="P87" s="24"/>
      <c r="Q87" s="24"/>
      <c r="R87" s="24"/>
      <c r="S87" s="24"/>
      <c r="T87" s="24" t="n">
        <v>125.89</v>
      </c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 t="n">
        <f aca="false">-SUM(N87:AE87)</f>
        <v>-140.997142857143</v>
      </c>
      <c r="AG87" s="25" t="n">
        <f aca="false">SUM(H87:K87)+AF87+O87</f>
        <v>0.00285714285715244</v>
      </c>
    </row>
    <row r="88" s="26" customFormat="true" ht="19.5" hidden="false" customHeight="true" outlineLevel="0" collapsed="false">
      <c r="A88" s="15" t="n">
        <v>43096</v>
      </c>
      <c r="B88" s="73"/>
      <c r="C88" s="17" t="s">
        <v>339</v>
      </c>
      <c r="D88" s="17" t="s">
        <v>280</v>
      </c>
      <c r="E88" s="17" t="s">
        <v>72</v>
      </c>
      <c r="F88" s="42" t="n">
        <v>2146</v>
      </c>
      <c r="G88" s="43" t="s">
        <v>1019</v>
      </c>
      <c r="H88" s="21"/>
      <c r="I88" s="21"/>
      <c r="J88" s="21" t="n">
        <v>750</v>
      </c>
      <c r="K88" s="21"/>
      <c r="L88" s="23"/>
      <c r="M88" s="24" t="n">
        <f aca="false">SUM(H88:J88,K88/1.12)</f>
        <v>750</v>
      </c>
      <c r="N88" s="24" t="n">
        <f aca="false">K88/1.12*0.12</f>
        <v>0</v>
      </c>
      <c r="O88" s="24" t="n">
        <f aca="false">-SUM(I88:J88,K88/1.12)*L88</f>
        <v>-0</v>
      </c>
      <c r="P88" s="24" t="n">
        <v>750</v>
      </c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 t="n">
        <f aca="false">-SUM(N88:AE88)</f>
        <v>-750</v>
      </c>
      <c r="AG88" s="25" t="n">
        <f aca="false">SUM(H88:K88)+AF88+O88</f>
        <v>0</v>
      </c>
    </row>
    <row r="89" s="26" customFormat="true" ht="19.5" hidden="false" customHeight="true" outlineLevel="0" collapsed="false">
      <c r="A89" s="15" t="n">
        <v>43096</v>
      </c>
      <c r="B89" s="73"/>
      <c r="C89" s="17" t="s">
        <v>88</v>
      </c>
      <c r="D89" s="17"/>
      <c r="E89" s="17"/>
      <c r="F89" s="42"/>
      <c r="G89" s="42" t="s">
        <v>1020</v>
      </c>
      <c r="H89" s="21" t="n">
        <v>100</v>
      </c>
      <c r="I89" s="21"/>
      <c r="J89" s="21"/>
      <c r="K89" s="21"/>
      <c r="L89" s="23"/>
      <c r="M89" s="24" t="n">
        <f aca="false">SUM(H89:J89,K89/1.12)</f>
        <v>100</v>
      </c>
      <c r="N89" s="24" t="n">
        <f aca="false">K89/1.12*0.12</f>
        <v>0</v>
      </c>
      <c r="O89" s="24" t="n">
        <f aca="false">-SUM(I89:J89,K89/1.12)*L89</f>
        <v>-0</v>
      </c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 t="n">
        <v>100</v>
      </c>
      <c r="AB89" s="24"/>
      <c r="AC89" s="24"/>
      <c r="AD89" s="24"/>
      <c r="AE89" s="24"/>
      <c r="AF89" s="24" t="n">
        <f aca="false">-SUM(N89:AE89)</f>
        <v>-100</v>
      </c>
      <c r="AG89" s="25" t="n">
        <f aca="false">SUM(H89:K89)+AF89+O89</f>
        <v>0</v>
      </c>
    </row>
    <row r="90" s="26" customFormat="true" ht="19.5" hidden="false" customHeight="true" outlineLevel="0" collapsed="false">
      <c r="A90" s="15" t="n">
        <v>43096</v>
      </c>
      <c r="B90" s="73"/>
      <c r="C90" s="17" t="s">
        <v>1021</v>
      </c>
      <c r="D90" s="17" t="s">
        <v>992</v>
      </c>
      <c r="E90" s="17" t="s">
        <v>256</v>
      </c>
      <c r="F90" s="42" t="n">
        <v>102</v>
      </c>
      <c r="G90" s="43" t="s">
        <v>1022</v>
      </c>
      <c r="H90" s="21"/>
      <c r="I90" s="21"/>
      <c r="J90" s="21" t="n">
        <v>1099.2</v>
      </c>
      <c r="K90" s="21"/>
      <c r="L90" s="23"/>
      <c r="M90" s="24" t="n">
        <f aca="false">SUM(H90:J90,K90/1.12)</f>
        <v>1099.2</v>
      </c>
      <c r="N90" s="24" t="n">
        <f aca="false">K90/1.12*0.12</f>
        <v>0</v>
      </c>
      <c r="O90" s="24" t="n">
        <f aca="false">-SUM(I90:J90,K90/1.12)*L90</f>
        <v>-0</v>
      </c>
      <c r="P90" s="24" t="n">
        <v>1099.2</v>
      </c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 t="n">
        <f aca="false">-SUM(N90:AE90)</f>
        <v>-1099.2</v>
      </c>
      <c r="AG90" s="25" t="n">
        <f aca="false">SUM(H90:K90)+AF90+O90</f>
        <v>0</v>
      </c>
    </row>
    <row r="91" s="26" customFormat="true" ht="17.25" hidden="false" customHeight="true" outlineLevel="0" collapsed="false">
      <c r="A91" s="15" t="n">
        <v>43096</v>
      </c>
      <c r="B91" s="73"/>
      <c r="C91" s="17" t="s">
        <v>1021</v>
      </c>
      <c r="D91" s="17" t="s">
        <v>992</v>
      </c>
      <c r="E91" s="17" t="s">
        <v>256</v>
      </c>
      <c r="F91" s="42" t="n">
        <v>103</v>
      </c>
      <c r="G91" s="43" t="s">
        <v>1023</v>
      </c>
      <c r="H91" s="21"/>
      <c r="I91" s="21"/>
      <c r="J91" s="21" t="n">
        <v>891.5</v>
      </c>
      <c r="K91" s="21"/>
      <c r="L91" s="23"/>
      <c r="M91" s="24" t="n">
        <f aca="false">SUM(H91:J91,K91/1.12)</f>
        <v>891.5</v>
      </c>
      <c r="N91" s="24" t="n">
        <f aca="false">K91/1.12*0.12</f>
        <v>0</v>
      </c>
      <c r="O91" s="24" t="n">
        <f aca="false">-SUM(I91:J91,K91/1.12)*L91</f>
        <v>-0</v>
      </c>
      <c r="P91" s="24" t="n">
        <v>891.5</v>
      </c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 t="n">
        <f aca="false">-SUM(N91:AE91)</f>
        <v>-891.5</v>
      </c>
      <c r="AG91" s="25" t="n">
        <f aca="false">SUM(H91:K91)+AF91+O91</f>
        <v>0</v>
      </c>
    </row>
    <row r="92" s="26" customFormat="true" ht="17.25" hidden="false" customHeight="true" outlineLevel="0" collapsed="false">
      <c r="A92" s="15" t="n">
        <v>43096</v>
      </c>
      <c r="B92" s="73"/>
      <c r="C92" s="17" t="s">
        <v>692</v>
      </c>
      <c r="D92" s="17" t="s">
        <v>77</v>
      </c>
      <c r="E92" s="17" t="s">
        <v>920</v>
      </c>
      <c r="F92" s="42" t="n">
        <v>282930</v>
      </c>
      <c r="G92" s="43" t="s">
        <v>1024</v>
      </c>
      <c r="H92" s="21"/>
      <c r="I92" s="21"/>
      <c r="J92" s="21"/>
      <c r="K92" s="21" t="n">
        <v>440.5</v>
      </c>
      <c r="L92" s="23"/>
      <c r="M92" s="24" t="n">
        <f aca="false">SUM(H92:J92,K92/1.12)</f>
        <v>393.303571428571</v>
      </c>
      <c r="N92" s="24" t="n">
        <f aca="false">K92/1.12*0.12</f>
        <v>47.1964285714286</v>
      </c>
      <c r="O92" s="24" t="n">
        <f aca="false">-SUM(I92:J92,K92/1.12)*L92</f>
        <v>-0</v>
      </c>
      <c r="P92" s="24" t="n">
        <v>393.3</v>
      </c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 t="n">
        <f aca="false">-SUM(N92:AE92)</f>
        <v>-440.496428571429</v>
      </c>
      <c r="AG92" s="25" t="n">
        <f aca="false">SUM(H92:K92)+AF92+O92</f>
        <v>0.00357142857143344</v>
      </c>
    </row>
    <row r="93" s="26" customFormat="true" ht="19.5" hidden="false" customHeight="true" outlineLevel="0" collapsed="false">
      <c r="A93" s="15" t="n">
        <v>43096</v>
      </c>
      <c r="B93" s="73"/>
      <c r="C93" s="17" t="s">
        <v>37</v>
      </c>
      <c r="D93" s="17" t="s">
        <v>105</v>
      </c>
      <c r="E93" s="17" t="s">
        <v>39</v>
      </c>
      <c r="F93" s="42" t="n">
        <v>619790</v>
      </c>
      <c r="G93" s="43" t="s">
        <v>1025</v>
      </c>
      <c r="H93" s="21"/>
      <c r="I93" s="21"/>
      <c r="J93" s="21"/>
      <c r="K93" s="21" t="n">
        <v>102.5</v>
      </c>
      <c r="L93" s="23"/>
      <c r="M93" s="24" t="n">
        <f aca="false">SUM(H93:J93,K93/1.12)</f>
        <v>91.5178571428571</v>
      </c>
      <c r="N93" s="24" t="n">
        <f aca="false">K93/1.12*0.12</f>
        <v>10.9821428571429</v>
      </c>
      <c r="O93" s="24" t="n">
        <f aca="false">-SUM(I93:J93,K93/1.12)*L93</f>
        <v>-0</v>
      </c>
      <c r="P93" s="24"/>
      <c r="Q93" s="24"/>
      <c r="R93" s="24"/>
      <c r="S93" s="24"/>
      <c r="T93" s="24" t="n">
        <v>91.52</v>
      </c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 t="n">
        <f aca="false">-SUM(N93:AE93)</f>
        <v>-102.502142857143</v>
      </c>
      <c r="AG93" s="25" t="n">
        <f aca="false">SUM(H93:K93)+AF93+O93</f>
        <v>-0.00214285714285722</v>
      </c>
    </row>
    <row r="94" s="26" customFormat="true" ht="19.5" hidden="false" customHeight="true" outlineLevel="0" collapsed="false">
      <c r="A94" s="15" t="n">
        <v>43096</v>
      </c>
      <c r="B94" s="73"/>
      <c r="C94" s="17" t="s">
        <v>692</v>
      </c>
      <c r="D94" s="17" t="s">
        <v>77</v>
      </c>
      <c r="E94" s="17" t="s">
        <v>920</v>
      </c>
      <c r="F94" s="42" t="n">
        <v>30272</v>
      </c>
      <c r="G94" s="43" t="s">
        <v>438</v>
      </c>
      <c r="H94" s="21"/>
      <c r="I94" s="21"/>
      <c r="J94" s="21"/>
      <c r="K94" s="21" t="n">
        <v>76</v>
      </c>
      <c r="L94" s="23"/>
      <c r="M94" s="24" t="n">
        <f aca="false">SUM(H94:J94,K94/1.12)</f>
        <v>67.8571428571429</v>
      </c>
      <c r="N94" s="24" t="n">
        <f aca="false">K94/1.12*0.12</f>
        <v>8.14285714285714</v>
      </c>
      <c r="O94" s="24" t="n">
        <f aca="false">-SUM(I94:J94,K94/1.12)*L94</f>
        <v>-0</v>
      </c>
      <c r="P94" s="24" t="n">
        <v>67.86</v>
      </c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 t="n">
        <f aca="false">-SUM(N94:AE94)</f>
        <v>-76.0028571428571</v>
      </c>
      <c r="AG94" s="25" t="n">
        <f aca="false">SUM(H94:K94)+AF94+O94</f>
        <v>-0.00285714285713823</v>
      </c>
    </row>
    <row r="95" s="26" customFormat="true" ht="18.75" hidden="false" customHeight="true" outlineLevel="0" collapsed="false">
      <c r="A95" s="15" t="n">
        <v>43097</v>
      </c>
      <c r="B95" s="73"/>
      <c r="C95" s="17" t="s">
        <v>1026</v>
      </c>
      <c r="D95" s="17" t="s">
        <v>216</v>
      </c>
      <c r="E95" s="17" t="s">
        <v>920</v>
      </c>
      <c r="F95" s="42" t="n">
        <v>22911</v>
      </c>
      <c r="G95" s="43" t="s">
        <v>218</v>
      </c>
      <c r="H95" s="21"/>
      <c r="I95" s="21"/>
      <c r="J95" s="21"/>
      <c r="K95" s="21" t="n">
        <v>70</v>
      </c>
      <c r="L95" s="23"/>
      <c r="M95" s="24" t="n">
        <f aca="false">SUM(H95:J95,K95/1.12)</f>
        <v>62.5</v>
      </c>
      <c r="N95" s="24" t="n">
        <f aca="false">K95/1.12*0.12</f>
        <v>7.5</v>
      </c>
      <c r="O95" s="24" t="n">
        <f aca="false">-SUM(I95:J95,K95/1.12)*L95</f>
        <v>-0</v>
      </c>
      <c r="P95" s="24"/>
      <c r="Q95" s="24" t="n">
        <v>62.5</v>
      </c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 t="n">
        <f aca="false">-SUM(N95:AE95)</f>
        <v>-70</v>
      </c>
      <c r="AG95" s="25" t="n">
        <f aca="false">SUM(H95:K95)+AF95+O95</f>
        <v>0</v>
      </c>
    </row>
    <row r="96" s="26" customFormat="true" ht="19.5" hidden="false" customHeight="true" outlineLevel="0" collapsed="false">
      <c r="A96" s="15" t="n">
        <v>43097</v>
      </c>
      <c r="B96" s="73"/>
      <c r="C96" s="17" t="s">
        <v>46</v>
      </c>
      <c r="D96" s="17" t="s">
        <v>47</v>
      </c>
      <c r="E96" s="17" t="s">
        <v>533</v>
      </c>
      <c r="F96" s="42" t="n">
        <v>57240</v>
      </c>
      <c r="G96" s="43" t="s">
        <v>1027</v>
      </c>
      <c r="H96" s="21"/>
      <c r="I96" s="21"/>
      <c r="J96" s="21" t="n">
        <v>1687.2</v>
      </c>
      <c r="K96" s="21"/>
      <c r="L96" s="23"/>
      <c r="M96" s="24" t="n">
        <f aca="false">SUM(H96:J96,K96/1.12)</f>
        <v>1687.2</v>
      </c>
      <c r="N96" s="24" t="n">
        <f aca="false">K96/1.12*0.12</f>
        <v>0</v>
      </c>
      <c r="O96" s="24" t="n">
        <f aca="false">-SUM(I96:J96,K96/1.12)*L96</f>
        <v>-0</v>
      </c>
      <c r="P96" s="24" t="n">
        <v>1687.2</v>
      </c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 t="n">
        <f aca="false">-SUM(N96:AE96)</f>
        <v>-1687.2</v>
      </c>
      <c r="AG96" s="25" t="n">
        <f aca="false">SUM(H96:K96)+AF96+O96</f>
        <v>0</v>
      </c>
    </row>
    <row r="97" s="26" customFormat="true" ht="19.5" hidden="false" customHeight="true" outlineLevel="0" collapsed="false">
      <c r="A97" s="15" t="n">
        <v>43097</v>
      </c>
      <c r="B97" s="73"/>
      <c r="C97" s="17" t="s">
        <v>46</v>
      </c>
      <c r="D97" s="17" t="s">
        <v>47</v>
      </c>
      <c r="E97" s="17" t="s">
        <v>533</v>
      </c>
      <c r="F97" s="42" t="n">
        <v>57240</v>
      </c>
      <c r="G97" s="43" t="s">
        <v>156</v>
      </c>
      <c r="H97" s="21"/>
      <c r="I97" s="21"/>
      <c r="J97" s="21"/>
      <c r="K97" s="21" t="n">
        <f aca="false">669.33+80.32</f>
        <v>749.65</v>
      </c>
      <c r="L97" s="23"/>
      <c r="M97" s="24" t="n">
        <f aca="false">SUM(H97:J97,K97/1.12)</f>
        <v>669.330357142857</v>
      </c>
      <c r="N97" s="24" t="n">
        <f aca="false">K97/1.12*0.12</f>
        <v>80.3196428571428</v>
      </c>
      <c r="O97" s="24" t="n">
        <f aca="false">-SUM(I97:J97,K97/1.12)*L97</f>
        <v>-0</v>
      </c>
      <c r="P97" s="24" t="n">
        <v>669.33</v>
      </c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 t="n">
        <f aca="false">-SUM(N97:AE97)</f>
        <v>-749.649642857143</v>
      </c>
      <c r="AG97" s="25" t="n">
        <f aca="false">SUM(H97:K97)+AF97+O97</f>
        <v>0.000357142857183135</v>
      </c>
    </row>
    <row r="98" s="26" customFormat="true" ht="19.5" hidden="false" customHeight="true" outlineLevel="0" collapsed="false">
      <c r="A98" s="15" t="n">
        <v>43098</v>
      </c>
      <c r="B98" s="73"/>
      <c r="C98" s="17" t="s">
        <v>692</v>
      </c>
      <c r="D98" s="17" t="s">
        <v>77</v>
      </c>
      <c r="E98" s="17" t="s">
        <v>920</v>
      </c>
      <c r="F98" s="42" t="n">
        <v>30284</v>
      </c>
      <c r="G98" s="43" t="s">
        <v>1028</v>
      </c>
      <c r="H98" s="21"/>
      <c r="I98" s="21"/>
      <c r="J98" s="21" t="n">
        <v>365.1</v>
      </c>
      <c r="K98" s="21"/>
      <c r="L98" s="23"/>
      <c r="M98" s="24" t="n">
        <f aca="false">SUM(H98:J98,K98/1.12)</f>
        <v>365.1</v>
      </c>
      <c r="N98" s="24" t="n">
        <f aca="false">K98/1.12*0.12</f>
        <v>0</v>
      </c>
      <c r="O98" s="24" t="n">
        <f aca="false">-SUM(I98:J98,K98/1.12)*L98</f>
        <v>-0</v>
      </c>
      <c r="P98" s="24" t="n">
        <v>365.1</v>
      </c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 t="n">
        <f aca="false">-SUM(N98:AE98)</f>
        <v>-365.1</v>
      </c>
      <c r="AG98" s="25" t="n">
        <f aca="false">SUM(H98:K98)+AF98+O98</f>
        <v>0</v>
      </c>
    </row>
    <row r="99" s="26" customFormat="true" ht="19.5" hidden="false" customHeight="true" outlineLevel="0" collapsed="false">
      <c r="A99" s="15" t="n">
        <v>43098</v>
      </c>
      <c r="B99" s="73"/>
      <c r="C99" s="17" t="s">
        <v>54</v>
      </c>
      <c r="D99" s="17"/>
      <c r="E99" s="17"/>
      <c r="F99" s="42"/>
      <c r="G99" s="43" t="s">
        <v>1029</v>
      </c>
      <c r="H99" s="21"/>
      <c r="I99" s="21"/>
      <c r="J99" s="21"/>
      <c r="K99" s="21" t="n">
        <v>680</v>
      </c>
      <c r="L99" s="23"/>
      <c r="M99" s="24" t="n">
        <f aca="false">SUM(H99:J99,K99/1.12)</f>
        <v>607.142857142857</v>
      </c>
      <c r="N99" s="24" t="n">
        <f aca="false">K99/1.12*0.12</f>
        <v>72.8571428571429</v>
      </c>
      <c r="O99" s="24" t="n">
        <f aca="false">-SUM(I99:J99,K99/1.12)*L99</f>
        <v>-0</v>
      </c>
      <c r="P99" s="24"/>
      <c r="Q99" s="24" t="n">
        <v>607.14</v>
      </c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 t="n">
        <f aca="false">-SUM(N99:AE99)</f>
        <v>-679.997142857143</v>
      </c>
      <c r="AG99" s="25" t="n">
        <f aca="false">SUM(H99:K99)+AF99+O99</f>
        <v>0.00285714285712402</v>
      </c>
    </row>
    <row r="100" s="26" customFormat="true" ht="19.5" hidden="false" customHeight="true" outlineLevel="0" collapsed="false">
      <c r="A100" s="15" t="n">
        <v>43098</v>
      </c>
      <c r="B100" s="73"/>
      <c r="C100" s="17" t="s">
        <v>132</v>
      </c>
      <c r="D100" s="17" t="s">
        <v>133</v>
      </c>
      <c r="E100" s="17" t="s">
        <v>227</v>
      </c>
      <c r="F100" s="42" t="n">
        <v>6417</v>
      </c>
      <c r="G100" s="43" t="s">
        <v>228</v>
      </c>
      <c r="H100" s="21"/>
      <c r="I100" s="21"/>
      <c r="J100" s="21"/>
      <c r="K100" s="21" t="n">
        <v>369</v>
      </c>
      <c r="L100" s="23" t="n">
        <v>0.01</v>
      </c>
      <c r="M100" s="24" t="n">
        <f aca="false">SUM(H100:J100,K100/1.12)</f>
        <v>329.464285714286</v>
      </c>
      <c r="N100" s="24" t="n">
        <f aca="false">K100/1.12*0.12</f>
        <v>39.5357142857143</v>
      </c>
      <c r="O100" s="24" t="n">
        <f aca="false">-SUM(I100:J100,K100/1.12)*L100</f>
        <v>-3.29464285714286</v>
      </c>
      <c r="P100" s="24" t="n">
        <v>329.46</v>
      </c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 t="n">
        <f aca="false">-SUM(N100:AE100)</f>
        <v>-365.701071428571</v>
      </c>
      <c r="AG100" s="25" t="n">
        <f aca="false">SUM(H100:K100)+AF100+O100</f>
        <v>0.00428571428571889</v>
      </c>
    </row>
    <row r="101" s="26" customFormat="true" ht="19.5" hidden="false" customHeight="true" outlineLevel="0" collapsed="false">
      <c r="A101" s="15" t="n">
        <v>43098</v>
      </c>
      <c r="B101" s="73"/>
      <c r="C101" s="17" t="s">
        <v>54</v>
      </c>
      <c r="D101" s="17"/>
      <c r="E101" s="17"/>
      <c r="F101" s="42"/>
      <c r="G101" s="43" t="s">
        <v>1030</v>
      </c>
      <c r="H101" s="21" t="n">
        <v>120</v>
      </c>
      <c r="I101" s="21"/>
      <c r="J101" s="21"/>
      <c r="K101" s="21"/>
      <c r="L101" s="23"/>
      <c r="M101" s="24" t="n">
        <f aca="false">SUM(H101:J101,K101/1.12)</f>
        <v>120</v>
      </c>
      <c r="N101" s="24" t="n">
        <f aca="false">K101/1.12*0.12</f>
        <v>0</v>
      </c>
      <c r="O101" s="24" t="n">
        <f aca="false">-SUM(I101:J101,K101/1.12)*L101</f>
        <v>-0</v>
      </c>
      <c r="P101" s="24"/>
      <c r="Q101" s="24"/>
      <c r="R101" s="24"/>
      <c r="S101" s="24"/>
      <c r="T101" s="80"/>
      <c r="U101" s="80"/>
      <c r="V101" s="80"/>
      <c r="W101" s="80"/>
      <c r="X101" s="80"/>
      <c r="Y101" s="76"/>
      <c r="Z101" s="24"/>
      <c r="AA101" s="24" t="n">
        <v>120</v>
      </c>
      <c r="AB101" s="24"/>
      <c r="AC101" s="24"/>
      <c r="AD101" s="24"/>
      <c r="AE101" s="24"/>
      <c r="AF101" s="24" t="n">
        <f aca="false">-SUM(N101:AE101)</f>
        <v>-120</v>
      </c>
      <c r="AG101" s="25" t="n">
        <f aca="false">SUM(H101:K101)+AF101+O101</f>
        <v>0</v>
      </c>
    </row>
    <row r="102" s="26" customFormat="true" ht="19.5" hidden="false" customHeight="true" outlineLevel="0" collapsed="false">
      <c r="A102" s="15" t="n">
        <v>43098</v>
      </c>
      <c r="B102" s="73"/>
      <c r="C102" s="17" t="s">
        <v>648</v>
      </c>
      <c r="D102" s="17" t="s">
        <v>52</v>
      </c>
      <c r="E102" s="17" t="s">
        <v>649</v>
      </c>
      <c r="F102" s="17" t="n">
        <v>30298</v>
      </c>
      <c r="G102" s="43" t="s">
        <v>53</v>
      </c>
      <c r="H102" s="21"/>
      <c r="I102" s="21"/>
      <c r="J102" s="21"/>
      <c r="K102" s="21" t="n">
        <v>135</v>
      </c>
      <c r="L102" s="23"/>
      <c r="M102" s="24" t="n">
        <f aca="false">SUM(H102:J102,K102/1.12)</f>
        <v>120.535714285714</v>
      </c>
      <c r="N102" s="24" t="n">
        <f aca="false">K102/1.12*0.12</f>
        <v>14.4642857142857</v>
      </c>
      <c r="O102" s="24" t="n">
        <f aca="false">-SUM(I102:J102,K102/1.12)*L102</f>
        <v>-0</v>
      </c>
      <c r="P102" s="24"/>
      <c r="Q102" s="24" t="n">
        <v>120.54</v>
      </c>
      <c r="R102" s="24"/>
      <c r="S102" s="24"/>
      <c r="T102" s="80"/>
      <c r="U102" s="80"/>
      <c r="V102" s="80"/>
      <c r="W102" s="80"/>
      <c r="X102" s="80"/>
      <c r="Y102" s="49"/>
      <c r="Z102" s="24"/>
      <c r="AA102" s="24"/>
      <c r="AB102" s="24"/>
      <c r="AC102" s="24"/>
      <c r="AD102" s="24"/>
      <c r="AE102" s="24"/>
      <c r="AF102" s="24" t="n">
        <f aca="false">-SUM(N102:AE102)</f>
        <v>-135.004285714286</v>
      </c>
      <c r="AG102" s="25" t="n">
        <f aca="false">SUM(H102:K102)+AF102+O102</f>
        <v>-0.00428571428571445</v>
      </c>
    </row>
    <row r="103" s="26" customFormat="true" ht="19.5" hidden="false" customHeight="true" outlineLevel="0" collapsed="false">
      <c r="A103" s="15" t="n">
        <v>43463</v>
      </c>
      <c r="B103" s="73"/>
      <c r="C103" s="17" t="s">
        <v>692</v>
      </c>
      <c r="D103" s="17" t="s">
        <v>77</v>
      </c>
      <c r="E103" s="17" t="s">
        <v>920</v>
      </c>
      <c r="F103" s="17" t="n">
        <v>30298</v>
      </c>
      <c r="G103" s="43" t="s">
        <v>1031</v>
      </c>
      <c r="H103" s="21"/>
      <c r="I103" s="21"/>
      <c r="J103" s="21"/>
      <c r="K103" s="21" t="n">
        <v>240</v>
      </c>
      <c r="L103" s="23"/>
      <c r="M103" s="24" t="n">
        <f aca="false">SUM(H103:J103,K103/1.12)</f>
        <v>214.285714285714</v>
      </c>
      <c r="N103" s="24" t="n">
        <f aca="false">K103/1.12*0.12</f>
        <v>25.7142857142857</v>
      </c>
      <c r="O103" s="24" t="n">
        <f aca="false">-SUM(I103:J103,K103/1.12)*L103</f>
        <v>-0</v>
      </c>
      <c r="P103" s="24" t="n">
        <v>214.29</v>
      </c>
      <c r="Q103" s="24"/>
      <c r="R103" s="24"/>
      <c r="S103" s="24"/>
      <c r="T103" s="80"/>
      <c r="U103" s="80"/>
      <c r="V103" s="80"/>
      <c r="W103" s="80"/>
      <c r="X103" s="80"/>
      <c r="Y103" s="49"/>
      <c r="Z103" s="24"/>
      <c r="AA103" s="24"/>
      <c r="AB103" s="24"/>
      <c r="AC103" s="24"/>
      <c r="AD103" s="24"/>
      <c r="AE103" s="24"/>
      <c r="AF103" s="24" t="n">
        <f aca="false">-SUM(N103:AE103)</f>
        <v>-240.004285714286</v>
      </c>
      <c r="AG103" s="25" t="n">
        <f aca="false">SUM(H103:K103)+AF103+O103</f>
        <v>-0.00428571428571445</v>
      </c>
    </row>
    <row r="104" s="26" customFormat="true" ht="19.5" hidden="false" customHeight="true" outlineLevel="0" collapsed="false">
      <c r="A104" s="15" t="n">
        <v>43463</v>
      </c>
      <c r="B104" s="73"/>
      <c r="C104" s="17" t="s">
        <v>57</v>
      </c>
      <c r="D104" s="17" t="s">
        <v>58</v>
      </c>
      <c r="E104" s="17" t="s">
        <v>920</v>
      </c>
      <c r="F104" s="42" t="n">
        <v>349</v>
      </c>
      <c r="G104" s="43" t="s">
        <v>468</v>
      </c>
      <c r="H104" s="21"/>
      <c r="I104" s="21"/>
      <c r="J104" s="21"/>
      <c r="K104" s="21" t="n">
        <v>135</v>
      </c>
      <c r="L104" s="23"/>
      <c r="M104" s="24" t="n">
        <f aca="false">SUM(H104:J104,K104/1.12)</f>
        <v>120.535714285714</v>
      </c>
      <c r="N104" s="24" t="n">
        <f aca="false">K104/1.12*0.12</f>
        <v>14.4642857142857</v>
      </c>
      <c r="O104" s="24" t="n">
        <f aca="false">-SUM(I104:J104,K104/1.12)*L104</f>
        <v>-0</v>
      </c>
      <c r="P104" s="24"/>
      <c r="Q104" s="24"/>
      <c r="R104" s="24"/>
      <c r="S104" s="24"/>
      <c r="T104" s="80"/>
      <c r="U104" s="80"/>
      <c r="V104" s="80"/>
      <c r="W104" s="80"/>
      <c r="X104" s="80"/>
      <c r="Y104" s="49" t="n">
        <v>120.54</v>
      </c>
      <c r="Z104" s="24"/>
      <c r="AA104" s="24"/>
      <c r="AB104" s="24"/>
      <c r="AC104" s="24"/>
      <c r="AD104" s="24"/>
      <c r="AE104" s="24"/>
      <c r="AF104" s="24" t="n">
        <f aca="false">-SUM(N104:AE104)</f>
        <v>-135.004285714286</v>
      </c>
      <c r="AG104" s="25" t="n">
        <f aca="false">SUM(H104:K104)+AF104+O104</f>
        <v>-0.00428571428571445</v>
      </c>
    </row>
    <row r="105" s="26" customFormat="true" ht="19.5" hidden="false" customHeight="true" outlineLevel="0" collapsed="false">
      <c r="A105" s="15"/>
      <c r="B105" s="73"/>
      <c r="C105" s="17"/>
      <c r="D105" s="17"/>
      <c r="E105" s="17"/>
      <c r="F105" s="42"/>
      <c r="G105" s="43"/>
      <c r="H105" s="21"/>
      <c r="I105" s="21"/>
      <c r="J105" s="21"/>
      <c r="K105" s="21"/>
      <c r="L105" s="23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5"/>
    </row>
    <row r="106" s="26" customFormat="true" ht="19.5" hidden="false" customHeight="true" outlineLevel="0" collapsed="false">
      <c r="A106" s="15"/>
      <c r="B106" s="73"/>
      <c r="C106" s="74"/>
      <c r="D106" s="74"/>
      <c r="E106" s="74"/>
      <c r="F106" s="42"/>
      <c r="G106" s="43"/>
      <c r="H106" s="21"/>
      <c r="I106" s="21"/>
      <c r="J106" s="21"/>
      <c r="K106" s="21"/>
      <c r="L106" s="23"/>
      <c r="M106" s="24" t="n">
        <f aca="false">SUM(H106:J106,K106/1.12)</f>
        <v>0</v>
      </c>
      <c r="N106" s="24" t="n">
        <f aca="false">K106/1.12*0.12</f>
        <v>0</v>
      </c>
      <c r="O106" s="24" t="n">
        <f aca="false">-SUM(I106:J106,K106/1.12)*L106</f>
        <v>-0</v>
      </c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 t="n">
        <f aca="false">-SUM(N106:AE106)</f>
        <v>-0</v>
      </c>
      <c r="AG106" s="25" t="n">
        <f aca="false">SUM(H106:K106)+AF106+O106</f>
        <v>0</v>
      </c>
    </row>
    <row r="107" s="57" customFormat="true" ht="12" hidden="false" customHeight="true" outlineLevel="0" collapsed="false">
      <c r="A107" s="51"/>
      <c r="B107" s="52"/>
      <c r="C107" s="53"/>
      <c r="D107" s="54"/>
      <c r="E107" s="54"/>
      <c r="F107" s="55"/>
      <c r="G107" s="53"/>
      <c r="H107" s="56" t="n">
        <f aca="false">SUM(H5:H106)</f>
        <v>2992</v>
      </c>
      <c r="I107" s="56" t="n">
        <f aca="false">SUM(I5:I106)</f>
        <v>0</v>
      </c>
      <c r="J107" s="56" t="n">
        <f aca="false">SUM(J5:J106)</f>
        <v>14741.2</v>
      </c>
      <c r="K107" s="56" t="n">
        <f aca="false">SUM(K5:K106)</f>
        <v>36047.21</v>
      </c>
      <c r="L107" s="56" t="n">
        <f aca="false">SUM(L5:L106)</f>
        <v>0.09</v>
      </c>
      <c r="M107" s="56" t="n">
        <f aca="false">SUM(M5:M106)</f>
        <v>49918.2089285714</v>
      </c>
      <c r="N107" s="56" t="n">
        <f aca="false">SUM(N5:N106)</f>
        <v>3862.20107142857</v>
      </c>
      <c r="O107" s="56" t="n">
        <f aca="false">SUM(O5:O106)</f>
        <v>-130.483214285714</v>
      </c>
      <c r="P107" s="56" t="n">
        <f aca="false">SUM(P5:P106)</f>
        <v>33556.29</v>
      </c>
      <c r="Q107" s="56" t="n">
        <f aca="false">SUM(Q5:Q106)</f>
        <v>1870.77</v>
      </c>
      <c r="R107" s="56" t="n">
        <f aca="false">SUM(R5:R106)</f>
        <v>152.46</v>
      </c>
      <c r="S107" s="56" t="n">
        <f aca="false">SUM(S5:S106)</f>
        <v>3314.27</v>
      </c>
      <c r="T107" s="56" t="n">
        <f aca="false">SUM(T5:T106)</f>
        <v>915.4</v>
      </c>
      <c r="U107" s="56" t="n">
        <f aca="false">SUM(U5:U106)</f>
        <v>70.09</v>
      </c>
      <c r="V107" s="56"/>
      <c r="W107" s="56"/>
      <c r="X107" s="56"/>
      <c r="Y107" s="56"/>
      <c r="Z107" s="56" t="n">
        <f aca="false">SUM(Z5:Z106)</f>
        <v>381.74</v>
      </c>
      <c r="AA107" s="56" t="n">
        <f aca="false">SUM(AA5:AA106)</f>
        <v>840</v>
      </c>
      <c r="AB107" s="56" t="n">
        <f aca="false">SUM(AB5:AB106)</f>
        <v>1452</v>
      </c>
      <c r="AC107" s="56" t="n">
        <f aca="false">SUM(AC5:AC106)</f>
        <v>0</v>
      </c>
      <c r="AD107" s="56" t="n">
        <f aca="false">SUM(AD5:AD106)</f>
        <v>0</v>
      </c>
      <c r="AE107" s="56" t="n">
        <f aca="false">SUM(AE5:AE106)</f>
        <v>0</v>
      </c>
      <c r="AF107" s="56" t="n">
        <f aca="false">SUM(AF5:AF106)</f>
        <v>-53649.9178571428</v>
      </c>
      <c r="AG107" s="56" t="n">
        <f aca="false">SUM(AG5:AG106)</f>
        <v>0.0089285714284264</v>
      </c>
    </row>
    <row r="108" customFormat="false" ht="12" hidden="false" customHeight="true" outlineLevel="0" collapsed="false"/>
    <row r="109" customFormat="false" ht="12" hidden="false" customHeight="true" outlineLevel="0" collapsed="false">
      <c r="K109" s="77" t="n">
        <f aca="false">+K107+J107+H107</f>
        <v>53780.41</v>
      </c>
      <c r="P109" s="5" t="n">
        <f aca="false">P107+Q107</f>
        <v>35427.06</v>
      </c>
      <c r="AF109" s="77" t="n">
        <f aca="false">+AF107</f>
        <v>-53649.9178571428</v>
      </c>
    </row>
    <row r="110" customFormat="false" ht="12" hidden="false" customHeight="true" outlineLevel="0" collapsed="false"/>
    <row r="111" customFormat="false" ht="12" hidden="false" customHeight="true" outlineLevel="0" collapsed="false">
      <c r="C111" s="58" t="s">
        <v>140</v>
      </c>
      <c r="G111" s="57"/>
      <c r="K111" s="59"/>
      <c r="L111" s="59"/>
      <c r="M111" s="59"/>
    </row>
    <row r="112" customFormat="false" ht="12" hidden="false" customHeight="true" outlineLevel="0" collapsed="false"/>
    <row r="113" customFormat="false" ht="12" hidden="false" customHeight="true" outlineLevel="0" collapsed="false"/>
    <row r="114" customFormat="false" ht="12" hidden="false" customHeight="true" outlineLevel="0" collapsed="false">
      <c r="A114" s="3"/>
      <c r="B114" s="3"/>
      <c r="D114" s="3"/>
      <c r="E114" s="3"/>
      <c r="F114" s="3"/>
      <c r="H114" s="3"/>
      <c r="I114" s="3"/>
      <c r="J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customFormat="false" ht="12" hidden="false" customHeight="true" outlineLevel="0" collapsed="false"/>
    <row r="116" customFormat="false" ht="12" hidden="false" customHeight="true" outlineLevel="0" collapsed="false"/>
    <row r="117" customFormat="false" ht="12" hidden="false" customHeight="true" outlineLevel="0" collapsed="false"/>
    <row r="118" customFormat="false" ht="12" hidden="false" customHeight="true" outlineLevel="0" collapsed="false"/>
    <row r="119" customFormat="false" ht="12" hidden="false" customHeight="true" outlineLevel="0" collapsed="false"/>
    <row r="120" customFormat="false" ht="12" hidden="false" customHeight="true" outlineLevel="0" collapsed="false"/>
    <row r="121" customFormat="false" ht="12" hidden="false" customHeight="true" outlineLevel="0" collapsed="false">
      <c r="Q121" s="5" t="n">
        <v>0</v>
      </c>
    </row>
    <row r="122" customFormat="false" ht="12" hidden="false" customHeight="true" outlineLevel="0" collapsed="false"/>
  </sheetData>
  <mergeCells count="1">
    <mergeCell ref="K111:M1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3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7" activeCellId="0" sqref="G27"/>
    </sheetView>
  </sheetViews>
  <sheetFormatPr defaultRowHeight="11.25" zeroHeight="false" outlineLevelRow="0" outlineLevelCol="0"/>
  <cols>
    <col collapsed="false" customWidth="true" hidden="false" outlineLevel="0" max="1" min="1" style="1" width="10.24"/>
    <col collapsed="false" customWidth="true" hidden="true" outlineLevel="0" max="2" min="2" style="2" width="9.17"/>
    <col collapsed="false" customWidth="true" hidden="false" outlineLevel="0" max="3" min="3" style="3" width="28.43"/>
    <col collapsed="false" customWidth="true" hidden="true" outlineLevel="0" max="4" min="4" style="4" width="17.63"/>
    <col collapsed="false" customWidth="true" hidden="true" outlineLevel="0" max="5" min="5" style="4" width="28.61"/>
    <col collapsed="false" customWidth="true" hidden="false" outlineLevel="0" max="6" min="6" style="2" width="9.89"/>
    <col collapsed="false" customWidth="true" hidden="false" outlineLevel="0" max="7" min="7" style="3" width="34.73"/>
    <col collapsed="false" customWidth="true" hidden="true" outlineLevel="0" max="8" min="8" style="5" width="10.07"/>
    <col collapsed="false" customWidth="true" hidden="true" outlineLevel="0" max="9" min="9" style="5" width="10.61"/>
    <col collapsed="false" customWidth="true" hidden="false" outlineLevel="0" max="10" min="10" style="5" width="9.89"/>
    <col collapsed="false" customWidth="true" hidden="false" outlineLevel="0" max="11" min="11" style="5" width="13.13"/>
    <col collapsed="false" customWidth="true" hidden="false" outlineLevel="0" max="12" min="12" style="6" width="9.89"/>
    <col collapsed="false" customWidth="true" hidden="false" outlineLevel="0" max="13" min="13" style="5" width="12.22"/>
    <col collapsed="false" customWidth="true" hidden="false" outlineLevel="0" max="14" min="14" style="5" width="10.78"/>
    <col collapsed="false" customWidth="true" hidden="false" outlineLevel="0" max="15" min="15" style="5" width="8.63"/>
    <col collapsed="false" customWidth="true" hidden="false" outlineLevel="0" max="16" min="16" style="5" width="12.41"/>
    <col collapsed="false" customWidth="true" hidden="false" outlineLevel="0" max="17" min="17" style="5" width="9.89"/>
    <col collapsed="false" customWidth="true" hidden="true" outlineLevel="0" max="18" min="18" style="5" width="9.7"/>
    <col collapsed="false" customWidth="true" hidden="true" outlineLevel="0" max="19" min="19" style="5" width="10.24"/>
    <col collapsed="false" customWidth="true" hidden="true" outlineLevel="0" max="20" min="20" style="5" width="8.63"/>
    <col collapsed="false" customWidth="true" hidden="true" outlineLevel="0" max="21" min="21" style="5" width="10.24"/>
    <col collapsed="false" customWidth="true" hidden="true" outlineLevel="0" max="22" min="22" style="5" width="10.07"/>
    <col collapsed="false" customWidth="true" hidden="true" outlineLevel="0" max="23" min="23" style="5" width="10.78"/>
    <col collapsed="false" customWidth="true" hidden="true" outlineLevel="0" max="25" min="24" style="5" width="8.63"/>
    <col collapsed="false" customWidth="true" hidden="true" outlineLevel="0" max="26" min="26" style="5" width="10.43"/>
    <col collapsed="false" customWidth="true" hidden="true" outlineLevel="0" max="27" min="27" style="5" width="8.44"/>
    <col collapsed="false" customWidth="true" hidden="true" outlineLevel="0" max="28" min="28" style="5" width="16"/>
    <col collapsed="false" customWidth="true" hidden="true" outlineLevel="0" max="29" min="29" style="5" width="10.07"/>
    <col collapsed="false" customWidth="true" hidden="true" outlineLevel="0" max="30" min="30" style="5" width="8.63"/>
    <col collapsed="false" customWidth="true" hidden="false" outlineLevel="0" max="31" min="31" style="5" width="0.18"/>
    <col collapsed="false" customWidth="true" hidden="false" outlineLevel="0" max="32" min="32" style="5" width="13.85"/>
    <col collapsed="false" customWidth="true" hidden="false" outlineLevel="0" max="33" min="33" style="3" width="9.89"/>
    <col collapsed="false" customWidth="false" hidden="false" outlineLevel="0" max="257" min="34" style="3" width="11.5"/>
    <col collapsed="false" customWidth="false" hidden="false" outlineLevel="0" max="1025" min="258" style="0" width="11.5"/>
  </cols>
  <sheetData>
    <row r="1" customFormat="false" ht="12" hidden="false" customHeight="true" outlineLevel="0" collapsed="false">
      <c r="A1" s="7" t="s">
        <v>0</v>
      </c>
      <c r="C1" s="8"/>
    </row>
    <row r="2" customFormat="false" ht="12" hidden="false" customHeight="true" outlineLevel="0" collapsed="false">
      <c r="A2" s="7" t="s">
        <v>1</v>
      </c>
    </row>
    <row r="3" customFormat="false" ht="12" hidden="false" customHeight="true" outlineLevel="0" collapsed="false">
      <c r="A3" s="7" t="s">
        <v>1032</v>
      </c>
      <c r="B3" s="8"/>
      <c r="C3" s="9"/>
      <c r="G3" s="82" t="s">
        <v>1033</v>
      </c>
      <c r="N3" s="10" t="n">
        <v>1301</v>
      </c>
      <c r="O3" s="10" t="n">
        <v>2402</v>
      </c>
      <c r="P3" s="10" t="n">
        <v>5001</v>
      </c>
      <c r="Q3" s="10" t="n">
        <v>5002</v>
      </c>
      <c r="R3" s="10" t="n">
        <v>6220</v>
      </c>
      <c r="S3" s="10" t="n">
        <v>6219</v>
      </c>
      <c r="T3" s="10" t="n">
        <v>6212</v>
      </c>
      <c r="U3" s="10"/>
      <c r="V3" s="10" t="n">
        <v>6222</v>
      </c>
      <c r="W3" s="10" t="n">
        <v>6229</v>
      </c>
      <c r="X3" s="10" t="n">
        <v>6211</v>
      </c>
      <c r="Y3" s="10" t="s">
        <v>3</v>
      </c>
      <c r="Z3" s="10"/>
      <c r="AA3" s="10" t="n">
        <v>6230</v>
      </c>
      <c r="AB3" s="10" t="s">
        <v>4</v>
      </c>
      <c r="AC3" s="10" t="n">
        <v>6202</v>
      </c>
      <c r="AD3" s="10" t="n">
        <v>6109</v>
      </c>
      <c r="AE3" s="10" t="n">
        <v>6236</v>
      </c>
      <c r="AF3" s="10" t="n">
        <v>1002</v>
      </c>
    </row>
    <row r="4" s="14" customFormat="true" ht="43.5" hidden="false" customHeight="true" outlineLevel="0" collapsed="false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22</v>
      </c>
      <c r="S4" s="13" t="s">
        <v>23</v>
      </c>
      <c r="T4" s="13" t="s">
        <v>24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3" t="s">
        <v>33</v>
      </c>
      <c r="AD4" s="13" t="s">
        <v>34</v>
      </c>
      <c r="AE4" s="13" t="s">
        <v>35</v>
      </c>
      <c r="AF4" s="13" t="s">
        <v>36</v>
      </c>
    </row>
    <row r="5" s="26" customFormat="true" ht="19.5" hidden="false" customHeight="true" outlineLevel="0" collapsed="false">
      <c r="A5" s="15" t="n">
        <v>43066</v>
      </c>
      <c r="B5" s="73"/>
      <c r="C5" s="17" t="s">
        <v>339</v>
      </c>
      <c r="D5" s="17" t="s">
        <v>280</v>
      </c>
      <c r="E5" s="17" t="s">
        <v>72</v>
      </c>
      <c r="F5" s="42" t="n">
        <v>1983</v>
      </c>
      <c r="G5" s="42" t="s">
        <v>181</v>
      </c>
      <c r="H5" s="21"/>
      <c r="I5" s="21"/>
      <c r="J5" s="21" t="n">
        <v>850</v>
      </c>
      <c r="K5" s="21"/>
      <c r="L5" s="23"/>
      <c r="M5" s="24" t="n">
        <f aca="false">SUM(H5:J5,K5/1.12)</f>
        <v>850</v>
      </c>
      <c r="N5" s="24" t="n">
        <f aca="false">K5/1.12*0.12</f>
        <v>0</v>
      </c>
      <c r="O5" s="24" t="n">
        <f aca="false">-SUM(I5:J5,K5/1.12)*L5</f>
        <v>-0</v>
      </c>
      <c r="P5" s="24" t="n">
        <v>850</v>
      </c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 t="n">
        <f aca="false">-SUM(N5:AE5)</f>
        <v>-850</v>
      </c>
      <c r="AG5" s="25" t="n">
        <f aca="false">SUM(H5:K5)+AF5+O5</f>
        <v>0</v>
      </c>
    </row>
    <row r="6" s="26" customFormat="true" ht="19.5" hidden="false" customHeight="true" outlineLevel="0" collapsed="false">
      <c r="A6" s="15" t="n">
        <v>43073</v>
      </c>
      <c r="B6" s="73"/>
      <c r="C6" s="17" t="s">
        <v>339</v>
      </c>
      <c r="D6" s="17" t="s">
        <v>280</v>
      </c>
      <c r="E6" s="17" t="s">
        <v>72</v>
      </c>
      <c r="F6" s="42" t="n">
        <v>2018</v>
      </c>
      <c r="G6" s="43" t="s">
        <v>1034</v>
      </c>
      <c r="H6" s="21"/>
      <c r="I6" s="21"/>
      <c r="J6" s="21" t="n">
        <v>2750</v>
      </c>
      <c r="K6" s="21"/>
      <c r="L6" s="23"/>
      <c r="M6" s="24" t="n">
        <f aca="false">SUM(H6:J6,K6/1.12)</f>
        <v>2750</v>
      </c>
      <c r="N6" s="24" t="n">
        <f aca="false">K6/1.12*0.12</f>
        <v>0</v>
      </c>
      <c r="O6" s="24" t="n">
        <f aca="false">-SUM(I6:J6,K6/1.12)*L6</f>
        <v>-0</v>
      </c>
      <c r="P6" s="24" t="n">
        <v>2750</v>
      </c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 t="n">
        <f aca="false">-SUM(N6:AE6)</f>
        <v>-2750</v>
      </c>
      <c r="AG6" s="25" t="n">
        <f aca="false">SUM(H6:K6)+AF6+O6</f>
        <v>0</v>
      </c>
    </row>
    <row r="7" s="26" customFormat="true" ht="19.5" hidden="false" customHeight="true" outlineLevel="0" collapsed="false">
      <c r="A7" s="15" t="n">
        <v>43073</v>
      </c>
      <c r="B7" s="73"/>
      <c r="C7" s="17" t="s">
        <v>692</v>
      </c>
      <c r="D7" s="17" t="s">
        <v>77</v>
      </c>
      <c r="E7" s="17" t="s">
        <v>920</v>
      </c>
      <c r="F7" s="42" t="n">
        <v>29122</v>
      </c>
      <c r="G7" s="43" t="s">
        <v>1035</v>
      </c>
      <c r="H7" s="21"/>
      <c r="I7" s="21"/>
      <c r="J7" s="21"/>
      <c r="K7" s="21" t="n">
        <v>93.36</v>
      </c>
      <c r="L7" s="23"/>
      <c r="M7" s="24" t="n">
        <f aca="false">SUM(H7:J7,K7/1.12)</f>
        <v>83.3571428571429</v>
      </c>
      <c r="N7" s="24" t="n">
        <f aca="false">K7/1.12*0.12</f>
        <v>10.0028571428571</v>
      </c>
      <c r="O7" s="24" t="n">
        <f aca="false">-SUM(I7:J7,K7/1.12)*L7</f>
        <v>-0</v>
      </c>
      <c r="P7" s="24" t="n">
        <v>83.36</v>
      </c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 t="n">
        <f aca="false">-SUM(N7:AE7)</f>
        <v>-93.3628571428571</v>
      </c>
      <c r="AG7" s="25" t="n">
        <f aca="false">SUM(H7:K7)+AF7+O7</f>
        <v>-0.00285714285713823</v>
      </c>
    </row>
    <row r="8" s="26" customFormat="true" ht="19.5" hidden="false" customHeight="true" outlineLevel="0" collapsed="false">
      <c r="A8" s="15" t="n">
        <v>43074</v>
      </c>
      <c r="B8" s="73"/>
      <c r="C8" s="17" t="s">
        <v>692</v>
      </c>
      <c r="D8" s="17" t="s">
        <v>77</v>
      </c>
      <c r="E8" s="17" t="s">
        <v>920</v>
      </c>
      <c r="F8" s="42" t="n">
        <v>26819</v>
      </c>
      <c r="G8" s="43" t="s">
        <v>1036</v>
      </c>
      <c r="H8" s="21"/>
      <c r="I8" s="21"/>
      <c r="J8" s="21"/>
      <c r="K8" s="21" t="n">
        <v>72.25</v>
      </c>
      <c r="L8" s="23"/>
      <c r="M8" s="24" t="n">
        <f aca="false">SUM(H8:J8,K8/1.12)</f>
        <v>64.5089285714286</v>
      </c>
      <c r="N8" s="24" t="n">
        <f aca="false">K8/1.12*0.12</f>
        <v>7.74107142857143</v>
      </c>
      <c r="O8" s="24" t="n">
        <f aca="false">-SUM(I8:J8,K8/1.12)*L8</f>
        <v>-0</v>
      </c>
      <c r="P8" s="24"/>
      <c r="Q8" s="24" t="n">
        <v>64.51</v>
      </c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 t="n">
        <f aca="false">-SUM(N8:AE8)</f>
        <v>-72.2510714285714</v>
      </c>
      <c r="AG8" s="25" t="n">
        <f aca="false">SUM(H8:K8)+AF8+O8</f>
        <v>-0.00107142857143572</v>
      </c>
    </row>
    <row r="9" s="26" customFormat="true" ht="19.5" hidden="false" customHeight="true" outlineLevel="0" collapsed="false">
      <c r="A9" s="15" t="n">
        <v>43074</v>
      </c>
      <c r="B9" s="73"/>
      <c r="C9" s="17" t="s">
        <v>692</v>
      </c>
      <c r="D9" s="17" t="s">
        <v>77</v>
      </c>
      <c r="E9" s="17" t="s">
        <v>920</v>
      </c>
      <c r="F9" s="42" t="n">
        <v>26829</v>
      </c>
      <c r="G9" s="43" t="s">
        <v>1037</v>
      </c>
      <c r="H9" s="21"/>
      <c r="I9" s="21"/>
      <c r="J9" s="21"/>
      <c r="K9" s="21" t="n">
        <v>575</v>
      </c>
      <c r="L9" s="23"/>
      <c r="M9" s="24" t="n">
        <f aca="false">SUM(H9:J9,K9/1.12)</f>
        <v>513.392857142857</v>
      </c>
      <c r="N9" s="24" t="n">
        <f aca="false">K9/1.12*0.12</f>
        <v>61.6071428571429</v>
      </c>
      <c r="O9" s="24" t="n">
        <f aca="false">-SUM(I9:J9,K9/1.12)*L9</f>
        <v>-0</v>
      </c>
      <c r="P9" s="24" t="n">
        <v>513.39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 t="n">
        <f aca="false">-SUM(N9:AE9)</f>
        <v>-574.997142857143</v>
      </c>
      <c r="AG9" s="25" t="n">
        <f aca="false">SUM(H9:K9)+AF9+O9</f>
        <v>0.00285714285712402</v>
      </c>
    </row>
    <row r="10" s="26" customFormat="true" ht="19.5" hidden="false" customHeight="true" outlineLevel="0" collapsed="false">
      <c r="A10" s="15" t="n">
        <v>43075</v>
      </c>
      <c r="B10" s="73"/>
      <c r="C10" s="17" t="s">
        <v>692</v>
      </c>
      <c r="D10" s="17" t="s">
        <v>77</v>
      </c>
      <c r="E10" s="17" t="s">
        <v>920</v>
      </c>
      <c r="F10" s="42" t="n">
        <v>29136</v>
      </c>
      <c r="G10" s="43" t="s">
        <v>1038</v>
      </c>
      <c r="H10" s="21"/>
      <c r="I10" s="21"/>
      <c r="J10" s="21"/>
      <c r="K10" s="21" t="n">
        <v>334.25</v>
      </c>
      <c r="L10" s="23"/>
      <c r="M10" s="24" t="n">
        <f aca="false">SUM(H10:J10,K10/1.12)</f>
        <v>298.4375</v>
      </c>
      <c r="N10" s="24" t="n">
        <f aca="false">K10/1.12*0.12</f>
        <v>35.8125</v>
      </c>
      <c r="O10" s="24" t="n">
        <f aca="false">-SUM(I10:J10,K10/1.12)*L10</f>
        <v>-0</v>
      </c>
      <c r="P10" s="24" t="n">
        <v>298.44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 t="n">
        <f aca="false">-SUM(N10:AE10)</f>
        <v>-334.2525</v>
      </c>
      <c r="AG10" s="25" t="n">
        <f aca="false">SUM(H10:K10)+AF10+O10</f>
        <v>-0.00249999999999773</v>
      </c>
    </row>
    <row r="11" s="26" customFormat="true" ht="19.5" hidden="false" customHeight="true" outlineLevel="0" collapsed="false">
      <c r="A11" s="15" t="n">
        <v>43075</v>
      </c>
      <c r="B11" s="73"/>
      <c r="C11" s="17" t="s">
        <v>692</v>
      </c>
      <c r="D11" s="17" t="s">
        <v>77</v>
      </c>
      <c r="E11" s="17" t="s">
        <v>920</v>
      </c>
      <c r="F11" s="42" t="n">
        <v>29149</v>
      </c>
      <c r="G11" s="43" t="s">
        <v>1039</v>
      </c>
      <c r="H11" s="21"/>
      <c r="I11" s="21"/>
      <c r="J11" s="21"/>
      <c r="K11" s="21" t="n">
        <v>243</v>
      </c>
      <c r="L11" s="23"/>
      <c r="M11" s="24" t="n">
        <f aca="false">SUM(H11:J11,K11/1.12)</f>
        <v>216.964285714286</v>
      </c>
      <c r="N11" s="24" t="n">
        <f aca="false">K11/1.12*0.12</f>
        <v>26.0357142857143</v>
      </c>
      <c r="O11" s="24" t="n">
        <f aca="false">-SUM(I11:J11,K11/1.12)*L11</f>
        <v>-0</v>
      </c>
      <c r="P11" s="24" t="n">
        <v>216.96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 t="n">
        <f aca="false">-SUM(N11:AE11)</f>
        <v>-242.995714285714</v>
      </c>
      <c r="AG11" s="25" t="n">
        <f aca="false">SUM(H11:K11)+AF11+O11</f>
        <v>0.00428571428571445</v>
      </c>
    </row>
    <row r="12" s="26" customFormat="true" ht="19.5" hidden="false" customHeight="true" outlineLevel="0" collapsed="false">
      <c r="A12" s="15" t="n">
        <v>43075</v>
      </c>
      <c r="B12" s="73"/>
      <c r="C12" s="17" t="s">
        <v>692</v>
      </c>
      <c r="D12" s="17" t="s">
        <v>77</v>
      </c>
      <c r="E12" s="17" t="s">
        <v>920</v>
      </c>
      <c r="F12" s="42" t="n">
        <v>27458</v>
      </c>
      <c r="G12" s="43" t="s">
        <v>1040</v>
      </c>
      <c r="H12" s="21"/>
      <c r="I12" s="21"/>
      <c r="J12" s="21"/>
      <c r="K12" s="21" t="n">
        <v>123.88</v>
      </c>
      <c r="L12" s="23"/>
      <c r="M12" s="24" t="n">
        <f aca="false">SUM(H12:J12,K12/1.12)</f>
        <v>110.607142857143</v>
      </c>
      <c r="N12" s="24" t="n">
        <f aca="false">K12/1.12*0.12</f>
        <v>13.2728571428571</v>
      </c>
      <c r="O12" s="24" t="n">
        <f aca="false">-SUM(I12:J12,K12/1.12)*L12</f>
        <v>-0</v>
      </c>
      <c r="P12" s="24" t="n">
        <v>110.61</v>
      </c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 t="n">
        <f aca="false">-SUM(N12:AE12)</f>
        <v>-123.882857142857</v>
      </c>
      <c r="AG12" s="25" t="n">
        <f aca="false">SUM(H12:K12)+AF12+O12</f>
        <v>-0.00285714285715244</v>
      </c>
    </row>
    <row r="13" s="26" customFormat="true" ht="19.5" hidden="false" customHeight="true" outlineLevel="0" collapsed="false">
      <c r="A13" s="15" t="n">
        <v>43075</v>
      </c>
      <c r="B13" s="73"/>
      <c r="C13" s="17" t="s">
        <v>46</v>
      </c>
      <c r="D13" s="17" t="s">
        <v>47</v>
      </c>
      <c r="E13" s="17" t="s">
        <v>533</v>
      </c>
      <c r="F13" s="42" t="n">
        <v>63998</v>
      </c>
      <c r="G13" s="43" t="s">
        <v>1041</v>
      </c>
      <c r="H13" s="21"/>
      <c r="I13" s="21"/>
      <c r="J13" s="21"/>
      <c r="K13" s="21" t="n">
        <f aca="false">1234.51+148.14</f>
        <v>1382.65</v>
      </c>
      <c r="L13" s="23" t="n">
        <v>0.01</v>
      </c>
      <c r="M13" s="24" t="n">
        <f aca="false">SUM(H13:J13,K13/1.12)</f>
        <v>1234.50892857143</v>
      </c>
      <c r="N13" s="24" t="n">
        <f aca="false">K13/1.12*0.12</f>
        <v>148.141071428571</v>
      </c>
      <c r="O13" s="24" t="n">
        <f aca="false">-SUM(I13:J13,K13/1.12)*L13</f>
        <v>-12.3450892857143</v>
      </c>
      <c r="P13" s="24" t="n">
        <v>1234.51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 t="n">
        <f aca="false">-SUM(N13:AE13)</f>
        <v>-1370.30598214286</v>
      </c>
      <c r="AG13" s="25" t="n">
        <f aca="false">SUM(H13:K13)+AF13+O13</f>
        <v>-0.00107142857133979</v>
      </c>
    </row>
    <row r="14" s="26" customFormat="true" ht="19.5" hidden="false" customHeight="true" outlineLevel="0" collapsed="false">
      <c r="A14" s="15" t="n">
        <v>43075</v>
      </c>
      <c r="B14" s="73"/>
      <c r="C14" s="17" t="s">
        <v>46</v>
      </c>
      <c r="D14" s="17" t="s">
        <v>47</v>
      </c>
      <c r="E14" s="17" t="s">
        <v>533</v>
      </c>
      <c r="F14" s="42" t="n">
        <v>63998</v>
      </c>
      <c r="G14" s="43" t="s">
        <v>700</v>
      </c>
      <c r="H14" s="21"/>
      <c r="I14" s="21"/>
      <c r="J14" s="21" t="n">
        <v>59.45</v>
      </c>
      <c r="K14" s="21"/>
      <c r="L14" s="23" t="n">
        <v>0.01</v>
      </c>
      <c r="M14" s="24" t="n">
        <f aca="false">SUM(H14:J14,K14/1.12)</f>
        <v>59.45</v>
      </c>
      <c r="N14" s="24" t="n">
        <f aca="false">K14/1.12*0.12</f>
        <v>0</v>
      </c>
      <c r="O14" s="24" t="n">
        <f aca="false">-SUM(I14:J14,K14/1.12)*L14</f>
        <v>-0.5945</v>
      </c>
      <c r="P14" s="24" t="n">
        <v>59.45</v>
      </c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 t="n">
        <f aca="false">-SUM(N14:AE14)</f>
        <v>-58.8555</v>
      </c>
      <c r="AG14" s="25" t="n">
        <f aca="false">SUM(H14:K14)+AF14+O14</f>
        <v>-3.5527136788005E-015</v>
      </c>
    </row>
    <row r="15" s="26" customFormat="true" ht="19.5" hidden="false" customHeight="true" outlineLevel="0" collapsed="false">
      <c r="A15" s="15" t="n">
        <v>43076</v>
      </c>
      <c r="B15" s="73"/>
      <c r="C15" s="17" t="s">
        <v>339</v>
      </c>
      <c r="D15" s="17" t="s">
        <v>280</v>
      </c>
      <c r="E15" s="17" t="s">
        <v>72</v>
      </c>
      <c r="F15" s="42" t="n">
        <v>2034</v>
      </c>
      <c r="G15" s="43" t="s">
        <v>916</v>
      </c>
      <c r="H15" s="21"/>
      <c r="I15" s="21"/>
      <c r="J15" s="21" t="n">
        <v>280</v>
      </c>
      <c r="K15" s="21"/>
      <c r="L15" s="23"/>
      <c r="M15" s="24" t="n">
        <f aca="false">SUM(H15:J15,K15/1.12)</f>
        <v>280</v>
      </c>
      <c r="N15" s="24" t="n">
        <f aca="false">K15/1.12*0.12</f>
        <v>0</v>
      </c>
      <c r="O15" s="24" t="n">
        <f aca="false">-SUM(I15:J15,K15/1.12)*L15</f>
        <v>-0</v>
      </c>
      <c r="P15" s="24" t="n">
        <v>280</v>
      </c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 t="n">
        <f aca="false">-SUM(N15:AE15)</f>
        <v>-280</v>
      </c>
      <c r="AG15" s="25" t="n">
        <f aca="false">SUM(H15:K15)+AF15+O15</f>
        <v>0</v>
      </c>
    </row>
    <row r="16" s="26" customFormat="true" ht="19.5" hidden="false" customHeight="true" outlineLevel="0" collapsed="false">
      <c r="A16" s="15" t="n">
        <v>43076</v>
      </c>
      <c r="B16" s="73"/>
      <c r="C16" s="17" t="s">
        <v>692</v>
      </c>
      <c r="D16" s="17" t="s">
        <v>77</v>
      </c>
      <c r="E16" s="17" t="s">
        <v>920</v>
      </c>
      <c r="F16" s="42" t="n">
        <v>27469</v>
      </c>
      <c r="G16" s="43" t="s">
        <v>1042</v>
      </c>
      <c r="H16" s="21"/>
      <c r="I16" s="21"/>
      <c r="J16" s="21"/>
      <c r="K16" s="21" t="n">
        <v>481.5</v>
      </c>
      <c r="L16" s="23"/>
      <c r="M16" s="24" t="n">
        <f aca="false">SUM(H16:J16,K16/1.12)</f>
        <v>429.910714285714</v>
      </c>
      <c r="N16" s="24" t="n">
        <f aca="false">K16/1.12*0.12</f>
        <v>51.5892857142857</v>
      </c>
      <c r="O16" s="24" t="n">
        <f aca="false">-SUM(I16:J16,K16/1.12)*L16</f>
        <v>-0</v>
      </c>
      <c r="P16" s="24" t="n">
        <v>429.91</v>
      </c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 t="n">
        <f aca="false">-SUM(N16:AE16)</f>
        <v>-481.499285714286</v>
      </c>
      <c r="AG16" s="25" t="n">
        <f aca="false">SUM(H16:K16)+AF16+O16</f>
        <v>0.000714285714252583</v>
      </c>
    </row>
    <row r="17" s="26" customFormat="true" ht="19.5" hidden="false" customHeight="true" outlineLevel="0" collapsed="false">
      <c r="A17" s="15"/>
      <c r="B17" s="73"/>
      <c r="C17" s="17"/>
      <c r="D17" s="17"/>
      <c r="E17" s="17"/>
      <c r="F17" s="42"/>
      <c r="G17" s="43"/>
      <c r="H17" s="21"/>
      <c r="I17" s="21"/>
      <c r="J17" s="21"/>
      <c r="K17" s="21"/>
      <c r="L17" s="23"/>
      <c r="M17" s="24" t="n">
        <f aca="false">SUM(H17:J17,K17/1.12)</f>
        <v>0</v>
      </c>
      <c r="N17" s="24" t="n">
        <f aca="false">K17/1.12*0.12</f>
        <v>0</v>
      </c>
      <c r="O17" s="24" t="n">
        <f aca="false">-SUM(I17:J17,K17/1.12)*L17</f>
        <v>-0</v>
      </c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 t="n">
        <f aca="false">-SUM(N17:AE17)</f>
        <v>-0</v>
      </c>
      <c r="AG17" s="25" t="n">
        <f aca="false">SUM(H17:K17)+AF17+O17</f>
        <v>0</v>
      </c>
    </row>
    <row r="18" s="26" customFormat="true" ht="19.5" hidden="false" customHeight="true" outlineLevel="0" collapsed="false">
      <c r="A18" s="15"/>
      <c r="B18" s="73"/>
      <c r="C18" s="74"/>
      <c r="D18" s="74"/>
      <c r="E18" s="74"/>
      <c r="F18" s="42"/>
      <c r="G18" s="43"/>
      <c r="H18" s="21"/>
      <c r="I18" s="21"/>
      <c r="J18" s="21"/>
      <c r="K18" s="21"/>
      <c r="L18" s="23"/>
      <c r="M18" s="24" t="n">
        <f aca="false">SUM(H18:J18,K18/1.12)</f>
        <v>0</v>
      </c>
      <c r="N18" s="24" t="n">
        <f aca="false">K18/1.12*0.12</f>
        <v>0</v>
      </c>
      <c r="O18" s="24" t="n">
        <f aca="false">-SUM(I18:J18,K18/1.12)*L18</f>
        <v>-0</v>
      </c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 t="n">
        <f aca="false">-SUM(N18:AE18)</f>
        <v>-0</v>
      </c>
      <c r="AG18" s="25" t="n">
        <f aca="false">SUM(H18:K18)+AF18+O18</f>
        <v>0</v>
      </c>
    </row>
    <row r="19" s="57" customFormat="true" ht="12" hidden="false" customHeight="true" outlineLevel="0" collapsed="false">
      <c r="A19" s="51"/>
      <c r="B19" s="52"/>
      <c r="C19" s="53"/>
      <c r="D19" s="54"/>
      <c r="E19" s="54"/>
      <c r="F19" s="55"/>
      <c r="G19" s="53"/>
      <c r="H19" s="56" t="n">
        <f aca="false">SUM(H5:H18)</f>
        <v>0</v>
      </c>
      <c r="I19" s="56" t="n">
        <f aca="false">SUM(I5:I18)</f>
        <v>0</v>
      </c>
      <c r="J19" s="56" t="n">
        <f aca="false">SUM(J5:J18)</f>
        <v>3939.45</v>
      </c>
      <c r="K19" s="56" t="n">
        <f aca="false">SUM(K5:K18)</f>
        <v>3305.89</v>
      </c>
      <c r="L19" s="56" t="n">
        <f aca="false">SUM(L5:L18)</f>
        <v>0.02</v>
      </c>
      <c r="M19" s="56" t="n">
        <f aca="false">SUM(M5:M18)</f>
        <v>6891.1375</v>
      </c>
      <c r="N19" s="56" t="n">
        <f aca="false">SUM(N5:N18)</f>
        <v>354.2025</v>
      </c>
      <c r="O19" s="56" t="n">
        <f aca="false">SUM(O5:O18)</f>
        <v>-12.9395892857143</v>
      </c>
      <c r="P19" s="56" t="n">
        <f aca="false">SUM(P5:P18)</f>
        <v>6826.63</v>
      </c>
      <c r="Q19" s="56" t="n">
        <f aca="false">SUM(Q5:Q18)</f>
        <v>64.51</v>
      </c>
      <c r="R19" s="56" t="n">
        <f aca="false">SUM(R5:R18)</f>
        <v>0</v>
      </c>
      <c r="S19" s="56" t="n">
        <f aca="false">SUM(S5:S18)</f>
        <v>0</v>
      </c>
      <c r="T19" s="56" t="n">
        <f aca="false">SUM(T5:T18)</f>
        <v>0</v>
      </c>
      <c r="U19" s="56" t="n">
        <f aca="false">SUM(U5:U18)</f>
        <v>0</v>
      </c>
      <c r="V19" s="56" t="n">
        <f aca="false">SUM(V5:V18)</f>
        <v>0</v>
      </c>
      <c r="W19" s="56" t="n">
        <f aca="false">SUM(W5:W18)</f>
        <v>0</v>
      </c>
      <c r="X19" s="56" t="n">
        <f aca="false">SUM(X5:X18)</f>
        <v>0</v>
      </c>
      <c r="Y19" s="56" t="n">
        <f aca="false">SUM(Y5:Y18)</f>
        <v>0</v>
      </c>
      <c r="Z19" s="56" t="n">
        <f aca="false">SUM(Z5:Z18)</f>
        <v>0</v>
      </c>
      <c r="AA19" s="56" t="n">
        <f aca="false">SUM(AA5:AA18)</f>
        <v>0</v>
      </c>
      <c r="AB19" s="56" t="n">
        <f aca="false">SUM(AB5:AB18)</f>
        <v>0</v>
      </c>
      <c r="AC19" s="56" t="n">
        <f aca="false">SUM(AC5:AC18)</f>
        <v>0</v>
      </c>
      <c r="AD19" s="56" t="n">
        <f aca="false">SUM(AD5:AD18)</f>
        <v>0</v>
      </c>
      <c r="AE19" s="56" t="n">
        <f aca="false">SUM(AE5:AE18)</f>
        <v>0</v>
      </c>
      <c r="AF19" s="56" t="n">
        <f aca="false">SUM(AF5:AF18)</f>
        <v>-7232.40291071429</v>
      </c>
      <c r="AG19" s="56" t="n">
        <f aca="false">SUM(AG5:AG18)</f>
        <v>-0.00249999999997641</v>
      </c>
    </row>
    <row r="20" customFormat="false" ht="12" hidden="false" customHeight="true" outlineLevel="0" collapsed="false"/>
    <row r="21" customFormat="false" ht="12" hidden="false" customHeight="true" outlineLevel="0" collapsed="false">
      <c r="K21" s="77" t="n">
        <f aca="false">+K19+J19+H19</f>
        <v>7245.34</v>
      </c>
      <c r="AF21" s="83" t="n">
        <f aca="false">+AF19</f>
        <v>-7232.40291071429</v>
      </c>
    </row>
    <row r="22" customFormat="false" ht="12" hidden="false" customHeight="true" outlineLevel="0" collapsed="false"/>
    <row r="23" customFormat="false" ht="12" hidden="false" customHeight="true" outlineLevel="0" collapsed="false">
      <c r="C23" s="58" t="s">
        <v>140</v>
      </c>
      <c r="G23" s="57"/>
      <c r="K23" s="59"/>
      <c r="L23" s="59"/>
      <c r="M23" s="59"/>
    </row>
    <row r="24" customFormat="false" ht="12" hidden="false" customHeight="true" outlineLevel="0" collapsed="false"/>
    <row r="25" customFormat="false" ht="12" hidden="false" customHeight="true" outlineLevel="0" collapsed="false"/>
    <row r="26" customFormat="false" ht="12" hidden="false" customHeight="true" outlineLevel="0" collapsed="false">
      <c r="A26" s="3"/>
      <c r="B26" s="3"/>
      <c r="D26" s="3"/>
      <c r="E26" s="3"/>
      <c r="F26" s="3"/>
      <c r="H26" s="3"/>
      <c r="I26" s="3"/>
      <c r="J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customFormat="false" ht="12" hidden="false" customHeight="true" outlineLevel="0" collapsed="false"/>
    <row r="28" customFormat="false" ht="12" hidden="false" customHeight="true" outlineLevel="0" collapsed="false"/>
    <row r="29" customFormat="false" ht="12" hidden="false" customHeight="true" outlineLevel="0" collapsed="false"/>
    <row r="30" customFormat="false" ht="12" hidden="false" customHeight="true" outlineLevel="0" collapsed="false"/>
    <row r="31" customFormat="false" ht="12" hidden="false" customHeight="true" outlineLevel="0" collapsed="false"/>
    <row r="32" customFormat="false" ht="12" hidden="false" customHeight="true" outlineLevel="0" collapsed="false"/>
    <row r="33" customFormat="false" ht="12" hidden="false" customHeight="true" outlineLevel="0" collapsed="false">
      <c r="Q33" s="5" t="n">
        <v>0</v>
      </c>
    </row>
    <row r="34" customFormat="false" ht="12" hidden="false" customHeight="true" outlineLevel="0" collapsed="false"/>
  </sheetData>
  <mergeCells count="1">
    <mergeCell ref="K23:M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1.25" zeroHeight="false" outlineLevelRow="0" outlineLevelCol="0"/>
  <cols>
    <col collapsed="false" customWidth="true" hidden="false" outlineLevel="0" max="1" min="1" style="1" width="12.05"/>
    <col collapsed="false" customWidth="true" hidden="true" outlineLevel="0" max="2" min="2" style="2" width="9.17"/>
    <col collapsed="false" customWidth="true" hidden="false" outlineLevel="0" max="3" min="3" style="3" width="32.58"/>
    <col collapsed="false" customWidth="true" hidden="false" outlineLevel="0" max="4" min="4" style="4" width="17.63"/>
    <col collapsed="false" customWidth="true" hidden="false" outlineLevel="0" max="5" min="5" style="4" width="28.61"/>
    <col collapsed="false" customWidth="true" hidden="false" outlineLevel="0" max="6" min="6" style="2" width="9.89"/>
    <col collapsed="false" customWidth="true" hidden="false" outlineLevel="0" max="7" min="7" style="3" width="38.86"/>
    <col collapsed="false" customWidth="true" hidden="false" outlineLevel="0" max="8" min="8" style="5" width="10.07"/>
    <col collapsed="false" customWidth="true" hidden="false" outlineLevel="0" max="9" min="9" style="5" width="10.61"/>
    <col collapsed="false" customWidth="true" hidden="false" outlineLevel="0" max="10" min="10" style="5" width="14.02"/>
    <col collapsed="false" customWidth="true" hidden="false" outlineLevel="0" max="11" min="11" style="5" width="15.29"/>
    <col collapsed="false" customWidth="true" hidden="false" outlineLevel="0" max="12" min="12" style="6" width="10.24"/>
    <col collapsed="false" customWidth="true" hidden="false" outlineLevel="0" max="13" min="13" style="5" width="14.39"/>
    <col collapsed="false" customWidth="true" hidden="false" outlineLevel="0" max="14" min="14" style="5" width="9.89"/>
    <col collapsed="false" customWidth="true" hidden="false" outlineLevel="0" max="15" min="15" style="5" width="8.63"/>
    <col collapsed="false" customWidth="true" hidden="false" outlineLevel="0" max="16" min="16" style="5" width="14.39"/>
    <col collapsed="false" customWidth="true" hidden="false" outlineLevel="0" max="17" min="17" style="5" width="12.59"/>
    <col collapsed="false" customWidth="true" hidden="false" outlineLevel="0" max="18" min="18" style="5" width="10.78"/>
    <col collapsed="false" customWidth="true" hidden="false" outlineLevel="0" max="19" min="19" style="5" width="10.43"/>
    <col collapsed="false" customWidth="true" hidden="false" outlineLevel="0" max="22" min="20" style="5" width="12.41"/>
    <col collapsed="false" customWidth="true" hidden="false" outlineLevel="0" max="24" min="23" style="5" width="9.89"/>
    <col collapsed="false" customWidth="true" hidden="false" outlineLevel="0" max="25" min="25" style="5" width="10.61"/>
    <col collapsed="false" customWidth="true" hidden="false" outlineLevel="0" max="26" min="26" style="5" width="8.26"/>
    <col collapsed="false" customWidth="true" hidden="false" outlineLevel="0" max="27" min="27" style="5" width="8.63"/>
    <col collapsed="false" customWidth="true" hidden="false" outlineLevel="0" max="28" min="28" style="5" width="11.87"/>
    <col collapsed="false" customWidth="true" hidden="false" outlineLevel="0" max="29" min="29" style="5" width="12.41"/>
    <col collapsed="false" customWidth="true" hidden="false" outlineLevel="0" max="30" min="30" style="5" width="9.89"/>
    <col collapsed="false" customWidth="true" hidden="false" outlineLevel="0" max="31" min="31" style="5" width="10.78"/>
    <col collapsed="false" customWidth="true" hidden="false" outlineLevel="0" max="32" min="32" style="5" width="11.87"/>
    <col collapsed="false" customWidth="true" hidden="false" outlineLevel="0" max="33" min="33" style="3" width="10.24"/>
    <col collapsed="false" customWidth="false" hidden="false" outlineLevel="0" max="257" min="34" style="3" width="11.5"/>
    <col collapsed="false" customWidth="false" hidden="false" outlineLevel="0" max="1025" min="258" style="0" width="11.5"/>
  </cols>
  <sheetData>
    <row r="1" customFormat="false" ht="12" hidden="false" customHeight="true" outlineLevel="0" collapsed="false">
      <c r="A1" s="7" t="s">
        <v>0</v>
      </c>
      <c r="C1" s="8"/>
    </row>
    <row r="2" customFormat="false" ht="12" hidden="false" customHeight="true" outlineLevel="0" collapsed="false">
      <c r="A2" s="7" t="s">
        <v>1</v>
      </c>
    </row>
    <row r="3" customFormat="false" ht="12" hidden="false" customHeight="true" outlineLevel="0" collapsed="false">
      <c r="A3" s="7" t="s">
        <v>141</v>
      </c>
      <c r="B3" s="8"/>
      <c r="C3" s="9"/>
      <c r="N3" s="10" t="n">
        <v>1301</v>
      </c>
      <c r="O3" s="10" t="n">
        <v>2402</v>
      </c>
      <c r="P3" s="10" t="n">
        <v>5001</v>
      </c>
      <c r="Q3" s="10" t="n">
        <v>5002</v>
      </c>
      <c r="R3" s="10" t="n">
        <v>6220</v>
      </c>
      <c r="S3" s="10" t="n">
        <v>6219</v>
      </c>
      <c r="T3" s="10" t="n">
        <v>6212</v>
      </c>
      <c r="U3" s="10"/>
      <c r="V3" s="10" t="n">
        <v>6222</v>
      </c>
      <c r="W3" s="10" t="n">
        <v>6229</v>
      </c>
      <c r="X3" s="10" t="n">
        <v>6211</v>
      </c>
      <c r="Y3" s="10" t="s">
        <v>3</v>
      </c>
      <c r="Z3" s="10"/>
      <c r="AA3" s="10" t="n">
        <v>6230</v>
      </c>
      <c r="AB3" s="10" t="s">
        <v>4</v>
      </c>
      <c r="AC3" s="10" t="n">
        <v>6202</v>
      </c>
      <c r="AD3" s="10" t="n">
        <v>6109</v>
      </c>
      <c r="AE3" s="10" t="n">
        <v>6236</v>
      </c>
      <c r="AF3" s="10" t="n">
        <v>1002</v>
      </c>
    </row>
    <row r="4" s="14" customFormat="true" ht="30" hidden="false" customHeight="true" outlineLevel="0" collapsed="false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22</v>
      </c>
      <c r="S4" s="13" t="s">
        <v>23</v>
      </c>
      <c r="T4" s="13" t="s">
        <v>24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3" t="s">
        <v>33</v>
      </c>
      <c r="AD4" s="13" t="s">
        <v>34</v>
      </c>
      <c r="AE4" s="13" t="s">
        <v>35</v>
      </c>
      <c r="AF4" s="13" t="s">
        <v>36</v>
      </c>
    </row>
    <row r="5" s="26" customFormat="true" ht="21.75" hidden="false" customHeight="true" outlineLevel="0" collapsed="false">
      <c r="A5" s="27" t="n">
        <v>42767</v>
      </c>
      <c r="B5" s="16"/>
      <c r="C5" s="17" t="s">
        <v>142</v>
      </c>
      <c r="D5" s="18" t="s">
        <v>143</v>
      </c>
      <c r="E5" s="18" t="s">
        <v>144</v>
      </c>
      <c r="F5" s="19" t="n">
        <v>6760</v>
      </c>
      <c r="G5" s="40" t="s">
        <v>145</v>
      </c>
      <c r="H5" s="21"/>
      <c r="I5" s="21"/>
      <c r="J5" s="21"/>
      <c r="K5" s="22" t="n">
        <v>142</v>
      </c>
      <c r="L5" s="23"/>
      <c r="M5" s="24" t="n">
        <f aca="false">SUM(H5:J5,K5/1.12)</f>
        <v>126.785714285714</v>
      </c>
      <c r="N5" s="24" t="n">
        <f aca="false">K5/1.12*0.12</f>
        <v>15.2142857142857</v>
      </c>
      <c r="O5" s="24" t="n">
        <f aca="false">-SUM(I5:J5,K5/1.12)*L5</f>
        <v>-0</v>
      </c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 t="n">
        <v>126.79</v>
      </c>
      <c r="AE5" s="24"/>
      <c r="AF5" s="24" t="n">
        <f aca="false">-SUM(N5:AE5)</f>
        <v>-142.004285714286</v>
      </c>
      <c r="AG5" s="25" t="n">
        <f aca="false">SUM(H5:K5)+AF5+O5</f>
        <v>-0.00428571428571445</v>
      </c>
    </row>
    <row r="6" s="26" customFormat="true" ht="21.75" hidden="false" customHeight="true" outlineLevel="0" collapsed="false">
      <c r="A6" s="27" t="n">
        <v>42767</v>
      </c>
      <c r="B6" s="16"/>
      <c r="C6" s="17" t="s">
        <v>46</v>
      </c>
      <c r="D6" s="18" t="s">
        <v>47</v>
      </c>
      <c r="E6" s="18" t="s">
        <v>48</v>
      </c>
      <c r="F6" s="19" t="n">
        <v>21943</v>
      </c>
      <c r="G6" s="40" t="s">
        <v>146</v>
      </c>
      <c r="H6" s="21"/>
      <c r="I6" s="21"/>
      <c r="J6" s="21" t="n">
        <v>939.2</v>
      </c>
      <c r="K6" s="22"/>
      <c r="L6" s="23"/>
      <c r="M6" s="24" t="n">
        <f aca="false">SUM(H6:J6,K6/1.12)</f>
        <v>939.2</v>
      </c>
      <c r="N6" s="24" t="n">
        <f aca="false">K6/1.12*0.12</f>
        <v>0</v>
      </c>
      <c r="O6" s="24" t="n">
        <f aca="false">-SUM(I6:J6,K6/1.12)*L6</f>
        <v>-0</v>
      </c>
      <c r="P6" s="24" t="n">
        <v>939.2</v>
      </c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 t="n">
        <f aca="false">-SUM(N6:AE6)</f>
        <v>-939.2</v>
      </c>
      <c r="AG6" s="25" t="n">
        <f aca="false">SUM(H6:K6)+AF6+O6</f>
        <v>0</v>
      </c>
    </row>
    <row r="7" s="26" customFormat="true" ht="21.75" hidden="false" customHeight="true" outlineLevel="0" collapsed="false">
      <c r="A7" s="27" t="n">
        <v>42767</v>
      </c>
      <c r="B7" s="16"/>
      <c r="C7" s="17" t="s">
        <v>46</v>
      </c>
      <c r="D7" s="18" t="s">
        <v>47</v>
      </c>
      <c r="E7" s="18" t="s">
        <v>48</v>
      </c>
      <c r="F7" s="19" t="n">
        <v>21943</v>
      </c>
      <c r="G7" s="43" t="s">
        <v>147</v>
      </c>
      <c r="H7" s="21"/>
      <c r="I7" s="21"/>
      <c r="J7" s="21"/>
      <c r="K7" s="22" t="n">
        <f aca="false">1391.47+166.98</f>
        <v>1558.45</v>
      </c>
      <c r="L7" s="23"/>
      <c r="M7" s="24" t="n">
        <f aca="false">SUM(H7:J7,K7/1.12)</f>
        <v>1391.47321428571</v>
      </c>
      <c r="N7" s="24" t="n">
        <f aca="false">K7/1.12*0.12</f>
        <v>166.976785714286</v>
      </c>
      <c r="O7" s="24" t="n">
        <f aca="false">-SUM(I7:J7,K7/1.12)*L7</f>
        <v>-0</v>
      </c>
      <c r="P7" s="24" t="n">
        <v>1391.47</v>
      </c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 t="n">
        <f aca="false">-SUM(N7:AE7)</f>
        <v>-1558.44678571429</v>
      </c>
      <c r="AG7" s="25" t="n">
        <f aca="false">SUM(H7:K7)+AF7+O7</f>
        <v>0.00321428571419347</v>
      </c>
    </row>
    <row r="8" s="26" customFormat="true" ht="21.75" hidden="false" customHeight="true" outlineLevel="0" collapsed="false">
      <c r="A8" s="27" t="n">
        <v>42767</v>
      </c>
      <c r="B8" s="16"/>
      <c r="C8" s="17" t="s">
        <v>148</v>
      </c>
      <c r="D8" s="18"/>
      <c r="E8" s="18"/>
      <c r="F8" s="19"/>
      <c r="G8" s="40" t="s">
        <v>149</v>
      </c>
      <c r="H8" s="21" t="n">
        <v>481</v>
      </c>
      <c r="I8" s="21"/>
      <c r="J8" s="21"/>
      <c r="K8" s="22"/>
      <c r="L8" s="23"/>
      <c r="M8" s="24" t="n">
        <f aca="false">SUM(H8:J8,K8/1.12)</f>
        <v>481</v>
      </c>
      <c r="N8" s="24" t="n">
        <f aca="false">K8/1.12*0.12</f>
        <v>0</v>
      </c>
      <c r="O8" s="24" t="n">
        <f aca="false">-SUM(I8:J8,K8/1.12)*L8</f>
        <v>-0</v>
      </c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 t="n">
        <v>481</v>
      </c>
      <c r="AC8" s="24"/>
      <c r="AD8" s="24"/>
      <c r="AE8" s="24"/>
      <c r="AF8" s="24" t="n">
        <f aca="false">-SUM(N8:AE8)</f>
        <v>-481</v>
      </c>
      <c r="AG8" s="25" t="n">
        <f aca="false">SUM(H8:K8)+AF8+O8</f>
        <v>0</v>
      </c>
    </row>
    <row r="9" s="26" customFormat="true" ht="21.75" hidden="false" customHeight="true" outlineLevel="0" collapsed="false">
      <c r="A9" s="27" t="n">
        <v>42768</v>
      </c>
      <c r="B9" s="16"/>
      <c r="C9" s="17" t="s">
        <v>150</v>
      </c>
      <c r="D9" s="18" t="s">
        <v>151</v>
      </c>
      <c r="E9" s="18" t="s">
        <v>152</v>
      </c>
      <c r="F9" s="19" t="n">
        <v>4716</v>
      </c>
      <c r="G9" s="40" t="s">
        <v>153</v>
      </c>
      <c r="H9" s="21"/>
      <c r="I9" s="21"/>
      <c r="J9" s="21"/>
      <c r="K9" s="22" t="n">
        <v>400</v>
      </c>
      <c r="L9" s="23"/>
      <c r="M9" s="24" t="n">
        <f aca="false">SUM(H9:J9,K9/1.12)</f>
        <v>357.142857142857</v>
      </c>
      <c r="N9" s="24" t="n">
        <f aca="false">K9/1.12*0.12</f>
        <v>42.8571428571429</v>
      </c>
      <c r="O9" s="24" t="n">
        <f aca="false">-SUM(I9:J9,K9/1.12)*L9</f>
        <v>-0</v>
      </c>
      <c r="P9" s="24" t="n">
        <v>357.14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 t="n">
        <f aca="false">-SUM(N9:AE9)</f>
        <v>-399.997142857143</v>
      </c>
      <c r="AG9" s="25" t="n">
        <f aca="false">SUM(H9:K9)+AF9+O9</f>
        <v>0.00285714285718086</v>
      </c>
    </row>
    <row r="10" s="26" customFormat="true" ht="21.75" hidden="false" customHeight="true" outlineLevel="0" collapsed="false">
      <c r="A10" s="27" t="n">
        <v>42768</v>
      </c>
      <c r="B10" s="16"/>
      <c r="C10" s="17" t="s">
        <v>154</v>
      </c>
      <c r="D10" s="18"/>
      <c r="E10" s="18"/>
      <c r="F10" s="19"/>
      <c r="G10" s="40" t="s">
        <v>149</v>
      </c>
      <c r="H10" s="21" t="n">
        <v>481</v>
      </c>
      <c r="I10" s="21"/>
      <c r="J10" s="21"/>
      <c r="K10" s="22"/>
      <c r="L10" s="23"/>
      <c r="M10" s="24" t="n">
        <f aca="false">SUM(H10:J10,K10/1.12)</f>
        <v>481</v>
      </c>
      <c r="N10" s="24" t="n">
        <f aca="false">K10/1.12*0.12</f>
        <v>0</v>
      </c>
      <c r="O10" s="24" t="n">
        <f aca="false">-SUM(I10:J10,K10/1.12)*L10</f>
        <v>-0</v>
      </c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 t="n">
        <v>481</v>
      </c>
      <c r="AC10" s="24"/>
      <c r="AD10" s="24"/>
      <c r="AE10" s="24"/>
      <c r="AF10" s="24" t="n">
        <f aca="false">-SUM(N10:AE10)</f>
        <v>-481</v>
      </c>
      <c r="AG10" s="25" t="n">
        <f aca="false">SUM(H10:K10)+AF10+O10</f>
        <v>0</v>
      </c>
    </row>
    <row r="11" s="26" customFormat="true" ht="21.75" hidden="false" customHeight="true" outlineLevel="0" collapsed="false">
      <c r="A11" s="27" t="n">
        <v>42768</v>
      </c>
      <c r="B11" s="16"/>
      <c r="C11" s="17" t="s">
        <v>84</v>
      </c>
      <c r="D11" s="18" t="s">
        <v>85</v>
      </c>
      <c r="E11" s="18" t="s">
        <v>86</v>
      </c>
      <c r="F11" s="19" t="n">
        <v>81059</v>
      </c>
      <c r="G11" s="40" t="s">
        <v>155</v>
      </c>
      <c r="H11" s="21"/>
      <c r="I11" s="21"/>
      <c r="J11" s="21"/>
      <c r="K11" s="22" t="n">
        <v>2432.96</v>
      </c>
      <c r="L11" s="23"/>
      <c r="M11" s="24" t="n">
        <f aca="false">SUM(H11:J11,K11/1.12)</f>
        <v>2172.28571428571</v>
      </c>
      <c r="N11" s="24" t="n">
        <f aca="false">K11/1.12*0.12</f>
        <v>260.674285714286</v>
      </c>
      <c r="O11" s="24" t="n">
        <f aca="false">-SUM(I11:J11,K11/1.12)*L11</f>
        <v>-0</v>
      </c>
      <c r="P11" s="24" t="n">
        <v>2172.29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 t="n">
        <f aca="false">-SUM(N11:AE11)</f>
        <v>-2432.96428571429</v>
      </c>
      <c r="AG11" s="25" t="n">
        <f aca="false">SUM(H11:K11)+AF11+O11</f>
        <v>-0.00428571428574287</v>
      </c>
    </row>
    <row r="12" s="26" customFormat="true" ht="21.75" hidden="false" customHeight="true" outlineLevel="0" collapsed="false">
      <c r="A12" s="27" t="n">
        <v>42768</v>
      </c>
      <c r="B12" s="16"/>
      <c r="C12" s="17" t="s">
        <v>76</v>
      </c>
      <c r="D12" s="18" t="s">
        <v>77</v>
      </c>
      <c r="E12" s="18" t="s">
        <v>39</v>
      </c>
      <c r="F12" s="19" t="n">
        <v>23984</v>
      </c>
      <c r="G12" s="40" t="s">
        <v>156</v>
      </c>
      <c r="H12" s="21"/>
      <c r="I12" s="21"/>
      <c r="J12" s="21"/>
      <c r="K12" s="22" t="n">
        <v>196</v>
      </c>
      <c r="L12" s="23"/>
      <c r="M12" s="24" t="n">
        <f aca="false">SUM(H12:J12,K12/1.12)</f>
        <v>175</v>
      </c>
      <c r="N12" s="24" t="n">
        <f aca="false">K12/1.12*0.12</f>
        <v>21</v>
      </c>
      <c r="O12" s="24" t="n">
        <f aca="false">-SUM(I12:J12,K12/1.12)*L12</f>
        <v>-0</v>
      </c>
      <c r="P12" s="24" t="n">
        <v>175</v>
      </c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 t="n">
        <f aca="false">-SUM(N12:AE12)</f>
        <v>-196</v>
      </c>
      <c r="AG12" s="25" t="n">
        <f aca="false">SUM(H12:K12)+AF12+O12</f>
        <v>0</v>
      </c>
    </row>
    <row r="13" s="26" customFormat="true" ht="21.75" hidden="false" customHeight="true" outlineLevel="0" collapsed="false">
      <c r="A13" s="27" t="n">
        <v>42768</v>
      </c>
      <c r="B13" s="16"/>
      <c r="C13" s="17" t="s">
        <v>88</v>
      </c>
      <c r="D13" s="18"/>
      <c r="E13" s="18"/>
      <c r="F13" s="19"/>
      <c r="G13" s="20" t="s">
        <v>157</v>
      </c>
      <c r="H13" s="21" t="n">
        <v>100</v>
      </c>
      <c r="I13" s="21"/>
      <c r="J13" s="21"/>
      <c r="K13" s="22"/>
      <c r="L13" s="23"/>
      <c r="M13" s="24" t="n">
        <f aca="false">SUM(H13:J13,K13/1.12)</f>
        <v>100</v>
      </c>
      <c r="N13" s="24" t="n">
        <f aca="false">K13/1.12*0.12</f>
        <v>0</v>
      </c>
      <c r="O13" s="24" t="n">
        <f aca="false">-SUM(I13:J13,K13/1.12)*L13</f>
        <v>-0</v>
      </c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 t="n">
        <v>100</v>
      </c>
      <c r="AB13" s="24"/>
      <c r="AC13" s="24"/>
      <c r="AD13" s="24"/>
      <c r="AE13" s="24"/>
      <c r="AF13" s="24" t="n">
        <f aca="false">-SUM(N13:AE13)</f>
        <v>-100</v>
      </c>
      <c r="AG13" s="25" t="n">
        <f aca="false">SUM(H13:K13)+AF13+O13</f>
        <v>0</v>
      </c>
    </row>
    <row r="14" s="26" customFormat="true" ht="21.75" hidden="false" customHeight="true" outlineLevel="0" collapsed="false">
      <c r="A14" s="27" t="n">
        <v>42768</v>
      </c>
      <c r="B14" s="16"/>
      <c r="C14" s="17" t="s">
        <v>76</v>
      </c>
      <c r="D14" s="18" t="s">
        <v>77</v>
      </c>
      <c r="E14" s="18" t="s">
        <v>39</v>
      </c>
      <c r="F14" s="19" t="n">
        <v>22577</v>
      </c>
      <c r="G14" s="40" t="s">
        <v>158</v>
      </c>
      <c r="H14" s="21"/>
      <c r="I14" s="21"/>
      <c r="J14" s="21"/>
      <c r="K14" s="22" t="n">
        <v>44.85</v>
      </c>
      <c r="L14" s="23"/>
      <c r="M14" s="24" t="n">
        <f aca="false">SUM(H14:J14,K14/1.12)</f>
        <v>40.0446428571429</v>
      </c>
      <c r="N14" s="24" t="n">
        <f aca="false">K14/1.12*0.12</f>
        <v>4.80535714285714</v>
      </c>
      <c r="O14" s="24" t="n">
        <f aca="false">-SUM(I14:J14,K14/1.12)*L14</f>
        <v>-0</v>
      </c>
      <c r="P14" s="24" t="n">
        <v>40.04</v>
      </c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 t="n">
        <f aca="false">-SUM(N14:AE14)</f>
        <v>-44.8453571428571</v>
      </c>
      <c r="AG14" s="25" t="n">
        <f aca="false">SUM(H14:K14)+AF14+O14</f>
        <v>0.00464285714286206</v>
      </c>
    </row>
    <row r="15" s="26" customFormat="true" ht="21.75" hidden="false" customHeight="true" outlineLevel="0" collapsed="false">
      <c r="A15" s="27" t="n">
        <v>42768</v>
      </c>
      <c r="B15" s="16"/>
      <c r="C15" s="17" t="s">
        <v>154</v>
      </c>
      <c r="D15" s="18"/>
      <c r="E15" s="18"/>
      <c r="F15" s="19"/>
      <c r="G15" s="40" t="s">
        <v>159</v>
      </c>
      <c r="H15" s="21" t="n">
        <v>481</v>
      </c>
      <c r="I15" s="21"/>
      <c r="J15" s="21"/>
      <c r="K15" s="22"/>
      <c r="L15" s="23"/>
      <c r="M15" s="24" t="n">
        <f aca="false">SUM(H15:J15,K15/1.12)</f>
        <v>481</v>
      </c>
      <c r="N15" s="24" t="n">
        <f aca="false">K15/1.12*0.12</f>
        <v>0</v>
      </c>
      <c r="O15" s="24" t="n">
        <f aca="false">-SUM(I15:J15,K15/1.12)*L15</f>
        <v>-0</v>
      </c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 t="n">
        <v>481</v>
      </c>
      <c r="AC15" s="24"/>
      <c r="AD15" s="24"/>
      <c r="AE15" s="24"/>
      <c r="AF15" s="24" t="n">
        <f aca="false">-SUM(N15:AE15)</f>
        <v>-481</v>
      </c>
      <c r="AG15" s="25" t="n">
        <f aca="false">SUM(H15:K15)+AF15+O15</f>
        <v>0</v>
      </c>
    </row>
    <row r="16" s="26" customFormat="true" ht="21.75" hidden="false" customHeight="true" outlineLevel="0" collapsed="false">
      <c r="A16" s="27" t="n">
        <v>42769</v>
      </c>
      <c r="B16" s="16"/>
      <c r="C16" s="17" t="s">
        <v>76</v>
      </c>
      <c r="D16" s="18" t="s">
        <v>77</v>
      </c>
      <c r="E16" s="18" t="s">
        <v>39</v>
      </c>
      <c r="F16" s="19" t="n">
        <v>22577</v>
      </c>
      <c r="G16" s="40" t="s">
        <v>160</v>
      </c>
      <c r="H16" s="21"/>
      <c r="I16" s="21"/>
      <c r="J16" s="21"/>
      <c r="K16" s="22" t="n">
        <v>810.15</v>
      </c>
      <c r="L16" s="23"/>
      <c r="M16" s="24" t="n">
        <f aca="false">SUM(H16:J16,K16/1.12)</f>
        <v>723.348214285714</v>
      </c>
      <c r="N16" s="24" t="n">
        <f aca="false">K16/1.12*0.12</f>
        <v>86.8017857142857</v>
      </c>
      <c r="O16" s="24" t="n">
        <f aca="false">-SUM(I16:J16,K16/1.12)*L16</f>
        <v>-0</v>
      </c>
      <c r="P16" s="24" t="n">
        <v>723.35</v>
      </c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 t="n">
        <f aca="false">-SUM(N16:AE16)</f>
        <v>-810.151785714286</v>
      </c>
      <c r="AG16" s="25" t="n">
        <f aca="false">SUM(H16:K16)+AF16+O16</f>
        <v>-0.00178571428580199</v>
      </c>
    </row>
    <row r="17" s="26" customFormat="true" ht="21.75" hidden="false" customHeight="true" outlineLevel="0" collapsed="false">
      <c r="A17" s="27" t="n">
        <v>42769</v>
      </c>
      <c r="B17" s="16"/>
      <c r="C17" s="17" t="s">
        <v>37</v>
      </c>
      <c r="D17" s="18" t="s">
        <v>105</v>
      </c>
      <c r="E17" s="18" t="s">
        <v>39</v>
      </c>
      <c r="F17" s="19" t="n">
        <v>565163</v>
      </c>
      <c r="G17" s="40" t="s">
        <v>161</v>
      </c>
      <c r="H17" s="21"/>
      <c r="I17" s="21"/>
      <c r="J17" s="21"/>
      <c r="K17" s="22" t="n">
        <v>269.75</v>
      </c>
      <c r="L17" s="23"/>
      <c r="M17" s="24" t="n">
        <f aca="false">SUM(H17:J17,K17/1.12)</f>
        <v>240.848214285714</v>
      </c>
      <c r="N17" s="24" t="n">
        <f aca="false">K17/1.12*0.12</f>
        <v>28.9017857142857</v>
      </c>
      <c r="O17" s="24" t="n">
        <f aca="false">-SUM(I17:J17,K17/1.12)*L17</f>
        <v>-0</v>
      </c>
      <c r="P17" s="24"/>
      <c r="Q17" s="24"/>
      <c r="R17" s="24"/>
      <c r="S17" s="24"/>
      <c r="T17" s="24" t="n">
        <v>240.85</v>
      </c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 t="n">
        <f aca="false">-SUM(N17:AE17)</f>
        <v>-269.751785714286</v>
      </c>
      <c r="AG17" s="25" t="n">
        <f aca="false">SUM(H17:K17)+AF17+O17</f>
        <v>-0.0017857142856883</v>
      </c>
    </row>
    <row r="18" s="26" customFormat="true" ht="21.75" hidden="false" customHeight="true" outlineLevel="0" collapsed="false">
      <c r="A18" s="27" t="n">
        <v>42769</v>
      </c>
      <c r="B18" s="16"/>
      <c r="C18" s="17" t="s">
        <v>37</v>
      </c>
      <c r="D18" s="18" t="s">
        <v>105</v>
      </c>
      <c r="E18" s="18" t="s">
        <v>39</v>
      </c>
      <c r="F18" s="19" t="n">
        <v>565163</v>
      </c>
      <c r="G18" s="40" t="s">
        <v>45</v>
      </c>
      <c r="H18" s="21"/>
      <c r="I18" s="21"/>
      <c r="J18" s="21"/>
      <c r="K18" s="22" t="n">
        <v>65</v>
      </c>
      <c r="L18" s="23"/>
      <c r="M18" s="24" t="n">
        <f aca="false">SUM(H18:J18,K18/1.12)</f>
        <v>58.0357142857143</v>
      </c>
      <c r="N18" s="24" t="n">
        <f aca="false">K18/1.12*0.12</f>
        <v>6.96428571428571</v>
      </c>
      <c r="O18" s="24" t="n">
        <f aca="false">-SUM(I18:J18,K18/1.12)*L18</f>
        <v>-0</v>
      </c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 t="n">
        <v>58.04</v>
      </c>
      <c r="AA18" s="24"/>
      <c r="AB18" s="24"/>
      <c r="AC18" s="24"/>
      <c r="AD18" s="24"/>
      <c r="AE18" s="24"/>
      <c r="AF18" s="24" t="n">
        <f aca="false">-SUM(N18:AE18)</f>
        <v>-65.0042857142857</v>
      </c>
      <c r="AG18" s="25" t="n">
        <f aca="false">SUM(H18:K18)+AF18+O18</f>
        <v>-0.00428571428571445</v>
      </c>
    </row>
    <row r="19" s="26" customFormat="true" ht="21.75" hidden="false" customHeight="true" outlineLevel="0" collapsed="false">
      <c r="A19" s="27" t="n">
        <v>42769</v>
      </c>
      <c r="B19" s="16"/>
      <c r="C19" s="17" t="s">
        <v>37</v>
      </c>
      <c r="D19" s="18" t="s">
        <v>105</v>
      </c>
      <c r="E19" s="18" t="s">
        <v>39</v>
      </c>
      <c r="F19" s="19" t="n">
        <v>580985</v>
      </c>
      <c r="G19" s="20" t="s">
        <v>162</v>
      </c>
      <c r="H19" s="21"/>
      <c r="I19" s="21"/>
      <c r="J19" s="21"/>
      <c r="K19" s="22" t="n">
        <v>339.75</v>
      </c>
      <c r="L19" s="23"/>
      <c r="M19" s="24" t="n">
        <f aca="false">SUM(H19:J19,K19/1.12)</f>
        <v>303.348214285714</v>
      </c>
      <c r="N19" s="24" t="n">
        <f aca="false">K19/1.12*0.12</f>
        <v>36.4017857142857</v>
      </c>
      <c r="O19" s="24" t="n">
        <f aca="false">-SUM(I19:J19,K19/1.12)*L19</f>
        <v>-0</v>
      </c>
      <c r="P19" s="24"/>
      <c r="Q19" s="24"/>
      <c r="R19" s="24"/>
      <c r="S19" s="24"/>
      <c r="T19" s="24" t="n">
        <v>303.35</v>
      </c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 t="n">
        <f aca="false">-SUM(N19:AE19)</f>
        <v>-339.751785714286</v>
      </c>
      <c r="AG19" s="25" t="n">
        <f aca="false">SUM(H19:K19)+AF19+O19</f>
        <v>-0.00178571428574514</v>
      </c>
    </row>
    <row r="20" s="26" customFormat="true" ht="21.75" hidden="false" customHeight="true" outlineLevel="0" collapsed="false">
      <c r="A20" s="27" t="n">
        <v>42770</v>
      </c>
      <c r="B20" s="16"/>
      <c r="C20" s="17" t="s">
        <v>163</v>
      </c>
      <c r="D20" s="18" t="s">
        <v>164</v>
      </c>
      <c r="E20" s="18" t="s">
        <v>165</v>
      </c>
      <c r="F20" s="19" t="n">
        <v>5267</v>
      </c>
      <c r="G20" s="40" t="s">
        <v>166</v>
      </c>
      <c r="H20" s="21"/>
      <c r="I20" s="21"/>
      <c r="J20" s="21"/>
      <c r="K20" s="22" t="n">
        <v>150</v>
      </c>
      <c r="L20" s="23"/>
      <c r="M20" s="24" t="n">
        <f aca="false">SUM(H20:J20,K20/1.12)</f>
        <v>133.928571428571</v>
      </c>
      <c r="N20" s="24" t="n">
        <f aca="false">K20/1.12*0.12</f>
        <v>16.0714285714286</v>
      </c>
      <c r="O20" s="24" t="n">
        <f aca="false">-SUM(I20:J20,K20/1.12)*L20</f>
        <v>-0</v>
      </c>
      <c r="P20" s="24"/>
      <c r="Q20" s="24"/>
      <c r="R20" s="24"/>
      <c r="S20" s="24"/>
      <c r="T20" s="24"/>
      <c r="U20" s="24"/>
      <c r="V20" s="24"/>
      <c r="W20" s="24"/>
      <c r="X20" s="24"/>
      <c r="Y20" s="24" t="n">
        <v>133.93</v>
      </c>
      <c r="Z20" s="24"/>
      <c r="AA20" s="24"/>
      <c r="AB20" s="24"/>
      <c r="AC20" s="24"/>
      <c r="AD20" s="24"/>
      <c r="AE20" s="24"/>
      <c r="AF20" s="24" t="n">
        <f aca="false">-SUM(N20:AE20)</f>
        <v>-150.001428571429</v>
      </c>
      <c r="AG20" s="25" t="n">
        <f aca="false">SUM(H20:K20)+AF20+O20</f>
        <v>-0.00142857142856201</v>
      </c>
    </row>
    <row r="21" s="26" customFormat="true" ht="21.75" hidden="false" customHeight="true" outlineLevel="0" collapsed="false">
      <c r="A21" s="27" t="n">
        <v>42770</v>
      </c>
      <c r="B21" s="16"/>
      <c r="C21" s="17" t="s">
        <v>167</v>
      </c>
      <c r="D21" s="18" t="s">
        <v>71</v>
      </c>
      <c r="E21" s="18" t="s">
        <v>72</v>
      </c>
      <c r="F21" s="19" t="n">
        <v>9840</v>
      </c>
      <c r="G21" s="40" t="s">
        <v>168</v>
      </c>
      <c r="H21" s="21"/>
      <c r="I21" s="21"/>
      <c r="J21" s="21" t="n">
        <v>1800</v>
      </c>
      <c r="K21" s="22"/>
      <c r="L21" s="23"/>
      <c r="M21" s="24" t="n">
        <f aca="false">SUM(H21:J21,K21/1.12)</f>
        <v>1800</v>
      </c>
      <c r="N21" s="24" t="n">
        <f aca="false">K21/1.12*0.12</f>
        <v>0</v>
      </c>
      <c r="O21" s="24" t="n">
        <f aca="false">-SUM(I21:J21,K21/1.12)*L21</f>
        <v>-0</v>
      </c>
      <c r="P21" s="24" t="n">
        <v>1800</v>
      </c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 t="n">
        <f aca="false">-SUM(N21:AE21)</f>
        <v>-1800</v>
      </c>
      <c r="AG21" s="25" t="n">
        <f aca="false">SUM(H21:K21)+AF21+O21</f>
        <v>0</v>
      </c>
    </row>
    <row r="22" s="39" customFormat="true" ht="21.75" hidden="false" customHeight="true" outlineLevel="0" collapsed="false">
      <c r="A22" s="28" t="n">
        <v>42770</v>
      </c>
      <c r="B22" s="29"/>
      <c r="C22" s="30" t="s">
        <v>88</v>
      </c>
      <c r="D22" s="31"/>
      <c r="E22" s="31"/>
      <c r="F22" s="32"/>
      <c r="G22" s="60" t="s">
        <v>169</v>
      </c>
      <c r="H22" s="34" t="n">
        <v>100</v>
      </c>
      <c r="I22" s="34"/>
      <c r="J22" s="34"/>
      <c r="K22" s="35"/>
      <c r="L22" s="36"/>
      <c r="M22" s="37" t="n">
        <f aca="false">SUM(H22:J22,K22/1.12)</f>
        <v>100</v>
      </c>
      <c r="N22" s="37" t="n">
        <f aca="false">K22/1.12*0.12</f>
        <v>0</v>
      </c>
      <c r="O22" s="37" t="n">
        <f aca="false">-SUM(I22:J22,K22/1.12)*L22</f>
        <v>-0</v>
      </c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 t="n">
        <v>100</v>
      </c>
      <c r="AB22" s="37"/>
      <c r="AC22" s="37"/>
      <c r="AD22" s="37"/>
      <c r="AE22" s="37"/>
      <c r="AF22" s="37" t="n">
        <f aca="false">-SUM(N22:AE22)</f>
        <v>-100</v>
      </c>
      <c r="AG22" s="38" t="n">
        <f aca="false">SUM(H22:K22)+AF22+O22</f>
        <v>0</v>
      </c>
    </row>
    <row r="23" s="26" customFormat="true" ht="21.75" hidden="false" customHeight="true" outlineLevel="0" collapsed="false">
      <c r="A23" s="27" t="n">
        <v>42770</v>
      </c>
      <c r="B23" s="16"/>
      <c r="C23" s="17" t="s">
        <v>46</v>
      </c>
      <c r="D23" s="17" t="s">
        <v>47</v>
      </c>
      <c r="E23" s="17" t="s">
        <v>48</v>
      </c>
      <c r="F23" s="19" t="n">
        <v>21272</v>
      </c>
      <c r="G23" s="61" t="s">
        <v>170</v>
      </c>
      <c r="H23" s="21"/>
      <c r="I23" s="21"/>
      <c r="J23" s="21"/>
      <c r="K23" s="22" t="n">
        <v>2046.55</v>
      </c>
      <c r="L23" s="23"/>
      <c r="M23" s="24" t="n">
        <f aca="false">SUM(H23:J23,K23/1.12)</f>
        <v>1827.27678571429</v>
      </c>
      <c r="N23" s="24" t="n">
        <f aca="false">K23/1.12*0.12</f>
        <v>219.273214285714</v>
      </c>
      <c r="O23" s="24" t="n">
        <f aca="false">-SUM(I23:J23,K23/1.12)*L23</f>
        <v>-0</v>
      </c>
      <c r="P23" s="24" t="n">
        <v>1827.28</v>
      </c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 t="n">
        <f aca="false">-SUM(N23:AE23)</f>
        <v>-2046.55321428571</v>
      </c>
      <c r="AG23" s="25" t="n">
        <f aca="false">SUM(H23:K23)+AF23+O23</f>
        <v>-0.00321428571419347</v>
      </c>
    </row>
    <row r="24" s="26" customFormat="true" ht="21.75" hidden="false" customHeight="true" outlineLevel="0" collapsed="false">
      <c r="A24" s="27" t="n">
        <v>42770</v>
      </c>
      <c r="B24" s="16"/>
      <c r="C24" s="17" t="s">
        <v>46</v>
      </c>
      <c r="D24" s="17" t="s">
        <v>47</v>
      </c>
      <c r="E24" s="17" t="s">
        <v>48</v>
      </c>
      <c r="F24" s="19" t="n">
        <v>21272</v>
      </c>
      <c r="G24" s="40" t="s">
        <v>171</v>
      </c>
      <c r="H24" s="21"/>
      <c r="I24" s="21"/>
      <c r="J24" s="21"/>
      <c r="K24" s="22" t="n">
        <v>135.55</v>
      </c>
      <c r="L24" s="23"/>
      <c r="M24" s="24" t="n">
        <f aca="false">SUM(H24:J24,K24/1.12)</f>
        <v>121.026785714286</v>
      </c>
      <c r="N24" s="24" t="n">
        <f aca="false">K24/1.12*0.12</f>
        <v>14.5232142857143</v>
      </c>
      <c r="O24" s="24" t="n">
        <f aca="false">-SUM(I24:J24,K24/1.12)*L24</f>
        <v>-0</v>
      </c>
      <c r="P24" s="24"/>
      <c r="Q24" s="24"/>
      <c r="R24" s="24" t="n">
        <v>121.03</v>
      </c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 t="n">
        <f aca="false">-SUM(N24:AE24)</f>
        <v>-135.553214285714</v>
      </c>
      <c r="AG24" s="25" t="n">
        <f aca="false">SUM(H24:K24)+AF24+O24</f>
        <v>-0.00321428571427873</v>
      </c>
    </row>
    <row r="25" s="26" customFormat="true" ht="21.75" hidden="false" customHeight="true" outlineLevel="0" collapsed="false">
      <c r="A25" s="27" t="n">
        <v>42770</v>
      </c>
      <c r="B25" s="16"/>
      <c r="C25" s="17" t="s">
        <v>46</v>
      </c>
      <c r="D25" s="17" t="s">
        <v>47</v>
      </c>
      <c r="E25" s="17" t="s">
        <v>48</v>
      </c>
      <c r="F25" s="19" t="n">
        <v>21272</v>
      </c>
      <c r="G25" s="40" t="s">
        <v>172</v>
      </c>
      <c r="H25" s="21"/>
      <c r="I25" s="21"/>
      <c r="J25" s="21"/>
      <c r="K25" s="22" t="n">
        <v>69</v>
      </c>
      <c r="L25" s="23"/>
      <c r="M25" s="24" t="n">
        <f aca="false">SUM(H25:J25,K25/1.12)</f>
        <v>61.6071428571429</v>
      </c>
      <c r="N25" s="24" t="n">
        <f aca="false">K25/1.12*0.12</f>
        <v>7.39285714285714</v>
      </c>
      <c r="O25" s="24" t="n">
        <f aca="false">-SUM(I25:J25,K25/1.12)*L25</f>
        <v>-0</v>
      </c>
      <c r="P25" s="24"/>
      <c r="Q25" s="24"/>
      <c r="R25" s="24"/>
      <c r="S25" s="24" t="n">
        <v>61.61</v>
      </c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 t="n">
        <f aca="false">-SUM(N25:AE25)</f>
        <v>-69.0028571428571</v>
      </c>
      <c r="AG25" s="25" t="n">
        <f aca="false">SUM(H25:K25)+AF25+O25</f>
        <v>-0.00285714285713823</v>
      </c>
    </row>
    <row r="26" s="26" customFormat="true" ht="21.75" hidden="false" customHeight="true" outlineLevel="0" collapsed="false">
      <c r="A26" s="27" t="n">
        <v>42770</v>
      </c>
      <c r="B26" s="16"/>
      <c r="C26" s="17" t="s">
        <v>46</v>
      </c>
      <c r="D26" s="17" t="s">
        <v>47</v>
      </c>
      <c r="E26" s="17" t="s">
        <v>48</v>
      </c>
      <c r="F26" s="19" t="n">
        <v>21272</v>
      </c>
      <c r="G26" s="40" t="s">
        <v>173</v>
      </c>
      <c r="H26" s="21"/>
      <c r="I26" s="21"/>
      <c r="J26" s="21" t="n">
        <v>521.85</v>
      </c>
      <c r="K26" s="22"/>
      <c r="L26" s="23"/>
      <c r="M26" s="24" t="n">
        <f aca="false">SUM(H26:J26,K26/1.12)</f>
        <v>521.85</v>
      </c>
      <c r="N26" s="24" t="n">
        <f aca="false">K26/1.12*0.12</f>
        <v>0</v>
      </c>
      <c r="O26" s="24" t="n">
        <f aca="false">-SUM(I26:J26,K26/1.12)*L26</f>
        <v>-0</v>
      </c>
      <c r="P26" s="24" t="n">
        <v>521.85</v>
      </c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 t="n">
        <f aca="false">-SUM(N26:AE26)</f>
        <v>-521.85</v>
      </c>
      <c r="AG26" s="25" t="n">
        <f aca="false">SUM(H26:K26)+AF26+O26</f>
        <v>0</v>
      </c>
    </row>
    <row r="27" s="26" customFormat="true" ht="21.75" hidden="false" customHeight="true" outlineLevel="0" collapsed="false">
      <c r="A27" s="27" t="n">
        <v>42770</v>
      </c>
      <c r="B27" s="16"/>
      <c r="C27" s="17" t="s">
        <v>46</v>
      </c>
      <c r="D27" s="17" t="s">
        <v>47</v>
      </c>
      <c r="E27" s="17" t="s">
        <v>48</v>
      </c>
      <c r="F27" s="19" t="n">
        <v>28112</v>
      </c>
      <c r="G27" s="40" t="s">
        <v>174</v>
      </c>
      <c r="H27" s="21"/>
      <c r="I27" s="21"/>
      <c r="J27" s="21"/>
      <c r="K27" s="22" t="n">
        <v>696</v>
      </c>
      <c r="L27" s="23"/>
      <c r="M27" s="24" t="n">
        <f aca="false">SUM(H27:J27,K27/1.12)</f>
        <v>621.428571428571</v>
      </c>
      <c r="N27" s="24" t="n">
        <f aca="false">K27/1.12*0.12</f>
        <v>74.5714285714286</v>
      </c>
      <c r="O27" s="24" t="n">
        <f aca="false">-SUM(I27:J27,K27/1.12)*L27</f>
        <v>-0</v>
      </c>
      <c r="P27" s="24"/>
      <c r="Q27" s="24" t="n">
        <v>621.43</v>
      </c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 t="n">
        <f aca="false">-SUM(N27:AE27)</f>
        <v>-696.001428571429</v>
      </c>
      <c r="AG27" s="25" t="n">
        <f aca="false">SUM(H27:K27)+AF27+O27</f>
        <v>-0.00142857142850517</v>
      </c>
    </row>
    <row r="28" s="26" customFormat="true" ht="21.75" hidden="false" customHeight="true" outlineLevel="0" collapsed="false">
      <c r="A28" s="27" t="n">
        <v>42772</v>
      </c>
      <c r="B28" s="16"/>
      <c r="C28" s="17" t="s">
        <v>37</v>
      </c>
      <c r="D28" s="17" t="s">
        <v>105</v>
      </c>
      <c r="E28" s="17" t="s">
        <v>39</v>
      </c>
      <c r="F28" s="19" t="n">
        <v>565277</v>
      </c>
      <c r="G28" s="40" t="s">
        <v>106</v>
      </c>
      <c r="H28" s="21"/>
      <c r="I28" s="21"/>
      <c r="J28" s="21"/>
      <c r="K28" s="22" t="n">
        <v>49.75</v>
      </c>
      <c r="L28" s="23"/>
      <c r="M28" s="24" t="n">
        <f aca="false">SUM(H28:J28,K28/1.12)</f>
        <v>44.4196428571429</v>
      </c>
      <c r="N28" s="24" t="n">
        <f aca="false">K28/1.12*0.12</f>
        <v>5.33035714285714</v>
      </c>
      <c r="O28" s="24" t="n">
        <f aca="false">-SUM(I28:J28,K28/1.12)*L28</f>
        <v>-0</v>
      </c>
      <c r="P28" s="24"/>
      <c r="Q28" s="24"/>
      <c r="R28" s="24"/>
      <c r="S28" s="24"/>
      <c r="T28" s="24" t="n">
        <v>44.42</v>
      </c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 t="n">
        <f aca="false">-SUM(N28:AE28)</f>
        <v>-49.7503571428571</v>
      </c>
      <c r="AG28" s="25" t="n">
        <f aca="false">SUM(H28:K28)+AF28+O28</f>
        <v>-0.000357142857140502</v>
      </c>
    </row>
    <row r="29" s="26" customFormat="true" ht="21.75" hidden="false" customHeight="true" outlineLevel="0" collapsed="false">
      <c r="A29" s="27" t="n">
        <v>42772</v>
      </c>
      <c r="B29" s="16"/>
      <c r="C29" s="17" t="s">
        <v>76</v>
      </c>
      <c r="D29" s="17" t="s">
        <v>77</v>
      </c>
      <c r="E29" s="17" t="s">
        <v>39</v>
      </c>
      <c r="F29" s="19" t="n">
        <v>21910</v>
      </c>
      <c r="G29" s="61" t="s">
        <v>175</v>
      </c>
      <c r="H29" s="21"/>
      <c r="I29" s="21"/>
      <c r="J29" s="21"/>
      <c r="K29" s="22" t="n">
        <v>98</v>
      </c>
      <c r="L29" s="23"/>
      <c r="M29" s="24" t="n">
        <f aca="false">SUM(H29:J29,K29/1.12)</f>
        <v>87.5</v>
      </c>
      <c r="N29" s="24" t="n">
        <f aca="false">K29/1.12*0.12</f>
        <v>10.5</v>
      </c>
      <c r="O29" s="24" t="n">
        <f aca="false">-SUM(I29:J29,K29/1.12)*L29</f>
        <v>-0</v>
      </c>
      <c r="P29" s="24"/>
      <c r="Q29" s="24"/>
      <c r="R29" s="24"/>
      <c r="S29" s="24" t="n">
        <v>87.5</v>
      </c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 t="n">
        <f aca="false">-SUM(N29:AE29)</f>
        <v>-98</v>
      </c>
      <c r="AG29" s="25" t="n">
        <f aca="false">SUM(H29:K29)+AF29+O29</f>
        <v>0</v>
      </c>
    </row>
    <row r="30" s="26" customFormat="true" ht="21.75" hidden="false" customHeight="true" outlineLevel="0" collapsed="false">
      <c r="A30" s="27" t="n">
        <v>42772</v>
      </c>
      <c r="B30" s="16"/>
      <c r="C30" s="17" t="s">
        <v>76</v>
      </c>
      <c r="D30" s="17" t="s">
        <v>77</v>
      </c>
      <c r="E30" s="17" t="s">
        <v>39</v>
      </c>
      <c r="F30" s="19" t="n">
        <v>565453</v>
      </c>
      <c r="G30" s="40" t="s">
        <v>176</v>
      </c>
      <c r="H30" s="21"/>
      <c r="I30" s="21"/>
      <c r="J30" s="21"/>
      <c r="K30" s="22" t="n">
        <v>43.75</v>
      </c>
      <c r="L30" s="23"/>
      <c r="M30" s="24" t="n">
        <f aca="false">SUM(H30:J30,K30/1.12)</f>
        <v>39.0625</v>
      </c>
      <c r="N30" s="24" t="n">
        <f aca="false">K30/1.12*0.12</f>
        <v>4.6875</v>
      </c>
      <c r="O30" s="24" t="n">
        <f aca="false">-SUM(I30:J30,K30/1.12)*L30</f>
        <v>-0</v>
      </c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 t="n">
        <v>39.06</v>
      </c>
      <c r="AA30" s="24"/>
      <c r="AB30" s="24"/>
      <c r="AC30" s="24"/>
      <c r="AD30" s="24"/>
      <c r="AE30" s="24"/>
      <c r="AF30" s="24" t="n">
        <f aca="false">-SUM(N30:AE30)</f>
        <v>-43.7475</v>
      </c>
      <c r="AG30" s="25" t="n">
        <f aca="false">SUM(H30:K30)+AF30+O30</f>
        <v>0.00249999999999773</v>
      </c>
    </row>
    <row r="31" s="26" customFormat="true" ht="21.75" hidden="false" customHeight="true" outlineLevel="0" collapsed="false">
      <c r="A31" s="27" t="n">
        <v>42774</v>
      </c>
      <c r="B31" s="16"/>
      <c r="C31" s="17" t="s">
        <v>76</v>
      </c>
      <c r="D31" s="17" t="s">
        <v>77</v>
      </c>
      <c r="E31" s="17" t="s">
        <v>39</v>
      </c>
      <c r="F31" s="19" t="n">
        <v>21870</v>
      </c>
      <c r="G31" s="61" t="s">
        <v>175</v>
      </c>
      <c r="H31" s="21"/>
      <c r="I31" s="21"/>
      <c r="J31" s="21"/>
      <c r="K31" s="22" t="n">
        <v>245</v>
      </c>
      <c r="L31" s="23"/>
      <c r="M31" s="24" t="n">
        <f aca="false">SUM(H31:J31,K31/1.12)</f>
        <v>218.75</v>
      </c>
      <c r="N31" s="24" t="n">
        <f aca="false">K31/1.12*0.12</f>
        <v>26.25</v>
      </c>
      <c r="O31" s="24" t="n">
        <f aca="false">-SUM(I31:J31,K31/1.12)*L31</f>
        <v>-0</v>
      </c>
      <c r="P31" s="24"/>
      <c r="Q31" s="24"/>
      <c r="R31" s="24"/>
      <c r="S31" s="24" t="n">
        <v>218.75</v>
      </c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 t="n">
        <f aca="false">-SUM(N31:AE31)</f>
        <v>-245</v>
      </c>
      <c r="AG31" s="25" t="n">
        <f aca="false">SUM(H31:K31)+AF31+O31</f>
        <v>0</v>
      </c>
    </row>
    <row r="32" s="26" customFormat="true" ht="21.75" hidden="false" customHeight="true" outlineLevel="0" collapsed="false">
      <c r="A32" s="27" t="n">
        <v>42774</v>
      </c>
      <c r="B32" s="16"/>
      <c r="C32" s="17" t="s">
        <v>177</v>
      </c>
      <c r="D32" s="17" t="s">
        <v>67</v>
      </c>
      <c r="E32" s="17" t="s">
        <v>178</v>
      </c>
      <c r="F32" s="19" t="n">
        <v>47793</v>
      </c>
      <c r="G32" s="40" t="s">
        <v>69</v>
      </c>
      <c r="H32" s="21"/>
      <c r="I32" s="21"/>
      <c r="J32" s="21"/>
      <c r="K32" s="22" t="n">
        <v>1540</v>
      </c>
      <c r="L32" s="23" t="n">
        <v>0.01</v>
      </c>
      <c r="M32" s="24" t="n">
        <f aca="false">SUM(H32:J32,K32/1.12)</f>
        <v>1375</v>
      </c>
      <c r="N32" s="24" t="n">
        <f aca="false">K32/1.12*0.12</f>
        <v>165</v>
      </c>
      <c r="O32" s="24" t="n">
        <f aca="false">-SUM(I32:J32,K32/1.12)*L32</f>
        <v>-13.75</v>
      </c>
      <c r="P32" s="24"/>
      <c r="Q32" s="24" t="n">
        <v>1375</v>
      </c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 t="n">
        <f aca="false">-SUM(N32:AE32)</f>
        <v>-1526.25</v>
      </c>
      <c r="AG32" s="25" t="n">
        <f aca="false">SUM(H32:K32)+AF32+O32</f>
        <v>0</v>
      </c>
    </row>
    <row r="33" s="26" customFormat="true" ht="21.75" hidden="false" customHeight="true" outlineLevel="0" collapsed="false">
      <c r="A33" s="27" t="n">
        <v>42774</v>
      </c>
      <c r="B33" s="16"/>
      <c r="C33" s="17" t="s">
        <v>179</v>
      </c>
      <c r="D33" s="17" t="s">
        <v>127</v>
      </c>
      <c r="E33" s="17" t="s">
        <v>180</v>
      </c>
      <c r="F33" s="19" t="n">
        <v>16141</v>
      </c>
      <c r="G33" s="40" t="s">
        <v>44</v>
      </c>
      <c r="H33" s="21"/>
      <c r="I33" s="21"/>
      <c r="J33" s="21"/>
      <c r="K33" s="22" t="n">
        <v>367.17</v>
      </c>
      <c r="L33" s="23"/>
      <c r="M33" s="24" t="n">
        <f aca="false">SUM(H33:J33,K33/1.12)</f>
        <v>327.830357142857</v>
      </c>
      <c r="N33" s="24" t="n">
        <f aca="false">K33/1.12*0.12</f>
        <v>39.3396428571428</v>
      </c>
      <c r="O33" s="24" t="n">
        <f aca="false">-SUM(I33:J33,K33/1.12)*L33</f>
        <v>-0</v>
      </c>
      <c r="P33" s="24" t="n">
        <v>327.83</v>
      </c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 t="n">
        <f aca="false">-SUM(N33:AE33)</f>
        <v>-367.169642857143</v>
      </c>
      <c r="AG33" s="25" t="n">
        <f aca="false">SUM(H33:K33)+AF33+O33</f>
        <v>0.000357142857183135</v>
      </c>
    </row>
    <row r="34" s="26" customFormat="true" ht="21.75" hidden="false" customHeight="true" outlineLevel="0" collapsed="false">
      <c r="A34" s="27" t="n">
        <v>42775</v>
      </c>
      <c r="B34" s="16"/>
      <c r="C34" s="17" t="s">
        <v>115</v>
      </c>
      <c r="D34" s="17" t="s">
        <v>71</v>
      </c>
      <c r="E34" s="17" t="s">
        <v>72</v>
      </c>
      <c r="F34" s="19" t="n">
        <v>9776</v>
      </c>
      <c r="G34" s="40" t="s">
        <v>181</v>
      </c>
      <c r="H34" s="21"/>
      <c r="I34" s="21"/>
      <c r="J34" s="21" t="n">
        <v>1900</v>
      </c>
      <c r="K34" s="22"/>
      <c r="L34" s="23"/>
      <c r="M34" s="24" t="n">
        <f aca="false">SUM(H34:J34,K34/1.12)</f>
        <v>1900</v>
      </c>
      <c r="N34" s="24" t="n">
        <f aca="false">K34/1.12*0.12</f>
        <v>0</v>
      </c>
      <c r="O34" s="24" t="n">
        <f aca="false">-SUM(I34:J34,K34/1.12)*L34</f>
        <v>-0</v>
      </c>
      <c r="P34" s="24" t="n">
        <v>1900</v>
      </c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 t="n">
        <f aca="false">-SUM(N34:AE34)</f>
        <v>-1900</v>
      </c>
      <c r="AG34" s="25" t="n">
        <f aca="false">SUM(H34:K34)+AF34+O34</f>
        <v>0</v>
      </c>
    </row>
    <row r="35" s="26" customFormat="true" ht="21.75" hidden="false" customHeight="true" outlineLevel="0" collapsed="false">
      <c r="A35" s="27" t="n">
        <v>42775</v>
      </c>
      <c r="B35" s="16"/>
      <c r="C35" s="17" t="s">
        <v>88</v>
      </c>
      <c r="D35" s="17"/>
      <c r="E35" s="17"/>
      <c r="F35" s="19"/>
      <c r="G35" s="61" t="s">
        <v>182</v>
      </c>
      <c r="H35" s="21" t="n">
        <v>100</v>
      </c>
      <c r="I35" s="21"/>
      <c r="J35" s="21"/>
      <c r="K35" s="22"/>
      <c r="L35" s="23"/>
      <c r="M35" s="24" t="n">
        <f aca="false">SUM(H35:J35,K35/1.12)</f>
        <v>100</v>
      </c>
      <c r="N35" s="24" t="n">
        <f aca="false">K35/1.12*0.12</f>
        <v>0</v>
      </c>
      <c r="O35" s="24" t="n">
        <f aca="false">-SUM(I35:J35,K35/1.12)*L35</f>
        <v>-0</v>
      </c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 t="n">
        <v>100</v>
      </c>
      <c r="AB35" s="24"/>
      <c r="AC35" s="24"/>
      <c r="AD35" s="24"/>
      <c r="AE35" s="24"/>
      <c r="AF35" s="24" t="n">
        <f aca="false">-SUM(N35:AE35)</f>
        <v>-100</v>
      </c>
      <c r="AG35" s="25" t="n">
        <f aca="false">SUM(H35:K35)+AF35+O35</f>
        <v>0</v>
      </c>
    </row>
    <row r="36" s="26" customFormat="true" ht="21.75" hidden="false" customHeight="true" outlineLevel="0" collapsed="false">
      <c r="A36" s="27" t="n">
        <v>42776</v>
      </c>
      <c r="B36" s="16"/>
      <c r="C36" s="17" t="s">
        <v>84</v>
      </c>
      <c r="D36" s="17" t="s">
        <v>85</v>
      </c>
      <c r="E36" s="17" t="s">
        <v>86</v>
      </c>
      <c r="F36" s="19" t="n">
        <v>103036</v>
      </c>
      <c r="G36" s="40" t="s">
        <v>183</v>
      </c>
      <c r="H36" s="21"/>
      <c r="I36" s="21"/>
      <c r="J36" s="21"/>
      <c r="K36" s="22" t="n">
        <v>1843.56</v>
      </c>
      <c r="L36" s="23"/>
      <c r="M36" s="24" t="n">
        <f aca="false">SUM(H36:J36,K36/1.12)</f>
        <v>1646.03571428571</v>
      </c>
      <c r="N36" s="24" t="n">
        <f aca="false">K36/1.12*0.12</f>
        <v>197.524285714286</v>
      </c>
      <c r="O36" s="24" t="n">
        <f aca="false">-SUM(I36:J36,K36/1.12)*L36</f>
        <v>-0</v>
      </c>
      <c r="P36" s="24" t="n">
        <v>1646.04</v>
      </c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 t="n">
        <f aca="false">-SUM(N36:AE36)</f>
        <v>-1843.56428571429</v>
      </c>
      <c r="AG36" s="25" t="n">
        <f aca="false">SUM(H36:K36)+AF36+O36</f>
        <v>-0.00428571428574287</v>
      </c>
    </row>
    <row r="37" s="26" customFormat="true" ht="21.75" hidden="false" customHeight="true" outlineLevel="0" collapsed="false">
      <c r="A37" s="27" t="n">
        <v>42776</v>
      </c>
      <c r="B37" s="16"/>
      <c r="C37" s="17" t="s">
        <v>115</v>
      </c>
      <c r="D37" s="17" t="s">
        <v>71</v>
      </c>
      <c r="E37" s="17" t="s">
        <v>72</v>
      </c>
      <c r="F37" s="19" t="n">
        <v>9780</v>
      </c>
      <c r="G37" s="20" t="s">
        <v>184</v>
      </c>
      <c r="H37" s="21"/>
      <c r="I37" s="21"/>
      <c r="J37" s="21" t="n">
        <v>1920</v>
      </c>
      <c r="K37" s="22"/>
      <c r="L37" s="23"/>
      <c r="M37" s="24" t="n">
        <f aca="false">SUM(H37:J37,K37/1.12)</f>
        <v>1920</v>
      </c>
      <c r="N37" s="24" t="n">
        <f aca="false">K37/1.12*0.12</f>
        <v>0</v>
      </c>
      <c r="O37" s="24" t="n">
        <f aca="false">-SUM(I37:J37,K37/1.12)*L37</f>
        <v>-0</v>
      </c>
      <c r="P37" s="24" t="n">
        <v>1920</v>
      </c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 t="n">
        <f aca="false">-SUM(N37:AE37)</f>
        <v>-1920</v>
      </c>
      <c r="AG37" s="25" t="n">
        <f aca="false">SUM(H37:K37)+AF37+O37</f>
        <v>0</v>
      </c>
    </row>
    <row r="38" s="26" customFormat="true" ht="21.75" hidden="false" customHeight="true" outlineLevel="0" collapsed="false">
      <c r="A38" s="27" t="n">
        <v>42776</v>
      </c>
      <c r="B38" s="16"/>
      <c r="C38" s="17" t="s">
        <v>88</v>
      </c>
      <c r="D38" s="17"/>
      <c r="E38" s="17"/>
      <c r="F38" s="19"/>
      <c r="G38" s="61" t="s">
        <v>185</v>
      </c>
      <c r="H38" s="21" t="n">
        <v>100</v>
      </c>
      <c r="I38" s="21"/>
      <c r="J38" s="21"/>
      <c r="K38" s="22"/>
      <c r="L38" s="23"/>
      <c r="M38" s="24" t="n">
        <f aca="false">SUM(H38:J38,K38/1.12)</f>
        <v>100</v>
      </c>
      <c r="N38" s="24" t="n">
        <f aca="false">K38/1.12*0.12</f>
        <v>0</v>
      </c>
      <c r="O38" s="24" t="n">
        <f aca="false">-SUM(I38:J38,K38/1.12)*L38</f>
        <v>-0</v>
      </c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 t="n">
        <v>100</v>
      </c>
      <c r="AB38" s="24"/>
      <c r="AC38" s="24"/>
      <c r="AD38" s="24"/>
      <c r="AE38" s="24"/>
      <c r="AF38" s="24" t="n">
        <f aca="false">-SUM(N38:AE38)</f>
        <v>-100</v>
      </c>
      <c r="AG38" s="25" t="n">
        <f aca="false">SUM(H38:K38)+AF38+O38</f>
        <v>0</v>
      </c>
    </row>
    <row r="39" s="26" customFormat="true" ht="21.75" hidden="false" customHeight="true" outlineLevel="0" collapsed="false">
      <c r="A39" s="27" t="n">
        <v>42776</v>
      </c>
      <c r="B39" s="16"/>
      <c r="C39" s="17" t="s">
        <v>186</v>
      </c>
      <c r="D39" s="17" t="s">
        <v>187</v>
      </c>
      <c r="E39" s="17" t="s">
        <v>59</v>
      </c>
      <c r="F39" s="19" t="n">
        <v>34600</v>
      </c>
      <c r="G39" s="40" t="s">
        <v>188</v>
      </c>
      <c r="H39" s="21"/>
      <c r="I39" s="21"/>
      <c r="J39" s="21"/>
      <c r="K39" s="22" t="n">
        <v>1050</v>
      </c>
      <c r="L39" s="23"/>
      <c r="M39" s="24" t="n">
        <f aca="false">SUM(H39:J39,K39/1.12)</f>
        <v>937.5</v>
      </c>
      <c r="N39" s="24" t="n">
        <f aca="false">K39/1.12*0.12</f>
        <v>112.5</v>
      </c>
      <c r="O39" s="24" t="n">
        <f aca="false">-SUM(I39:J39,K39/1.12)*L39</f>
        <v>-0</v>
      </c>
      <c r="P39" s="24"/>
      <c r="Q39" s="24"/>
      <c r="R39" s="24"/>
      <c r="S39" s="24"/>
      <c r="T39" s="24"/>
      <c r="U39" s="24"/>
      <c r="V39" s="24"/>
      <c r="W39" s="24"/>
      <c r="X39" s="24"/>
      <c r="Y39" s="24" t="n">
        <v>937.5</v>
      </c>
      <c r="Z39" s="24"/>
      <c r="AA39" s="24"/>
      <c r="AB39" s="24"/>
      <c r="AC39" s="24"/>
      <c r="AD39" s="24"/>
      <c r="AE39" s="24"/>
      <c r="AF39" s="24" t="n">
        <f aca="false">-SUM(N39:AE39)</f>
        <v>-1050</v>
      </c>
      <c r="AG39" s="25" t="n">
        <f aca="false">SUM(H39:K39)+AF39+O39</f>
        <v>0</v>
      </c>
    </row>
    <row r="40" s="26" customFormat="true" ht="21.75" hidden="false" customHeight="true" outlineLevel="0" collapsed="false">
      <c r="A40" s="27" t="n">
        <v>42776</v>
      </c>
      <c r="B40" s="16"/>
      <c r="C40" s="19" t="s">
        <v>189</v>
      </c>
      <c r="D40" s="17" t="s">
        <v>190</v>
      </c>
      <c r="E40" s="17" t="s">
        <v>100</v>
      </c>
      <c r="F40" s="19" t="n">
        <v>123570</v>
      </c>
      <c r="G40" s="40" t="s">
        <v>175</v>
      </c>
      <c r="H40" s="21"/>
      <c r="I40" s="21"/>
      <c r="J40" s="21"/>
      <c r="K40" s="22" t="n">
        <v>1000</v>
      </c>
      <c r="L40" s="23"/>
      <c r="M40" s="24" t="n">
        <f aca="false">SUM(H40:J40,K40/1.12)</f>
        <v>892.857142857143</v>
      </c>
      <c r="N40" s="24" t="n">
        <f aca="false">K40/1.12*0.12</f>
        <v>107.142857142857</v>
      </c>
      <c r="O40" s="24" t="n">
        <f aca="false">-SUM(I40:J40,K40/1.12)*L40</f>
        <v>-0</v>
      </c>
      <c r="P40" s="24"/>
      <c r="Q40" s="24"/>
      <c r="R40" s="24"/>
      <c r="S40" s="24" t="n">
        <v>892.86</v>
      </c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 t="n">
        <f aca="false">-SUM(N40:AE40)</f>
        <v>-1000.00285714286</v>
      </c>
      <c r="AG40" s="25" t="n">
        <f aca="false">SUM(H40:K40)+AF40+O40</f>
        <v>-0.00285714285712402</v>
      </c>
    </row>
    <row r="41" s="26" customFormat="true" ht="21.75" hidden="false" customHeight="true" outlineLevel="0" collapsed="false">
      <c r="A41" s="27" t="n">
        <v>42776</v>
      </c>
      <c r="B41" s="16"/>
      <c r="C41" s="17" t="s">
        <v>37</v>
      </c>
      <c r="D41" s="17" t="s">
        <v>105</v>
      </c>
      <c r="E41" s="17" t="s">
        <v>39</v>
      </c>
      <c r="F41" s="19" t="n">
        <v>582313</v>
      </c>
      <c r="G41" s="40" t="s">
        <v>191</v>
      </c>
      <c r="H41" s="21"/>
      <c r="I41" s="21"/>
      <c r="J41" s="21"/>
      <c r="K41" s="22" t="n">
        <v>39.5</v>
      </c>
      <c r="L41" s="23"/>
      <c r="M41" s="24" t="n">
        <f aca="false">SUM(H41:J41,K41/1.12)</f>
        <v>35.2678571428571</v>
      </c>
      <c r="N41" s="24" t="n">
        <f aca="false">K41/1.12*0.12</f>
        <v>4.23214285714286</v>
      </c>
      <c r="O41" s="24" t="n">
        <f aca="false">-SUM(I41:J41,K41/1.12)*L41</f>
        <v>-0</v>
      </c>
      <c r="P41" s="24"/>
      <c r="Q41" s="24"/>
      <c r="R41" s="24"/>
      <c r="S41" s="24"/>
      <c r="T41" s="24" t="n">
        <v>35.27</v>
      </c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 t="n">
        <f aca="false">-SUM(N41:AE41)</f>
        <v>-39.5021428571429</v>
      </c>
      <c r="AG41" s="25" t="n">
        <f aca="false">SUM(H41:K41)+AF41+O41</f>
        <v>-0.00214285714285722</v>
      </c>
    </row>
    <row r="42" s="26" customFormat="true" ht="21.75" hidden="false" customHeight="true" outlineLevel="0" collapsed="false">
      <c r="A42" s="27" t="n">
        <v>42776</v>
      </c>
      <c r="B42" s="16"/>
      <c r="C42" s="17" t="s">
        <v>76</v>
      </c>
      <c r="D42" s="17" t="s">
        <v>77</v>
      </c>
      <c r="E42" s="17" t="s">
        <v>39</v>
      </c>
      <c r="F42" s="19" t="n">
        <v>22674</v>
      </c>
      <c r="G42" s="40" t="s">
        <v>192</v>
      </c>
      <c r="H42" s="21"/>
      <c r="I42" s="21"/>
      <c r="J42" s="21"/>
      <c r="K42" s="22" t="n">
        <v>49.5</v>
      </c>
      <c r="L42" s="23"/>
      <c r="M42" s="24" t="n">
        <f aca="false">SUM(H42:J42,K42/1.12)</f>
        <v>44.1964285714286</v>
      </c>
      <c r="N42" s="24" t="n">
        <f aca="false">K42/1.12*0.12</f>
        <v>5.30357142857143</v>
      </c>
      <c r="O42" s="24" t="n">
        <f aca="false">-SUM(I42:J42,K42/1.12)*L42</f>
        <v>-0</v>
      </c>
      <c r="P42" s="24" t="n">
        <v>44.2</v>
      </c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 t="n">
        <f aca="false">-SUM(N42:AE42)</f>
        <v>-49.5035714285714</v>
      </c>
      <c r="AG42" s="25" t="n">
        <f aca="false">SUM(H42:K42)+AF42+O42</f>
        <v>-0.00357142857143344</v>
      </c>
    </row>
    <row r="43" s="26" customFormat="true" ht="21.75" hidden="false" customHeight="true" outlineLevel="0" collapsed="false">
      <c r="A43" s="27" t="n">
        <v>42776</v>
      </c>
      <c r="B43" s="16"/>
      <c r="C43" s="17" t="s">
        <v>193</v>
      </c>
      <c r="D43" s="17"/>
      <c r="E43" s="17"/>
      <c r="F43" s="19"/>
      <c r="G43" s="20" t="s">
        <v>194</v>
      </c>
      <c r="H43" s="21"/>
      <c r="I43" s="21"/>
      <c r="J43" s="21"/>
      <c r="K43" s="22" t="n">
        <v>680</v>
      </c>
      <c r="L43" s="23"/>
      <c r="M43" s="24" t="n">
        <f aca="false">SUM(H43:J43,K43/1.12)</f>
        <v>607.142857142857</v>
      </c>
      <c r="N43" s="24" t="n">
        <f aca="false">K43/1.12*0.12</f>
        <v>72.8571428571429</v>
      </c>
      <c r="O43" s="24" t="n">
        <f aca="false">-SUM(I43:J43,K43/1.12)*L43</f>
        <v>-0</v>
      </c>
      <c r="P43" s="24"/>
      <c r="Q43" s="24"/>
      <c r="R43" s="24"/>
      <c r="S43" s="24"/>
      <c r="T43" s="24"/>
      <c r="U43" s="24" t="n">
        <v>607.14</v>
      </c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 t="n">
        <f aca="false">-SUM(N43:AE43)</f>
        <v>-679.997142857143</v>
      </c>
      <c r="AG43" s="25" t="n">
        <f aca="false">SUM(H43:K43)+AF43+O43</f>
        <v>0.00285714285712402</v>
      </c>
    </row>
    <row r="44" s="39" customFormat="true" ht="21.75" hidden="false" customHeight="true" outlineLevel="0" collapsed="false">
      <c r="A44" s="28" t="n">
        <v>42776</v>
      </c>
      <c r="B44" s="29"/>
      <c r="C44" s="30" t="s">
        <v>123</v>
      </c>
      <c r="D44" s="30"/>
      <c r="E44" s="30"/>
      <c r="F44" s="32"/>
      <c r="G44" s="60" t="s">
        <v>195</v>
      </c>
      <c r="H44" s="34" t="n">
        <v>100</v>
      </c>
      <c r="I44" s="34"/>
      <c r="J44" s="34"/>
      <c r="K44" s="35"/>
      <c r="L44" s="36"/>
      <c r="M44" s="37" t="n">
        <f aca="false">SUM(H44:J44,K44/1.12)</f>
        <v>100</v>
      </c>
      <c r="N44" s="37" t="n">
        <f aca="false">K44/1.12*0.12</f>
        <v>0</v>
      </c>
      <c r="O44" s="37" t="n">
        <f aca="false">-SUM(I44:J44,K44/1.12)*L44</f>
        <v>-0</v>
      </c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 t="n">
        <v>100</v>
      </c>
      <c r="AB44" s="37"/>
      <c r="AC44" s="37"/>
      <c r="AD44" s="37"/>
      <c r="AE44" s="37"/>
      <c r="AF44" s="37" t="n">
        <f aca="false">-SUM(N44:AE44)</f>
        <v>-100</v>
      </c>
      <c r="AG44" s="38" t="n">
        <f aca="false">SUM(H44:K44)+AF44+O44</f>
        <v>0</v>
      </c>
    </row>
    <row r="45" s="26" customFormat="true" ht="21.75" hidden="false" customHeight="true" outlineLevel="0" collapsed="false">
      <c r="A45" s="27" t="n">
        <v>42776</v>
      </c>
      <c r="B45" s="16"/>
      <c r="C45" s="17" t="s">
        <v>76</v>
      </c>
      <c r="D45" s="17" t="s">
        <v>77</v>
      </c>
      <c r="E45" s="17" t="s">
        <v>39</v>
      </c>
      <c r="F45" s="19" t="n">
        <v>22689</v>
      </c>
      <c r="G45" s="62" t="s">
        <v>196</v>
      </c>
      <c r="H45" s="21"/>
      <c r="I45" s="21"/>
      <c r="J45" s="21"/>
      <c r="K45" s="22" t="n">
        <v>99.9</v>
      </c>
      <c r="L45" s="23"/>
      <c r="M45" s="24" t="n">
        <f aca="false">SUM(H45:J45,K45/1.12)</f>
        <v>89.1964285714286</v>
      </c>
      <c r="N45" s="24" t="n">
        <f aca="false">K45/1.12*0.12</f>
        <v>10.7035714285714</v>
      </c>
      <c r="O45" s="24" t="n">
        <f aca="false">-SUM(I45:J45,K45/1.12)*L45</f>
        <v>-0</v>
      </c>
      <c r="P45" s="24"/>
      <c r="Q45" s="24" t="n">
        <v>89.2</v>
      </c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 t="n">
        <f aca="false">-SUM(N45:AE45)</f>
        <v>-99.9035714285714</v>
      </c>
      <c r="AG45" s="25" t="n">
        <f aca="false">SUM(H45:K45)+AF45+O45</f>
        <v>-0.00357142857141923</v>
      </c>
    </row>
    <row r="46" s="26" customFormat="true" ht="21.75" hidden="false" customHeight="true" outlineLevel="0" collapsed="false">
      <c r="A46" s="27" t="n">
        <v>42776</v>
      </c>
      <c r="B46" s="16"/>
      <c r="C46" s="17" t="s">
        <v>37</v>
      </c>
      <c r="D46" s="17" t="s">
        <v>105</v>
      </c>
      <c r="E46" s="17" t="s">
        <v>39</v>
      </c>
      <c r="F46" s="19" t="n">
        <v>566537</v>
      </c>
      <c r="G46" s="40" t="s">
        <v>197</v>
      </c>
      <c r="H46" s="21"/>
      <c r="I46" s="21"/>
      <c r="J46" s="21"/>
      <c r="K46" s="22" t="n">
        <v>430</v>
      </c>
      <c r="L46" s="23"/>
      <c r="M46" s="24" t="n">
        <f aca="false">SUM(H46:J46,K46/1.12)</f>
        <v>383.928571428571</v>
      </c>
      <c r="N46" s="24" t="n">
        <f aca="false">K46/1.12*0.12</f>
        <v>46.0714285714286</v>
      </c>
      <c r="O46" s="24" t="n">
        <f aca="false">-SUM(I46:J46,K46/1.12)*L46</f>
        <v>-0</v>
      </c>
      <c r="P46" s="24"/>
      <c r="Q46" s="24"/>
      <c r="R46" s="24"/>
      <c r="S46" s="24"/>
      <c r="T46" s="24" t="n">
        <v>383.93</v>
      </c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 t="n">
        <f aca="false">-SUM(N46:AE46)</f>
        <v>-430.001428571429</v>
      </c>
      <c r="AG46" s="25" t="n">
        <f aca="false">SUM(H46:K46)+AF46+O46</f>
        <v>-0.00142857142856201</v>
      </c>
    </row>
    <row r="47" s="26" customFormat="true" ht="21.75" hidden="false" customHeight="true" outlineLevel="0" collapsed="false">
      <c r="A47" s="27" t="n">
        <v>42776</v>
      </c>
      <c r="B47" s="16"/>
      <c r="C47" s="17" t="s">
        <v>37</v>
      </c>
      <c r="D47" s="17" t="s">
        <v>105</v>
      </c>
      <c r="E47" s="17" t="s">
        <v>39</v>
      </c>
      <c r="F47" s="19" t="n">
        <v>566537</v>
      </c>
      <c r="G47" s="40" t="s">
        <v>198</v>
      </c>
      <c r="H47" s="21"/>
      <c r="I47" s="21"/>
      <c r="J47" s="21"/>
      <c r="K47" s="22" t="n">
        <v>30</v>
      </c>
      <c r="L47" s="23"/>
      <c r="M47" s="24" t="n">
        <f aca="false">SUM(H47:J47,K47/1.12)</f>
        <v>26.7857142857143</v>
      </c>
      <c r="N47" s="24" t="n">
        <f aca="false">K47/1.12*0.12</f>
        <v>3.21428571428571</v>
      </c>
      <c r="O47" s="24" t="n">
        <f aca="false">-SUM(I47:J47,K47/1.12)*L47</f>
        <v>-0</v>
      </c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 t="n">
        <v>26.79</v>
      </c>
      <c r="AB47" s="24"/>
      <c r="AC47" s="24"/>
      <c r="AD47" s="24"/>
      <c r="AE47" s="24"/>
      <c r="AF47" s="24" t="n">
        <f aca="false">-SUM(N47:AE47)</f>
        <v>-30.0042857142857</v>
      </c>
      <c r="AG47" s="25" t="n">
        <f aca="false">SUM(H47:K47)+AF47+O47</f>
        <v>-0.00428571428571445</v>
      </c>
    </row>
    <row r="48" s="26" customFormat="true" ht="21.75" hidden="false" customHeight="true" outlineLevel="0" collapsed="false">
      <c r="A48" s="27" t="n">
        <v>42776</v>
      </c>
      <c r="B48" s="16"/>
      <c r="C48" s="17" t="s">
        <v>199</v>
      </c>
      <c r="D48" s="17" t="s">
        <v>200</v>
      </c>
      <c r="E48" s="17" t="s">
        <v>201</v>
      </c>
      <c r="F48" s="19" t="n">
        <v>141249</v>
      </c>
      <c r="G48" s="40" t="s">
        <v>202</v>
      </c>
      <c r="H48" s="21"/>
      <c r="I48" s="21"/>
      <c r="J48" s="21"/>
      <c r="K48" s="22" t="n">
        <v>150</v>
      </c>
      <c r="L48" s="23"/>
      <c r="M48" s="24" t="n">
        <f aca="false">SUM(H48:J48,K48/1.12)</f>
        <v>133.928571428571</v>
      </c>
      <c r="N48" s="24" t="n">
        <f aca="false">K48/1.12*0.12</f>
        <v>16.0714285714286</v>
      </c>
      <c r="O48" s="24" t="n">
        <f aca="false">-SUM(I48:J48,K48/1.12)*L48</f>
        <v>-0</v>
      </c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 t="n">
        <v>133.93</v>
      </c>
      <c r="AA48" s="24"/>
      <c r="AB48" s="24"/>
      <c r="AC48" s="24"/>
      <c r="AD48" s="24"/>
      <c r="AE48" s="24"/>
      <c r="AF48" s="24" t="n">
        <f aca="false">-SUM(N48:AE48)</f>
        <v>-150.001428571429</v>
      </c>
      <c r="AG48" s="25" t="n">
        <f aca="false">SUM(H48:K48)+AF48+O48</f>
        <v>-0.00142857142856201</v>
      </c>
    </row>
    <row r="49" s="26" customFormat="true" ht="21.75" hidden="false" customHeight="true" outlineLevel="0" collapsed="false">
      <c r="A49" s="27" t="n">
        <v>42776</v>
      </c>
      <c r="B49" s="16"/>
      <c r="C49" s="17" t="s">
        <v>96</v>
      </c>
      <c r="D49" s="17"/>
      <c r="E49" s="17"/>
      <c r="F49" s="19"/>
      <c r="G49" s="40" t="s">
        <v>97</v>
      </c>
      <c r="H49" s="21" t="n">
        <v>16</v>
      </c>
      <c r="I49" s="21"/>
      <c r="J49" s="21"/>
      <c r="K49" s="22"/>
      <c r="L49" s="23"/>
      <c r="M49" s="24" t="n">
        <f aca="false">SUM(H49:J49,K49/1.12)</f>
        <v>16</v>
      </c>
      <c r="N49" s="24" t="n">
        <f aca="false">K49/1.12*0.12</f>
        <v>0</v>
      </c>
      <c r="O49" s="24" t="n">
        <f aca="false">-SUM(I49:J49,K49/1.12)*L49</f>
        <v>-0</v>
      </c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 t="n">
        <v>16</v>
      </c>
      <c r="AB49" s="24"/>
      <c r="AC49" s="24"/>
      <c r="AD49" s="24"/>
      <c r="AE49" s="24"/>
      <c r="AF49" s="24" t="n">
        <f aca="false">-SUM(N49:AE49)</f>
        <v>-16</v>
      </c>
      <c r="AG49" s="25" t="n">
        <f aca="false">SUM(H49:K49)+AF49+O49</f>
        <v>0</v>
      </c>
    </row>
    <row r="50" s="26" customFormat="true" ht="21.75" hidden="false" customHeight="true" outlineLevel="0" collapsed="false">
      <c r="A50" s="27" t="n">
        <v>42776</v>
      </c>
      <c r="B50" s="16"/>
      <c r="C50" s="17" t="s">
        <v>46</v>
      </c>
      <c r="D50" s="17" t="s">
        <v>47</v>
      </c>
      <c r="E50" s="17" t="s">
        <v>48</v>
      </c>
      <c r="F50" s="19" t="n">
        <v>22126</v>
      </c>
      <c r="G50" s="40" t="s">
        <v>203</v>
      </c>
      <c r="H50" s="21"/>
      <c r="I50" s="21"/>
      <c r="J50" s="21"/>
      <c r="K50" s="22" t="n">
        <v>367.35</v>
      </c>
      <c r="L50" s="23"/>
      <c r="M50" s="24" t="n">
        <f aca="false">SUM(H50:J50,K50/1.12)</f>
        <v>327.991071428571</v>
      </c>
      <c r="N50" s="24" t="n">
        <f aca="false">K50/1.12*0.12</f>
        <v>39.3589285714286</v>
      </c>
      <c r="O50" s="24" t="n">
        <f aca="false">-SUM(I50:J50,K50/1.12)*L50</f>
        <v>-0</v>
      </c>
      <c r="P50" s="24"/>
      <c r="Q50" s="24"/>
      <c r="R50" s="24"/>
      <c r="S50" s="24"/>
      <c r="T50" s="24"/>
      <c r="U50" s="24"/>
      <c r="V50" s="24" t="n">
        <v>327.99</v>
      </c>
      <c r="W50" s="24"/>
      <c r="X50" s="24"/>
      <c r="Y50" s="24"/>
      <c r="Z50" s="24"/>
      <c r="AA50" s="24"/>
      <c r="AB50" s="24"/>
      <c r="AC50" s="24"/>
      <c r="AD50" s="24"/>
      <c r="AE50" s="24"/>
      <c r="AF50" s="24" t="n">
        <f aca="false">-SUM(N50:AE50)</f>
        <v>-367.348928571429</v>
      </c>
      <c r="AG50" s="25" t="n">
        <f aca="false">SUM(H50:K50)+AF50+O50</f>
        <v>0.00107142857143572</v>
      </c>
    </row>
    <row r="51" s="26" customFormat="true" ht="21.75" hidden="false" customHeight="true" outlineLevel="0" collapsed="false">
      <c r="A51" s="27" t="n">
        <v>42776</v>
      </c>
      <c r="B51" s="16"/>
      <c r="C51" s="17" t="s">
        <v>46</v>
      </c>
      <c r="D51" s="17" t="s">
        <v>47</v>
      </c>
      <c r="E51" s="17" t="s">
        <v>48</v>
      </c>
      <c r="F51" s="19" t="n">
        <v>20084</v>
      </c>
      <c r="G51" s="61" t="s">
        <v>204</v>
      </c>
      <c r="H51" s="21"/>
      <c r="I51" s="21"/>
      <c r="J51" s="21"/>
      <c r="K51" s="22" t="n">
        <v>369.55</v>
      </c>
      <c r="L51" s="23"/>
      <c r="M51" s="24" t="n">
        <f aca="false">SUM(H51:J51,K51/1.12)</f>
        <v>329.955357142857</v>
      </c>
      <c r="N51" s="24" t="n">
        <f aca="false">K51/1.12*0.12</f>
        <v>39.5946428571429</v>
      </c>
      <c r="O51" s="24" t="n">
        <f aca="false">-SUM(I51:J51,K51/1.12)*L51</f>
        <v>-0</v>
      </c>
      <c r="P51" s="24" t="n">
        <v>329.96</v>
      </c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 t="n">
        <f aca="false">-SUM(N51:AE51)</f>
        <v>-369.554642857143</v>
      </c>
      <c r="AG51" s="25" t="n">
        <f aca="false">SUM(H51:K51)+AF51+O51</f>
        <v>-0.00464285714281232</v>
      </c>
    </row>
    <row r="52" s="26" customFormat="true" ht="21.75" hidden="false" customHeight="true" outlineLevel="0" collapsed="false">
      <c r="A52" s="27" t="n">
        <v>42776</v>
      </c>
      <c r="B52" s="16"/>
      <c r="C52" s="17" t="s">
        <v>205</v>
      </c>
      <c r="D52" s="17" t="s">
        <v>206</v>
      </c>
      <c r="E52" s="17" t="s">
        <v>207</v>
      </c>
      <c r="F52" s="19" t="n">
        <v>170466</v>
      </c>
      <c r="G52" s="40" t="s">
        <v>208</v>
      </c>
      <c r="H52" s="21"/>
      <c r="I52" s="21"/>
      <c r="J52" s="21"/>
      <c r="K52" s="22" t="n">
        <v>558</v>
      </c>
      <c r="L52" s="23"/>
      <c r="M52" s="24" t="n">
        <f aca="false">SUM(H52:J52,K52/1.12)</f>
        <v>498.214285714286</v>
      </c>
      <c r="N52" s="24" t="n">
        <f aca="false">K52/1.12*0.12</f>
        <v>59.7857142857143</v>
      </c>
      <c r="O52" s="24" t="n">
        <f aca="false">-SUM(I52:J52,K52/1.12)*L52</f>
        <v>-0</v>
      </c>
      <c r="P52" s="24"/>
      <c r="Q52" s="24"/>
      <c r="R52" s="24"/>
      <c r="S52" s="24"/>
      <c r="T52" s="24"/>
      <c r="U52" s="24"/>
      <c r="V52" s="24" t="n">
        <v>498.21</v>
      </c>
      <c r="W52" s="24"/>
      <c r="X52" s="24"/>
      <c r="Y52" s="24"/>
      <c r="Z52" s="24"/>
      <c r="AA52" s="24"/>
      <c r="AB52" s="24"/>
      <c r="AC52" s="24"/>
      <c r="AD52" s="24"/>
      <c r="AE52" s="24"/>
      <c r="AF52" s="24" t="n">
        <f aca="false">-SUM(N52:AE52)</f>
        <v>-557.995714285714</v>
      </c>
      <c r="AG52" s="25" t="n">
        <f aca="false">SUM(H52:K52)+AF52+O52</f>
        <v>0.00428571428574287</v>
      </c>
    </row>
    <row r="53" s="26" customFormat="true" ht="21.75" hidden="false" customHeight="true" outlineLevel="0" collapsed="false">
      <c r="A53" s="27" t="n">
        <v>42776</v>
      </c>
      <c r="B53" s="16"/>
      <c r="C53" s="17" t="s">
        <v>205</v>
      </c>
      <c r="D53" s="17" t="s">
        <v>206</v>
      </c>
      <c r="E53" s="17" t="s">
        <v>207</v>
      </c>
      <c r="F53" s="19" t="n">
        <v>170466</v>
      </c>
      <c r="G53" s="61" t="s">
        <v>203</v>
      </c>
      <c r="H53" s="21"/>
      <c r="I53" s="21"/>
      <c r="J53" s="21"/>
      <c r="K53" s="22" t="n">
        <v>102</v>
      </c>
      <c r="L53" s="23"/>
      <c r="M53" s="24" t="n">
        <f aca="false">SUM(H53:J53,K53/1.12)</f>
        <v>91.0714285714286</v>
      </c>
      <c r="N53" s="24" t="n">
        <f aca="false">K53/1.12*0.12</f>
        <v>10.9285714285714</v>
      </c>
      <c r="O53" s="24" t="n">
        <f aca="false">-SUM(I53:J53,K53/1.12)*L53</f>
        <v>-0</v>
      </c>
      <c r="P53" s="24"/>
      <c r="Q53" s="24"/>
      <c r="R53" s="24"/>
      <c r="S53" s="24"/>
      <c r="T53" s="24"/>
      <c r="U53" s="24"/>
      <c r="V53" s="24" t="n">
        <v>91.07</v>
      </c>
      <c r="W53" s="24"/>
      <c r="X53" s="24"/>
      <c r="Y53" s="24"/>
      <c r="Z53" s="24"/>
      <c r="AA53" s="24"/>
      <c r="AB53" s="24"/>
      <c r="AC53" s="24"/>
      <c r="AD53" s="24"/>
      <c r="AE53" s="24"/>
      <c r="AF53" s="24" t="n">
        <f aca="false">-SUM(N53:AE53)</f>
        <v>-101.998571428571</v>
      </c>
      <c r="AG53" s="25" t="n">
        <f aca="false">SUM(H53:K53)+AF53+O53</f>
        <v>0.00142857142857622</v>
      </c>
    </row>
    <row r="54" s="26" customFormat="true" ht="21.75" hidden="false" customHeight="true" outlineLevel="0" collapsed="false">
      <c r="A54" s="27" t="n">
        <v>42779</v>
      </c>
      <c r="B54" s="16"/>
      <c r="C54" s="17" t="s">
        <v>96</v>
      </c>
      <c r="D54" s="17"/>
      <c r="E54" s="17"/>
      <c r="F54" s="19"/>
      <c r="G54" s="40" t="s">
        <v>97</v>
      </c>
      <c r="H54" s="21" t="n">
        <v>16</v>
      </c>
      <c r="I54" s="21"/>
      <c r="J54" s="21"/>
      <c r="K54" s="22"/>
      <c r="L54" s="23"/>
      <c r="M54" s="24" t="n">
        <f aca="false">SUM(H54:J54,K54/1.12)</f>
        <v>16</v>
      </c>
      <c r="N54" s="24" t="n">
        <f aca="false">K54/1.12*0.12</f>
        <v>0</v>
      </c>
      <c r="O54" s="24" t="n">
        <f aca="false">-SUM(I54:J54,K54/1.12)*L54</f>
        <v>-0</v>
      </c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 t="n">
        <v>16</v>
      </c>
      <c r="AB54" s="24"/>
      <c r="AC54" s="24"/>
      <c r="AD54" s="24"/>
      <c r="AE54" s="24"/>
      <c r="AF54" s="24" t="n">
        <f aca="false">-SUM(N54:AE54)</f>
        <v>-16</v>
      </c>
      <c r="AG54" s="25" t="n">
        <f aca="false">SUM(H54:K54)+AF54+O54</f>
        <v>0</v>
      </c>
    </row>
    <row r="55" s="26" customFormat="true" ht="21.75" hidden="false" customHeight="true" outlineLevel="0" collapsed="false">
      <c r="A55" s="27" t="n">
        <v>42779</v>
      </c>
      <c r="B55" s="16"/>
      <c r="C55" s="17" t="s">
        <v>46</v>
      </c>
      <c r="D55" s="17" t="s">
        <v>47</v>
      </c>
      <c r="E55" s="17" t="s">
        <v>48</v>
      </c>
      <c r="F55" s="19" t="n">
        <v>21137</v>
      </c>
      <c r="G55" s="40" t="s">
        <v>209</v>
      </c>
      <c r="H55" s="21"/>
      <c r="I55" s="21"/>
      <c r="J55" s="21"/>
      <c r="K55" s="22" t="n">
        <v>32.3</v>
      </c>
      <c r="L55" s="23"/>
      <c r="M55" s="24" t="n">
        <f aca="false">SUM(H55:J55,K55/1.12)</f>
        <v>28.8392857142857</v>
      </c>
      <c r="N55" s="24" t="n">
        <f aca="false">K55/1.12*0.12</f>
        <v>3.46071428571428</v>
      </c>
      <c r="O55" s="24" t="n">
        <f aca="false">-SUM(I55:J55,K55/1.12)*L55</f>
        <v>-0</v>
      </c>
      <c r="P55" s="24"/>
      <c r="Q55" s="24"/>
      <c r="R55" s="24" t="n">
        <v>28.84</v>
      </c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 t="n">
        <f aca="false">-SUM(N55:AE55)</f>
        <v>-32.3007142857143</v>
      </c>
      <c r="AG55" s="25" t="n">
        <f aca="false">SUM(H55:K55)+AF55+O55</f>
        <v>-0.00071428571428811</v>
      </c>
    </row>
    <row r="56" s="26" customFormat="true" ht="21.75" hidden="false" customHeight="true" outlineLevel="0" collapsed="false">
      <c r="A56" s="27" t="n">
        <v>42779</v>
      </c>
      <c r="B56" s="16"/>
      <c r="C56" s="17" t="s">
        <v>46</v>
      </c>
      <c r="D56" s="17" t="s">
        <v>47</v>
      </c>
      <c r="E56" s="17" t="s">
        <v>48</v>
      </c>
      <c r="F56" s="19" t="n">
        <v>21137</v>
      </c>
      <c r="G56" s="40" t="s">
        <v>210</v>
      </c>
      <c r="H56" s="21"/>
      <c r="I56" s="21"/>
      <c r="J56" s="21"/>
      <c r="K56" s="22" t="n">
        <v>537.8</v>
      </c>
      <c r="L56" s="23"/>
      <c r="M56" s="24" t="n">
        <f aca="false">SUM(H56:J56,K56/1.12)</f>
        <v>480.178571428571</v>
      </c>
      <c r="N56" s="24" t="n">
        <f aca="false">K56/1.12*0.12</f>
        <v>57.6214285714286</v>
      </c>
      <c r="O56" s="24" t="n">
        <f aca="false">-SUM(I56:J56,K56/1.12)*L56</f>
        <v>-0</v>
      </c>
      <c r="P56" s="24" t="n">
        <v>480.18</v>
      </c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 t="n">
        <f aca="false">-SUM(N56:AE56)</f>
        <v>-537.801428571429</v>
      </c>
      <c r="AG56" s="25" t="n">
        <f aca="false">SUM(H56:K56)+AF56+O56</f>
        <v>-0.00142857142861885</v>
      </c>
    </row>
    <row r="57" s="26" customFormat="true" ht="21.75" hidden="false" customHeight="true" outlineLevel="0" collapsed="false">
      <c r="A57" s="27" t="n">
        <v>42779</v>
      </c>
      <c r="B57" s="16"/>
      <c r="C57" s="17" t="s">
        <v>46</v>
      </c>
      <c r="D57" s="17" t="s">
        <v>47</v>
      </c>
      <c r="E57" s="17" t="s">
        <v>48</v>
      </c>
      <c r="F57" s="19" t="n">
        <v>21137</v>
      </c>
      <c r="G57" s="61" t="s">
        <v>211</v>
      </c>
      <c r="H57" s="21"/>
      <c r="I57" s="21"/>
      <c r="J57" s="21" t="n">
        <v>43.5</v>
      </c>
      <c r="K57" s="22"/>
      <c r="L57" s="23"/>
      <c r="M57" s="24" t="n">
        <f aca="false">SUM(H57:J57,K57/1.12)</f>
        <v>43.5</v>
      </c>
      <c r="N57" s="24" t="n">
        <f aca="false">K57/1.12*0.12</f>
        <v>0</v>
      </c>
      <c r="O57" s="24" t="n">
        <f aca="false">-SUM(I57:J57,K57/1.12)*L57</f>
        <v>-0</v>
      </c>
      <c r="P57" s="24" t="n">
        <v>43.5</v>
      </c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 t="n">
        <f aca="false">-SUM(N57:AE57)</f>
        <v>-43.5</v>
      </c>
      <c r="AG57" s="25" t="n">
        <f aca="false">SUM(H57:K57)+AF57+O57</f>
        <v>0</v>
      </c>
    </row>
    <row r="58" s="26" customFormat="true" ht="21.75" hidden="false" customHeight="true" outlineLevel="0" collapsed="false">
      <c r="A58" s="27" t="n">
        <v>42777</v>
      </c>
      <c r="B58" s="16"/>
      <c r="C58" s="17" t="s">
        <v>76</v>
      </c>
      <c r="D58" s="17" t="s">
        <v>77</v>
      </c>
      <c r="E58" s="17" t="s">
        <v>39</v>
      </c>
      <c r="F58" s="19" t="n">
        <v>22700</v>
      </c>
      <c r="G58" s="40" t="s">
        <v>212</v>
      </c>
      <c r="H58" s="21"/>
      <c r="I58" s="21"/>
      <c r="J58" s="21"/>
      <c r="K58" s="22" t="n">
        <v>354.75</v>
      </c>
      <c r="L58" s="23"/>
      <c r="M58" s="24" t="n">
        <f aca="false">SUM(H58:J58,K58/1.12)</f>
        <v>316.741071428571</v>
      </c>
      <c r="N58" s="24" t="n">
        <f aca="false">K58/1.12*0.12</f>
        <v>38.0089285714286</v>
      </c>
      <c r="O58" s="24" t="n">
        <f aca="false">-SUM(I58:J58,K58/1.12)*L58</f>
        <v>-0</v>
      </c>
      <c r="P58" s="24" t="n">
        <v>316.74</v>
      </c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 t="n">
        <f aca="false">-SUM(N58:AE58)</f>
        <v>-354.748928571429</v>
      </c>
      <c r="AG58" s="25" t="n">
        <f aca="false">SUM(H58:K58)+AF58+O58</f>
        <v>0.00107142857143572</v>
      </c>
    </row>
    <row r="59" s="26" customFormat="true" ht="21.75" hidden="false" customHeight="true" outlineLevel="0" collapsed="false">
      <c r="A59" s="27" t="n">
        <v>42777</v>
      </c>
      <c r="B59" s="16"/>
      <c r="C59" s="17" t="s">
        <v>46</v>
      </c>
      <c r="D59" s="17" t="s">
        <v>47</v>
      </c>
      <c r="E59" s="17" t="s">
        <v>48</v>
      </c>
      <c r="F59" s="19" t="n">
        <v>23027</v>
      </c>
      <c r="G59" s="20" t="s">
        <v>213</v>
      </c>
      <c r="H59" s="21"/>
      <c r="I59" s="21"/>
      <c r="J59" s="21" t="n">
        <v>730.2</v>
      </c>
      <c r="K59" s="22"/>
      <c r="L59" s="23"/>
      <c r="M59" s="24" t="n">
        <f aca="false">SUM(H59:J59,K59/1.12)</f>
        <v>730.2</v>
      </c>
      <c r="N59" s="24" t="n">
        <f aca="false">K59/1.12*0.12</f>
        <v>0</v>
      </c>
      <c r="O59" s="24" t="n">
        <f aca="false">-SUM(I59:J59,K59/1.12)*L59</f>
        <v>-0</v>
      </c>
      <c r="P59" s="24" t="n">
        <v>730.2</v>
      </c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 t="n">
        <f aca="false">-SUM(N59:AE59)</f>
        <v>-730.2</v>
      </c>
      <c r="AG59" s="25" t="n">
        <f aca="false">SUM(H59:K59)+AF59+O59</f>
        <v>0</v>
      </c>
    </row>
    <row r="60" s="26" customFormat="true" ht="21.75" hidden="false" customHeight="true" outlineLevel="0" collapsed="false">
      <c r="A60" s="27" t="n">
        <v>42777</v>
      </c>
      <c r="B60" s="16"/>
      <c r="C60" s="17" t="s">
        <v>46</v>
      </c>
      <c r="D60" s="17" t="s">
        <v>47</v>
      </c>
      <c r="E60" s="17" t="s">
        <v>48</v>
      </c>
      <c r="F60" s="19" t="n">
        <v>23027</v>
      </c>
      <c r="G60" s="61" t="s">
        <v>214</v>
      </c>
      <c r="H60" s="21"/>
      <c r="I60" s="21"/>
      <c r="J60" s="21"/>
      <c r="K60" s="22" t="n">
        <f aca="false">1120.94+134.51</f>
        <v>1255.45</v>
      </c>
      <c r="L60" s="23"/>
      <c r="M60" s="24" t="n">
        <f aca="false">SUM(H60:J60,K60/1.12)</f>
        <v>1120.9375</v>
      </c>
      <c r="N60" s="24" t="n">
        <f aca="false">K60/1.12*0.12</f>
        <v>134.5125</v>
      </c>
      <c r="O60" s="24" t="n">
        <f aca="false">-SUM(I60:J60,K60/1.12)*L60</f>
        <v>-0</v>
      </c>
      <c r="P60" s="24" t="n">
        <v>1120.94</v>
      </c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 t="n">
        <f aca="false">-SUM(N60:AE60)</f>
        <v>-1255.4525</v>
      </c>
      <c r="AG60" s="25" t="n">
        <f aca="false">SUM(H60:K60)+AF60+O60</f>
        <v>-0.00250000000005457</v>
      </c>
    </row>
    <row r="61" s="26" customFormat="true" ht="21.75" hidden="false" customHeight="true" outlineLevel="0" collapsed="false">
      <c r="A61" s="27" t="n">
        <v>42780</v>
      </c>
      <c r="B61" s="16"/>
      <c r="C61" s="17" t="s">
        <v>215</v>
      </c>
      <c r="D61" s="17" t="s">
        <v>216</v>
      </c>
      <c r="E61" s="17" t="s">
        <v>217</v>
      </c>
      <c r="F61" s="19" t="n">
        <v>21233</v>
      </c>
      <c r="G61" s="40" t="s">
        <v>218</v>
      </c>
      <c r="H61" s="21"/>
      <c r="I61" s="21"/>
      <c r="J61" s="21"/>
      <c r="K61" s="22" t="n">
        <v>35</v>
      </c>
      <c r="L61" s="23"/>
      <c r="M61" s="24" t="n">
        <f aca="false">SUM(H61:J61,K61/1.12)</f>
        <v>31.25</v>
      </c>
      <c r="N61" s="24" t="n">
        <f aca="false">K61/1.12*0.12</f>
        <v>3.75</v>
      </c>
      <c r="O61" s="24" t="n">
        <f aca="false">-SUM(I61:J61,K61/1.12)*L61</f>
        <v>-0</v>
      </c>
      <c r="P61" s="24"/>
      <c r="Q61" s="24" t="n">
        <v>31.25</v>
      </c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 t="n">
        <f aca="false">-SUM(N61:AE61)</f>
        <v>-35</v>
      </c>
      <c r="AG61" s="25" t="n">
        <f aca="false">SUM(H61:K61)+AF61+O61</f>
        <v>0</v>
      </c>
    </row>
    <row r="62" s="26" customFormat="true" ht="21.75" hidden="false" customHeight="true" outlineLevel="0" collapsed="false">
      <c r="A62" s="27" t="n">
        <v>42780</v>
      </c>
      <c r="B62" s="16"/>
      <c r="C62" s="17" t="s">
        <v>219</v>
      </c>
      <c r="D62" s="17" t="s">
        <v>220</v>
      </c>
      <c r="E62" s="17" t="s">
        <v>217</v>
      </c>
      <c r="F62" s="19" t="n">
        <v>32726</v>
      </c>
      <c r="G62" s="61" t="s">
        <v>221</v>
      </c>
      <c r="H62" s="21"/>
      <c r="I62" s="21"/>
      <c r="J62" s="21"/>
      <c r="K62" s="22" t="n">
        <v>769.95</v>
      </c>
      <c r="L62" s="23"/>
      <c r="M62" s="24" t="n">
        <f aca="false">SUM(H62:J62,K62/1.12)</f>
        <v>687.455357142857</v>
      </c>
      <c r="N62" s="24" t="n">
        <f aca="false">K62/1.12*0.12</f>
        <v>82.4946428571429</v>
      </c>
      <c r="O62" s="24" t="n">
        <f aca="false">-SUM(I62:J62,K62/1.12)*L62</f>
        <v>-0</v>
      </c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 t="n">
        <v>687.46</v>
      </c>
      <c r="AE62" s="24"/>
      <c r="AF62" s="24" t="n">
        <f aca="false">-SUM(N62:AE62)</f>
        <v>-769.954642857143</v>
      </c>
      <c r="AG62" s="25" t="n">
        <f aca="false">SUM(H62:K62)+AF62+O62</f>
        <v>-0.00464285714281232</v>
      </c>
    </row>
    <row r="63" s="26" customFormat="true" ht="21.75" hidden="false" customHeight="true" outlineLevel="0" collapsed="false">
      <c r="A63" s="27" t="n">
        <v>42781</v>
      </c>
      <c r="B63" s="16"/>
      <c r="C63" s="17" t="s">
        <v>46</v>
      </c>
      <c r="D63" s="17" t="s">
        <v>47</v>
      </c>
      <c r="E63" s="17" t="s">
        <v>48</v>
      </c>
      <c r="F63" s="19" t="n">
        <v>22414</v>
      </c>
      <c r="G63" s="40" t="s">
        <v>222</v>
      </c>
      <c r="H63" s="21"/>
      <c r="I63" s="21"/>
      <c r="J63" s="21"/>
      <c r="K63" s="22" t="n">
        <f aca="false">863.17+103.58</f>
        <v>966.75</v>
      </c>
      <c r="L63" s="23"/>
      <c r="M63" s="24" t="n">
        <f aca="false">SUM(H63:J63,K63/1.12)</f>
        <v>863.169642857143</v>
      </c>
      <c r="N63" s="24" t="n">
        <f aca="false">K63/1.12*0.12</f>
        <v>103.580357142857</v>
      </c>
      <c r="O63" s="24" t="n">
        <f aca="false">-SUM(I63:J63,K63/1.12)*L63</f>
        <v>-0</v>
      </c>
      <c r="P63" s="24" t="n">
        <v>863.17</v>
      </c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 t="n">
        <f aca="false">-SUM(N63:AE63)</f>
        <v>-966.750357142857</v>
      </c>
      <c r="AG63" s="25" t="n">
        <f aca="false">SUM(H63:K63)+AF63+O63</f>
        <v>-0.000357142857069448</v>
      </c>
    </row>
    <row r="64" s="26" customFormat="true" ht="21.75" hidden="false" customHeight="true" outlineLevel="0" collapsed="false">
      <c r="A64" s="27" t="n">
        <v>42781</v>
      </c>
      <c r="B64" s="16"/>
      <c r="C64" s="17" t="s">
        <v>46</v>
      </c>
      <c r="D64" s="17" t="s">
        <v>47</v>
      </c>
      <c r="E64" s="17" t="s">
        <v>48</v>
      </c>
      <c r="F64" s="19" t="n">
        <v>22414</v>
      </c>
      <c r="G64" s="40" t="s">
        <v>223</v>
      </c>
      <c r="H64" s="21"/>
      <c r="I64" s="21"/>
      <c r="J64" s="21" t="n">
        <v>1120.45</v>
      </c>
      <c r="K64" s="22"/>
      <c r="L64" s="23"/>
      <c r="M64" s="24" t="n">
        <f aca="false">SUM(H64:J64,K64/1.12)</f>
        <v>1120.45</v>
      </c>
      <c r="N64" s="24" t="n">
        <f aca="false">K64/1.12*0.12</f>
        <v>0</v>
      </c>
      <c r="O64" s="24" t="n">
        <f aca="false">-SUM(I64:J64,K64/1.12)*L64</f>
        <v>-0</v>
      </c>
      <c r="P64" s="24" t="n">
        <v>1120.45</v>
      </c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 t="n">
        <f aca="false">-SUM(N64:AE64)</f>
        <v>-1120.45</v>
      </c>
      <c r="AG64" s="25" t="n">
        <f aca="false">SUM(H64:K64)+AF64+O64</f>
        <v>0</v>
      </c>
    </row>
    <row r="65" s="26" customFormat="true" ht="21.75" hidden="false" customHeight="true" outlineLevel="0" collapsed="false">
      <c r="A65" s="27" t="n">
        <v>42782</v>
      </c>
      <c r="B65" s="16"/>
      <c r="C65" s="17" t="s">
        <v>224</v>
      </c>
      <c r="D65" s="17" t="s">
        <v>127</v>
      </c>
      <c r="E65" s="17" t="s">
        <v>144</v>
      </c>
      <c r="F65" s="19" t="n">
        <v>16180</v>
      </c>
      <c r="G65" s="40" t="s">
        <v>44</v>
      </c>
      <c r="H65" s="21"/>
      <c r="I65" s="21"/>
      <c r="J65" s="21"/>
      <c r="K65" s="22" t="n">
        <v>472.4</v>
      </c>
      <c r="L65" s="23"/>
      <c r="M65" s="24" t="n">
        <f aca="false">SUM(H65:J65,K65/1.12)</f>
        <v>421.785714285714</v>
      </c>
      <c r="N65" s="24" t="n">
        <f aca="false">K65/1.12*0.12</f>
        <v>50.6142857142857</v>
      </c>
      <c r="O65" s="24" t="n">
        <f aca="false">-SUM(I65:J65,K65/1.12)*L65</f>
        <v>-0</v>
      </c>
      <c r="P65" s="24" t="n">
        <v>421.79</v>
      </c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 t="n">
        <f aca="false">-SUM(N65:AE65)</f>
        <v>-472.404285714286</v>
      </c>
      <c r="AG65" s="25" t="n">
        <f aca="false">SUM(H65:K65)+AF65+O65</f>
        <v>-0.00428571428574287</v>
      </c>
    </row>
    <row r="66" s="39" customFormat="true" ht="21.75" hidden="false" customHeight="true" outlineLevel="0" collapsed="false">
      <c r="A66" s="28" t="n">
        <v>42782</v>
      </c>
      <c r="B66" s="29"/>
      <c r="C66" s="30" t="s">
        <v>224</v>
      </c>
      <c r="D66" s="30" t="s">
        <v>127</v>
      </c>
      <c r="E66" s="30" t="s">
        <v>144</v>
      </c>
      <c r="F66" s="32" t="n">
        <v>16180</v>
      </c>
      <c r="G66" s="41" t="s">
        <v>44</v>
      </c>
      <c r="H66" s="34"/>
      <c r="I66" s="34"/>
      <c r="J66" s="34"/>
      <c r="K66" s="35" t="n">
        <v>232.89</v>
      </c>
      <c r="L66" s="36"/>
      <c r="M66" s="37" t="n">
        <f aca="false">SUM(H66:J66,K66/1.12)</f>
        <v>207.9375</v>
      </c>
      <c r="N66" s="37" t="n">
        <f aca="false">K66/1.12*0.12</f>
        <v>24.9525</v>
      </c>
      <c r="O66" s="37" t="n">
        <f aca="false">-SUM(I66:J66,K66/1.12)*L66</f>
        <v>-0</v>
      </c>
      <c r="P66" s="37" t="n">
        <v>207.94</v>
      </c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 t="n">
        <f aca="false">-SUM(N66:AE66)</f>
        <v>-232.8925</v>
      </c>
      <c r="AG66" s="38" t="n">
        <f aca="false">SUM(H66:K66)+AF66+O66</f>
        <v>-0.00249999999999773</v>
      </c>
    </row>
    <row r="67" s="26" customFormat="true" ht="21.75" hidden="false" customHeight="true" outlineLevel="0" collapsed="false">
      <c r="A67" s="27" t="n">
        <v>42783</v>
      </c>
      <c r="B67" s="16"/>
      <c r="C67" s="17" t="s">
        <v>76</v>
      </c>
      <c r="D67" s="17" t="s">
        <v>77</v>
      </c>
      <c r="E67" s="17" t="s">
        <v>39</v>
      </c>
      <c r="F67" s="19" t="n">
        <v>22142</v>
      </c>
      <c r="G67" s="62" t="s">
        <v>225</v>
      </c>
      <c r="H67" s="21"/>
      <c r="I67" s="21"/>
      <c r="J67" s="21" t="n">
        <v>105.45</v>
      </c>
      <c r="K67" s="22"/>
      <c r="L67" s="23"/>
      <c r="M67" s="24" t="n">
        <f aca="false">SUM(H67:J67,K67/1.12)</f>
        <v>105.45</v>
      </c>
      <c r="N67" s="24" t="n">
        <f aca="false">K67/1.12*0.12</f>
        <v>0</v>
      </c>
      <c r="O67" s="24" t="n">
        <f aca="false">-SUM(I67:J67,K67/1.12)*L67</f>
        <v>-0</v>
      </c>
      <c r="P67" s="24" t="n">
        <v>105.45</v>
      </c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 t="n">
        <f aca="false">-SUM(N67:AE67)</f>
        <v>-105.45</v>
      </c>
      <c r="AG67" s="25" t="n">
        <f aca="false">SUM(H67:K67)+AF67+O67</f>
        <v>0</v>
      </c>
    </row>
    <row r="68" s="26" customFormat="true" ht="21.75" hidden="false" customHeight="true" outlineLevel="0" collapsed="false">
      <c r="A68" s="27" t="n">
        <v>42783</v>
      </c>
      <c r="B68" s="16"/>
      <c r="C68" s="17" t="s">
        <v>76</v>
      </c>
      <c r="D68" s="17" t="s">
        <v>77</v>
      </c>
      <c r="E68" s="17" t="s">
        <v>39</v>
      </c>
      <c r="F68" s="19" t="n">
        <v>22143</v>
      </c>
      <c r="G68" s="40" t="s">
        <v>226</v>
      </c>
      <c r="H68" s="21"/>
      <c r="I68" s="21"/>
      <c r="J68" s="21" t="n">
        <v>188</v>
      </c>
      <c r="K68" s="22"/>
      <c r="L68" s="23"/>
      <c r="M68" s="24" t="n">
        <f aca="false">SUM(H68:J68,K68/1.12)</f>
        <v>188</v>
      </c>
      <c r="N68" s="24" t="n">
        <f aca="false">K68/1.12*0.12</f>
        <v>0</v>
      </c>
      <c r="O68" s="24" t="n">
        <f aca="false">-SUM(I68:J68,K68/1.12)*L68</f>
        <v>-0</v>
      </c>
      <c r="P68" s="24" t="n">
        <v>188</v>
      </c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 t="n">
        <f aca="false">-SUM(N68:AE68)</f>
        <v>-188</v>
      </c>
      <c r="AG68" s="25" t="n">
        <f aca="false">SUM(H68:K68)+AF68+O68</f>
        <v>0</v>
      </c>
    </row>
    <row r="69" s="26" customFormat="true" ht="21.75" hidden="false" customHeight="true" outlineLevel="0" collapsed="false">
      <c r="A69" s="27" t="n">
        <v>42783</v>
      </c>
      <c r="B69" s="16"/>
      <c r="C69" s="17" t="s">
        <v>132</v>
      </c>
      <c r="D69" s="17" t="s">
        <v>133</v>
      </c>
      <c r="E69" s="17" t="s">
        <v>227</v>
      </c>
      <c r="F69" s="19" t="n">
        <v>9985</v>
      </c>
      <c r="G69" s="40" t="s">
        <v>228</v>
      </c>
      <c r="H69" s="21"/>
      <c r="I69" s="21"/>
      <c r="J69" s="21"/>
      <c r="K69" s="22" t="n">
        <v>450</v>
      </c>
      <c r="L69" s="23"/>
      <c r="M69" s="24" t="n">
        <f aca="false">SUM(H69:J69,K69/1.12)</f>
        <v>401.785714285714</v>
      </c>
      <c r="N69" s="24" t="n">
        <f aca="false">K69/1.12*0.12</f>
        <v>48.2142857142857</v>
      </c>
      <c r="O69" s="24" t="n">
        <f aca="false">-SUM(I69:J69,K69/1.12)*L69</f>
        <v>-0</v>
      </c>
      <c r="P69" s="24" t="n">
        <v>401.79</v>
      </c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 t="n">
        <f aca="false">-SUM(N69:AE69)</f>
        <v>-450.004285714286</v>
      </c>
      <c r="AG69" s="25" t="n">
        <f aca="false">SUM(H69:K69)+AF69+O69</f>
        <v>-0.00428571428574287</v>
      </c>
    </row>
    <row r="70" s="26" customFormat="true" ht="21.75" hidden="false" customHeight="true" outlineLevel="0" collapsed="false">
      <c r="A70" s="27" t="n">
        <v>42783</v>
      </c>
      <c r="B70" s="16"/>
      <c r="C70" s="17" t="s">
        <v>54</v>
      </c>
      <c r="D70" s="17"/>
      <c r="E70" s="17"/>
      <c r="F70" s="19"/>
      <c r="G70" s="40" t="s">
        <v>136</v>
      </c>
      <c r="H70" s="21" t="n">
        <v>60</v>
      </c>
      <c r="I70" s="21"/>
      <c r="J70" s="21"/>
      <c r="K70" s="22"/>
      <c r="L70" s="23"/>
      <c r="M70" s="24" t="n">
        <f aca="false">SUM(H70:J70,K70/1.12)</f>
        <v>60</v>
      </c>
      <c r="N70" s="24" t="n">
        <f aca="false">K70/1.12*0.12</f>
        <v>0</v>
      </c>
      <c r="O70" s="24" t="n">
        <f aca="false">-SUM(I70:J70,K70/1.12)*L70</f>
        <v>-0</v>
      </c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 t="n">
        <v>60</v>
      </c>
      <c r="AB70" s="24"/>
      <c r="AC70" s="24"/>
      <c r="AD70" s="24"/>
      <c r="AE70" s="24"/>
      <c r="AF70" s="24" t="n">
        <f aca="false">-SUM(N70:AE70)</f>
        <v>-60</v>
      </c>
      <c r="AG70" s="25" t="n">
        <f aca="false">SUM(H70:K70)+AF70+O70</f>
        <v>0</v>
      </c>
    </row>
    <row r="71" s="26" customFormat="true" ht="21.75" hidden="false" customHeight="true" outlineLevel="0" collapsed="false">
      <c r="A71" s="27" t="n">
        <v>42783</v>
      </c>
      <c r="B71" s="16"/>
      <c r="C71" s="17" t="s">
        <v>37</v>
      </c>
      <c r="D71" s="17" t="s">
        <v>105</v>
      </c>
      <c r="E71" s="17" t="s">
        <v>39</v>
      </c>
      <c r="F71" s="19" t="n">
        <v>584090</v>
      </c>
      <c r="G71" s="40" t="s">
        <v>229</v>
      </c>
      <c r="H71" s="21"/>
      <c r="I71" s="21"/>
      <c r="J71" s="21"/>
      <c r="K71" s="22" t="n">
        <v>36.75</v>
      </c>
      <c r="L71" s="23"/>
      <c r="M71" s="24" t="n">
        <f aca="false">SUM(H71:J71,K71/1.12)</f>
        <v>32.8125</v>
      </c>
      <c r="N71" s="24" t="n">
        <f aca="false">K71/1.12*0.12</f>
        <v>3.9375</v>
      </c>
      <c r="O71" s="24" t="n">
        <f aca="false">-SUM(I71:J71,K71/1.12)*L71</f>
        <v>-0</v>
      </c>
      <c r="P71" s="24"/>
      <c r="Q71" s="24"/>
      <c r="R71" s="24"/>
      <c r="S71" s="24"/>
      <c r="T71" s="24" t="n">
        <v>32.81</v>
      </c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 t="n">
        <f aca="false">-SUM(N71:AE71)</f>
        <v>-36.7475</v>
      </c>
      <c r="AG71" s="25" t="n">
        <f aca="false">SUM(H71:K71)+AF71+O71</f>
        <v>0.00249999999999773</v>
      </c>
    </row>
    <row r="72" s="26" customFormat="true" ht="21.75" hidden="false" customHeight="true" outlineLevel="0" collapsed="false">
      <c r="A72" s="27" t="n">
        <v>42783</v>
      </c>
      <c r="B72" s="16"/>
      <c r="C72" s="17" t="s">
        <v>76</v>
      </c>
      <c r="D72" s="17" t="s">
        <v>77</v>
      </c>
      <c r="E72" s="17" t="s">
        <v>39</v>
      </c>
      <c r="F72" s="19" t="n">
        <v>20452</v>
      </c>
      <c r="G72" s="40" t="s">
        <v>230</v>
      </c>
      <c r="H72" s="21"/>
      <c r="I72" s="21"/>
      <c r="J72" s="21"/>
      <c r="K72" s="22" t="n">
        <v>439</v>
      </c>
      <c r="L72" s="23"/>
      <c r="M72" s="24" t="n">
        <f aca="false">SUM(H72:J72,K72/1.12)</f>
        <v>391.964285714286</v>
      </c>
      <c r="N72" s="24" t="n">
        <f aca="false">K72/1.12*0.12</f>
        <v>47.0357142857143</v>
      </c>
      <c r="O72" s="24" t="n">
        <f aca="false">-SUM(I72:J72,K72/1.12)*L72</f>
        <v>-0</v>
      </c>
      <c r="P72" s="24"/>
      <c r="Q72" s="24" t="n">
        <v>391.96</v>
      </c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 t="n">
        <f aca="false">-SUM(N72:AE72)</f>
        <v>-438.995714285714</v>
      </c>
      <c r="AG72" s="25" t="n">
        <f aca="false">SUM(H72:K72)+AF72+O72</f>
        <v>0.00428571428574287</v>
      </c>
    </row>
    <row r="73" s="26" customFormat="true" ht="21.75" hidden="false" customHeight="true" outlineLevel="0" collapsed="false">
      <c r="A73" s="27" t="n">
        <v>42786</v>
      </c>
      <c r="B73" s="16"/>
      <c r="C73" s="17" t="s">
        <v>37</v>
      </c>
      <c r="D73" s="17" t="s">
        <v>105</v>
      </c>
      <c r="E73" s="17" t="s">
        <v>39</v>
      </c>
      <c r="F73" s="19" t="n">
        <v>584474</v>
      </c>
      <c r="G73" s="61" t="s">
        <v>198</v>
      </c>
      <c r="H73" s="21"/>
      <c r="I73" s="21"/>
      <c r="J73" s="21"/>
      <c r="K73" s="22" t="n">
        <v>30</v>
      </c>
      <c r="L73" s="23"/>
      <c r="M73" s="24" t="n">
        <f aca="false">SUM(H73:J73,K73/1.12)</f>
        <v>26.7857142857143</v>
      </c>
      <c r="N73" s="24" t="n">
        <f aca="false">K73/1.12*0.12</f>
        <v>3.21428571428571</v>
      </c>
      <c r="O73" s="24" t="n">
        <f aca="false">-SUM(I73:J73,K73/1.12)*L73</f>
        <v>-0</v>
      </c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 t="n">
        <v>26.79</v>
      </c>
      <c r="AA73" s="24"/>
      <c r="AB73" s="24"/>
      <c r="AC73" s="24"/>
      <c r="AD73" s="24"/>
      <c r="AE73" s="24"/>
      <c r="AF73" s="24" t="n">
        <f aca="false">-SUM(N73:AE73)</f>
        <v>-30.0042857142857</v>
      </c>
      <c r="AG73" s="25" t="n">
        <f aca="false">SUM(H73:K73)+AF73+O73</f>
        <v>-0.00428571428571445</v>
      </c>
    </row>
    <row r="74" s="26" customFormat="true" ht="21.75" hidden="false" customHeight="true" outlineLevel="0" collapsed="false">
      <c r="A74" s="27" t="n">
        <v>42786</v>
      </c>
      <c r="B74" s="16"/>
      <c r="C74" s="17" t="s">
        <v>37</v>
      </c>
      <c r="D74" s="17" t="s">
        <v>105</v>
      </c>
      <c r="E74" s="17" t="s">
        <v>39</v>
      </c>
      <c r="F74" s="19" t="n">
        <v>568036</v>
      </c>
      <c r="G74" s="61" t="s">
        <v>231</v>
      </c>
      <c r="H74" s="21"/>
      <c r="I74" s="21"/>
      <c r="J74" s="21"/>
      <c r="K74" s="22" t="n">
        <v>193</v>
      </c>
      <c r="L74" s="23"/>
      <c r="M74" s="24" t="n">
        <f aca="false">SUM(H74:J74,K74/1.12)</f>
        <v>172.321428571429</v>
      </c>
      <c r="N74" s="24" t="n">
        <f aca="false">K74/1.12*0.12</f>
        <v>20.6785714285714</v>
      </c>
      <c r="O74" s="24" t="n">
        <f aca="false">-SUM(I74:J74,K74/1.12)*L74</f>
        <v>-0</v>
      </c>
      <c r="P74" s="24"/>
      <c r="Q74" s="24"/>
      <c r="R74" s="24"/>
      <c r="S74" s="24"/>
      <c r="T74" s="24" t="n">
        <v>172.32</v>
      </c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 t="n">
        <f aca="false">-SUM(N74:AE74)</f>
        <v>-192.998571428571</v>
      </c>
      <c r="AG74" s="25" t="n">
        <f aca="false">SUM(H74:K74)+AF74+O74</f>
        <v>0.00142857142859043</v>
      </c>
    </row>
    <row r="75" s="26" customFormat="true" ht="21.75" hidden="false" customHeight="true" outlineLevel="0" collapsed="false">
      <c r="A75" s="27" t="n">
        <v>42787</v>
      </c>
      <c r="B75" s="16"/>
      <c r="C75" s="17" t="s">
        <v>232</v>
      </c>
      <c r="D75" s="17" t="s">
        <v>233</v>
      </c>
      <c r="E75" s="17" t="s">
        <v>234</v>
      </c>
      <c r="F75" s="19" t="n">
        <v>15335</v>
      </c>
      <c r="G75" s="61" t="s">
        <v>235</v>
      </c>
      <c r="H75" s="21"/>
      <c r="I75" s="21"/>
      <c r="J75" s="21" t="n">
        <v>1046.74</v>
      </c>
      <c r="K75" s="22"/>
      <c r="L75" s="23"/>
      <c r="M75" s="24" t="n">
        <f aca="false">SUM(H75:J75,K75/1.12)</f>
        <v>1046.74</v>
      </c>
      <c r="N75" s="24" t="n">
        <f aca="false">K75/1.12*0.12</f>
        <v>0</v>
      </c>
      <c r="O75" s="24" t="n">
        <f aca="false">-SUM(I75:J75,K75/1.12)*L75</f>
        <v>-0</v>
      </c>
      <c r="P75" s="24" t="n">
        <v>1046.74</v>
      </c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 t="n">
        <f aca="false">-SUM(N75:AE75)</f>
        <v>-1046.74</v>
      </c>
      <c r="AG75" s="25" t="n">
        <f aca="false">SUM(H75:K75)+AF75+O75</f>
        <v>0</v>
      </c>
    </row>
    <row r="76" s="26" customFormat="true" ht="21.75" hidden="false" customHeight="true" outlineLevel="0" collapsed="false">
      <c r="A76" s="27" t="n">
        <v>42787</v>
      </c>
      <c r="B76" s="16"/>
      <c r="C76" s="17" t="s">
        <v>232</v>
      </c>
      <c r="D76" s="17" t="s">
        <v>233</v>
      </c>
      <c r="E76" s="17" t="s">
        <v>234</v>
      </c>
      <c r="F76" s="19" t="n">
        <v>15335</v>
      </c>
      <c r="G76" s="40" t="s">
        <v>236</v>
      </c>
      <c r="H76" s="21"/>
      <c r="I76" s="21"/>
      <c r="J76" s="21"/>
      <c r="K76" s="22" t="n">
        <f aca="false">247.77+29.73</f>
        <v>277.5</v>
      </c>
      <c r="L76" s="23"/>
      <c r="M76" s="24" t="n">
        <f aca="false">SUM(H76:J76,K76/1.12)</f>
        <v>247.767857142857</v>
      </c>
      <c r="N76" s="24" t="n">
        <f aca="false">K76/1.12*0.12</f>
        <v>29.7321428571429</v>
      </c>
      <c r="O76" s="24" t="n">
        <f aca="false">-SUM(I76:J76,K76/1.12)*L76</f>
        <v>-0</v>
      </c>
      <c r="P76" s="24" t="n">
        <v>247.77</v>
      </c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 t="n">
        <f aca="false">-SUM(N76:AE76)</f>
        <v>-277.502142857143</v>
      </c>
      <c r="AG76" s="25" t="n">
        <f aca="false">SUM(H76:K76)+AF76+O76</f>
        <v>-0.00214285714287143</v>
      </c>
    </row>
    <row r="77" s="26" customFormat="true" ht="21.75" hidden="false" customHeight="true" outlineLevel="0" collapsed="false">
      <c r="A77" s="27" t="n">
        <v>42788</v>
      </c>
      <c r="B77" s="16"/>
      <c r="C77" s="17" t="s">
        <v>37</v>
      </c>
      <c r="D77" s="17" t="s">
        <v>105</v>
      </c>
      <c r="E77" s="17" t="s">
        <v>39</v>
      </c>
      <c r="F77" s="19" t="n">
        <v>584958</v>
      </c>
      <c r="G77" s="40" t="s">
        <v>237</v>
      </c>
      <c r="H77" s="21"/>
      <c r="I77" s="21"/>
      <c r="J77" s="21"/>
      <c r="K77" s="22" t="n">
        <v>475</v>
      </c>
      <c r="L77" s="23"/>
      <c r="M77" s="24" t="n">
        <f aca="false">SUM(H77:J77,K77/1.12)</f>
        <v>424.107142857143</v>
      </c>
      <c r="N77" s="24" t="n">
        <f aca="false">K77/1.12*0.12</f>
        <v>50.8928571428571</v>
      </c>
      <c r="O77" s="24" t="n">
        <f aca="false">-SUM(I77:J77,K77/1.12)*L77</f>
        <v>-0</v>
      </c>
      <c r="P77" s="24"/>
      <c r="Q77" s="24"/>
      <c r="R77" s="24"/>
      <c r="S77" s="24"/>
      <c r="T77" s="24" t="n">
        <v>424.11</v>
      </c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 t="n">
        <f aca="false">-SUM(N77:AE77)</f>
        <v>-475.002857142857</v>
      </c>
      <c r="AG77" s="25" t="n">
        <f aca="false">SUM(H77:K77)+AF77+O77</f>
        <v>-0.00285714285712402</v>
      </c>
    </row>
    <row r="78" s="26" customFormat="true" ht="21.75" hidden="false" customHeight="true" outlineLevel="0" collapsed="false">
      <c r="A78" s="28" t="n">
        <v>42790</v>
      </c>
      <c r="B78" s="16"/>
      <c r="C78" s="17" t="s">
        <v>238</v>
      </c>
      <c r="D78" s="17" t="s">
        <v>239</v>
      </c>
      <c r="E78" s="17" t="s">
        <v>240</v>
      </c>
      <c r="F78" s="19" t="n">
        <v>9058</v>
      </c>
      <c r="G78" s="40" t="s">
        <v>241</v>
      </c>
      <c r="H78" s="21"/>
      <c r="I78" s="21"/>
      <c r="J78" s="21"/>
      <c r="K78" s="22" t="n">
        <v>300</v>
      </c>
      <c r="L78" s="23"/>
      <c r="M78" s="24" t="n">
        <f aca="false">SUM(H78:J78,K78/1.12)</f>
        <v>267.857142857143</v>
      </c>
      <c r="N78" s="24" t="n">
        <f aca="false">K78/1.12*0.12</f>
        <v>32.1428571428571</v>
      </c>
      <c r="O78" s="24" t="n">
        <f aca="false">-SUM(I78:J78,K78/1.12)*L78</f>
        <v>-0</v>
      </c>
      <c r="P78" s="24" t="n">
        <v>267.86</v>
      </c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 t="n">
        <f aca="false">-SUM(N78:AE78)</f>
        <v>-300.002857142857</v>
      </c>
      <c r="AG78" s="25" t="n">
        <f aca="false">SUM(H78:K78)+AF78+O78</f>
        <v>-0.00285714285712402</v>
      </c>
    </row>
    <row r="79" s="26" customFormat="true" ht="21.75" hidden="true" customHeight="true" outlineLevel="0" collapsed="false">
      <c r="A79" s="27"/>
      <c r="B79" s="16"/>
      <c r="C79" s="19"/>
      <c r="D79" s="17"/>
      <c r="E79" s="17"/>
      <c r="F79" s="19"/>
      <c r="G79" s="40"/>
      <c r="H79" s="21"/>
      <c r="I79" s="21"/>
      <c r="J79" s="21"/>
      <c r="K79" s="22"/>
      <c r="L79" s="23"/>
      <c r="M79" s="24" t="n">
        <f aca="false">SUM(H79:J79,K79/1.12)</f>
        <v>0</v>
      </c>
      <c r="N79" s="24" t="n">
        <f aca="false">K79/1.12*0.12</f>
        <v>0</v>
      </c>
      <c r="O79" s="24" t="n">
        <f aca="false">-SUM(I79:J79,K79/1.12)*L79</f>
        <v>-0</v>
      </c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 t="n">
        <f aca="false">-SUM(N79:AE79)</f>
        <v>-0</v>
      </c>
      <c r="AG79" s="25" t="n">
        <f aca="false">SUM(H79:K79)+AF79+O79</f>
        <v>0</v>
      </c>
    </row>
    <row r="80" s="26" customFormat="true" ht="21.75" hidden="true" customHeight="true" outlineLevel="0" collapsed="false">
      <c r="A80" s="27"/>
      <c r="B80" s="16"/>
      <c r="C80" s="17"/>
      <c r="D80" s="17"/>
      <c r="E80" s="17"/>
      <c r="F80" s="19"/>
      <c r="G80" s="40"/>
      <c r="H80" s="21"/>
      <c r="I80" s="21"/>
      <c r="J80" s="21"/>
      <c r="K80" s="22"/>
      <c r="L80" s="23"/>
      <c r="M80" s="24" t="n">
        <f aca="false">SUM(H80:J80,K80/1.12)</f>
        <v>0</v>
      </c>
      <c r="N80" s="24" t="n">
        <f aca="false">K80/1.12*0.12</f>
        <v>0</v>
      </c>
      <c r="O80" s="24" t="n">
        <f aca="false">-SUM(I80:J80,K80/1.12)*L80</f>
        <v>-0</v>
      </c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 t="n">
        <f aca="false">-SUM(N80:AE80)</f>
        <v>-0</v>
      </c>
      <c r="AG80" s="25" t="n">
        <f aca="false">SUM(H80:K80)+AF80+O80</f>
        <v>0</v>
      </c>
    </row>
    <row r="81" s="26" customFormat="true" ht="21.75" hidden="true" customHeight="true" outlineLevel="0" collapsed="false">
      <c r="A81" s="27"/>
      <c r="B81" s="16"/>
      <c r="C81" s="17"/>
      <c r="D81" s="17"/>
      <c r="E81" s="17"/>
      <c r="F81" s="19"/>
      <c r="G81" s="40"/>
      <c r="H81" s="21"/>
      <c r="I81" s="21"/>
      <c r="J81" s="21"/>
      <c r="K81" s="22"/>
      <c r="L81" s="23"/>
      <c r="M81" s="24" t="n">
        <f aca="false">SUM(H81:J81,K81/1.12)</f>
        <v>0</v>
      </c>
      <c r="N81" s="24" t="n">
        <f aca="false">K81/1.12*0.12</f>
        <v>0</v>
      </c>
      <c r="O81" s="24" t="n">
        <f aca="false">-SUM(I81:J81,K81/1.12)*L81</f>
        <v>-0</v>
      </c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 t="n">
        <f aca="false">-SUM(N81:AE81)</f>
        <v>-0</v>
      </c>
      <c r="AG81" s="25" t="n">
        <f aca="false">SUM(H81:K81)+AF81+O81</f>
        <v>0</v>
      </c>
    </row>
    <row r="82" s="26" customFormat="true" ht="21.75" hidden="true" customHeight="true" outlineLevel="0" collapsed="false">
      <c r="A82" s="27"/>
      <c r="B82" s="16"/>
      <c r="C82" s="17"/>
      <c r="D82" s="17"/>
      <c r="E82" s="17"/>
      <c r="F82" s="19"/>
      <c r="G82" s="20"/>
      <c r="H82" s="21"/>
      <c r="I82" s="21"/>
      <c r="J82" s="21"/>
      <c r="K82" s="22"/>
      <c r="L82" s="23"/>
      <c r="M82" s="24" t="n">
        <f aca="false">SUM(H82:J82,K82/1.12)</f>
        <v>0</v>
      </c>
      <c r="N82" s="24" t="n">
        <f aca="false">K82/1.12*0.12</f>
        <v>0</v>
      </c>
      <c r="O82" s="24" t="n">
        <f aca="false">-SUM(I82:J82,K82/1.12)*L82</f>
        <v>-0</v>
      </c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 t="n">
        <f aca="false">-SUM(N82:AE82)</f>
        <v>-0</v>
      </c>
      <c r="AG82" s="25" t="n">
        <f aca="false">SUM(H82:K82)+AF82+O82</f>
        <v>0</v>
      </c>
    </row>
    <row r="83" s="26" customFormat="true" ht="21.75" hidden="true" customHeight="true" outlineLevel="0" collapsed="false">
      <c r="A83" s="27"/>
      <c r="B83" s="16"/>
      <c r="C83" s="17"/>
      <c r="D83" s="17"/>
      <c r="E83" s="17"/>
      <c r="F83" s="19"/>
      <c r="G83" s="61"/>
      <c r="H83" s="21"/>
      <c r="I83" s="21"/>
      <c r="J83" s="21"/>
      <c r="K83" s="22"/>
      <c r="L83" s="23"/>
      <c r="M83" s="24" t="n">
        <f aca="false">SUM(H83:J83,K83/1.12)</f>
        <v>0</v>
      </c>
      <c r="N83" s="24" t="n">
        <f aca="false">K83/1.12*0.12</f>
        <v>0</v>
      </c>
      <c r="O83" s="24" t="n">
        <f aca="false">-SUM(I83:J83,K83/1.12)*L83</f>
        <v>-0</v>
      </c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 t="n">
        <f aca="false">-SUM(N83:AE83)</f>
        <v>-0</v>
      </c>
      <c r="AG83" s="25" t="n">
        <f aca="false">SUM(H83:K83)+AF83+O83</f>
        <v>0</v>
      </c>
    </row>
    <row r="84" s="26" customFormat="true" ht="21.75" hidden="true" customHeight="true" outlineLevel="0" collapsed="false">
      <c r="A84" s="27"/>
      <c r="B84" s="16"/>
      <c r="C84" s="17"/>
      <c r="D84" s="17"/>
      <c r="E84" s="17"/>
      <c r="F84" s="19"/>
      <c r="G84" s="40"/>
      <c r="H84" s="21"/>
      <c r="I84" s="21"/>
      <c r="J84" s="21"/>
      <c r="K84" s="22"/>
      <c r="L84" s="23"/>
      <c r="M84" s="24" t="n">
        <f aca="false">SUM(H84:J84,K84/1.12)</f>
        <v>0</v>
      </c>
      <c r="N84" s="24" t="n">
        <f aca="false">K84/1.12*0.12</f>
        <v>0</v>
      </c>
      <c r="O84" s="24" t="n">
        <f aca="false">-SUM(I84:J84,K84/1.12)*L84</f>
        <v>-0</v>
      </c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 t="n">
        <f aca="false">-SUM(N84:AE84)</f>
        <v>-0</v>
      </c>
      <c r="AG84" s="25" t="n">
        <f aca="false">SUM(H84:K84)+AF84+O84</f>
        <v>0</v>
      </c>
    </row>
    <row r="85" s="26" customFormat="true" ht="21.75" hidden="true" customHeight="true" outlineLevel="0" collapsed="false">
      <c r="A85" s="27"/>
      <c r="B85" s="16"/>
      <c r="C85" s="17"/>
      <c r="D85" s="18"/>
      <c r="E85" s="18"/>
      <c r="F85" s="19"/>
      <c r="G85" s="40"/>
      <c r="H85" s="21"/>
      <c r="I85" s="21"/>
      <c r="J85" s="21"/>
      <c r="K85" s="22"/>
      <c r="L85" s="23"/>
      <c r="M85" s="24" t="n">
        <f aca="false">SUM(H85:J85,K85/1.12)</f>
        <v>0</v>
      </c>
      <c r="N85" s="24" t="n">
        <f aca="false">K85/1.12*0.12</f>
        <v>0</v>
      </c>
      <c r="O85" s="24" t="n">
        <f aca="false">-SUM(I85:J85,K85/1.12)*L85</f>
        <v>-0</v>
      </c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 t="n">
        <f aca="false">-SUM(N85:AE85)</f>
        <v>-0</v>
      </c>
      <c r="AG85" s="25" t="n">
        <f aca="false">SUM(H85:K85)+AF85+O85</f>
        <v>0</v>
      </c>
    </row>
    <row r="86" s="26" customFormat="true" ht="21.75" hidden="true" customHeight="true" outlineLevel="0" collapsed="false">
      <c r="A86" s="27"/>
      <c r="B86" s="16"/>
      <c r="C86" s="17"/>
      <c r="D86" s="18"/>
      <c r="E86" s="18"/>
      <c r="F86" s="19"/>
      <c r="G86" s="40"/>
      <c r="H86" s="21"/>
      <c r="I86" s="21"/>
      <c r="J86" s="21"/>
      <c r="K86" s="22"/>
      <c r="L86" s="23"/>
      <c r="M86" s="24" t="n">
        <f aca="false">SUM(H86:J86,K86/1.12)</f>
        <v>0</v>
      </c>
      <c r="N86" s="24" t="n">
        <f aca="false">K86/1.12*0.12</f>
        <v>0</v>
      </c>
      <c r="O86" s="24" t="n">
        <f aca="false">-SUM(I86:J86,K86/1.12)*L86</f>
        <v>-0</v>
      </c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 t="n">
        <f aca="false">-SUM(N86:AE86)</f>
        <v>-0</v>
      </c>
      <c r="AG86" s="25" t="n">
        <f aca="false">SUM(H86:K86)+AF86+O86</f>
        <v>0</v>
      </c>
    </row>
    <row r="87" s="26" customFormat="true" ht="21.75" hidden="true" customHeight="true" outlineLevel="0" collapsed="false">
      <c r="A87" s="27"/>
      <c r="B87" s="16"/>
      <c r="C87" s="17"/>
      <c r="D87" s="18"/>
      <c r="E87" s="18"/>
      <c r="F87" s="19"/>
      <c r="G87" s="40"/>
      <c r="H87" s="21"/>
      <c r="I87" s="21"/>
      <c r="J87" s="21"/>
      <c r="K87" s="22"/>
      <c r="L87" s="23"/>
      <c r="M87" s="24" t="n">
        <f aca="false">SUM(H87:J87,K87/1.12)</f>
        <v>0</v>
      </c>
      <c r="N87" s="24" t="n">
        <f aca="false">K87/1.12*0.12</f>
        <v>0</v>
      </c>
      <c r="O87" s="24" t="n">
        <f aca="false">-SUM(I87:J87,K87/1.12)*L87</f>
        <v>-0</v>
      </c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 t="n">
        <f aca="false">-SUM(N87:AE87)</f>
        <v>-0</v>
      </c>
      <c r="AG87" s="25" t="n">
        <f aca="false">SUM(H87:K87)+AF87+O87</f>
        <v>0</v>
      </c>
    </row>
    <row r="88" s="26" customFormat="true" ht="21.75" hidden="true" customHeight="true" outlineLevel="0" collapsed="false">
      <c r="A88" s="27"/>
      <c r="B88" s="16"/>
      <c r="C88" s="17"/>
      <c r="D88" s="18"/>
      <c r="E88" s="18"/>
      <c r="F88" s="19"/>
      <c r="G88" s="40"/>
      <c r="H88" s="21"/>
      <c r="I88" s="21"/>
      <c r="J88" s="21"/>
      <c r="K88" s="22"/>
      <c r="L88" s="23"/>
      <c r="M88" s="24" t="n">
        <f aca="false">SUM(H88:J88,K88/1.12)</f>
        <v>0</v>
      </c>
      <c r="N88" s="24" t="n">
        <f aca="false">K88/1.12*0.12</f>
        <v>0</v>
      </c>
      <c r="O88" s="24" t="n">
        <f aca="false">-SUM(I88:J88,K88/1.12)*L88</f>
        <v>-0</v>
      </c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 t="n">
        <f aca="false">-SUM(N88:AE88)</f>
        <v>-0</v>
      </c>
      <c r="AG88" s="25" t="n">
        <f aca="false">SUM(H88:K88)+AF88+O88</f>
        <v>0</v>
      </c>
    </row>
    <row r="89" s="26" customFormat="true" ht="21.75" hidden="true" customHeight="true" outlineLevel="0" collapsed="false">
      <c r="A89" s="27"/>
      <c r="B89" s="16"/>
      <c r="C89" s="17"/>
      <c r="D89" s="18"/>
      <c r="E89" s="18"/>
      <c r="F89" s="19"/>
      <c r="G89" s="40"/>
      <c r="H89" s="21"/>
      <c r="I89" s="21"/>
      <c r="J89" s="21"/>
      <c r="K89" s="22"/>
      <c r="L89" s="23"/>
      <c r="M89" s="24" t="n">
        <f aca="false">SUM(H89:J89,K89/1.12)</f>
        <v>0</v>
      </c>
      <c r="N89" s="24" t="n">
        <f aca="false">K89/1.12*0.12</f>
        <v>0</v>
      </c>
      <c r="O89" s="24" t="n">
        <f aca="false">-SUM(I89:J89,K89/1.12)*L89</f>
        <v>-0</v>
      </c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 t="n">
        <f aca="false">-SUM(N89:AE89)</f>
        <v>-0</v>
      </c>
      <c r="AG89" s="25" t="n">
        <f aca="false">SUM(H89:K89)+AF89+O89</f>
        <v>0</v>
      </c>
    </row>
    <row r="90" s="26" customFormat="true" ht="24" hidden="true" customHeight="true" outlineLevel="0" collapsed="false">
      <c r="A90" s="15"/>
      <c r="B90" s="16"/>
      <c r="C90" s="17"/>
      <c r="D90" s="17"/>
      <c r="E90" s="17"/>
      <c r="F90" s="42"/>
      <c r="G90" s="43"/>
      <c r="H90" s="21"/>
      <c r="I90" s="21"/>
      <c r="J90" s="21"/>
      <c r="K90" s="22"/>
      <c r="L90" s="23"/>
      <c r="M90" s="24" t="n">
        <f aca="false">SUM(H90:J90,K90/1.12)</f>
        <v>0</v>
      </c>
      <c r="N90" s="24" t="n">
        <f aca="false">K90/1.12*0.12</f>
        <v>0</v>
      </c>
      <c r="O90" s="24" t="n">
        <f aca="false">-SUM(I90:J90,K90/1.12)*L90</f>
        <v>-0</v>
      </c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 t="n">
        <f aca="false">-SUM(N90:AE90)</f>
        <v>-0</v>
      </c>
      <c r="AG90" s="25" t="n">
        <f aca="false">SUM(H90:K90)+AF90+O90</f>
        <v>0</v>
      </c>
    </row>
    <row r="91" s="26" customFormat="true" ht="28.5" hidden="true" customHeight="true" outlineLevel="0" collapsed="false">
      <c r="A91" s="15"/>
      <c r="B91" s="16"/>
      <c r="C91" s="17"/>
      <c r="D91" s="17"/>
      <c r="E91" s="17"/>
      <c r="F91" s="42"/>
      <c r="G91" s="43"/>
      <c r="H91" s="21"/>
      <c r="I91" s="21"/>
      <c r="J91" s="21"/>
      <c r="K91" s="22"/>
      <c r="L91" s="23"/>
      <c r="M91" s="24" t="n">
        <f aca="false">SUM(H91:J91,K91/1.12)</f>
        <v>0</v>
      </c>
      <c r="N91" s="24" t="n">
        <f aca="false">K91/1.12*0.12</f>
        <v>0</v>
      </c>
      <c r="O91" s="24" t="n">
        <f aca="false">-SUM(I91:J91,K91/1.12)*L91</f>
        <v>-0</v>
      </c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 t="n">
        <f aca="false">-SUM(N91:AE91)</f>
        <v>-0</v>
      </c>
      <c r="AG91" s="25" t="n">
        <f aca="false">SUM(H91:K91)+AF91+O91</f>
        <v>0</v>
      </c>
    </row>
    <row r="92" s="26" customFormat="true" ht="24.75" hidden="true" customHeight="true" outlineLevel="0" collapsed="false">
      <c r="A92" s="15"/>
      <c r="B92" s="16"/>
      <c r="C92" s="17"/>
      <c r="D92" s="17"/>
      <c r="E92" s="17"/>
      <c r="F92" s="42"/>
      <c r="G92" s="43"/>
      <c r="H92" s="21"/>
      <c r="I92" s="21"/>
      <c r="J92" s="21"/>
      <c r="K92" s="22"/>
      <c r="L92" s="23"/>
      <c r="M92" s="24" t="n">
        <f aca="false">SUM(H92:J92,K92/1.12)</f>
        <v>0</v>
      </c>
      <c r="N92" s="24" t="n">
        <f aca="false">K92/1.12*0.12</f>
        <v>0</v>
      </c>
      <c r="O92" s="24" t="n">
        <f aca="false">-SUM(I92:J92,K92/1.12)*L92</f>
        <v>-0</v>
      </c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 t="n">
        <f aca="false">-SUM(N92:AE92)</f>
        <v>-0</v>
      </c>
      <c r="AG92" s="25" t="n">
        <f aca="false">SUM(H92:K92)+AF92+O92</f>
        <v>0</v>
      </c>
    </row>
    <row r="93" s="26" customFormat="true" ht="26.25" hidden="true" customHeight="true" outlineLevel="0" collapsed="false">
      <c r="A93" s="15"/>
      <c r="B93" s="16"/>
      <c r="C93" s="17"/>
      <c r="D93" s="17"/>
      <c r="E93" s="17"/>
      <c r="F93" s="42"/>
      <c r="G93" s="43"/>
      <c r="H93" s="21"/>
      <c r="I93" s="21"/>
      <c r="J93" s="21"/>
      <c r="K93" s="22"/>
      <c r="L93" s="23"/>
      <c r="M93" s="24" t="n">
        <f aca="false">SUM(H93:J93,K93/1.12)</f>
        <v>0</v>
      </c>
      <c r="N93" s="24" t="n">
        <f aca="false">K93/1.12*0.12</f>
        <v>0</v>
      </c>
      <c r="O93" s="24" t="n">
        <f aca="false">-SUM(I93:J93,K93/1.12)*L93</f>
        <v>-0</v>
      </c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 t="n">
        <f aca="false">-SUM(N93:AE93)</f>
        <v>-0</v>
      </c>
      <c r="AG93" s="25" t="n">
        <f aca="false">SUM(H93:K93)+AF93+O93</f>
        <v>0</v>
      </c>
    </row>
    <row r="94" s="26" customFormat="true" ht="26.25" hidden="true" customHeight="true" outlineLevel="0" collapsed="false">
      <c r="A94" s="15"/>
      <c r="B94" s="16"/>
      <c r="C94" s="17"/>
      <c r="D94" s="17"/>
      <c r="E94" s="17"/>
      <c r="F94" s="42"/>
      <c r="G94" s="43"/>
      <c r="H94" s="21"/>
      <c r="I94" s="21"/>
      <c r="J94" s="21"/>
      <c r="K94" s="22"/>
      <c r="L94" s="23"/>
      <c r="M94" s="24" t="n">
        <f aca="false">SUM(H94:J94,K94/1.12)</f>
        <v>0</v>
      </c>
      <c r="N94" s="24" t="n">
        <f aca="false">K94/1.12*0.12</f>
        <v>0</v>
      </c>
      <c r="O94" s="24" t="n">
        <f aca="false">-SUM(I94:J94,K94/1.12)*L94</f>
        <v>-0</v>
      </c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 t="n">
        <f aca="false">-SUM(N94:AE94)</f>
        <v>-0</v>
      </c>
      <c r="AG94" s="25" t="n">
        <f aca="false">SUM(H94:K94)+AF94+O94</f>
        <v>0</v>
      </c>
    </row>
    <row r="95" s="26" customFormat="true" ht="26.25" hidden="true" customHeight="true" outlineLevel="0" collapsed="false">
      <c r="A95" s="15"/>
      <c r="B95" s="16"/>
      <c r="C95" s="17"/>
      <c r="D95" s="17"/>
      <c r="E95" s="17"/>
      <c r="F95" s="42"/>
      <c r="G95" s="43"/>
      <c r="H95" s="21"/>
      <c r="I95" s="21"/>
      <c r="J95" s="21"/>
      <c r="K95" s="22"/>
      <c r="L95" s="23"/>
      <c r="M95" s="24" t="n">
        <f aca="false">SUM(H95:J95,K95/1.12)</f>
        <v>0</v>
      </c>
      <c r="N95" s="24" t="n">
        <f aca="false">K95/1.12*0.12</f>
        <v>0</v>
      </c>
      <c r="O95" s="24" t="n">
        <f aca="false">-SUM(I95:J95,K95/1.12)*L95</f>
        <v>-0</v>
      </c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 t="n">
        <f aca="false">-SUM(N95:AE95)</f>
        <v>-0</v>
      </c>
      <c r="AG95" s="25" t="n">
        <f aca="false">SUM(H95:K95)+AF95+O95</f>
        <v>0</v>
      </c>
    </row>
    <row r="96" s="26" customFormat="true" ht="26.25" hidden="true" customHeight="true" outlineLevel="0" collapsed="false">
      <c r="A96" s="15"/>
      <c r="B96" s="16"/>
      <c r="C96" s="17"/>
      <c r="D96" s="17"/>
      <c r="E96" s="17"/>
      <c r="F96" s="42"/>
      <c r="G96" s="43"/>
      <c r="H96" s="21"/>
      <c r="I96" s="21"/>
      <c r="J96" s="21"/>
      <c r="K96" s="22"/>
      <c r="L96" s="23"/>
      <c r="M96" s="24" t="n">
        <f aca="false">SUM(H96:J96,K96/1.12)</f>
        <v>0</v>
      </c>
      <c r="N96" s="24" t="n">
        <f aca="false">K96/1.12*0.12</f>
        <v>0</v>
      </c>
      <c r="O96" s="24" t="n">
        <f aca="false">-SUM(I96:J96,K96/1.12)*L96</f>
        <v>-0</v>
      </c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5"/>
    </row>
    <row r="97" s="26" customFormat="true" ht="23.25" hidden="false" customHeight="true" outlineLevel="0" collapsed="false">
      <c r="A97" s="15" t="n">
        <v>42790</v>
      </c>
      <c r="B97" s="16"/>
      <c r="C97" s="17" t="s">
        <v>242</v>
      </c>
      <c r="D97" s="17" t="s">
        <v>243</v>
      </c>
      <c r="E97" s="17" t="s">
        <v>244</v>
      </c>
      <c r="F97" s="42" t="n">
        <v>14978</v>
      </c>
      <c r="G97" s="43" t="s">
        <v>245</v>
      </c>
      <c r="H97" s="21"/>
      <c r="I97" s="21"/>
      <c r="J97" s="21"/>
      <c r="K97" s="22" t="n">
        <v>675</v>
      </c>
      <c r="L97" s="23"/>
      <c r="M97" s="24" t="n">
        <f aca="false">SUM(H97:J97,K97/1.12)</f>
        <v>602.678571428571</v>
      </c>
      <c r="N97" s="24" t="n">
        <f aca="false">K97/1.12*0.12</f>
        <v>72.3214285714286</v>
      </c>
      <c r="O97" s="24" t="n">
        <f aca="false">-SUM(I97:J97,K97/1.12)*L97</f>
        <v>-0</v>
      </c>
      <c r="P97" s="24"/>
      <c r="Q97" s="24"/>
      <c r="R97" s="24"/>
      <c r="S97" s="24" t="n">
        <v>602.68</v>
      </c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 t="n">
        <f aca="false">-SUM(N97:AE97)</f>
        <v>-675.001428571429</v>
      </c>
      <c r="AG97" s="25" t="n">
        <f aca="false">SUM(H97:K97)+AF97+O97</f>
        <v>-0.00142857142850517</v>
      </c>
    </row>
    <row r="98" s="26" customFormat="true" ht="15.75" hidden="false" customHeight="true" outlineLevel="0" collapsed="false">
      <c r="A98" s="15" t="n">
        <v>42790</v>
      </c>
      <c r="B98" s="16"/>
      <c r="C98" s="17" t="s">
        <v>246</v>
      </c>
      <c r="D98" s="17"/>
      <c r="E98" s="17"/>
      <c r="F98" s="42" t="n">
        <v>6015901</v>
      </c>
      <c r="G98" s="43" t="s">
        <v>247</v>
      </c>
      <c r="H98" s="21"/>
      <c r="I98" s="21"/>
      <c r="J98" s="21" t="n">
        <v>200</v>
      </c>
      <c r="K98" s="22"/>
      <c r="L98" s="23"/>
      <c r="M98" s="24" t="n">
        <f aca="false">SUM(H98:J98,K98/1.12)</f>
        <v>200</v>
      </c>
      <c r="N98" s="24" t="n">
        <f aca="false">K98/1.12*0.12</f>
        <v>0</v>
      </c>
      <c r="O98" s="24" t="n">
        <f aca="false">-SUM(I98:J98,K98/1.12)*L98</f>
        <v>-0</v>
      </c>
      <c r="P98" s="24"/>
      <c r="Q98" s="24"/>
      <c r="R98" s="24" t="n">
        <v>200</v>
      </c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 t="n">
        <f aca="false">-SUM(N98:AE98)</f>
        <v>-200</v>
      </c>
      <c r="AG98" s="25" t="n">
        <f aca="false">SUM(H98:K98)+AF98+O98</f>
        <v>0</v>
      </c>
    </row>
    <row r="99" s="26" customFormat="true" ht="18" hidden="false" customHeight="true" outlineLevel="0" collapsed="false">
      <c r="A99" s="15" t="n">
        <v>42790</v>
      </c>
      <c r="B99" s="16"/>
      <c r="C99" s="17" t="s">
        <v>248</v>
      </c>
      <c r="D99" s="17" t="s">
        <v>249</v>
      </c>
      <c r="E99" s="17" t="s">
        <v>250</v>
      </c>
      <c r="F99" s="42" t="n">
        <v>430</v>
      </c>
      <c r="G99" s="43" t="s">
        <v>251</v>
      </c>
      <c r="H99" s="21"/>
      <c r="I99" s="21"/>
      <c r="J99" s="21" t="n">
        <v>400</v>
      </c>
      <c r="K99" s="22"/>
      <c r="L99" s="23"/>
      <c r="M99" s="24" t="n">
        <f aca="false">SUM(H99:J99,K99/1.12)</f>
        <v>400</v>
      </c>
      <c r="N99" s="24" t="n">
        <f aca="false">K99/1.12*0.12</f>
        <v>0</v>
      </c>
      <c r="O99" s="24" t="n">
        <f aca="false">-SUM(I99:J99,K99/1.12)*L99</f>
        <v>-0</v>
      </c>
      <c r="P99" s="24"/>
      <c r="Q99" s="24"/>
      <c r="R99" s="24" t="n">
        <v>400</v>
      </c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 t="n">
        <f aca="false">-SUM(N99:AE99)</f>
        <v>-400</v>
      </c>
      <c r="AG99" s="25" t="n">
        <f aca="false">SUM(H99:K99)+AF99+O99</f>
        <v>0</v>
      </c>
    </row>
    <row r="100" s="26" customFormat="true" ht="18" hidden="false" customHeight="true" outlineLevel="0" collapsed="false">
      <c r="A100" s="15" t="n">
        <v>42790</v>
      </c>
      <c r="B100" s="16"/>
      <c r="C100" s="17" t="s">
        <v>252</v>
      </c>
      <c r="D100" s="17"/>
      <c r="E100" s="17"/>
      <c r="F100" s="42"/>
      <c r="G100" s="43" t="s">
        <v>253</v>
      </c>
      <c r="H100" s="21" t="n">
        <v>120</v>
      </c>
      <c r="I100" s="21"/>
      <c r="J100" s="21"/>
      <c r="K100" s="22"/>
      <c r="L100" s="23"/>
      <c r="M100" s="24" t="n">
        <f aca="false">SUM(H100:J100,K100/1.12)</f>
        <v>120</v>
      </c>
      <c r="N100" s="24" t="n">
        <f aca="false">K100/1.12*0.12</f>
        <v>0</v>
      </c>
      <c r="O100" s="24" t="n">
        <f aca="false">-SUM(I100:J100,K100/1.12)*L100</f>
        <v>-0</v>
      </c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 t="n">
        <v>120</v>
      </c>
      <c r="AB100" s="24"/>
      <c r="AC100" s="24"/>
      <c r="AD100" s="24"/>
      <c r="AE100" s="24"/>
      <c r="AF100" s="24" t="n">
        <f aca="false">-SUM(N100:AE100)</f>
        <v>-120</v>
      </c>
      <c r="AG100" s="25" t="n">
        <f aca="false">SUM(H100:K100)+AF100+O100</f>
        <v>0</v>
      </c>
    </row>
    <row r="101" s="26" customFormat="true" ht="15.75" hidden="false" customHeight="true" outlineLevel="0" collapsed="false">
      <c r="A101" s="15" t="n">
        <v>42790</v>
      </c>
      <c r="B101" s="16"/>
      <c r="C101" s="17" t="s">
        <v>254</v>
      </c>
      <c r="D101" s="17" t="s">
        <v>255</v>
      </c>
      <c r="E101" s="17" t="s">
        <v>256</v>
      </c>
      <c r="F101" s="42" t="n">
        <v>5033</v>
      </c>
      <c r="G101" s="43" t="s">
        <v>257</v>
      </c>
      <c r="H101" s="21"/>
      <c r="I101" s="21"/>
      <c r="J101" s="21"/>
      <c r="K101" s="22" t="n">
        <v>1477.2</v>
      </c>
      <c r="L101" s="23"/>
      <c r="M101" s="24" t="n">
        <f aca="false">SUM(H101:J101,K101/1.12)</f>
        <v>1318.92857142857</v>
      </c>
      <c r="N101" s="24" t="n">
        <f aca="false">K101/1.12*0.12</f>
        <v>158.271428571429</v>
      </c>
      <c r="O101" s="24" t="n">
        <f aca="false">-SUM(I101:J101,K101/1.12)*L101</f>
        <v>-0</v>
      </c>
      <c r="P101" s="24" t="n">
        <v>1318.93</v>
      </c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 t="n">
        <f aca="false">-SUM(N101:AE101)</f>
        <v>-1477.20142857143</v>
      </c>
      <c r="AG101" s="25" t="n">
        <f aca="false">SUM(H101:K101)+AF101+O101</f>
        <v>-0.00142857142850517</v>
      </c>
    </row>
    <row r="102" s="26" customFormat="true" ht="18.75" hidden="false" customHeight="true" outlineLevel="0" collapsed="false">
      <c r="A102" s="15" t="n">
        <v>42790</v>
      </c>
      <c r="B102" s="16"/>
      <c r="C102" s="17" t="s">
        <v>96</v>
      </c>
      <c r="D102" s="17"/>
      <c r="E102" s="17"/>
      <c r="F102" s="42"/>
      <c r="G102" s="43" t="s">
        <v>258</v>
      </c>
      <c r="H102" s="21" t="n">
        <v>20</v>
      </c>
      <c r="I102" s="21"/>
      <c r="J102" s="21"/>
      <c r="K102" s="22"/>
      <c r="L102" s="23"/>
      <c r="M102" s="24" t="n">
        <f aca="false">SUM(H102:J102,K102/1.12)</f>
        <v>20</v>
      </c>
      <c r="N102" s="24" t="n">
        <f aca="false">K102/1.12*0.12</f>
        <v>0</v>
      </c>
      <c r="O102" s="24" t="n">
        <f aca="false">-SUM(I102:J102,K102/1.12)*L102</f>
        <v>-0</v>
      </c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 t="n">
        <v>20</v>
      </c>
      <c r="AB102" s="24"/>
      <c r="AC102" s="24"/>
      <c r="AD102" s="24"/>
      <c r="AE102" s="24"/>
      <c r="AF102" s="24" t="n">
        <f aca="false">-SUM(N102:AE102)</f>
        <v>-20</v>
      </c>
      <c r="AG102" s="25" t="n">
        <f aca="false">SUM(H102:K102)+AF102+O102</f>
        <v>0</v>
      </c>
    </row>
    <row r="103" s="26" customFormat="true" ht="17.25" hidden="false" customHeight="true" outlineLevel="0" collapsed="false">
      <c r="A103" s="15" t="n">
        <v>42790</v>
      </c>
      <c r="B103" s="16"/>
      <c r="C103" s="17" t="s">
        <v>76</v>
      </c>
      <c r="D103" s="17" t="s">
        <v>77</v>
      </c>
      <c r="E103" s="17" t="s">
        <v>39</v>
      </c>
      <c r="F103" s="42" t="n">
        <v>19295</v>
      </c>
      <c r="G103" s="43" t="s">
        <v>259</v>
      </c>
      <c r="H103" s="21"/>
      <c r="I103" s="21"/>
      <c r="J103" s="21"/>
      <c r="K103" s="22" t="n">
        <v>955.24</v>
      </c>
      <c r="L103" s="23"/>
      <c r="M103" s="24" t="n">
        <f aca="false">SUM(H103:J103,K103/1.12)</f>
        <v>852.892857142857</v>
      </c>
      <c r="N103" s="24" t="n">
        <f aca="false">K103/1.12*0.12</f>
        <v>102.347142857143</v>
      </c>
      <c r="O103" s="24" t="n">
        <f aca="false">-SUM(I103:J103,K103/1.12)*L103</f>
        <v>-0</v>
      </c>
      <c r="P103" s="24" t="n">
        <v>852.89</v>
      </c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 t="n">
        <f aca="false">-SUM(N103:AE103)</f>
        <v>-955.237142857143</v>
      </c>
      <c r="AG103" s="25" t="n">
        <f aca="false">SUM(H103:K103)+AF103+O103</f>
        <v>0.00285714285712402</v>
      </c>
    </row>
    <row r="104" s="26" customFormat="true" ht="20.25" hidden="false" customHeight="true" outlineLevel="0" collapsed="false">
      <c r="A104" s="15" t="n">
        <v>42789</v>
      </c>
      <c r="B104" s="16"/>
      <c r="C104" s="17" t="s">
        <v>76</v>
      </c>
      <c r="D104" s="17" t="s">
        <v>77</v>
      </c>
      <c r="E104" s="17" t="s">
        <v>39</v>
      </c>
      <c r="F104" s="42" t="n">
        <v>19254</v>
      </c>
      <c r="G104" s="43" t="s">
        <v>260</v>
      </c>
      <c r="H104" s="21"/>
      <c r="I104" s="21"/>
      <c r="J104" s="21"/>
      <c r="K104" s="22" t="n">
        <v>268.8</v>
      </c>
      <c r="L104" s="23"/>
      <c r="M104" s="24" t="n">
        <f aca="false">SUM(H104:J104,K104/1.12)</f>
        <v>240</v>
      </c>
      <c r="N104" s="24" t="n">
        <f aca="false">K104/1.12*0.12</f>
        <v>28.8</v>
      </c>
      <c r="O104" s="24" t="n">
        <f aca="false">-SUM(I104:J104,K104/1.12)*L104</f>
        <v>-0</v>
      </c>
      <c r="P104" s="24" t="n">
        <v>240</v>
      </c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 t="n">
        <f aca="false">-SUM(N104:AE104)</f>
        <v>-268.8</v>
      </c>
      <c r="AG104" s="25" t="n">
        <f aca="false">SUM(H104:K104)+AF104+O104</f>
        <v>0</v>
      </c>
    </row>
    <row r="105" s="26" customFormat="true" ht="18.75" hidden="false" customHeight="true" outlineLevel="0" collapsed="false">
      <c r="A105" s="15" t="n">
        <v>42794</v>
      </c>
      <c r="B105" s="16"/>
      <c r="C105" s="17" t="s">
        <v>76</v>
      </c>
      <c r="D105" s="17" t="s">
        <v>77</v>
      </c>
      <c r="E105" s="17" t="s">
        <v>39</v>
      </c>
      <c r="F105" s="42" t="n">
        <v>19907</v>
      </c>
      <c r="G105" s="43" t="s">
        <v>261</v>
      </c>
      <c r="H105" s="21"/>
      <c r="I105" s="21"/>
      <c r="J105" s="21"/>
      <c r="K105" s="22" t="n">
        <v>269</v>
      </c>
      <c r="L105" s="23"/>
      <c r="M105" s="24" t="n">
        <f aca="false">SUM(H105:J105,K105/1.12)</f>
        <v>240.178571428571</v>
      </c>
      <c r="N105" s="24" t="n">
        <f aca="false">K105/1.12*0.12</f>
        <v>28.8214285714286</v>
      </c>
      <c r="O105" s="24" t="n">
        <f aca="false">-SUM(I105:J105,K105/1.12)*L105</f>
        <v>-0</v>
      </c>
      <c r="P105" s="24" t="n">
        <v>240.18</v>
      </c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 t="n">
        <f aca="false">-SUM(N105:AE105)</f>
        <v>-269.001428571429</v>
      </c>
      <c r="AG105" s="25" t="n">
        <f aca="false">SUM(H105:K105)+AF105+O105</f>
        <v>-0.00142857142856201</v>
      </c>
    </row>
    <row r="106" s="26" customFormat="true" ht="18.75" hidden="false" customHeight="true" outlineLevel="0" collapsed="false">
      <c r="A106" s="15" t="n">
        <v>42794</v>
      </c>
      <c r="B106" s="16"/>
      <c r="C106" s="17" t="s">
        <v>96</v>
      </c>
      <c r="D106" s="17"/>
      <c r="E106" s="17"/>
      <c r="F106" s="42"/>
      <c r="G106" s="43" t="s">
        <v>262</v>
      </c>
      <c r="H106" s="21" t="n">
        <v>85</v>
      </c>
      <c r="I106" s="21"/>
      <c r="J106" s="21"/>
      <c r="K106" s="22"/>
      <c r="L106" s="23"/>
      <c r="M106" s="24" t="n">
        <f aca="false">SUM(H106:J106,K106/1.12)</f>
        <v>85</v>
      </c>
      <c r="N106" s="24" t="n">
        <f aca="false">K106/1.12*0.12</f>
        <v>0</v>
      </c>
      <c r="O106" s="24" t="n">
        <f aca="false">-SUM(I106:J106,K106/1.12)*L106</f>
        <v>-0</v>
      </c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 t="n">
        <v>85</v>
      </c>
      <c r="AB106" s="24"/>
      <c r="AC106" s="24"/>
      <c r="AD106" s="24"/>
      <c r="AE106" s="24"/>
      <c r="AF106" s="24" t="n">
        <f aca="false">-SUM(N106:AE106)</f>
        <v>-85</v>
      </c>
      <c r="AG106" s="25" t="n">
        <f aca="false">SUM(H106:K106)+AF106+O106</f>
        <v>0</v>
      </c>
    </row>
    <row r="107" s="26" customFormat="true" ht="15.75" hidden="false" customHeight="true" outlineLevel="0" collapsed="false">
      <c r="A107" s="15" t="n">
        <v>42794</v>
      </c>
      <c r="B107" s="16"/>
      <c r="C107" s="17" t="s">
        <v>37</v>
      </c>
      <c r="D107" s="17" t="s">
        <v>105</v>
      </c>
      <c r="E107" s="17" t="s">
        <v>39</v>
      </c>
      <c r="F107" s="42" t="n">
        <v>586029</v>
      </c>
      <c r="G107" s="43" t="s">
        <v>263</v>
      </c>
      <c r="H107" s="21"/>
      <c r="I107" s="21"/>
      <c r="J107" s="21"/>
      <c r="K107" s="22" t="n">
        <v>48.25</v>
      </c>
      <c r="L107" s="23"/>
      <c r="M107" s="24" t="n">
        <f aca="false">SUM(H107:J107,K107/1.12)</f>
        <v>43.0803571428571</v>
      </c>
      <c r="N107" s="24" t="n">
        <f aca="false">K107/1.12*0.12</f>
        <v>5.16964285714286</v>
      </c>
      <c r="O107" s="24" t="n">
        <f aca="false">-SUM(I107:J107,K107/1.12)*L107</f>
        <v>-0</v>
      </c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 t="n">
        <v>43.08</v>
      </c>
      <c r="AA107" s="24"/>
      <c r="AB107" s="24"/>
      <c r="AC107" s="24"/>
      <c r="AD107" s="24"/>
      <c r="AE107" s="24"/>
      <c r="AF107" s="24" t="n">
        <f aca="false">-SUM(N107:AE107)</f>
        <v>-48.2496428571429</v>
      </c>
      <c r="AG107" s="25" t="n">
        <f aca="false">SUM(H107:K107)+AF107+O107</f>
        <v>0.000357142857147608</v>
      </c>
    </row>
    <row r="108" s="26" customFormat="true" ht="15.75" hidden="false" customHeight="true" outlineLevel="0" collapsed="false">
      <c r="A108" s="27"/>
      <c r="B108" s="16"/>
      <c r="C108" s="17"/>
      <c r="D108" s="18"/>
      <c r="E108" s="18"/>
      <c r="F108" s="19"/>
      <c r="G108" s="40"/>
      <c r="H108" s="21"/>
      <c r="I108" s="21"/>
      <c r="J108" s="21"/>
      <c r="K108" s="22"/>
      <c r="L108" s="23"/>
      <c r="M108" s="24" t="n">
        <f aca="false">SUM(H108:J108,K108/1.12)</f>
        <v>0</v>
      </c>
      <c r="N108" s="24" t="n">
        <f aca="false">K108/1.12*0.12</f>
        <v>0</v>
      </c>
      <c r="O108" s="24" t="n">
        <f aca="false">-SUM(I108:J108,K108/1.12)*L108</f>
        <v>-0</v>
      </c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 t="n">
        <f aca="false">-SUM(N108:AE108)</f>
        <v>-0</v>
      </c>
      <c r="AG108" s="25" t="n">
        <f aca="false">SUM(H108:K108)+AF108+O108</f>
        <v>0</v>
      </c>
    </row>
    <row r="109" s="26" customFormat="true" ht="18" hidden="true" customHeight="true" outlineLevel="0" collapsed="false">
      <c r="A109" s="15"/>
      <c r="B109" s="16"/>
      <c r="C109" s="17"/>
      <c r="D109" s="17"/>
      <c r="E109" s="17"/>
      <c r="F109" s="42"/>
      <c r="G109" s="43"/>
      <c r="H109" s="21"/>
      <c r="I109" s="21"/>
      <c r="J109" s="21"/>
      <c r="K109" s="22"/>
      <c r="L109" s="23"/>
      <c r="M109" s="24" t="n">
        <f aca="false">SUM(H109:J109,K109/1.12)</f>
        <v>0</v>
      </c>
      <c r="N109" s="24" t="n">
        <f aca="false">K109/1.12*0.12</f>
        <v>0</v>
      </c>
      <c r="O109" s="24" t="n">
        <f aca="false">-SUM(I109:J109,K109/1.12)*L109</f>
        <v>-0</v>
      </c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 t="n">
        <f aca="false">-SUM(N109:AE109)</f>
        <v>-0</v>
      </c>
      <c r="AG109" s="25" t="n">
        <f aca="false">SUM(H109:K109)+AF109+O109</f>
        <v>0</v>
      </c>
    </row>
    <row r="110" s="26" customFormat="true" ht="18" hidden="true" customHeight="true" outlineLevel="0" collapsed="false">
      <c r="A110" s="15"/>
      <c r="B110" s="16"/>
      <c r="C110" s="17"/>
      <c r="D110" s="17"/>
      <c r="E110" s="17"/>
      <c r="F110" s="42"/>
      <c r="G110" s="43"/>
      <c r="H110" s="21"/>
      <c r="I110" s="21"/>
      <c r="J110" s="21"/>
      <c r="K110" s="22"/>
      <c r="L110" s="23"/>
      <c r="M110" s="24" t="n">
        <f aca="false">SUM(H110:J110,K110/1.12)</f>
        <v>0</v>
      </c>
      <c r="N110" s="24" t="n">
        <f aca="false">K110/1.12*0.12</f>
        <v>0</v>
      </c>
      <c r="O110" s="24" t="n">
        <f aca="false">-SUM(I110:J110,K110/1.12)*L110</f>
        <v>-0</v>
      </c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 t="n">
        <f aca="false">-SUM(N110:AE110)</f>
        <v>-0</v>
      </c>
      <c r="AG110" s="25" t="n">
        <f aca="false">SUM(H110:K110)+AF110+O110</f>
        <v>0</v>
      </c>
    </row>
    <row r="111" s="26" customFormat="true" ht="15.75" hidden="true" customHeight="true" outlineLevel="0" collapsed="false">
      <c r="A111" s="15"/>
      <c r="B111" s="16"/>
      <c r="C111" s="17"/>
      <c r="D111" s="17"/>
      <c r="E111" s="17"/>
      <c r="F111" s="42"/>
      <c r="G111" s="43"/>
      <c r="H111" s="21"/>
      <c r="I111" s="21"/>
      <c r="J111" s="21"/>
      <c r="K111" s="22"/>
      <c r="L111" s="23"/>
      <c r="M111" s="24" t="n">
        <f aca="false">SUM(H111:J111,K111/1.12)</f>
        <v>0</v>
      </c>
      <c r="N111" s="24" t="n">
        <f aca="false">K111/1.12*0.12</f>
        <v>0</v>
      </c>
      <c r="O111" s="24" t="n">
        <f aca="false">-SUM(I111:J111,K111/1.12)*L111</f>
        <v>-0</v>
      </c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 t="n">
        <f aca="false">-SUM(N111:AE111)</f>
        <v>-0</v>
      </c>
      <c r="AG111" s="25" t="n">
        <f aca="false">SUM(H111:K111)+AF111+O111</f>
        <v>0</v>
      </c>
    </row>
    <row r="112" s="26" customFormat="true" ht="18.75" hidden="true" customHeight="true" outlineLevel="0" collapsed="false">
      <c r="A112" s="15"/>
      <c r="B112" s="16"/>
      <c r="C112" s="17"/>
      <c r="D112" s="17"/>
      <c r="E112" s="17"/>
      <c r="F112" s="42"/>
      <c r="G112" s="43"/>
      <c r="H112" s="21"/>
      <c r="I112" s="21"/>
      <c r="J112" s="21"/>
      <c r="K112" s="22"/>
      <c r="L112" s="23"/>
      <c r="M112" s="24" t="n">
        <f aca="false">SUM(H112:J112,K112/1.12)</f>
        <v>0</v>
      </c>
      <c r="N112" s="24" t="n">
        <f aca="false">K112/1.12*0.12</f>
        <v>0</v>
      </c>
      <c r="O112" s="24" t="n">
        <f aca="false">-SUM(I112:J112,K112/1.12)*L112</f>
        <v>-0</v>
      </c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 t="n">
        <f aca="false">-SUM(N112:AE112)</f>
        <v>-0</v>
      </c>
      <c r="AG112" s="25" t="n">
        <f aca="false">SUM(H112:K112)+AF112+O112</f>
        <v>0</v>
      </c>
    </row>
    <row r="113" s="26" customFormat="true" ht="17.25" hidden="true" customHeight="true" outlineLevel="0" collapsed="false">
      <c r="A113" s="15"/>
      <c r="B113" s="16"/>
      <c r="C113" s="17"/>
      <c r="D113" s="17"/>
      <c r="E113" s="17"/>
      <c r="F113" s="42"/>
      <c r="G113" s="43"/>
      <c r="H113" s="21"/>
      <c r="I113" s="21"/>
      <c r="J113" s="21"/>
      <c r="K113" s="22"/>
      <c r="L113" s="23"/>
      <c r="M113" s="24" t="n">
        <f aca="false">SUM(H113:J113,K113/1.12)</f>
        <v>0</v>
      </c>
      <c r="N113" s="24" t="n">
        <f aca="false">K113/1.12*0.12</f>
        <v>0</v>
      </c>
      <c r="O113" s="24" t="n">
        <f aca="false">-SUM(I113:J113,K113/1.12)*L113</f>
        <v>-0</v>
      </c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 t="n">
        <f aca="false">-SUM(N113:AE113)</f>
        <v>-0</v>
      </c>
      <c r="AG113" s="25" t="n">
        <f aca="false">SUM(H113:K113)+AF113+O113</f>
        <v>0</v>
      </c>
    </row>
    <row r="114" s="26" customFormat="true" ht="20.25" hidden="true" customHeight="true" outlineLevel="0" collapsed="false">
      <c r="A114" s="15"/>
      <c r="B114" s="16"/>
      <c r="C114" s="17"/>
      <c r="D114" s="17"/>
      <c r="E114" s="17"/>
      <c r="F114" s="42"/>
      <c r="G114" s="43"/>
      <c r="H114" s="21"/>
      <c r="I114" s="21"/>
      <c r="J114" s="21"/>
      <c r="K114" s="22"/>
      <c r="L114" s="23"/>
      <c r="M114" s="24" t="n">
        <f aca="false">SUM(H114:J114,K114/1.12)</f>
        <v>0</v>
      </c>
      <c r="N114" s="24" t="n">
        <f aca="false">K114/1.12*0.12</f>
        <v>0</v>
      </c>
      <c r="O114" s="24" t="n">
        <f aca="false">-SUM(I114:J114,K114/1.12)*L114</f>
        <v>-0</v>
      </c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 t="n">
        <f aca="false">-SUM(N114:AE114)</f>
        <v>-0</v>
      </c>
      <c r="AG114" s="25" t="n">
        <f aca="false">SUM(H114:K114)+AF114+O114</f>
        <v>0</v>
      </c>
    </row>
    <row r="115" s="26" customFormat="true" ht="18.75" hidden="false" customHeight="true" outlineLevel="0" collapsed="false">
      <c r="A115" s="15"/>
      <c r="B115" s="16"/>
      <c r="C115" s="17"/>
      <c r="D115" s="17"/>
      <c r="E115" s="17"/>
      <c r="F115" s="42"/>
      <c r="G115" s="43"/>
      <c r="H115" s="21"/>
      <c r="I115" s="21"/>
      <c r="J115" s="21"/>
      <c r="K115" s="22"/>
      <c r="L115" s="23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5"/>
    </row>
    <row r="116" customFormat="false" ht="18.75" hidden="false" customHeight="true" outlineLevel="0" collapsed="false">
      <c r="A116" s="15"/>
      <c r="B116" s="44"/>
      <c r="C116" s="17"/>
      <c r="D116" s="17"/>
      <c r="E116" s="45"/>
      <c r="F116" s="17"/>
      <c r="G116" s="17"/>
      <c r="H116" s="46"/>
      <c r="I116" s="46"/>
      <c r="J116" s="46"/>
      <c r="K116" s="47"/>
      <c r="L116" s="48"/>
      <c r="M116" s="49" t="n">
        <f aca="false">SUM(H116:J116,K116/1.12)</f>
        <v>0</v>
      </c>
      <c r="N116" s="49" t="n">
        <f aca="false">K116/1.12*0.12</f>
        <v>0</v>
      </c>
      <c r="O116" s="49" t="n">
        <f aca="false">-SUM(I116:J116,K116/1.12)*L116</f>
        <v>-0</v>
      </c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 t="n">
        <f aca="false">-SUM(N116:AE116)</f>
        <v>-0</v>
      </c>
      <c r="AG116" s="50" t="n">
        <f aca="false">SUM(H116:K116)+AF116+O116</f>
        <v>0</v>
      </c>
    </row>
    <row r="117" s="57" customFormat="true" ht="15.75" hidden="false" customHeight="true" outlineLevel="0" collapsed="false">
      <c r="A117" s="51"/>
      <c r="B117" s="52"/>
      <c r="C117" s="53"/>
      <c r="D117" s="54"/>
      <c r="E117" s="54"/>
      <c r="F117" s="55"/>
      <c r="G117" s="53"/>
      <c r="H117" s="56" t="n">
        <f aca="false">SUM(H5:H116)</f>
        <v>2260</v>
      </c>
      <c r="I117" s="56" t="n">
        <f aca="false">SUM(I5:I116)</f>
        <v>0</v>
      </c>
      <c r="J117" s="56" t="n">
        <f aca="false">SUM(J5:J116)</f>
        <v>10915.39</v>
      </c>
      <c r="K117" s="56" t="n">
        <f aca="false">SUM(K5:K116)</f>
        <v>29021.07</v>
      </c>
      <c r="L117" s="56" t="n">
        <f aca="false">SUM(L5:L116)</f>
        <v>0.01</v>
      </c>
      <c r="M117" s="56" t="n">
        <f aca="false">SUM(M5:M116)</f>
        <v>39087.0596428572</v>
      </c>
      <c r="N117" s="56" t="n">
        <f aca="false">SUM(N5:N116)</f>
        <v>3109.40035714286</v>
      </c>
      <c r="O117" s="56" t="n">
        <f aca="false">SUM(O5:O116)</f>
        <v>-13.75</v>
      </c>
      <c r="P117" s="56" t="n">
        <f aca="false">SUM(P5:P116)</f>
        <v>26330.17</v>
      </c>
      <c r="Q117" s="56" t="n">
        <f aca="false">SUM(Q5:Q116)</f>
        <v>2508.84</v>
      </c>
      <c r="R117" s="56" t="n">
        <f aca="false">SUM(R5:R116)</f>
        <v>749.87</v>
      </c>
      <c r="S117" s="56" t="n">
        <f aca="false">SUM(S5:S116)</f>
        <v>1863.4</v>
      </c>
      <c r="T117" s="56" t="n">
        <f aca="false">SUM(T5:T116)</f>
        <v>1637.06</v>
      </c>
      <c r="U117" s="56" t="n">
        <f aca="false">SUM(U5:U116)</f>
        <v>607.14</v>
      </c>
      <c r="V117" s="56" t="n">
        <f aca="false">SUM(V5:V116)</f>
        <v>917.27</v>
      </c>
      <c r="W117" s="56" t="n">
        <f aca="false">SUM(W5:W116)</f>
        <v>0</v>
      </c>
      <c r="X117" s="56" t="n">
        <f aca="false">SUM(X5:X116)</f>
        <v>0</v>
      </c>
      <c r="Y117" s="56" t="n">
        <f aca="false">SUM(Y5:Y116)</f>
        <v>1071.43</v>
      </c>
      <c r="Z117" s="56" t="n">
        <f aca="false">SUM(Z5:Z116)</f>
        <v>300.9</v>
      </c>
      <c r="AA117" s="56" t="n">
        <f aca="false">SUM(AA5:AA116)</f>
        <v>843.79</v>
      </c>
      <c r="AB117" s="56" t="n">
        <f aca="false">SUM(AB5:AB116)</f>
        <v>1443</v>
      </c>
      <c r="AC117" s="56" t="n">
        <f aca="false">SUM(AC5:AC116)</f>
        <v>0</v>
      </c>
      <c r="AD117" s="56" t="n">
        <f aca="false">SUM(AD5:AD116)</f>
        <v>814.25</v>
      </c>
      <c r="AE117" s="56" t="n">
        <f aca="false">SUM(AE5:AE116)</f>
        <v>0</v>
      </c>
      <c r="AF117" s="56" t="n">
        <f aca="false">SUM(AF5:AF116)</f>
        <v>-42182.7703571428</v>
      </c>
      <c r="AG117" s="56" t="n">
        <f aca="false">SUM(AG23:AG116)</f>
        <v>-0.0514285714281186</v>
      </c>
    </row>
    <row r="118" customFormat="false" ht="12" hidden="false" customHeight="true" outlineLevel="0" collapsed="false"/>
    <row r="119" customFormat="false" ht="12" hidden="false" customHeight="true" outlineLevel="0" collapsed="false">
      <c r="K119" s="5" t="n">
        <f aca="false">+K117+J117+H117</f>
        <v>42196.46</v>
      </c>
      <c r="AF119" s="5" t="n">
        <f aca="false">+AF117</f>
        <v>-42182.7703571428</v>
      </c>
    </row>
    <row r="120" customFormat="false" ht="12" hidden="false" customHeight="true" outlineLevel="0" collapsed="false"/>
    <row r="121" customFormat="false" ht="12" hidden="false" customHeight="true" outlineLevel="0" collapsed="false">
      <c r="C121" s="58" t="s">
        <v>140</v>
      </c>
      <c r="G121" s="57"/>
      <c r="K121" s="59"/>
      <c r="L121" s="59"/>
      <c r="M121" s="59"/>
    </row>
    <row r="122" customFormat="false" ht="12" hidden="false" customHeight="true" outlineLevel="0" collapsed="false"/>
    <row r="123" customFormat="false" ht="12" hidden="false" customHeight="true" outlineLevel="0" collapsed="false"/>
    <row r="124" customFormat="false" ht="12" hidden="false" customHeight="true" outlineLevel="0" collapsed="false"/>
    <row r="125" customFormat="false" ht="12" hidden="false" customHeight="true" outlineLevel="0" collapsed="false"/>
    <row r="126" customFormat="false" ht="12" hidden="false" customHeight="true" outlineLevel="0" collapsed="false"/>
    <row r="127" customFormat="false" ht="12" hidden="false" customHeight="true" outlineLevel="0" collapsed="false"/>
    <row r="128" customFormat="false" ht="12" hidden="false" customHeight="true" outlineLevel="0" collapsed="false"/>
    <row r="129" customFormat="false" ht="12" hidden="false" customHeight="true" outlineLevel="0" collapsed="false"/>
    <row r="130" customFormat="false" ht="12" hidden="false" customHeight="true" outlineLevel="0" collapsed="false"/>
    <row r="131" customFormat="false" ht="12" hidden="false" customHeight="true" outlineLevel="0" collapsed="false"/>
    <row r="132" customFormat="false" ht="12" hidden="false" customHeight="true" outlineLevel="0" collapsed="false"/>
  </sheetData>
  <mergeCells count="1">
    <mergeCell ref="K121:M12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5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1.25" zeroHeight="false" outlineLevelRow="0" outlineLevelCol="0"/>
  <cols>
    <col collapsed="false" customWidth="true" hidden="false" outlineLevel="0" max="1" min="1" style="1" width="12.05"/>
    <col collapsed="false" customWidth="true" hidden="true" outlineLevel="0" max="2" min="2" style="2" width="9.17"/>
    <col collapsed="false" customWidth="true" hidden="false" outlineLevel="0" max="3" min="3" style="3" width="32.58"/>
    <col collapsed="false" customWidth="true" hidden="false" outlineLevel="0" max="4" min="4" style="4" width="17.63"/>
    <col collapsed="false" customWidth="true" hidden="false" outlineLevel="0" max="5" min="5" style="4" width="28.61"/>
    <col collapsed="false" customWidth="true" hidden="false" outlineLevel="0" max="6" min="6" style="2" width="9.89"/>
    <col collapsed="false" customWidth="true" hidden="false" outlineLevel="0" max="7" min="7" style="3" width="38.86"/>
    <col collapsed="false" customWidth="true" hidden="false" outlineLevel="0" max="8" min="8" style="5" width="10.07"/>
    <col collapsed="false" customWidth="true" hidden="false" outlineLevel="0" max="9" min="9" style="5" width="10.61"/>
    <col collapsed="false" customWidth="true" hidden="false" outlineLevel="0" max="10" min="10" style="5" width="14.02"/>
    <col collapsed="false" customWidth="true" hidden="false" outlineLevel="0" max="11" min="11" style="5" width="15.29"/>
    <col collapsed="false" customWidth="true" hidden="false" outlineLevel="0" max="12" min="12" style="6" width="10.24"/>
    <col collapsed="false" customWidth="true" hidden="false" outlineLevel="0" max="13" min="13" style="5" width="14.39"/>
    <col collapsed="false" customWidth="true" hidden="false" outlineLevel="0" max="14" min="14" style="5" width="9.89"/>
    <col collapsed="false" customWidth="true" hidden="false" outlineLevel="0" max="15" min="15" style="5" width="8.63"/>
    <col collapsed="false" customWidth="true" hidden="false" outlineLevel="0" max="16" min="16" style="5" width="14.39"/>
    <col collapsed="false" customWidth="true" hidden="false" outlineLevel="0" max="17" min="17" style="5" width="12.59"/>
    <col collapsed="false" customWidth="true" hidden="false" outlineLevel="0" max="18" min="18" style="5" width="10.78"/>
    <col collapsed="false" customWidth="true" hidden="false" outlineLevel="0" max="19" min="19" style="5" width="10.43"/>
    <col collapsed="false" customWidth="true" hidden="false" outlineLevel="0" max="22" min="20" style="5" width="12.41"/>
    <col collapsed="false" customWidth="true" hidden="false" outlineLevel="0" max="24" min="23" style="5" width="9.89"/>
    <col collapsed="false" customWidth="true" hidden="false" outlineLevel="0" max="25" min="25" style="5" width="10.61"/>
    <col collapsed="false" customWidth="true" hidden="false" outlineLevel="0" max="26" min="26" style="5" width="8.26"/>
    <col collapsed="false" customWidth="true" hidden="false" outlineLevel="0" max="27" min="27" style="5" width="10.78"/>
    <col collapsed="false" customWidth="true" hidden="false" outlineLevel="0" max="28" min="28" style="5" width="11.87"/>
    <col collapsed="false" customWidth="true" hidden="false" outlineLevel="0" max="29" min="29" style="5" width="12.41"/>
    <col collapsed="false" customWidth="true" hidden="false" outlineLevel="0" max="30" min="30" style="5" width="9.89"/>
    <col collapsed="false" customWidth="true" hidden="false" outlineLevel="0" max="31" min="31" style="5" width="10.78"/>
    <col collapsed="false" customWidth="true" hidden="false" outlineLevel="0" max="32" min="32" style="5" width="11.87"/>
    <col collapsed="false" customWidth="true" hidden="false" outlineLevel="0" max="33" min="33" style="3" width="10.24"/>
    <col collapsed="false" customWidth="false" hidden="false" outlineLevel="0" max="257" min="34" style="3" width="11.5"/>
    <col collapsed="false" customWidth="false" hidden="false" outlineLevel="0" max="1025" min="258" style="0" width="11.5"/>
  </cols>
  <sheetData>
    <row r="1" customFormat="false" ht="12" hidden="false" customHeight="true" outlineLevel="0" collapsed="false">
      <c r="A1" s="7" t="s">
        <v>0</v>
      </c>
      <c r="C1" s="8"/>
    </row>
    <row r="2" customFormat="false" ht="12" hidden="false" customHeight="true" outlineLevel="0" collapsed="false">
      <c r="A2" s="7" t="s">
        <v>1</v>
      </c>
    </row>
    <row r="3" customFormat="false" ht="12" hidden="false" customHeight="true" outlineLevel="0" collapsed="false">
      <c r="A3" s="7" t="s">
        <v>264</v>
      </c>
      <c r="B3" s="8"/>
      <c r="C3" s="9"/>
      <c r="N3" s="10" t="n">
        <v>1301</v>
      </c>
      <c r="O3" s="10" t="n">
        <v>2402</v>
      </c>
      <c r="P3" s="10" t="n">
        <v>5001</v>
      </c>
      <c r="Q3" s="10" t="n">
        <v>5002</v>
      </c>
      <c r="R3" s="10" t="n">
        <v>6220</v>
      </c>
      <c r="S3" s="10" t="n">
        <v>6219</v>
      </c>
      <c r="T3" s="10" t="n">
        <v>6212</v>
      </c>
      <c r="U3" s="10"/>
      <c r="V3" s="10" t="n">
        <v>6222</v>
      </c>
      <c r="W3" s="10" t="n">
        <v>6229</v>
      </c>
      <c r="X3" s="10" t="n">
        <v>6211</v>
      </c>
      <c r="Y3" s="10" t="s">
        <v>3</v>
      </c>
      <c r="Z3" s="10"/>
      <c r="AA3" s="10" t="n">
        <v>6230</v>
      </c>
      <c r="AB3" s="10" t="s">
        <v>4</v>
      </c>
      <c r="AC3" s="10" t="n">
        <v>6202</v>
      </c>
      <c r="AD3" s="10" t="n">
        <v>6109</v>
      </c>
      <c r="AE3" s="10" t="n">
        <v>6236</v>
      </c>
      <c r="AF3" s="10" t="n">
        <v>1002</v>
      </c>
    </row>
    <row r="4" s="14" customFormat="true" ht="30" hidden="false" customHeight="true" outlineLevel="0" collapsed="false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22</v>
      </c>
      <c r="S4" s="13" t="s">
        <v>23</v>
      </c>
      <c r="T4" s="13" t="s">
        <v>24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3" t="s">
        <v>33</v>
      </c>
      <c r="AD4" s="13" t="s">
        <v>34</v>
      </c>
      <c r="AE4" s="13" t="s">
        <v>35</v>
      </c>
      <c r="AF4" s="13" t="s">
        <v>36</v>
      </c>
    </row>
    <row r="5" s="26" customFormat="true" ht="25.5" hidden="false" customHeight="true" outlineLevel="0" collapsed="false">
      <c r="A5" s="15" t="n">
        <v>42795</v>
      </c>
      <c r="B5" s="16"/>
      <c r="C5" s="17" t="s">
        <v>46</v>
      </c>
      <c r="D5" s="17" t="s">
        <v>47</v>
      </c>
      <c r="E5" s="17" t="s">
        <v>265</v>
      </c>
      <c r="F5" s="42" t="n">
        <v>25458</v>
      </c>
      <c r="G5" s="43" t="s">
        <v>266</v>
      </c>
      <c r="H5" s="21"/>
      <c r="I5" s="21"/>
      <c r="J5" s="21" t="n">
        <v>703.05</v>
      </c>
      <c r="K5" s="22"/>
      <c r="L5" s="23"/>
      <c r="M5" s="24" t="n">
        <f aca="false">SUM(H5:J5,K5/1.12)</f>
        <v>703.05</v>
      </c>
      <c r="N5" s="24" t="n">
        <f aca="false">K5/1.12*0.12</f>
        <v>0</v>
      </c>
      <c r="O5" s="24" t="n">
        <f aca="false">-SUM(I5:J5,K5/1.12)*L5</f>
        <v>-0</v>
      </c>
      <c r="P5" s="24" t="n">
        <v>703.05</v>
      </c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 t="n">
        <f aca="false">-SUM(N5:AE5)</f>
        <v>-703.05</v>
      </c>
      <c r="AG5" s="25" t="n">
        <f aca="false">SUM(H5:K5)+AF5+O5</f>
        <v>0</v>
      </c>
    </row>
    <row r="6" s="26" customFormat="true" ht="22.5" hidden="false" customHeight="true" outlineLevel="0" collapsed="false">
      <c r="A6" s="15" t="n">
        <v>42795</v>
      </c>
      <c r="B6" s="16"/>
      <c r="C6" s="17" t="s">
        <v>46</v>
      </c>
      <c r="D6" s="17" t="s">
        <v>47</v>
      </c>
      <c r="E6" s="17" t="s">
        <v>265</v>
      </c>
      <c r="F6" s="42" t="n">
        <v>25458</v>
      </c>
      <c r="G6" s="43" t="s">
        <v>267</v>
      </c>
      <c r="H6" s="21"/>
      <c r="I6" s="21"/>
      <c r="J6" s="21"/>
      <c r="K6" s="22" t="n">
        <f aca="false">372.9+44.75</f>
        <v>417.65</v>
      </c>
      <c r="L6" s="23"/>
      <c r="M6" s="24" t="n">
        <f aca="false">SUM(H6:J6,K6/1.12)</f>
        <v>372.901785714286</v>
      </c>
      <c r="N6" s="24" t="n">
        <f aca="false">K6/1.12*0.12</f>
        <v>44.7482142857143</v>
      </c>
      <c r="O6" s="24" t="n">
        <f aca="false">-SUM(I6:J6,K6/1.12)*L6</f>
        <v>-0</v>
      </c>
      <c r="P6" s="24" t="n">
        <v>372.9</v>
      </c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 t="n">
        <f aca="false">-SUM(N6:AE6)</f>
        <v>-417.648214285714</v>
      </c>
      <c r="AG6" s="25" t="n">
        <f aca="false">SUM(H6:K6)+AF6+O6</f>
        <v>0.00178571428574514</v>
      </c>
    </row>
    <row r="7" s="26" customFormat="true" ht="22.5" hidden="false" customHeight="true" outlineLevel="0" collapsed="false">
      <c r="A7" s="15" t="n">
        <v>42796</v>
      </c>
      <c r="B7" s="16"/>
      <c r="C7" s="17" t="s">
        <v>46</v>
      </c>
      <c r="D7" s="17" t="s">
        <v>47</v>
      </c>
      <c r="E7" s="17" t="s">
        <v>265</v>
      </c>
      <c r="F7" s="42" t="n">
        <v>2140</v>
      </c>
      <c r="G7" s="43" t="s">
        <v>268</v>
      </c>
      <c r="H7" s="21"/>
      <c r="I7" s="21"/>
      <c r="J7" s="21"/>
      <c r="K7" s="22" t="n">
        <v>189.25</v>
      </c>
      <c r="L7" s="23"/>
      <c r="M7" s="24" t="n">
        <f aca="false">SUM(H7:J7,K7/1.12)</f>
        <v>168.973214285714</v>
      </c>
      <c r="N7" s="24" t="n">
        <f aca="false">K7/1.12*0.12</f>
        <v>20.2767857142857</v>
      </c>
      <c r="O7" s="24" t="n">
        <f aca="false">-SUM(I7:J7,K7/1.12)*L7</f>
        <v>-0</v>
      </c>
      <c r="P7" s="24"/>
      <c r="Q7" s="24"/>
      <c r="R7" s="24"/>
      <c r="S7" s="24"/>
      <c r="T7" s="24"/>
      <c r="U7" s="24"/>
      <c r="V7" s="24"/>
      <c r="W7" s="24"/>
      <c r="X7" s="24" t="n">
        <v>168.97</v>
      </c>
      <c r="Y7" s="24"/>
      <c r="Z7" s="24"/>
      <c r="AA7" s="24"/>
      <c r="AB7" s="24"/>
      <c r="AC7" s="24"/>
      <c r="AD7" s="24"/>
      <c r="AE7" s="24"/>
      <c r="AF7" s="24" t="n">
        <f aca="false">-SUM(N7:AE7)</f>
        <v>-189.246785714286</v>
      </c>
      <c r="AG7" s="25" t="n">
        <f aca="false">SUM(H7:K7)+AF7+O7</f>
        <v>0.00321428571427873</v>
      </c>
    </row>
    <row r="8" s="26" customFormat="true" ht="20.25" hidden="false" customHeight="true" outlineLevel="0" collapsed="false">
      <c r="A8" s="15" t="n">
        <v>42796</v>
      </c>
      <c r="B8" s="16"/>
      <c r="C8" s="17" t="s">
        <v>46</v>
      </c>
      <c r="D8" s="17" t="s">
        <v>47</v>
      </c>
      <c r="E8" s="17" t="s">
        <v>265</v>
      </c>
      <c r="F8" s="42" t="n">
        <v>16666</v>
      </c>
      <c r="G8" s="43" t="s">
        <v>269</v>
      </c>
      <c r="H8" s="21"/>
      <c r="I8" s="21"/>
      <c r="J8" s="21" t="n">
        <v>464.9</v>
      </c>
      <c r="K8" s="22"/>
      <c r="L8" s="23"/>
      <c r="M8" s="24" t="n">
        <f aca="false">SUM(H8:J8,K8/1.12)</f>
        <v>464.9</v>
      </c>
      <c r="N8" s="24" t="n">
        <f aca="false">K8/1.12*0.12</f>
        <v>0</v>
      </c>
      <c r="O8" s="24" t="n">
        <f aca="false">-SUM(I8:J8,K8/1.12)*L8</f>
        <v>-0</v>
      </c>
      <c r="P8" s="24" t="n">
        <v>464.9</v>
      </c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 t="n">
        <f aca="false">-SUM(N8:AE8)</f>
        <v>-464.9</v>
      </c>
      <c r="AG8" s="25" t="n">
        <f aca="false">SUM(H8:K8)+AF8+O8</f>
        <v>0</v>
      </c>
    </row>
    <row r="9" s="26" customFormat="true" ht="21.75" hidden="false" customHeight="true" outlineLevel="0" collapsed="false">
      <c r="A9" s="15" t="n">
        <v>42796</v>
      </c>
      <c r="B9" s="16"/>
      <c r="C9" s="17" t="s">
        <v>46</v>
      </c>
      <c r="D9" s="17" t="s">
        <v>47</v>
      </c>
      <c r="E9" s="17" t="s">
        <v>265</v>
      </c>
      <c r="F9" s="42" t="n">
        <v>16666</v>
      </c>
      <c r="G9" s="43" t="s">
        <v>270</v>
      </c>
      <c r="H9" s="21"/>
      <c r="I9" s="21"/>
      <c r="J9" s="21"/>
      <c r="K9" s="22" t="n">
        <v>1659.6</v>
      </c>
      <c r="L9" s="23"/>
      <c r="M9" s="24" t="n">
        <f aca="false">SUM(H9:J9,K9/1.12)</f>
        <v>1481.78571428571</v>
      </c>
      <c r="N9" s="24" t="n">
        <f aca="false">K9/1.12*0.12</f>
        <v>177.814285714286</v>
      </c>
      <c r="O9" s="24" t="n">
        <f aca="false">-SUM(I9:J9,K9/1.12)*L9</f>
        <v>-0</v>
      </c>
      <c r="P9" s="24" t="n">
        <v>1481.79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 t="n">
        <f aca="false">-SUM(N9:AE9)</f>
        <v>-1659.60428571429</v>
      </c>
      <c r="AG9" s="25" t="n">
        <f aca="false">SUM(H9:K9)+AF9+O9</f>
        <v>-0.00428571428574287</v>
      </c>
    </row>
    <row r="10" s="26" customFormat="true" ht="21" hidden="false" customHeight="true" outlineLevel="0" collapsed="false">
      <c r="A10" s="15" t="n">
        <v>42796</v>
      </c>
      <c r="B10" s="16"/>
      <c r="C10" s="17" t="s">
        <v>46</v>
      </c>
      <c r="D10" s="17" t="s">
        <v>47</v>
      </c>
      <c r="E10" s="17" t="s">
        <v>265</v>
      </c>
      <c r="F10" s="42" t="n">
        <v>16666</v>
      </c>
      <c r="G10" s="43" t="s">
        <v>271</v>
      </c>
      <c r="H10" s="21"/>
      <c r="I10" s="21"/>
      <c r="J10" s="21"/>
      <c r="K10" s="22" t="n">
        <v>52.6</v>
      </c>
      <c r="L10" s="23"/>
      <c r="M10" s="24" t="n">
        <f aca="false">SUM(H10:J10,K10/1.12)</f>
        <v>46.9642857142857</v>
      </c>
      <c r="N10" s="24" t="n">
        <f aca="false">K10/1.12*0.12</f>
        <v>5.63571428571428</v>
      </c>
      <c r="O10" s="24" t="n">
        <f aca="false">-SUM(I10:J10,K10/1.12)*L10</f>
        <v>-0</v>
      </c>
      <c r="P10" s="24"/>
      <c r="Q10" s="24"/>
      <c r="R10" s="24" t="n">
        <v>46.96</v>
      </c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 t="n">
        <f aca="false">-SUM(N10:AE10)</f>
        <v>-52.5957142857143</v>
      </c>
      <c r="AG10" s="25" t="n">
        <f aca="false">SUM(H10:K10)+AF10+O10</f>
        <v>0.00428571428571445</v>
      </c>
    </row>
    <row r="11" s="26" customFormat="true" ht="19.5" hidden="false" customHeight="true" outlineLevel="0" collapsed="false">
      <c r="A11" s="15" t="n">
        <v>42796</v>
      </c>
      <c r="B11" s="16"/>
      <c r="C11" s="17" t="s">
        <v>272</v>
      </c>
      <c r="D11" s="17" t="s">
        <v>273</v>
      </c>
      <c r="E11" s="17" t="s">
        <v>274</v>
      </c>
      <c r="F11" s="42" t="n">
        <v>349</v>
      </c>
      <c r="G11" s="43" t="s">
        <v>275</v>
      </c>
      <c r="H11" s="21"/>
      <c r="I11" s="21"/>
      <c r="J11" s="21"/>
      <c r="K11" s="22" t="n">
        <v>274.4</v>
      </c>
      <c r="L11" s="23"/>
      <c r="M11" s="24" t="n">
        <f aca="false">SUM(H11:J11,K11/1.12)</f>
        <v>245</v>
      </c>
      <c r="N11" s="24" t="n">
        <f aca="false">K11/1.12*0.12</f>
        <v>29.4</v>
      </c>
      <c r="O11" s="24" t="n">
        <f aca="false">-SUM(I11:J11,K11/1.12)*L11</f>
        <v>-0</v>
      </c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 t="n">
        <v>245</v>
      </c>
      <c r="AA11" s="24"/>
      <c r="AB11" s="24"/>
      <c r="AC11" s="24"/>
      <c r="AD11" s="24"/>
      <c r="AE11" s="24"/>
      <c r="AF11" s="24" t="n">
        <f aca="false">-SUM(N11:AE11)</f>
        <v>-274.4</v>
      </c>
      <c r="AG11" s="25" t="n">
        <f aca="false">SUM(H11:K11)+AF11+O11</f>
        <v>0</v>
      </c>
    </row>
    <row r="12" s="26" customFormat="true" ht="19.5" hidden="false" customHeight="true" outlineLevel="0" collapsed="false">
      <c r="A12" s="15" t="n">
        <v>42796</v>
      </c>
      <c r="B12" s="16"/>
      <c r="C12" s="17" t="s">
        <v>76</v>
      </c>
      <c r="D12" s="17" t="s">
        <v>77</v>
      </c>
      <c r="E12" s="17" t="s">
        <v>39</v>
      </c>
      <c r="F12" s="42" t="n">
        <v>19856</v>
      </c>
      <c r="G12" s="43" t="s">
        <v>276</v>
      </c>
      <c r="H12" s="21"/>
      <c r="I12" s="21"/>
      <c r="J12" s="21"/>
      <c r="K12" s="22" t="n">
        <v>223.8</v>
      </c>
      <c r="L12" s="23"/>
      <c r="M12" s="24" t="n">
        <f aca="false">SUM(H12:J12,K12/1.12)</f>
        <v>199.821428571429</v>
      </c>
      <c r="N12" s="24" t="n">
        <f aca="false">K12/1.12*0.12</f>
        <v>23.9785714285714</v>
      </c>
      <c r="O12" s="24" t="n">
        <f aca="false">-SUM(I12:J12,K12/1.12)*L12</f>
        <v>-0</v>
      </c>
      <c r="P12" s="24" t="n">
        <v>199.82</v>
      </c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 t="n">
        <f aca="false">-SUM(N12:AE12)</f>
        <v>-223.798571428571</v>
      </c>
      <c r="AG12" s="25" t="n">
        <f aca="false">SUM(H12:K12)+AF12+O12</f>
        <v>0.00142857142859043</v>
      </c>
    </row>
    <row r="13" s="26" customFormat="true" ht="25.5" hidden="false" customHeight="true" outlineLevel="0" collapsed="false">
      <c r="A13" s="15" t="n">
        <v>42796</v>
      </c>
      <c r="B13" s="16"/>
      <c r="C13" s="17" t="s">
        <v>37</v>
      </c>
      <c r="D13" s="17" t="s">
        <v>105</v>
      </c>
      <c r="E13" s="17" t="s">
        <v>39</v>
      </c>
      <c r="F13" s="42" t="n">
        <v>586643</v>
      </c>
      <c r="G13" s="43" t="s">
        <v>277</v>
      </c>
      <c r="H13" s="21"/>
      <c r="I13" s="21"/>
      <c r="J13" s="21"/>
      <c r="K13" s="22" t="n">
        <v>426.75</v>
      </c>
      <c r="L13" s="23"/>
      <c r="M13" s="24" t="n">
        <f aca="false">SUM(H13:J13,K13/1.12)</f>
        <v>381.026785714286</v>
      </c>
      <c r="N13" s="24" t="n">
        <f aca="false">K13/1.12*0.12</f>
        <v>45.7232142857143</v>
      </c>
      <c r="O13" s="24" t="n">
        <f aca="false">-SUM(I13:J13,K13/1.12)*L13</f>
        <v>-0</v>
      </c>
      <c r="P13" s="24"/>
      <c r="Q13" s="24"/>
      <c r="R13" s="24"/>
      <c r="S13" s="24"/>
      <c r="T13" s="24" t="n">
        <v>381.03</v>
      </c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 t="n">
        <f aca="false">-SUM(N13:AE13)</f>
        <v>-426.753214285714</v>
      </c>
      <c r="AG13" s="25" t="n">
        <f aca="false">SUM(H13:K13)+AF13+O13</f>
        <v>-0.00321428571425031</v>
      </c>
    </row>
    <row r="14" s="26" customFormat="true" ht="20.25" hidden="false" customHeight="true" outlineLevel="0" collapsed="false">
      <c r="A14" s="15" t="n">
        <v>42769</v>
      </c>
      <c r="B14" s="16"/>
      <c r="C14" s="17" t="s">
        <v>272</v>
      </c>
      <c r="D14" s="17" t="s">
        <v>273</v>
      </c>
      <c r="E14" s="17" t="s">
        <v>274</v>
      </c>
      <c r="F14" s="42" t="n">
        <v>401</v>
      </c>
      <c r="G14" s="43" t="s">
        <v>45</v>
      </c>
      <c r="H14" s="21"/>
      <c r="I14" s="21"/>
      <c r="J14" s="21"/>
      <c r="K14" s="22" t="n">
        <v>17.92</v>
      </c>
      <c r="L14" s="23"/>
      <c r="M14" s="24" t="n">
        <f aca="false">SUM(H14:J14,K14/1.12)</f>
        <v>16</v>
      </c>
      <c r="N14" s="24" t="n">
        <f aca="false">K14/1.12*0.12</f>
        <v>1.92</v>
      </c>
      <c r="O14" s="24" t="n">
        <f aca="false">-SUM(I14:J14,K14/1.12)*L14</f>
        <v>-0</v>
      </c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 t="n">
        <v>16</v>
      </c>
      <c r="AA14" s="24"/>
      <c r="AB14" s="24"/>
      <c r="AC14" s="24"/>
      <c r="AD14" s="24"/>
      <c r="AE14" s="24"/>
      <c r="AF14" s="24" t="n">
        <f aca="false">-SUM(N14:AE14)</f>
        <v>-17.92</v>
      </c>
      <c r="AG14" s="25" t="n">
        <f aca="false">SUM(H14:K14)+AF14+O14</f>
        <v>0</v>
      </c>
    </row>
    <row r="15" s="26" customFormat="true" ht="20.25" hidden="false" customHeight="true" outlineLevel="0" collapsed="false">
      <c r="A15" s="15" t="n">
        <v>42797</v>
      </c>
      <c r="B15" s="16"/>
      <c r="C15" s="17" t="s">
        <v>88</v>
      </c>
      <c r="D15" s="17"/>
      <c r="E15" s="17"/>
      <c r="F15" s="42"/>
      <c r="G15" s="43" t="s">
        <v>278</v>
      </c>
      <c r="H15" s="21" t="n">
        <v>100</v>
      </c>
      <c r="I15" s="21"/>
      <c r="J15" s="21"/>
      <c r="K15" s="22"/>
      <c r="L15" s="23"/>
      <c r="M15" s="24" t="n">
        <f aca="false">SUM(H15:J15,K15/1.12)</f>
        <v>100</v>
      </c>
      <c r="N15" s="24" t="n">
        <f aca="false">K15/1.12*0.12</f>
        <v>0</v>
      </c>
      <c r="O15" s="24" t="n">
        <f aca="false">-SUM(I15:J15,K15/1.12)*L15</f>
        <v>-0</v>
      </c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 t="n">
        <v>100</v>
      </c>
      <c r="AB15" s="24"/>
      <c r="AC15" s="24"/>
      <c r="AD15" s="24"/>
      <c r="AE15" s="24"/>
      <c r="AF15" s="24" t="n">
        <f aca="false">-SUM(N15:AE15)</f>
        <v>-100</v>
      </c>
      <c r="AG15" s="25" t="n">
        <f aca="false">SUM(H15:K15)+AF15+O15</f>
        <v>0</v>
      </c>
    </row>
    <row r="16" s="26" customFormat="true" ht="15.75" hidden="false" customHeight="true" outlineLevel="0" collapsed="false">
      <c r="A16" s="15" t="n">
        <v>42797</v>
      </c>
      <c r="B16" s="16"/>
      <c r="C16" s="63" t="s">
        <v>279</v>
      </c>
      <c r="D16" s="17" t="s">
        <v>280</v>
      </c>
      <c r="E16" s="17" t="s">
        <v>281</v>
      </c>
      <c r="F16" s="42" t="n">
        <v>730</v>
      </c>
      <c r="G16" s="43" t="s">
        <v>282</v>
      </c>
      <c r="H16" s="21"/>
      <c r="I16" s="21"/>
      <c r="J16" s="21" t="n">
        <v>1553</v>
      </c>
      <c r="K16" s="22"/>
      <c r="L16" s="23"/>
      <c r="M16" s="24" t="n">
        <f aca="false">SUM(H16:J16,K16/1.12)</f>
        <v>1553</v>
      </c>
      <c r="N16" s="24" t="n">
        <f aca="false">K16/1.12*0.12</f>
        <v>0</v>
      </c>
      <c r="O16" s="24" t="n">
        <f aca="false">-SUM(I16:J16,K16/1.12)*L16</f>
        <v>-0</v>
      </c>
      <c r="P16" s="24" t="n">
        <v>1553</v>
      </c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 t="n">
        <f aca="false">-SUM(N16:AE16)</f>
        <v>-1553</v>
      </c>
      <c r="AG16" s="25" t="n">
        <f aca="false">SUM(H16:K16)+AF16+O16</f>
        <v>0</v>
      </c>
    </row>
    <row r="17" s="26" customFormat="true" ht="15.75" hidden="false" customHeight="true" outlineLevel="0" collapsed="false">
      <c r="A17" s="15" t="n">
        <v>42797</v>
      </c>
      <c r="B17" s="16"/>
      <c r="C17" s="17" t="s">
        <v>46</v>
      </c>
      <c r="D17" s="17" t="s">
        <v>47</v>
      </c>
      <c r="E17" s="17" t="s">
        <v>265</v>
      </c>
      <c r="F17" s="42" t="n">
        <v>18310</v>
      </c>
      <c r="G17" s="43" t="s">
        <v>283</v>
      </c>
      <c r="H17" s="21"/>
      <c r="I17" s="21"/>
      <c r="J17" s="21" t="n">
        <v>233.26</v>
      </c>
      <c r="K17" s="22"/>
      <c r="L17" s="23"/>
      <c r="M17" s="24" t="n">
        <f aca="false">SUM(H17:J17,K17/1.12)</f>
        <v>233.26</v>
      </c>
      <c r="N17" s="24" t="n">
        <f aca="false">K17/1.12*0.12</f>
        <v>0</v>
      </c>
      <c r="O17" s="24" t="n">
        <f aca="false">-SUM(I17:J17,K17/1.12)*L17</f>
        <v>-0</v>
      </c>
      <c r="P17" s="24" t="n">
        <v>233.26</v>
      </c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 t="n">
        <f aca="false">-SUM(N17:AE17)</f>
        <v>-233.26</v>
      </c>
      <c r="AG17" s="25" t="n">
        <f aca="false">SUM(H17:K17)+AF17+O17</f>
        <v>0</v>
      </c>
    </row>
    <row r="18" s="39" customFormat="true" ht="15.75" hidden="false" customHeight="true" outlineLevel="0" collapsed="false">
      <c r="A18" s="64" t="n">
        <v>42797</v>
      </c>
      <c r="B18" s="29"/>
      <c r="C18" s="30" t="s">
        <v>46</v>
      </c>
      <c r="D18" s="30" t="s">
        <v>47</v>
      </c>
      <c r="E18" s="30" t="s">
        <v>265</v>
      </c>
      <c r="F18" s="65" t="n">
        <v>18310</v>
      </c>
      <c r="G18" s="66" t="s">
        <v>284</v>
      </c>
      <c r="H18" s="34"/>
      <c r="I18" s="34"/>
      <c r="J18" s="34"/>
      <c r="K18" s="35" t="n">
        <f aca="false">245.95+27.99</f>
        <v>273.94</v>
      </c>
      <c r="L18" s="36"/>
      <c r="M18" s="37" t="n">
        <f aca="false">SUM(H18:J18,K18/1.12)</f>
        <v>244.589285714286</v>
      </c>
      <c r="N18" s="37" t="n">
        <f aca="false">K18/1.12*0.12</f>
        <v>29.3507142857143</v>
      </c>
      <c r="O18" s="37" t="n">
        <f aca="false">-SUM(I18:J18,K18/1.12)*L18</f>
        <v>-0</v>
      </c>
      <c r="P18" s="37" t="n">
        <v>244.59</v>
      </c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 t="n">
        <f aca="false">-SUM(N18:AE18)</f>
        <v>-273.940714285714</v>
      </c>
      <c r="AG18" s="38" t="n">
        <f aca="false">SUM(H18:K18)+AF18+O18</f>
        <v>-0.000714285714309426</v>
      </c>
    </row>
    <row r="19" s="26" customFormat="true" ht="25.5" hidden="false" customHeight="true" outlineLevel="0" collapsed="false">
      <c r="A19" s="15" t="n">
        <v>42800</v>
      </c>
      <c r="B19" s="16"/>
      <c r="C19" s="17" t="s">
        <v>179</v>
      </c>
      <c r="D19" s="17" t="s">
        <v>127</v>
      </c>
      <c r="E19" s="17" t="s">
        <v>285</v>
      </c>
      <c r="F19" s="42" t="n">
        <v>16380</v>
      </c>
      <c r="G19" s="43" t="s">
        <v>286</v>
      </c>
      <c r="H19" s="21"/>
      <c r="I19" s="21"/>
      <c r="J19" s="21"/>
      <c r="K19" s="22" t="n">
        <v>904.5</v>
      </c>
      <c r="L19" s="23"/>
      <c r="M19" s="24" t="n">
        <f aca="false">SUM(H19:J19,K19/1.12)</f>
        <v>807.589285714286</v>
      </c>
      <c r="N19" s="24" t="n">
        <f aca="false">K19/1.12*0.12</f>
        <v>96.9107142857143</v>
      </c>
      <c r="O19" s="24" t="n">
        <f aca="false">-SUM(I19:J19,K19/1.12)*L19</f>
        <v>-0</v>
      </c>
      <c r="P19" s="24" t="n">
        <v>807.59</v>
      </c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 t="n">
        <f aca="false">-SUM(N19:AE19)</f>
        <v>-904.500714285714</v>
      </c>
      <c r="AG19" s="25" t="n">
        <f aca="false">SUM(H19:K19)+AF19+O19</f>
        <v>-0.00071428571436627</v>
      </c>
    </row>
    <row r="20" s="26" customFormat="true" ht="22.5" hidden="false" customHeight="true" outlineLevel="0" collapsed="false">
      <c r="A20" s="15" t="n">
        <v>42800</v>
      </c>
      <c r="B20" s="16"/>
      <c r="C20" s="17" t="s">
        <v>287</v>
      </c>
      <c r="D20" s="17" t="s">
        <v>288</v>
      </c>
      <c r="E20" s="17" t="s">
        <v>289</v>
      </c>
      <c r="F20" s="42" t="n">
        <v>142515</v>
      </c>
      <c r="G20" s="43" t="s">
        <v>290</v>
      </c>
      <c r="H20" s="21"/>
      <c r="I20" s="21"/>
      <c r="J20" s="21"/>
      <c r="K20" s="22" t="n">
        <v>150</v>
      </c>
      <c r="L20" s="23"/>
      <c r="M20" s="24" t="n">
        <f aca="false">SUM(H20:J20,K20/1.12)</f>
        <v>133.928571428571</v>
      </c>
      <c r="N20" s="24" t="n">
        <f aca="false">K20/1.12*0.12</f>
        <v>16.0714285714286</v>
      </c>
      <c r="O20" s="24" t="n">
        <f aca="false">-SUM(I20:J20,K20/1.12)*L20</f>
        <v>-0</v>
      </c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 t="n">
        <v>133.93</v>
      </c>
      <c r="AA20" s="24"/>
      <c r="AB20" s="24"/>
      <c r="AC20" s="24"/>
      <c r="AD20" s="24"/>
      <c r="AE20" s="24"/>
      <c r="AF20" s="24" t="n">
        <f aca="false">-SUM(N20:AE20)</f>
        <v>-150.001428571429</v>
      </c>
      <c r="AG20" s="25" t="n">
        <f aca="false">SUM(H20:K20)+AF20+O20</f>
        <v>-0.00142857142856201</v>
      </c>
    </row>
    <row r="21" s="26" customFormat="true" ht="22.5" hidden="false" customHeight="true" outlineLevel="0" collapsed="false">
      <c r="A21" s="15" t="n">
        <v>42800</v>
      </c>
      <c r="B21" s="16"/>
      <c r="C21" s="17" t="s">
        <v>96</v>
      </c>
      <c r="D21" s="17"/>
      <c r="E21" s="17"/>
      <c r="F21" s="42"/>
      <c r="G21" s="43" t="s">
        <v>291</v>
      </c>
      <c r="H21" s="21" t="n">
        <v>100</v>
      </c>
      <c r="I21" s="21"/>
      <c r="J21" s="21"/>
      <c r="K21" s="22"/>
      <c r="L21" s="23"/>
      <c r="M21" s="24" t="n">
        <f aca="false">SUM(H21:J21,K21/1.12)</f>
        <v>100</v>
      </c>
      <c r="N21" s="24" t="n">
        <f aca="false">K21/1.12*0.12</f>
        <v>0</v>
      </c>
      <c r="O21" s="24" t="n">
        <f aca="false">-SUM(I21:J21,K21/1.12)*L21</f>
        <v>-0</v>
      </c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 t="n">
        <v>100</v>
      </c>
      <c r="AB21" s="24"/>
      <c r="AC21" s="24"/>
      <c r="AD21" s="24"/>
      <c r="AE21" s="24"/>
      <c r="AF21" s="24" t="n">
        <f aca="false">-SUM(N21:AE21)</f>
        <v>-100</v>
      </c>
      <c r="AG21" s="25" t="n">
        <f aca="false">SUM(H21:K21)+AF21+O21</f>
        <v>0</v>
      </c>
    </row>
    <row r="22" s="26" customFormat="true" ht="20.25" hidden="false" customHeight="true" outlineLevel="0" collapsed="false">
      <c r="A22" s="15" t="n">
        <v>42801</v>
      </c>
      <c r="B22" s="16"/>
      <c r="C22" s="17" t="s">
        <v>88</v>
      </c>
      <c r="D22" s="17"/>
      <c r="E22" s="17"/>
      <c r="F22" s="42"/>
      <c r="G22" s="43" t="s">
        <v>292</v>
      </c>
      <c r="H22" s="21" t="n">
        <v>100</v>
      </c>
      <c r="I22" s="21"/>
      <c r="J22" s="21"/>
      <c r="K22" s="22"/>
      <c r="L22" s="23"/>
      <c r="M22" s="24" t="n">
        <f aca="false">SUM(H22:J22,K22/1.12)</f>
        <v>100</v>
      </c>
      <c r="N22" s="24" t="n">
        <f aca="false">K22/1.12*0.12</f>
        <v>0</v>
      </c>
      <c r="O22" s="24" t="n">
        <f aca="false">-SUM(I22:J22,K22/1.12)*L22</f>
        <v>-0</v>
      </c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 t="n">
        <v>100</v>
      </c>
      <c r="AB22" s="24"/>
      <c r="AC22" s="24"/>
      <c r="AD22" s="24"/>
      <c r="AE22" s="24"/>
      <c r="AF22" s="24" t="n">
        <f aca="false">-SUM(N22:AE22)</f>
        <v>-100</v>
      </c>
      <c r="AG22" s="25" t="n">
        <f aca="false">SUM(H22:K22)+AF22+O22</f>
        <v>0</v>
      </c>
    </row>
    <row r="23" s="26" customFormat="true" ht="21.75" hidden="false" customHeight="true" outlineLevel="0" collapsed="false">
      <c r="A23" s="15" t="n">
        <v>42801</v>
      </c>
      <c r="B23" s="16"/>
      <c r="C23" s="17" t="s">
        <v>46</v>
      </c>
      <c r="D23" s="17" t="s">
        <v>47</v>
      </c>
      <c r="E23" s="17" t="s">
        <v>265</v>
      </c>
      <c r="F23" s="42" t="n">
        <v>29419</v>
      </c>
      <c r="G23" s="43" t="s">
        <v>293</v>
      </c>
      <c r="H23" s="21"/>
      <c r="I23" s="21"/>
      <c r="J23" s="21" t="n">
        <v>647.95</v>
      </c>
      <c r="K23" s="22"/>
      <c r="L23" s="23"/>
      <c r="M23" s="24" t="n">
        <f aca="false">SUM(H23:J23,K23/1.12)</f>
        <v>647.95</v>
      </c>
      <c r="N23" s="24" t="n">
        <f aca="false">K23/1.12*0.12</f>
        <v>0</v>
      </c>
      <c r="O23" s="24" t="n">
        <f aca="false">-SUM(I23:J23,K23/1.12)*L23</f>
        <v>-0</v>
      </c>
      <c r="P23" s="24" t="n">
        <v>647.95</v>
      </c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 t="n">
        <f aca="false">-SUM(N23:AE23)</f>
        <v>-647.95</v>
      </c>
      <c r="AG23" s="25" t="n">
        <f aca="false">SUM(H23:K23)+AF23+O23</f>
        <v>0</v>
      </c>
    </row>
    <row r="24" s="26" customFormat="true" ht="21" hidden="false" customHeight="true" outlineLevel="0" collapsed="false">
      <c r="A24" s="15" t="n">
        <v>42801</v>
      </c>
      <c r="B24" s="16"/>
      <c r="C24" s="17" t="s">
        <v>46</v>
      </c>
      <c r="D24" s="17" t="s">
        <v>47</v>
      </c>
      <c r="E24" s="17" t="s">
        <v>265</v>
      </c>
      <c r="F24" s="42" t="n">
        <v>29419</v>
      </c>
      <c r="G24" s="43" t="s">
        <v>294</v>
      </c>
      <c r="H24" s="21"/>
      <c r="I24" s="21"/>
      <c r="J24" s="21"/>
      <c r="K24" s="22" t="n">
        <f aca="false">63.48+7.62</f>
        <v>71.1</v>
      </c>
      <c r="L24" s="23"/>
      <c r="M24" s="24" t="n">
        <f aca="false">SUM(H24:J24,K24/1.12)</f>
        <v>63.4821428571429</v>
      </c>
      <c r="N24" s="24" t="n">
        <f aca="false">K24/1.12*0.12</f>
        <v>7.61785714285714</v>
      </c>
      <c r="O24" s="24" t="n">
        <f aca="false">-SUM(I24:J24,K24/1.12)*L24</f>
        <v>-0</v>
      </c>
      <c r="P24" s="24" t="n">
        <v>63.48</v>
      </c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 t="n">
        <f aca="false">-SUM(N24:AE24)</f>
        <v>-71.0978571428571</v>
      </c>
      <c r="AG24" s="25" t="n">
        <f aca="false">SUM(H24:K24)+AF24+O24</f>
        <v>0.00214285714285722</v>
      </c>
    </row>
    <row r="25" s="26" customFormat="true" ht="19.5" hidden="false" customHeight="true" outlineLevel="0" collapsed="false">
      <c r="A25" s="15" t="n">
        <v>42801</v>
      </c>
      <c r="B25" s="16"/>
      <c r="C25" s="17" t="s">
        <v>84</v>
      </c>
      <c r="D25" s="17" t="s">
        <v>85</v>
      </c>
      <c r="E25" s="17" t="s">
        <v>72</v>
      </c>
      <c r="F25" s="42" t="n">
        <v>81057</v>
      </c>
      <c r="G25" s="43" t="s">
        <v>295</v>
      </c>
      <c r="H25" s="21"/>
      <c r="I25" s="21"/>
      <c r="J25" s="21" t="n">
        <v>2185.22</v>
      </c>
      <c r="K25" s="22"/>
      <c r="L25" s="23"/>
      <c r="M25" s="24" t="n">
        <f aca="false">SUM(H25:J25,K25/1.12)</f>
        <v>2185.22</v>
      </c>
      <c r="N25" s="24" t="n">
        <f aca="false">K25/1.12*0.12</f>
        <v>0</v>
      </c>
      <c r="O25" s="24" t="n">
        <f aca="false">-SUM(I25:J25,K25/1.12)*L25</f>
        <v>-0</v>
      </c>
      <c r="P25" s="24" t="n">
        <v>2185.22</v>
      </c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 t="n">
        <f aca="false">-SUM(N25:AE25)</f>
        <v>-2185.22</v>
      </c>
      <c r="AG25" s="25" t="n">
        <f aca="false">SUM(H25:K25)+AF25+O25</f>
        <v>0</v>
      </c>
    </row>
    <row r="26" s="26" customFormat="true" ht="19.5" hidden="false" customHeight="true" outlineLevel="0" collapsed="false">
      <c r="A26" s="15" t="n">
        <v>42802</v>
      </c>
      <c r="B26" s="16"/>
      <c r="C26" s="17" t="s">
        <v>296</v>
      </c>
      <c r="D26" s="17" t="s">
        <v>297</v>
      </c>
      <c r="E26" s="17" t="s">
        <v>298</v>
      </c>
      <c r="F26" s="42" t="n">
        <v>715</v>
      </c>
      <c r="G26" s="43" t="s">
        <v>299</v>
      </c>
      <c r="H26" s="21"/>
      <c r="I26" s="21"/>
      <c r="J26" s="21"/>
      <c r="K26" s="22" t="n">
        <v>1320</v>
      </c>
      <c r="L26" s="23" t="n">
        <v>0.01</v>
      </c>
      <c r="M26" s="24" t="n">
        <f aca="false">SUM(H26:J26,K26/1.12)</f>
        <v>1178.57142857143</v>
      </c>
      <c r="N26" s="24" t="n">
        <f aca="false">K26/1.12*0.12</f>
        <v>141.428571428571</v>
      </c>
      <c r="O26" s="24" t="n">
        <f aca="false">-SUM(I26:J26,K26/1.12)*L26</f>
        <v>-11.7857142857143</v>
      </c>
      <c r="P26" s="24"/>
      <c r="Q26" s="24" t="n">
        <v>1178.57</v>
      </c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 t="n">
        <f aca="false">-SUM(N26:AE26)</f>
        <v>-1308.21285714286</v>
      </c>
      <c r="AG26" s="25" t="n">
        <f aca="false">SUM(H26:K26)+AF26+O26</f>
        <v>0.00142857142866859</v>
      </c>
    </row>
    <row r="27" s="26" customFormat="true" ht="21" hidden="false" customHeight="true" outlineLevel="0" collapsed="false">
      <c r="A27" s="15" t="n">
        <v>42803</v>
      </c>
      <c r="B27" s="16"/>
      <c r="C27" s="17" t="s">
        <v>76</v>
      </c>
      <c r="D27" s="17" t="s">
        <v>77</v>
      </c>
      <c r="E27" s="17" t="s">
        <v>39</v>
      </c>
      <c r="F27" s="42" t="n">
        <v>7790995</v>
      </c>
      <c r="G27" s="43" t="s">
        <v>300</v>
      </c>
      <c r="H27" s="21"/>
      <c r="I27" s="21"/>
      <c r="J27" s="21"/>
      <c r="K27" s="22" t="n">
        <v>29.95</v>
      </c>
      <c r="L27" s="23"/>
      <c r="M27" s="24" t="n">
        <f aca="false">SUM(H27:J27,K27/1.12)</f>
        <v>26.7410714285714</v>
      </c>
      <c r="N27" s="24" t="n">
        <f aca="false">K27/1.12*0.12</f>
        <v>3.20892857142857</v>
      </c>
      <c r="O27" s="24" t="n">
        <f aca="false">-SUM(I27:J27,K27/1.12)*L27</f>
        <v>-0</v>
      </c>
      <c r="P27" s="24"/>
      <c r="Q27" s="24"/>
      <c r="R27" s="24"/>
      <c r="S27" s="24"/>
      <c r="T27" s="24"/>
      <c r="U27" s="24"/>
      <c r="V27" s="24" t="n">
        <v>26.74</v>
      </c>
      <c r="W27" s="24"/>
      <c r="X27" s="24"/>
      <c r="Y27" s="24"/>
      <c r="Z27" s="24"/>
      <c r="AA27" s="24"/>
      <c r="AB27" s="24"/>
      <c r="AC27" s="24"/>
      <c r="AD27" s="24"/>
      <c r="AE27" s="24"/>
      <c r="AF27" s="24" t="n">
        <f aca="false">-SUM(N27:AE27)</f>
        <v>-29.9489285714286</v>
      </c>
      <c r="AG27" s="25" t="n">
        <f aca="false">SUM(H27:K27)+AF27+O27</f>
        <v>0.00107142857142861</v>
      </c>
    </row>
    <row r="28" s="26" customFormat="true" ht="20.25" hidden="false" customHeight="true" outlineLevel="0" collapsed="false">
      <c r="A28" s="15" t="n">
        <v>42803</v>
      </c>
      <c r="B28" s="16"/>
      <c r="C28" s="17" t="s">
        <v>37</v>
      </c>
      <c r="D28" s="17" t="s">
        <v>105</v>
      </c>
      <c r="E28" s="17" t="s">
        <v>39</v>
      </c>
      <c r="F28" s="42" t="n">
        <v>588177</v>
      </c>
      <c r="G28" s="43" t="s">
        <v>301</v>
      </c>
      <c r="H28" s="21"/>
      <c r="I28" s="21"/>
      <c r="J28" s="21"/>
      <c r="K28" s="22" t="n">
        <v>294</v>
      </c>
      <c r="L28" s="23"/>
      <c r="M28" s="24" t="n">
        <f aca="false">SUM(H28:J28,K28/1.12)</f>
        <v>262.5</v>
      </c>
      <c r="N28" s="24" t="n">
        <f aca="false">K28/1.12*0.12</f>
        <v>31.5</v>
      </c>
      <c r="O28" s="24" t="n">
        <f aca="false">-SUM(I28:J28,K28/1.12)*L28</f>
        <v>-0</v>
      </c>
      <c r="P28" s="24"/>
      <c r="Q28" s="24"/>
      <c r="R28" s="24"/>
      <c r="S28" s="24"/>
      <c r="T28" s="24" t="n">
        <v>262.5</v>
      </c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 t="n">
        <f aca="false">-SUM(N28:AE28)</f>
        <v>-294</v>
      </c>
      <c r="AG28" s="25" t="n">
        <f aca="false">SUM(H28:K28)+AF28+O28</f>
        <v>0</v>
      </c>
    </row>
    <row r="29" s="26" customFormat="true" ht="20.25" hidden="false" customHeight="true" outlineLevel="0" collapsed="false">
      <c r="A29" s="15" t="n">
        <v>42803</v>
      </c>
      <c r="B29" s="16"/>
      <c r="C29" s="17" t="s">
        <v>37</v>
      </c>
      <c r="D29" s="17" t="s">
        <v>105</v>
      </c>
      <c r="E29" s="17" t="s">
        <v>39</v>
      </c>
      <c r="F29" s="42" t="n">
        <v>588143</v>
      </c>
      <c r="G29" s="42" t="s">
        <v>302</v>
      </c>
      <c r="H29" s="21"/>
      <c r="I29" s="21"/>
      <c r="J29" s="21"/>
      <c r="K29" s="22" t="n">
        <v>220</v>
      </c>
      <c r="L29" s="23"/>
      <c r="M29" s="24" t="n">
        <f aca="false">SUM(H29:J29,K29/1.12)</f>
        <v>196.428571428571</v>
      </c>
      <c r="N29" s="24" t="n">
        <f aca="false">K29/1.12*0.12</f>
        <v>23.5714285714286</v>
      </c>
      <c r="O29" s="24" t="n">
        <f aca="false">-SUM(I29:J29,K29/1.12)*L29</f>
        <v>-0</v>
      </c>
      <c r="P29" s="24"/>
      <c r="Q29" s="24"/>
      <c r="R29" s="24"/>
      <c r="S29" s="24"/>
      <c r="T29" s="24" t="n">
        <v>196.43</v>
      </c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 t="n">
        <f aca="false">-SUM(N29:AE29)</f>
        <v>-220.001428571429</v>
      </c>
      <c r="AG29" s="25" t="n">
        <f aca="false">SUM(H29:K29)+AF29+O29</f>
        <v>-0.00142857142856201</v>
      </c>
    </row>
    <row r="30" s="26" customFormat="true" ht="15.75" hidden="false" customHeight="true" outlineLevel="0" collapsed="false">
      <c r="A30" s="15" t="n">
        <v>42803</v>
      </c>
      <c r="B30" s="16"/>
      <c r="C30" s="63" t="s">
        <v>57</v>
      </c>
      <c r="D30" s="17" t="s">
        <v>303</v>
      </c>
      <c r="E30" s="17" t="s">
        <v>304</v>
      </c>
      <c r="F30" s="42" t="n">
        <v>25846</v>
      </c>
      <c r="G30" s="43" t="s">
        <v>305</v>
      </c>
      <c r="H30" s="21"/>
      <c r="I30" s="21"/>
      <c r="J30" s="21"/>
      <c r="K30" s="22" t="n">
        <v>72</v>
      </c>
      <c r="L30" s="23"/>
      <c r="M30" s="24" t="n">
        <f aca="false">SUM(H30:J30,K30/1.12)</f>
        <v>64.2857142857143</v>
      </c>
      <c r="N30" s="24" t="n">
        <f aca="false">K30/1.12*0.12</f>
        <v>7.71428571428571</v>
      </c>
      <c r="O30" s="24" t="n">
        <f aca="false">-SUM(I30:J30,K30/1.12)*L30</f>
        <v>-0</v>
      </c>
      <c r="P30" s="24"/>
      <c r="Q30" s="24" t="n">
        <v>64.29</v>
      </c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 t="n">
        <f aca="false">-SUM(N30:AE30)</f>
        <v>-72.0042857142857</v>
      </c>
      <c r="AG30" s="25" t="n">
        <f aca="false">SUM(H30:K30)+AF30+O30</f>
        <v>-0.00428571428571445</v>
      </c>
    </row>
    <row r="31" s="26" customFormat="true" ht="15.75" hidden="false" customHeight="true" outlineLevel="0" collapsed="false">
      <c r="A31" s="15" t="n">
        <v>42803</v>
      </c>
      <c r="B31" s="16"/>
      <c r="C31" s="17" t="s">
        <v>96</v>
      </c>
      <c r="D31" s="17"/>
      <c r="E31" s="17"/>
      <c r="F31" s="42"/>
      <c r="G31" s="43" t="s">
        <v>306</v>
      </c>
      <c r="H31" s="21" t="n">
        <v>232</v>
      </c>
      <c r="I31" s="21"/>
      <c r="J31" s="21"/>
      <c r="K31" s="22"/>
      <c r="L31" s="23"/>
      <c r="M31" s="24" t="n">
        <f aca="false">SUM(H31:J31,K31/1.12)</f>
        <v>232</v>
      </c>
      <c r="N31" s="24" t="n">
        <f aca="false">K31/1.12*0.12</f>
        <v>0</v>
      </c>
      <c r="O31" s="24" t="n">
        <f aca="false">-SUM(I31:J31,K31/1.12)*L31</f>
        <v>-0</v>
      </c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 t="n">
        <v>232</v>
      </c>
      <c r="AB31" s="24"/>
      <c r="AC31" s="24"/>
      <c r="AD31" s="24"/>
      <c r="AE31" s="24"/>
      <c r="AF31" s="24" t="n">
        <f aca="false">-SUM(N31:AE31)</f>
        <v>-232</v>
      </c>
      <c r="AG31" s="25" t="n">
        <f aca="false">SUM(H31:K31)+AF31+O31</f>
        <v>0</v>
      </c>
    </row>
    <row r="32" s="26" customFormat="true" ht="18.75" hidden="false" customHeight="true" outlineLevel="0" collapsed="false">
      <c r="A32" s="15" t="n">
        <v>42802</v>
      </c>
      <c r="B32" s="16"/>
      <c r="C32" s="17" t="s">
        <v>46</v>
      </c>
      <c r="D32" s="17" t="s">
        <v>47</v>
      </c>
      <c r="E32" s="17" t="s">
        <v>265</v>
      </c>
      <c r="F32" s="42" t="n">
        <v>20265</v>
      </c>
      <c r="G32" s="43" t="s">
        <v>307</v>
      </c>
      <c r="H32" s="21"/>
      <c r="I32" s="21"/>
      <c r="J32" s="21" t="n">
        <v>578.3</v>
      </c>
      <c r="K32" s="22"/>
      <c r="L32" s="23"/>
      <c r="M32" s="24" t="n">
        <f aca="false">SUM(H32:J32,K32/1.12)</f>
        <v>578.3</v>
      </c>
      <c r="N32" s="24" t="n">
        <f aca="false">K32/1.12*0.12</f>
        <v>0</v>
      </c>
      <c r="O32" s="24" t="n">
        <f aca="false">-SUM(I32:J32,K32/1.12)*L32</f>
        <v>-0</v>
      </c>
      <c r="P32" s="24" t="n">
        <v>578.3</v>
      </c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 t="n">
        <f aca="false">-SUM(N32:AE32)</f>
        <v>-578.3</v>
      </c>
      <c r="AG32" s="25" t="n">
        <f aca="false">SUM(H32:K32)+AF32+O32</f>
        <v>0</v>
      </c>
    </row>
    <row r="33" s="39" customFormat="true" ht="15.75" hidden="false" customHeight="true" outlineLevel="0" collapsed="false">
      <c r="A33" s="64" t="n">
        <v>42804</v>
      </c>
      <c r="B33" s="29"/>
      <c r="C33" s="30" t="s">
        <v>76</v>
      </c>
      <c r="D33" s="30" t="s">
        <v>77</v>
      </c>
      <c r="E33" s="30" t="s">
        <v>39</v>
      </c>
      <c r="F33" s="65" t="n">
        <v>19743</v>
      </c>
      <c r="G33" s="66" t="s">
        <v>308</v>
      </c>
      <c r="H33" s="34"/>
      <c r="I33" s="34"/>
      <c r="J33" s="34" t="n">
        <v>57.54</v>
      </c>
      <c r="K33" s="35"/>
      <c r="L33" s="36"/>
      <c r="M33" s="37" t="n">
        <f aca="false">SUM(H33:J33,K33/1.12)</f>
        <v>57.54</v>
      </c>
      <c r="N33" s="37" t="n">
        <f aca="false">K33/1.12*0.12</f>
        <v>0</v>
      </c>
      <c r="O33" s="37" t="n">
        <f aca="false">-SUM(I33:J33,K33/1.12)*L33</f>
        <v>-0</v>
      </c>
      <c r="P33" s="37" t="n">
        <v>57.54</v>
      </c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 t="n">
        <f aca="false">-SUM(N33:AE33)</f>
        <v>-57.54</v>
      </c>
      <c r="AG33" s="38" t="n">
        <f aca="false">SUM(H33:K33)+AF33+O33</f>
        <v>0</v>
      </c>
    </row>
    <row r="34" s="26" customFormat="true" ht="30.75" hidden="false" customHeight="true" outlineLevel="0" collapsed="false">
      <c r="A34" s="15" t="n">
        <v>42805</v>
      </c>
      <c r="B34" s="16"/>
      <c r="C34" s="17" t="s">
        <v>46</v>
      </c>
      <c r="D34" s="17" t="s">
        <v>47</v>
      </c>
      <c r="E34" s="17" t="s">
        <v>265</v>
      </c>
      <c r="F34" s="42" t="n">
        <v>18156</v>
      </c>
      <c r="G34" s="43" t="s">
        <v>309</v>
      </c>
      <c r="H34" s="21"/>
      <c r="I34" s="21"/>
      <c r="J34" s="21"/>
      <c r="K34" s="22" t="n">
        <f aca="false">1712.19+205.46</f>
        <v>1917.65</v>
      </c>
      <c r="L34" s="23"/>
      <c r="M34" s="24" t="n">
        <f aca="false">SUM(H34:J34,K34/1.12)</f>
        <v>1712.1875</v>
      </c>
      <c r="N34" s="24" t="n">
        <f aca="false">K34/1.12*0.12</f>
        <v>205.4625</v>
      </c>
      <c r="O34" s="24" t="n">
        <f aca="false">-SUM(I34:J34,K34/1.12)*L34</f>
        <v>-0</v>
      </c>
      <c r="P34" s="24" t="n">
        <v>1712.19</v>
      </c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 t="n">
        <f aca="false">-SUM(N34:AE34)</f>
        <v>-1917.6525</v>
      </c>
      <c r="AG34" s="25" t="n">
        <f aca="false">SUM(H34:K34)+AF34+O34</f>
        <v>-0.00250000000005457</v>
      </c>
    </row>
    <row r="35" s="26" customFormat="true" ht="22.5" hidden="false" customHeight="true" outlineLevel="0" collapsed="false">
      <c r="A35" s="15" t="n">
        <v>42805</v>
      </c>
      <c r="B35" s="16"/>
      <c r="C35" s="17" t="s">
        <v>46</v>
      </c>
      <c r="D35" s="17" t="s">
        <v>47</v>
      </c>
      <c r="E35" s="17" t="s">
        <v>265</v>
      </c>
      <c r="F35" s="42" t="n">
        <v>18156</v>
      </c>
      <c r="G35" s="43" t="s">
        <v>310</v>
      </c>
      <c r="H35" s="21"/>
      <c r="I35" s="21"/>
      <c r="J35" s="21" t="n">
        <v>315.75</v>
      </c>
      <c r="K35" s="22"/>
      <c r="L35" s="23"/>
      <c r="M35" s="24" t="n">
        <f aca="false">SUM(H35:J35,K35/1.12)</f>
        <v>315.75</v>
      </c>
      <c r="N35" s="24" t="n">
        <f aca="false">K35/1.12*0.12</f>
        <v>0</v>
      </c>
      <c r="O35" s="24" t="n">
        <f aca="false">-SUM(I35:J35,K35/1.12)*L35</f>
        <v>-0</v>
      </c>
      <c r="P35" s="24" t="n">
        <v>315.75</v>
      </c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 t="n">
        <f aca="false">-SUM(N35:AE35)</f>
        <v>-315.75</v>
      </c>
      <c r="AG35" s="25" t="n">
        <f aca="false">SUM(H35:K35)+AF35+O35</f>
        <v>0</v>
      </c>
    </row>
    <row r="36" s="26" customFormat="true" ht="22.5" hidden="false" customHeight="true" outlineLevel="0" collapsed="false">
      <c r="A36" s="15" t="n">
        <v>42807</v>
      </c>
      <c r="B36" s="16"/>
      <c r="C36" s="17" t="s">
        <v>96</v>
      </c>
      <c r="D36" s="17"/>
      <c r="E36" s="17"/>
      <c r="F36" s="42"/>
      <c r="G36" s="43" t="s">
        <v>311</v>
      </c>
      <c r="H36" s="21" t="n">
        <v>192</v>
      </c>
      <c r="I36" s="21"/>
      <c r="J36" s="21"/>
      <c r="K36" s="22"/>
      <c r="L36" s="23"/>
      <c r="M36" s="24" t="n">
        <f aca="false">SUM(H36:J36,K36/1.12)</f>
        <v>192</v>
      </c>
      <c r="N36" s="24" t="n">
        <f aca="false">K36/1.12*0.12</f>
        <v>0</v>
      </c>
      <c r="O36" s="24" t="n">
        <f aca="false">-SUM(I36:J36,K36/1.12)*L36</f>
        <v>-0</v>
      </c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 t="n">
        <v>192</v>
      </c>
      <c r="AB36" s="24"/>
      <c r="AC36" s="24"/>
      <c r="AD36" s="24"/>
      <c r="AE36" s="24"/>
      <c r="AF36" s="24" t="n">
        <f aca="false">-SUM(N36:AE36)</f>
        <v>-192</v>
      </c>
      <c r="AG36" s="25" t="n">
        <f aca="false">SUM(H36:K36)+AF36+O36</f>
        <v>0</v>
      </c>
    </row>
    <row r="37" s="26" customFormat="true" ht="20.25" hidden="false" customHeight="true" outlineLevel="0" collapsed="false">
      <c r="A37" s="15" t="n">
        <v>42807</v>
      </c>
      <c r="B37" s="16"/>
      <c r="C37" s="17" t="s">
        <v>37</v>
      </c>
      <c r="D37" s="17" t="s">
        <v>105</v>
      </c>
      <c r="E37" s="17" t="s">
        <v>39</v>
      </c>
      <c r="F37" s="42" t="n">
        <v>571679</v>
      </c>
      <c r="G37" s="43" t="s">
        <v>312</v>
      </c>
      <c r="H37" s="21"/>
      <c r="I37" s="21"/>
      <c r="J37" s="21"/>
      <c r="K37" s="22" t="n">
        <v>205.5</v>
      </c>
      <c r="L37" s="23"/>
      <c r="M37" s="24" t="n">
        <f aca="false">SUM(H37:J37,K37/1.12)</f>
        <v>183.482142857143</v>
      </c>
      <c r="N37" s="24" t="n">
        <f aca="false">K37/1.12*0.12</f>
        <v>22.0178571428571</v>
      </c>
      <c r="O37" s="24" t="n">
        <f aca="false">-SUM(I37:J37,K37/1.12)*L37</f>
        <v>-0</v>
      </c>
      <c r="P37" s="24"/>
      <c r="Q37" s="24"/>
      <c r="R37" s="24"/>
      <c r="S37" s="24"/>
      <c r="T37" s="24" t="n">
        <v>183.48</v>
      </c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 t="n">
        <f aca="false">-SUM(N37:AE37)</f>
        <v>-205.497857142857</v>
      </c>
      <c r="AG37" s="25" t="n">
        <f aca="false">SUM(H37:K37)+AF37+O37</f>
        <v>0.00214285714287143</v>
      </c>
    </row>
    <row r="38" s="26" customFormat="true" ht="20.25" hidden="false" customHeight="true" outlineLevel="0" collapsed="false">
      <c r="A38" s="15" t="n">
        <v>42807</v>
      </c>
      <c r="B38" s="16"/>
      <c r="C38" s="17" t="s">
        <v>313</v>
      </c>
      <c r="D38" s="17" t="s">
        <v>314</v>
      </c>
      <c r="E38" s="17" t="s">
        <v>315</v>
      </c>
      <c r="F38" s="42" t="n">
        <v>45168</v>
      </c>
      <c r="G38" s="43" t="s">
        <v>316</v>
      </c>
      <c r="H38" s="21"/>
      <c r="I38" s="21"/>
      <c r="J38" s="21"/>
      <c r="K38" s="22" t="n">
        <v>300</v>
      </c>
      <c r="L38" s="23"/>
      <c r="M38" s="24" t="n">
        <f aca="false">SUM(H38:J38,K38/1.12)</f>
        <v>267.857142857143</v>
      </c>
      <c r="N38" s="24" t="n">
        <f aca="false">K38/1.12*0.12</f>
        <v>32.1428571428571</v>
      </c>
      <c r="O38" s="24" t="n">
        <f aca="false">-SUM(I38:J38,K38/1.12)*L38</f>
        <v>-0</v>
      </c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 t="n">
        <v>267.86</v>
      </c>
      <c r="AA38" s="24"/>
      <c r="AB38" s="24"/>
      <c r="AC38" s="24"/>
      <c r="AD38" s="24"/>
      <c r="AE38" s="24"/>
      <c r="AF38" s="24" t="n">
        <f aca="false">-SUM(N38:AE38)</f>
        <v>-300.002857142857</v>
      </c>
      <c r="AG38" s="25" t="n">
        <f aca="false">SUM(H38:K38)+AF38+O38</f>
        <v>-0.00285714285712402</v>
      </c>
    </row>
    <row r="39" s="26" customFormat="true" ht="25.5" hidden="false" customHeight="true" outlineLevel="0" collapsed="false">
      <c r="A39" s="15" t="n">
        <v>42808</v>
      </c>
      <c r="B39" s="16"/>
      <c r="C39" s="17" t="s">
        <v>96</v>
      </c>
      <c r="D39" s="17"/>
      <c r="E39" s="17"/>
      <c r="F39" s="42"/>
      <c r="G39" s="43" t="s">
        <v>317</v>
      </c>
      <c r="H39" s="21" t="n">
        <v>16</v>
      </c>
      <c r="I39" s="21"/>
      <c r="J39" s="21"/>
      <c r="K39" s="22"/>
      <c r="L39" s="23"/>
      <c r="M39" s="24" t="n">
        <f aca="false">SUM(H39:J39,K39/1.12)</f>
        <v>16</v>
      </c>
      <c r="N39" s="24" t="n">
        <f aca="false">K39/1.12*0.12</f>
        <v>0</v>
      </c>
      <c r="O39" s="24" t="n">
        <f aca="false">-SUM(I39:J39,K39/1.12)*L39</f>
        <v>-0</v>
      </c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 t="n">
        <v>16</v>
      </c>
      <c r="AB39" s="24"/>
      <c r="AC39" s="24"/>
      <c r="AD39" s="24"/>
      <c r="AE39" s="24"/>
      <c r="AF39" s="24" t="n">
        <f aca="false">-SUM(N39:AE39)</f>
        <v>-16</v>
      </c>
      <c r="AG39" s="25" t="n">
        <f aca="false">SUM(H39:K39)+AF39+O39</f>
        <v>0</v>
      </c>
    </row>
    <row r="40" s="26" customFormat="true" ht="22.5" hidden="false" customHeight="true" outlineLevel="0" collapsed="false">
      <c r="A40" s="15" t="n">
        <v>42808</v>
      </c>
      <c r="B40" s="16"/>
      <c r="C40" s="17" t="s">
        <v>46</v>
      </c>
      <c r="D40" s="17" t="s">
        <v>47</v>
      </c>
      <c r="E40" s="17" t="s">
        <v>265</v>
      </c>
      <c r="F40" s="42" t="n">
        <v>31664</v>
      </c>
      <c r="G40" s="43" t="s">
        <v>318</v>
      </c>
      <c r="H40" s="21"/>
      <c r="I40" s="21"/>
      <c r="J40" s="21"/>
      <c r="K40" s="22" t="n">
        <v>96.6</v>
      </c>
      <c r="L40" s="23"/>
      <c r="M40" s="24" t="n">
        <f aca="false">SUM(H40:J40,K40/1.12)</f>
        <v>86.25</v>
      </c>
      <c r="N40" s="24" t="n">
        <f aca="false">K40/1.12*0.12</f>
        <v>10.35</v>
      </c>
      <c r="O40" s="24" t="n">
        <f aca="false">-SUM(I40:J40,K40/1.12)*L40</f>
        <v>-0</v>
      </c>
      <c r="P40" s="24"/>
      <c r="Q40" s="24"/>
      <c r="R40" s="24"/>
      <c r="S40" s="24" t="n">
        <v>86.25</v>
      </c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 t="n">
        <f aca="false">-SUM(N40:AE40)</f>
        <v>-96.6</v>
      </c>
      <c r="AG40" s="25" t="n">
        <f aca="false">SUM(H40:K40)+AF40+O40</f>
        <v>0</v>
      </c>
    </row>
    <row r="41" s="26" customFormat="true" ht="22.5" hidden="false" customHeight="true" outlineLevel="0" collapsed="false">
      <c r="A41" s="15" t="n">
        <v>42808</v>
      </c>
      <c r="B41" s="16"/>
      <c r="C41" s="17" t="s">
        <v>76</v>
      </c>
      <c r="D41" s="17" t="s">
        <v>77</v>
      </c>
      <c r="E41" s="17" t="s">
        <v>39</v>
      </c>
      <c r="F41" s="42" t="n">
        <v>21803</v>
      </c>
      <c r="G41" s="43" t="s">
        <v>175</v>
      </c>
      <c r="H41" s="21"/>
      <c r="I41" s="21"/>
      <c r="J41" s="21"/>
      <c r="K41" s="22" t="n">
        <v>98</v>
      </c>
      <c r="L41" s="23"/>
      <c r="M41" s="24" t="n">
        <f aca="false">SUM(H41:J41,K41/1.12)</f>
        <v>87.5</v>
      </c>
      <c r="N41" s="24" t="n">
        <f aca="false">K41/1.12*0.12</f>
        <v>10.5</v>
      </c>
      <c r="O41" s="24" t="n">
        <f aca="false">-SUM(I41:J41,K41/1.12)*L41</f>
        <v>-0</v>
      </c>
      <c r="P41" s="24"/>
      <c r="Q41" s="24"/>
      <c r="R41" s="24"/>
      <c r="S41" s="24" t="n">
        <v>87.5</v>
      </c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 t="n">
        <f aca="false">-SUM(N41:AE41)</f>
        <v>-98</v>
      </c>
      <c r="AG41" s="25" t="n">
        <f aca="false">SUM(H41:K41)+AF41+O41</f>
        <v>0</v>
      </c>
    </row>
    <row r="42" s="26" customFormat="true" ht="20.25" hidden="false" customHeight="true" outlineLevel="0" collapsed="false">
      <c r="A42" s="15" t="n">
        <v>42808</v>
      </c>
      <c r="B42" s="16"/>
      <c r="C42" s="17" t="s">
        <v>319</v>
      </c>
      <c r="D42" s="17" t="s">
        <v>320</v>
      </c>
      <c r="E42" s="17" t="s">
        <v>256</v>
      </c>
      <c r="F42" s="42" t="n">
        <v>1171</v>
      </c>
      <c r="G42" s="43" t="s">
        <v>321</v>
      </c>
      <c r="H42" s="21"/>
      <c r="I42" s="21"/>
      <c r="J42" s="21"/>
      <c r="K42" s="22" t="n">
        <v>105</v>
      </c>
      <c r="L42" s="23"/>
      <c r="M42" s="24" t="n">
        <f aca="false">SUM(H42:J42,K42/1.12)</f>
        <v>93.75</v>
      </c>
      <c r="N42" s="24" t="n">
        <f aca="false">K42/1.12*0.12</f>
        <v>11.25</v>
      </c>
      <c r="O42" s="24" t="n">
        <f aca="false">-SUM(I42:J42,K42/1.12)*L42</f>
        <v>-0</v>
      </c>
      <c r="P42" s="24"/>
      <c r="Q42" s="24"/>
      <c r="R42" s="24"/>
      <c r="S42" s="24"/>
      <c r="T42" s="24"/>
      <c r="U42" s="24"/>
      <c r="V42" s="24" t="n">
        <v>93.75</v>
      </c>
      <c r="W42" s="24"/>
      <c r="X42" s="24"/>
      <c r="Y42" s="24"/>
      <c r="Z42" s="24"/>
      <c r="AA42" s="24"/>
      <c r="AB42" s="24"/>
      <c r="AC42" s="24"/>
      <c r="AD42" s="24"/>
      <c r="AE42" s="24"/>
      <c r="AF42" s="24" t="n">
        <f aca="false">-SUM(N42:AE42)</f>
        <v>-105</v>
      </c>
      <c r="AG42" s="25" t="n">
        <f aca="false">SUM(H42:K42)+AF42+O42</f>
        <v>0</v>
      </c>
    </row>
    <row r="43" s="26" customFormat="true" ht="20.25" hidden="false" customHeight="true" outlineLevel="0" collapsed="false">
      <c r="A43" s="15" t="n">
        <v>42808</v>
      </c>
      <c r="B43" s="16"/>
      <c r="C43" s="17" t="s">
        <v>96</v>
      </c>
      <c r="D43" s="17"/>
      <c r="E43" s="17"/>
      <c r="F43" s="42"/>
      <c r="G43" s="43" t="s">
        <v>322</v>
      </c>
      <c r="H43" s="21" t="n">
        <v>25</v>
      </c>
      <c r="I43" s="21"/>
      <c r="J43" s="21"/>
      <c r="K43" s="22"/>
      <c r="L43" s="23"/>
      <c r="M43" s="24" t="n">
        <f aca="false">SUM(H43:J43,K43/1.12)</f>
        <v>25</v>
      </c>
      <c r="N43" s="24" t="n">
        <f aca="false">K43/1.12*0.12</f>
        <v>0</v>
      </c>
      <c r="O43" s="24" t="n">
        <f aca="false">-SUM(I43:J43,K43/1.12)*L43</f>
        <v>-0</v>
      </c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 t="n">
        <v>25</v>
      </c>
      <c r="AB43" s="24"/>
      <c r="AC43" s="24"/>
      <c r="AD43" s="24"/>
      <c r="AE43" s="24"/>
      <c r="AF43" s="24" t="n">
        <f aca="false">-SUM(N43:AE43)</f>
        <v>-25</v>
      </c>
      <c r="AG43" s="25" t="n">
        <f aca="false">SUM(H43:K43)+AF43+O43</f>
        <v>0</v>
      </c>
    </row>
    <row r="44" s="26" customFormat="true" ht="20.25" hidden="false" customHeight="true" outlineLevel="0" collapsed="false">
      <c r="A44" s="15" t="n">
        <v>42809</v>
      </c>
      <c r="B44" s="16"/>
      <c r="C44" s="17" t="s">
        <v>76</v>
      </c>
      <c r="D44" s="17" t="s">
        <v>77</v>
      </c>
      <c r="E44" s="17" t="s">
        <v>39</v>
      </c>
      <c r="F44" s="42" t="n">
        <v>21831</v>
      </c>
      <c r="G44" s="43" t="s">
        <v>323</v>
      </c>
      <c r="H44" s="21"/>
      <c r="I44" s="21"/>
      <c r="J44" s="21"/>
      <c r="K44" s="22" t="n">
        <v>98</v>
      </c>
      <c r="L44" s="23"/>
      <c r="M44" s="24" t="n">
        <f aca="false">SUM(H44:J44,K44/1.12)</f>
        <v>87.5</v>
      </c>
      <c r="N44" s="24" t="n">
        <f aca="false">K44/1.12*0.12</f>
        <v>10.5</v>
      </c>
      <c r="O44" s="24" t="n">
        <f aca="false">-SUM(I44:J44,K44/1.12)*L44</f>
        <v>-0</v>
      </c>
      <c r="P44" s="24"/>
      <c r="Q44" s="24" t="n">
        <v>87.5</v>
      </c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 t="n">
        <f aca="false">-SUM(N44:AE44)</f>
        <v>-98</v>
      </c>
      <c r="AG44" s="25" t="n">
        <f aca="false">SUM(H44:K44)+AF44+O44</f>
        <v>0</v>
      </c>
    </row>
    <row r="45" s="26" customFormat="true" ht="20.25" hidden="false" customHeight="true" outlineLevel="0" collapsed="false">
      <c r="A45" s="15" t="n">
        <v>42809</v>
      </c>
      <c r="B45" s="16"/>
      <c r="C45" s="17" t="s">
        <v>324</v>
      </c>
      <c r="D45" s="17"/>
      <c r="E45" s="17"/>
      <c r="F45" s="42"/>
      <c r="G45" s="43" t="s">
        <v>325</v>
      </c>
      <c r="H45" s="21" t="n">
        <v>40</v>
      </c>
      <c r="I45" s="21"/>
      <c r="J45" s="21"/>
      <c r="K45" s="22"/>
      <c r="L45" s="23"/>
      <c r="M45" s="24" t="n">
        <f aca="false">SUM(H45:J45,K45/1.12)</f>
        <v>40</v>
      </c>
      <c r="N45" s="24" t="n">
        <f aca="false">K45/1.12*0.12</f>
        <v>0</v>
      </c>
      <c r="O45" s="24" t="n">
        <f aca="false">-SUM(I45:J45,K45/1.12)*L45</f>
        <v>-0</v>
      </c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 t="n">
        <v>40</v>
      </c>
      <c r="AB45" s="24"/>
      <c r="AC45" s="24"/>
      <c r="AD45" s="24"/>
      <c r="AE45" s="24"/>
      <c r="AF45" s="24" t="n">
        <f aca="false">-SUM(N45:AE45)</f>
        <v>-40</v>
      </c>
      <c r="AG45" s="25" t="n">
        <f aca="false">SUM(H45:K45)+AF45+O45</f>
        <v>0</v>
      </c>
    </row>
    <row r="46" s="26" customFormat="true" ht="21.75" hidden="false" customHeight="true" outlineLevel="0" collapsed="false">
      <c r="A46" s="15" t="n">
        <v>42809</v>
      </c>
      <c r="B46" s="16"/>
      <c r="C46" s="17" t="s">
        <v>326</v>
      </c>
      <c r="D46" s="17" t="s">
        <v>327</v>
      </c>
      <c r="E46" s="17" t="s">
        <v>328</v>
      </c>
      <c r="F46" s="42" t="n">
        <v>6592</v>
      </c>
      <c r="G46" s="43" t="s">
        <v>268</v>
      </c>
      <c r="H46" s="21"/>
      <c r="I46" s="21"/>
      <c r="J46" s="21"/>
      <c r="K46" s="22" t="n">
        <v>260</v>
      </c>
      <c r="L46" s="23"/>
      <c r="M46" s="24" t="n">
        <f aca="false">SUM(H46:J46,K46/1.12)</f>
        <v>232.142857142857</v>
      </c>
      <c r="N46" s="24" t="n">
        <f aca="false">K46/1.12*0.12</f>
        <v>27.8571428571429</v>
      </c>
      <c r="O46" s="24" t="n">
        <f aca="false">-SUM(I46:J46,K46/1.12)*L46</f>
        <v>-0</v>
      </c>
      <c r="P46" s="24"/>
      <c r="Q46" s="24"/>
      <c r="R46" s="24"/>
      <c r="S46" s="24"/>
      <c r="T46" s="24"/>
      <c r="U46" s="24"/>
      <c r="V46" s="24"/>
      <c r="W46" s="24"/>
      <c r="X46" s="24" t="n">
        <v>232.14</v>
      </c>
      <c r="Y46" s="24"/>
      <c r="Z46" s="24"/>
      <c r="AA46" s="24"/>
      <c r="AB46" s="24"/>
      <c r="AC46" s="24"/>
      <c r="AD46" s="24"/>
      <c r="AE46" s="24"/>
      <c r="AF46" s="24" t="n">
        <f aca="false">-SUM(N46:AE46)</f>
        <v>-259.997142857143</v>
      </c>
      <c r="AG46" s="25" t="n">
        <f aca="false">SUM(H46:K46)+AF46+O46</f>
        <v>0.00285714285718086</v>
      </c>
    </row>
    <row r="47" s="26" customFormat="true" ht="21" hidden="false" customHeight="true" outlineLevel="0" collapsed="false">
      <c r="A47" s="15" t="n">
        <v>42809</v>
      </c>
      <c r="B47" s="16"/>
      <c r="C47" s="17" t="s">
        <v>76</v>
      </c>
      <c r="D47" s="17" t="s">
        <v>77</v>
      </c>
      <c r="E47" s="17" t="s">
        <v>39</v>
      </c>
      <c r="F47" s="42" t="n">
        <v>21822</v>
      </c>
      <c r="G47" s="43" t="s">
        <v>175</v>
      </c>
      <c r="H47" s="21"/>
      <c r="I47" s="21"/>
      <c r="J47" s="21"/>
      <c r="K47" s="22" t="n">
        <v>98</v>
      </c>
      <c r="L47" s="23"/>
      <c r="M47" s="24" t="n">
        <f aca="false">SUM(H47:J47,K47/1.12)</f>
        <v>87.5</v>
      </c>
      <c r="N47" s="24" t="n">
        <f aca="false">K47/1.12*0.12</f>
        <v>10.5</v>
      </c>
      <c r="O47" s="24" t="n">
        <f aca="false">-SUM(I47:J47,K47/1.12)*L47</f>
        <v>-0</v>
      </c>
      <c r="P47" s="24"/>
      <c r="Q47" s="24"/>
      <c r="R47" s="24"/>
      <c r="S47" s="24" t="n">
        <v>87.5</v>
      </c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 t="n">
        <f aca="false">-SUM(N47:AE47)</f>
        <v>-98</v>
      </c>
      <c r="AG47" s="25" t="n">
        <f aca="false">SUM(H47:K47)+AF47+O47</f>
        <v>0</v>
      </c>
    </row>
    <row r="48" s="26" customFormat="true" ht="19.5" hidden="false" customHeight="true" outlineLevel="0" collapsed="false">
      <c r="A48" s="15" t="n">
        <v>42810</v>
      </c>
      <c r="B48" s="16"/>
      <c r="C48" s="17" t="s">
        <v>54</v>
      </c>
      <c r="D48" s="17"/>
      <c r="E48" s="17"/>
      <c r="F48" s="42"/>
      <c r="G48" s="43" t="s">
        <v>329</v>
      </c>
      <c r="H48" s="21" t="n">
        <v>100</v>
      </c>
      <c r="I48" s="21"/>
      <c r="J48" s="21"/>
      <c r="K48" s="22"/>
      <c r="L48" s="23"/>
      <c r="M48" s="24" t="n">
        <f aca="false">SUM(H48:J48,K48/1.12)</f>
        <v>100</v>
      </c>
      <c r="N48" s="24" t="n">
        <f aca="false">K48/1.12*0.12</f>
        <v>0</v>
      </c>
      <c r="O48" s="24" t="n">
        <f aca="false">-SUM(I48:J48,K48/1.12)*L48</f>
        <v>-0</v>
      </c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 t="n">
        <v>100</v>
      </c>
      <c r="AB48" s="24"/>
      <c r="AC48" s="24"/>
      <c r="AD48" s="24"/>
      <c r="AE48" s="24"/>
      <c r="AF48" s="24" t="n">
        <f aca="false">-SUM(N48:AE48)</f>
        <v>-100</v>
      </c>
      <c r="AG48" s="25" t="n">
        <f aca="false">SUM(H48:K48)+AF48+O48</f>
        <v>0</v>
      </c>
    </row>
    <row r="49" s="26" customFormat="true" ht="19.5" hidden="false" customHeight="true" outlineLevel="0" collapsed="false">
      <c r="A49" s="15" t="n">
        <v>42810</v>
      </c>
      <c r="B49" s="16"/>
      <c r="C49" s="17" t="s">
        <v>330</v>
      </c>
      <c r="D49" s="17" t="s">
        <v>190</v>
      </c>
      <c r="E49" s="17" t="s">
        <v>331</v>
      </c>
      <c r="F49" s="42" t="n">
        <v>125504</v>
      </c>
      <c r="G49" s="43" t="s">
        <v>332</v>
      </c>
      <c r="H49" s="21"/>
      <c r="I49" s="21"/>
      <c r="J49" s="21"/>
      <c r="K49" s="22" t="n">
        <v>800</v>
      </c>
      <c r="L49" s="23"/>
      <c r="M49" s="24" t="n">
        <f aca="false">SUM(H49:J49,K49/1.12)</f>
        <v>714.285714285714</v>
      </c>
      <c r="N49" s="24" t="n">
        <f aca="false">K49/1.12*0.12</f>
        <v>85.7142857142857</v>
      </c>
      <c r="O49" s="24" t="n">
        <f aca="false">-SUM(I49:J49,K49/1.12)*L49</f>
        <v>-0</v>
      </c>
      <c r="P49" s="24"/>
      <c r="Q49" s="24"/>
      <c r="R49" s="24"/>
      <c r="S49" s="24" t="n">
        <v>714.29</v>
      </c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 t="n">
        <f aca="false">-SUM(N49:AE49)</f>
        <v>-800.004285714286</v>
      </c>
      <c r="AG49" s="25" t="n">
        <f aca="false">SUM(H49:K49)+AF49+O49</f>
        <v>-0.00428571428562918</v>
      </c>
    </row>
    <row r="50" s="26" customFormat="true" ht="21" hidden="false" customHeight="true" outlineLevel="0" collapsed="false">
      <c r="A50" s="15" t="n">
        <v>42810</v>
      </c>
      <c r="B50" s="16"/>
      <c r="C50" s="17" t="s">
        <v>46</v>
      </c>
      <c r="D50" s="17" t="s">
        <v>47</v>
      </c>
      <c r="E50" s="17" t="s">
        <v>265</v>
      </c>
      <c r="F50" s="42" t="n">
        <v>23299</v>
      </c>
      <c r="G50" s="43" t="s">
        <v>333</v>
      </c>
      <c r="H50" s="21"/>
      <c r="I50" s="21"/>
      <c r="J50" s="21"/>
      <c r="K50" s="22" t="n">
        <f aca="false">659.96+79.19</f>
        <v>739.15</v>
      </c>
      <c r="L50" s="23"/>
      <c r="M50" s="24" t="n">
        <f aca="false">SUM(H50:J50,K50/1.12)</f>
        <v>659.955357142857</v>
      </c>
      <c r="N50" s="24" t="n">
        <f aca="false">K50/1.12*0.12</f>
        <v>79.1946428571429</v>
      </c>
      <c r="O50" s="24" t="n">
        <f aca="false">-SUM(I50:J50,K50/1.12)*L50</f>
        <v>-0</v>
      </c>
      <c r="P50" s="24" t="n">
        <v>659.96</v>
      </c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 t="n">
        <f aca="false">-SUM(N50:AE50)</f>
        <v>-739.154642857143</v>
      </c>
      <c r="AG50" s="25" t="n">
        <f aca="false">SUM(H50:K50)+AF50+O50</f>
        <v>-0.00464285714281232</v>
      </c>
    </row>
    <row r="51" s="26" customFormat="true" ht="20.25" hidden="false" customHeight="true" outlineLevel="0" collapsed="false">
      <c r="A51" s="15" t="n">
        <v>42810</v>
      </c>
      <c r="B51" s="16"/>
      <c r="C51" s="17" t="s">
        <v>46</v>
      </c>
      <c r="D51" s="17" t="s">
        <v>47</v>
      </c>
      <c r="E51" s="17" t="s">
        <v>265</v>
      </c>
      <c r="F51" s="42" t="n">
        <v>23299</v>
      </c>
      <c r="G51" s="43" t="s">
        <v>334</v>
      </c>
      <c r="H51" s="21"/>
      <c r="I51" s="21"/>
      <c r="J51" s="21" t="n">
        <v>75.6</v>
      </c>
      <c r="K51" s="22"/>
      <c r="L51" s="23"/>
      <c r="M51" s="24" t="n">
        <f aca="false">SUM(H51:J51,K51/1.12)</f>
        <v>75.6</v>
      </c>
      <c r="N51" s="24" t="n">
        <f aca="false">K51/1.12*0.12</f>
        <v>0</v>
      </c>
      <c r="O51" s="24" t="n">
        <f aca="false">-SUM(I51:J51,K51/1.12)*L51</f>
        <v>-0</v>
      </c>
      <c r="P51" s="24" t="n">
        <v>75.6</v>
      </c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 t="n">
        <f aca="false">-SUM(N51:AE51)</f>
        <v>-75.6</v>
      </c>
      <c r="AG51" s="25" t="n">
        <f aca="false">SUM(H51:K51)+AF51+O51</f>
        <v>0</v>
      </c>
    </row>
    <row r="52" s="26" customFormat="true" ht="20.25" hidden="false" customHeight="true" outlineLevel="0" collapsed="false">
      <c r="A52" s="15" t="n">
        <v>42810</v>
      </c>
      <c r="B52" s="16"/>
      <c r="C52" s="17" t="s">
        <v>335</v>
      </c>
      <c r="D52" s="17" t="s">
        <v>336</v>
      </c>
      <c r="E52" s="17" t="s">
        <v>152</v>
      </c>
      <c r="F52" s="42" t="n">
        <v>418189</v>
      </c>
      <c r="G52" s="42" t="s">
        <v>337</v>
      </c>
      <c r="H52" s="21"/>
      <c r="I52" s="21"/>
      <c r="J52" s="21"/>
      <c r="K52" s="22" t="n">
        <v>1350</v>
      </c>
      <c r="L52" s="23"/>
      <c r="M52" s="24" t="n">
        <f aca="false">SUM(H52:J52,K52/1.12)</f>
        <v>1205.35714285714</v>
      </c>
      <c r="N52" s="24" t="n">
        <f aca="false">K52/1.12*0.12</f>
        <v>144.642857142857</v>
      </c>
      <c r="O52" s="24" t="n">
        <f aca="false">-SUM(I52:J52,K52/1.12)*L52</f>
        <v>-0</v>
      </c>
      <c r="P52" s="24"/>
      <c r="Q52" s="24"/>
      <c r="R52" s="24"/>
      <c r="S52" s="24"/>
      <c r="T52" s="24"/>
      <c r="U52" s="24"/>
      <c r="V52" s="24"/>
      <c r="W52" s="24"/>
      <c r="X52" s="24"/>
      <c r="Y52" s="24" t="n">
        <v>1205.36</v>
      </c>
      <c r="Z52" s="24"/>
      <c r="AA52" s="24"/>
      <c r="AB52" s="24"/>
      <c r="AC52" s="24"/>
      <c r="AD52" s="24"/>
      <c r="AE52" s="24"/>
      <c r="AF52" s="24" t="n">
        <f aca="false">-SUM(N52:AE52)</f>
        <v>-1350.00285714286</v>
      </c>
      <c r="AG52" s="25" t="n">
        <f aca="false">SUM(H52:K52)+AF52+O52</f>
        <v>-0.00285714285701033</v>
      </c>
    </row>
    <row r="53" s="26" customFormat="true" ht="21" hidden="false" customHeight="true" outlineLevel="0" collapsed="false">
      <c r="A53" s="15" t="n">
        <v>42810</v>
      </c>
      <c r="B53" s="16"/>
      <c r="C53" s="17" t="s">
        <v>335</v>
      </c>
      <c r="D53" s="17" t="s">
        <v>336</v>
      </c>
      <c r="E53" s="17" t="s">
        <v>152</v>
      </c>
      <c r="F53" s="42" t="n">
        <v>418189</v>
      </c>
      <c r="G53" s="42" t="s">
        <v>338</v>
      </c>
      <c r="H53" s="21"/>
      <c r="I53" s="21"/>
      <c r="J53" s="21"/>
      <c r="K53" s="22" t="n">
        <v>850</v>
      </c>
      <c r="L53" s="23" t="n">
        <v>0.02</v>
      </c>
      <c r="M53" s="24" t="n">
        <f aca="false">SUM(H53:J53,K53/1.12)</f>
        <v>758.928571428571</v>
      </c>
      <c r="N53" s="24" t="n">
        <f aca="false">K53/1.12*0.12</f>
        <v>91.0714285714286</v>
      </c>
      <c r="O53" s="24" t="n">
        <f aca="false">-SUM(I53:J53,K53/1.12)*L53</f>
        <v>-15.1785714285714</v>
      </c>
      <c r="P53" s="24"/>
      <c r="Q53" s="24"/>
      <c r="R53" s="24"/>
      <c r="S53" s="24"/>
      <c r="T53" s="24"/>
      <c r="U53" s="24"/>
      <c r="V53" s="24"/>
      <c r="W53" s="24"/>
      <c r="X53" s="24"/>
      <c r="Y53" s="24" t="n">
        <v>758.93</v>
      </c>
      <c r="Z53" s="24"/>
      <c r="AA53" s="24"/>
      <c r="AB53" s="24"/>
      <c r="AC53" s="24"/>
      <c r="AD53" s="24"/>
      <c r="AE53" s="24"/>
      <c r="AF53" s="24" t="n">
        <f aca="false">-SUM(N53:AE53)</f>
        <v>-834.822857142857</v>
      </c>
      <c r="AG53" s="25" t="n">
        <f aca="false">SUM(H53:K53)+AF53+O53</f>
        <v>-0.0014285714284874</v>
      </c>
    </row>
    <row r="54" s="26" customFormat="true" ht="18.75" hidden="false" customHeight="true" outlineLevel="0" collapsed="false">
      <c r="A54" s="15" t="n">
        <v>42811</v>
      </c>
      <c r="B54" s="16"/>
      <c r="C54" s="17" t="s">
        <v>339</v>
      </c>
      <c r="D54" s="17" t="s">
        <v>280</v>
      </c>
      <c r="E54" s="17" t="s">
        <v>281</v>
      </c>
      <c r="F54" s="42" t="n">
        <v>780</v>
      </c>
      <c r="G54" s="43" t="s">
        <v>340</v>
      </c>
      <c r="H54" s="21"/>
      <c r="I54" s="21"/>
      <c r="J54" s="21" t="n">
        <v>1145</v>
      </c>
      <c r="K54" s="22"/>
      <c r="L54" s="23"/>
      <c r="M54" s="24" t="n">
        <f aca="false">SUM(H54:J54,K54/1.12)</f>
        <v>1145</v>
      </c>
      <c r="N54" s="24" t="n">
        <f aca="false">K54/1.12*0.12</f>
        <v>0</v>
      </c>
      <c r="O54" s="24" t="n">
        <f aca="false">-SUM(I54:J54,K54/1.12)*L54</f>
        <v>-0</v>
      </c>
      <c r="P54" s="24" t="n">
        <v>1145</v>
      </c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 t="n">
        <f aca="false">-SUM(N54:AE54)</f>
        <v>-1145</v>
      </c>
      <c r="AG54" s="25" t="n">
        <f aca="false">SUM(H54:K54)+AF54+O54</f>
        <v>0</v>
      </c>
    </row>
    <row r="55" s="26" customFormat="true" ht="21.75" hidden="false" customHeight="true" outlineLevel="0" collapsed="false">
      <c r="A55" s="15" t="n">
        <v>42811</v>
      </c>
      <c r="B55" s="16"/>
      <c r="C55" s="17" t="s">
        <v>88</v>
      </c>
      <c r="D55" s="17"/>
      <c r="E55" s="17"/>
      <c r="F55" s="42"/>
      <c r="G55" s="43" t="s">
        <v>341</v>
      </c>
      <c r="H55" s="21" t="n">
        <v>100</v>
      </c>
      <c r="I55" s="21"/>
      <c r="J55" s="21"/>
      <c r="K55" s="22"/>
      <c r="L55" s="23"/>
      <c r="M55" s="24" t="n">
        <f aca="false">SUM(H55:J55,K55/1.12)</f>
        <v>100</v>
      </c>
      <c r="N55" s="24" t="n">
        <f aca="false">K55/1.12*0.12</f>
        <v>0</v>
      </c>
      <c r="O55" s="24" t="n">
        <f aca="false">-SUM(I55:J55,K55/1.12)*L55</f>
        <v>-0</v>
      </c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 t="n">
        <v>100</v>
      </c>
      <c r="AB55" s="24"/>
      <c r="AC55" s="24"/>
      <c r="AD55" s="24"/>
      <c r="AE55" s="24"/>
      <c r="AF55" s="24" t="n">
        <f aca="false">-SUM(N55:AE55)</f>
        <v>-100</v>
      </c>
      <c r="AG55" s="25" t="n">
        <f aca="false">SUM(H55:K55)+AF55+O55</f>
        <v>0</v>
      </c>
    </row>
    <row r="56" s="26" customFormat="true" ht="18.75" hidden="false" customHeight="true" outlineLevel="0" collapsed="false">
      <c r="A56" s="15" t="n">
        <v>42812</v>
      </c>
      <c r="B56" s="16"/>
      <c r="C56" s="17" t="s">
        <v>76</v>
      </c>
      <c r="D56" s="17" t="s">
        <v>77</v>
      </c>
      <c r="E56" s="17" t="s">
        <v>39</v>
      </c>
      <c r="F56" s="42" t="n">
        <v>23937</v>
      </c>
      <c r="G56" s="43" t="s">
        <v>60</v>
      </c>
      <c r="H56" s="21"/>
      <c r="I56" s="21"/>
      <c r="J56" s="21"/>
      <c r="K56" s="22" t="n">
        <v>199.7</v>
      </c>
      <c r="L56" s="23"/>
      <c r="M56" s="24" t="n">
        <f aca="false">SUM(H56:J56,K56/1.12)</f>
        <v>178.303571428571</v>
      </c>
      <c r="N56" s="24" t="n">
        <f aca="false">K56/1.12*0.12</f>
        <v>21.3964285714286</v>
      </c>
      <c r="O56" s="24" t="n">
        <f aca="false">-SUM(I56:J56,K56/1.12)*L56</f>
        <v>-0</v>
      </c>
      <c r="P56" s="24"/>
      <c r="Q56" s="24"/>
      <c r="R56" s="24" t="n">
        <v>178.3</v>
      </c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 t="n">
        <f aca="false">-SUM(N56:AE56)</f>
        <v>-199.696428571429</v>
      </c>
      <c r="AG56" s="25" t="n">
        <f aca="false">SUM(H56:K56)+AF56+O56</f>
        <v>0.00357142857140502</v>
      </c>
    </row>
    <row r="57" s="39" customFormat="true" ht="21" hidden="false" customHeight="true" outlineLevel="0" collapsed="false">
      <c r="A57" s="64" t="n">
        <v>42812</v>
      </c>
      <c r="B57" s="29"/>
      <c r="C57" s="30" t="s">
        <v>37</v>
      </c>
      <c r="D57" s="30" t="s">
        <v>105</v>
      </c>
      <c r="E57" s="30" t="s">
        <v>39</v>
      </c>
      <c r="F57" s="65" t="n">
        <v>589847</v>
      </c>
      <c r="G57" s="66" t="s">
        <v>342</v>
      </c>
      <c r="H57" s="34"/>
      <c r="I57" s="34"/>
      <c r="J57" s="34"/>
      <c r="K57" s="35" t="n">
        <v>481.5</v>
      </c>
      <c r="L57" s="36"/>
      <c r="M57" s="37" t="n">
        <f aca="false">SUM(H57:J57,K57/1.12)</f>
        <v>429.910714285714</v>
      </c>
      <c r="N57" s="37" t="n">
        <f aca="false">K57/1.12*0.12</f>
        <v>51.5892857142857</v>
      </c>
      <c r="O57" s="37" t="n">
        <f aca="false">-SUM(I57:J57,K57/1.12)*L57</f>
        <v>-0</v>
      </c>
      <c r="P57" s="37"/>
      <c r="Q57" s="37"/>
      <c r="R57" s="37"/>
      <c r="S57" s="37"/>
      <c r="T57" s="37" t="n">
        <v>429.91</v>
      </c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 t="n">
        <f aca="false">-SUM(N57:AE57)</f>
        <v>-481.499285714286</v>
      </c>
      <c r="AG57" s="38" t="n">
        <f aca="false">SUM(H57:K57)+AF57+O57</f>
        <v>0.000714285714252583</v>
      </c>
    </row>
    <row r="58" s="26" customFormat="true" ht="21.75" hidden="false" customHeight="true" outlineLevel="0" collapsed="false">
      <c r="A58" s="15" t="n">
        <v>42812</v>
      </c>
      <c r="B58" s="16"/>
      <c r="C58" s="17" t="s">
        <v>343</v>
      </c>
      <c r="D58" s="17" t="s">
        <v>344</v>
      </c>
      <c r="E58" s="17" t="s">
        <v>345</v>
      </c>
      <c r="F58" s="42" t="n">
        <v>2988</v>
      </c>
      <c r="G58" s="43" t="s">
        <v>346</v>
      </c>
      <c r="H58" s="21"/>
      <c r="I58" s="21"/>
      <c r="J58" s="21" t="n">
        <v>1200</v>
      </c>
      <c r="K58" s="22"/>
      <c r="L58" s="23" t="n">
        <v>0.01</v>
      </c>
      <c r="M58" s="24" t="n">
        <f aca="false">SUM(H58:J58,K58/1.12)</f>
        <v>1200</v>
      </c>
      <c r="N58" s="24" t="n">
        <f aca="false">K58/1.12*0.12</f>
        <v>0</v>
      </c>
      <c r="O58" s="24" t="n">
        <f aca="false">-SUM(I58:J58,K58/1.12)*L58</f>
        <v>-12</v>
      </c>
      <c r="P58" s="24"/>
      <c r="Q58" s="24"/>
      <c r="R58" s="24"/>
      <c r="S58" s="24"/>
      <c r="T58" s="24"/>
      <c r="U58" s="24"/>
      <c r="V58" s="24"/>
      <c r="W58" s="24"/>
      <c r="X58" s="24"/>
      <c r="Y58" s="24" t="n">
        <v>1200</v>
      </c>
      <c r="Z58" s="24"/>
      <c r="AA58" s="24"/>
      <c r="AB58" s="24"/>
      <c r="AC58" s="24"/>
      <c r="AD58" s="24"/>
      <c r="AE58" s="24"/>
      <c r="AF58" s="24" t="n">
        <f aca="false">-SUM(N58:AE58)</f>
        <v>-1188</v>
      </c>
      <c r="AG58" s="25" t="n">
        <f aca="false">SUM(H58:K58)+AF58+O58</f>
        <v>0</v>
      </c>
    </row>
    <row r="59" s="26" customFormat="true" ht="21.75" hidden="false" customHeight="true" outlineLevel="0" collapsed="false">
      <c r="A59" s="15" t="n">
        <v>42812</v>
      </c>
      <c r="B59" s="16"/>
      <c r="C59" s="17" t="s">
        <v>37</v>
      </c>
      <c r="D59" s="17" t="s">
        <v>105</v>
      </c>
      <c r="E59" s="17" t="s">
        <v>39</v>
      </c>
      <c r="F59" s="42" t="n">
        <v>589873</v>
      </c>
      <c r="G59" s="43" t="s">
        <v>347</v>
      </c>
      <c r="H59" s="21"/>
      <c r="I59" s="21"/>
      <c r="J59" s="21"/>
      <c r="K59" s="22" t="n">
        <v>84.75</v>
      </c>
      <c r="L59" s="23"/>
      <c r="M59" s="24" t="n">
        <f aca="false">SUM(H59:J59,K59/1.12)</f>
        <v>75.6696428571429</v>
      </c>
      <c r="N59" s="24" t="n">
        <f aca="false">K59/1.12*0.12</f>
        <v>9.08035714285714</v>
      </c>
      <c r="O59" s="24" t="n">
        <f aca="false">-SUM(I59:J59,K59/1.12)*L59</f>
        <v>-0</v>
      </c>
      <c r="P59" s="24"/>
      <c r="Q59" s="24"/>
      <c r="R59" s="24"/>
      <c r="S59" s="24"/>
      <c r="T59" s="24" t="n">
        <v>75.67</v>
      </c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 t="n">
        <f aca="false">-SUM(N59:AE59)</f>
        <v>-84.7503571428571</v>
      </c>
      <c r="AG59" s="25" t="n">
        <f aca="false">SUM(H59:K59)+AF59+O59</f>
        <v>-0.000357142857140502</v>
      </c>
    </row>
    <row r="60" s="26" customFormat="true" ht="22.5" hidden="false" customHeight="true" outlineLevel="0" collapsed="false">
      <c r="A60" s="15" t="n">
        <v>42814</v>
      </c>
      <c r="B60" s="16"/>
      <c r="C60" s="17" t="s">
        <v>348</v>
      </c>
      <c r="D60" s="17" t="s">
        <v>349</v>
      </c>
      <c r="E60" s="17" t="s">
        <v>350</v>
      </c>
      <c r="F60" s="42" t="n">
        <v>47690</v>
      </c>
      <c r="G60" s="43" t="s">
        <v>351</v>
      </c>
      <c r="H60" s="21"/>
      <c r="I60" s="21"/>
      <c r="J60" s="21"/>
      <c r="K60" s="22" t="n">
        <v>2450</v>
      </c>
      <c r="L60" s="23"/>
      <c r="M60" s="24" t="n">
        <f aca="false">SUM(H60:J60,K60/1.12)</f>
        <v>2187.5</v>
      </c>
      <c r="N60" s="24" t="n">
        <f aca="false">K60/1.12*0.12</f>
        <v>262.5</v>
      </c>
      <c r="O60" s="24" t="n">
        <f aca="false">-SUM(I60:J60,K60/1.12)*L60</f>
        <v>-0</v>
      </c>
      <c r="P60" s="24"/>
      <c r="Q60" s="24"/>
      <c r="R60" s="24"/>
      <c r="S60" s="24"/>
      <c r="T60" s="24"/>
      <c r="U60" s="24"/>
      <c r="V60" s="24"/>
      <c r="W60" s="24"/>
      <c r="X60" s="24" t="n">
        <v>2187.5</v>
      </c>
      <c r="Y60" s="24"/>
      <c r="Z60" s="24"/>
      <c r="AA60" s="24"/>
      <c r="AB60" s="24"/>
      <c r="AC60" s="24"/>
      <c r="AD60" s="24"/>
      <c r="AE60" s="24"/>
      <c r="AF60" s="24" t="n">
        <f aca="false">-SUM(N60:AE60)</f>
        <v>-2450</v>
      </c>
      <c r="AG60" s="25" t="n">
        <f aca="false">SUM(H60:K60)+AF60+O60</f>
        <v>0</v>
      </c>
    </row>
    <row r="61" s="26" customFormat="true" ht="22.5" hidden="false" customHeight="true" outlineLevel="0" collapsed="false">
      <c r="A61" s="15" t="n">
        <v>42814</v>
      </c>
      <c r="B61" s="16"/>
      <c r="C61" s="17" t="s">
        <v>37</v>
      </c>
      <c r="D61" s="17" t="s">
        <v>105</v>
      </c>
      <c r="E61" s="17" t="s">
        <v>39</v>
      </c>
      <c r="F61" s="42" t="n">
        <v>590104</v>
      </c>
      <c r="G61" s="43" t="s">
        <v>352</v>
      </c>
      <c r="H61" s="21"/>
      <c r="I61" s="21"/>
      <c r="J61" s="21"/>
      <c r="K61" s="22" t="n">
        <v>36.75</v>
      </c>
      <c r="L61" s="23"/>
      <c r="M61" s="24" t="n">
        <f aca="false">SUM(H61:J61,K61/1.12)</f>
        <v>32.8125</v>
      </c>
      <c r="N61" s="24" t="n">
        <f aca="false">K61/1.12*0.12</f>
        <v>3.9375</v>
      </c>
      <c r="O61" s="24" t="n">
        <f aca="false">-SUM(I61:J61,K61/1.12)*L61</f>
        <v>-0</v>
      </c>
      <c r="P61" s="24"/>
      <c r="Q61" s="24"/>
      <c r="R61" s="24"/>
      <c r="S61" s="24"/>
      <c r="T61" s="24" t="n">
        <v>32.81</v>
      </c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 t="n">
        <f aca="false">-SUM(N61:AE61)</f>
        <v>-36.7475</v>
      </c>
      <c r="AG61" s="25" t="n">
        <f aca="false">SUM(H61:K61)+AF61+O61</f>
        <v>0.00249999999999773</v>
      </c>
    </row>
    <row r="62" s="26" customFormat="true" ht="20.25" hidden="false" customHeight="true" outlineLevel="0" collapsed="false">
      <c r="A62" s="15" t="n">
        <v>42814</v>
      </c>
      <c r="B62" s="16"/>
      <c r="C62" s="17" t="s">
        <v>96</v>
      </c>
      <c r="D62" s="17"/>
      <c r="E62" s="17"/>
      <c r="F62" s="42"/>
      <c r="G62" s="43" t="s">
        <v>253</v>
      </c>
      <c r="H62" s="21" t="n">
        <v>82</v>
      </c>
      <c r="I62" s="21"/>
      <c r="J62" s="21"/>
      <c r="K62" s="22"/>
      <c r="L62" s="23"/>
      <c r="M62" s="24" t="n">
        <f aca="false">SUM(H62:J62,K62/1.12)</f>
        <v>82</v>
      </c>
      <c r="N62" s="24" t="n">
        <f aca="false">K62/1.12*0.12</f>
        <v>0</v>
      </c>
      <c r="O62" s="24" t="n">
        <f aca="false">-SUM(I62:J62,K62/1.12)*L62</f>
        <v>-0</v>
      </c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 t="n">
        <v>82</v>
      </c>
      <c r="AB62" s="24"/>
      <c r="AC62" s="24"/>
      <c r="AD62" s="24"/>
      <c r="AE62" s="24"/>
      <c r="AF62" s="24" t="n">
        <f aca="false">-SUM(N62:AE62)</f>
        <v>-82</v>
      </c>
      <c r="AG62" s="25" t="n">
        <f aca="false">SUM(H62:K62)+AF62+O62</f>
        <v>0</v>
      </c>
    </row>
    <row r="63" s="26" customFormat="true" ht="20.25" hidden="false" customHeight="true" outlineLevel="0" collapsed="false">
      <c r="A63" s="15" t="n">
        <v>42814</v>
      </c>
      <c r="B63" s="16"/>
      <c r="C63" s="17" t="s">
        <v>46</v>
      </c>
      <c r="D63" s="17" t="s">
        <v>47</v>
      </c>
      <c r="E63" s="17" t="s">
        <v>265</v>
      </c>
      <c r="F63" s="42" t="n">
        <v>28062</v>
      </c>
      <c r="G63" s="43" t="s">
        <v>73</v>
      </c>
      <c r="H63" s="21"/>
      <c r="I63" s="21"/>
      <c r="J63" s="21" t="n">
        <v>190.1</v>
      </c>
      <c r="K63" s="22"/>
      <c r="L63" s="23"/>
      <c r="M63" s="24" t="n">
        <f aca="false">SUM(H63:J63,K63/1.12)</f>
        <v>190.1</v>
      </c>
      <c r="N63" s="24" t="n">
        <f aca="false">K63/1.12*0.12</f>
        <v>0</v>
      </c>
      <c r="O63" s="24" t="n">
        <f aca="false">-SUM(I63:J63,K63/1.12)*L63</f>
        <v>-0</v>
      </c>
      <c r="P63" s="24" t="n">
        <v>190.1</v>
      </c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 t="n">
        <f aca="false">-SUM(N63:AE63)</f>
        <v>-190.1</v>
      </c>
      <c r="AG63" s="25" t="n">
        <f aca="false">SUM(H63:K63)+AF63+O63</f>
        <v>0</v>
      </c>
    </row>
    <row r="64" s="26" customFormat="true" ht="25.5" hidden="false" customHeight="true" outlineLevel="0" collapsed="false">
      <c r="A64" s="15" t="n">
        <v>42815</v>
      </c>
      <c r="B64" s="16"/>
      <c r="C64" s="17" t="s">
        <v>84</v>
      </c>
      <c r="D64" s="17" t="s">
        <v>85</v>
      </c>
      <c r="E64" s="17" t="s">
        <v>86</v>
      </c>
      <c r="F64" s="42" t="n">
        <v>10611</v>
      </c>
      <c r="G64" s="43" t="s">
        <v>353</v>
      </c>
      <c r="H64" s="21"/>
      <c r="I64" s="21"/>
      <c r="J64" s="21" t="n">
        <v>2552.95</v>
      </c>
      <c r="K64" s="22"/>
      <c r="L64" s="23"/>
      <c r="M64" s="24" t="n">
        <f aca="false">SUM(H64:J64,K64/1.12)</f>
        <v>2552.95</v>
      </c>
      <c r="N64" s="24" t="n">
        <f aca="false">K64/1.12*0.12</f>
        <v>0</v>
      </c>
      <c r="O64" s="24" t="n">
        <f aca="false">-SUM(I64:J64,K64/1.12)*L64</f>
        <v>-0</v>
      </c>
      <c r="P64" s="24" t="n">
        <v>2552.95</v>
      </c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 t="n">
        <f aca="false">-SUM(N64:AE64)</f>
        <v>-2552.95</v>
      </c>
      <c r="AG64" s="25" t="n">
        <f aca="false">SUM(H64:K64)+AF64+O64</f>
        <v>0</v>
      </c>
    </row>
    <row r="65" s="26" customFormat="true" ht="22.5" hidden="false" customHeight="true" outlineLevel="0" collapsed="false">
      <c r="A65" s="15" t="n">
        <v>42815</v>
      </c>
      <c r="B65" s="16"/>
      <c r="C65" s="17" t="s">
        <v>88</v>
      </c>
      <c r="D65" s="17"/>
      <c r="E65" s="17"/>
      <c r="F65" s="42"/>
      <c r="G65" s="43" t="s">
        <v>354</v>
      </c>
      <c r="H65" s="21" t="n">
        <v>100</v>
      </c>
      <c r="I65" s="21"/>
      <c r="J65" s="21"/>
      <c r="K65" s="22"/>
      <c r="L65" s="23"/>
      <c r="M65" s="24" t="n">
        <f aca="false">SUM(H65:J65,K65/1.12)</f>
        <v>100</v>
      </c>
      <c r="N65" s="24" t="n">
        <f aca="false">K65/1.12*0.12</f>
        <v>0</v>
      </c>
      <c r="O65" s="24" t="n">
        <f aca="false">-SUM(I65:J65,K65/1.12)*L65</f>
        <v>-0</v>
      </c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 t="n">
        <v>100</v>
      </c>
      <c r="AB65" s="24"/>
      <c r="AC65" s="24"/>
      <c r="AD65" s="24"/>
      <c r="AE65" s="24"/>
      <c r="AF65" s="24" t="n">
        <f aca="false">-SUM(N65:AE65)</f>
        <v>-100</v>
      </c>
      <c r="AG65" s="25" t="n">
        <f aca="false">SUM(H65:K65)+AF65+O65</f>
        <v>0</v>
      </c>
    </row>
    <row r="66" s="26" customFormat="true" ht="22.5" hidden="false" customHeight="true" outlineLevel="0" collapsed="false">
      <c r="A66" s="15" t="n">
        <v>42816</v>
      </c>
      <c r="B66" s="16"/>
      <c r="C66" s="17" t="s">
        <v>96</v>
      </c>
      <c r="D66" s="17"/>
      <c r="E66" s="17"/>
      <c r="F66" s="42"/>
      <c r="G66" s="43" t="s">
        <v>355</v>
      </c>
      <c r="H66" s="21" t="n">
        <v>250</v>
      </c>
      <c r="I66" s="21"/>
      <c r="J66" s="21"/>
      <c r="K66" s="22"/>
      <c r="L66" s="23"/>
      <c r="M66" s="24" t="n">
        <f aca="false">SUM(H66:J66,K66/1.12)</f>
        <v>250</v>
      </c>
      <c r="N66" s="24" t="n">
        <f aca="false">K66/1.12*0.12</f>
        <v>0</v>
      </c>
      <c r="O66" s="24" t="n">
        <f aca="false">-SUM(I66:J66,K66/1.12)*L66</f>
        <v>-0</v>
      </c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 t="n">
        <v>250</v>
      </c>
      <c r="AF66" s="24" t="n">
        <f aca="false">-SUM(N66:AE66)</f>
        <v>-250</v>
      </c>
      <c r="AG66" s="25" t="n">
        <f aca="false">SUM(H66:K66)+AF66+O66</f>
        <v>0</v>
      </c>
    </row>
    <row r="67" s="26" customFormat="true" ht="20.25" hidden="false" customHeight="true" outlineLevel="0" collapsed="false">
      <c r="A67" s="15" t="n">
        <v>42815</v>
      </c>
      <c r="B67" s="16"/>
      <c r="C67" s="17" t="s">
        <v>177</v>
      </c>
      <c r="D67" s="17" t="s">
        <v>67</v>
      </c>
      <c r="E67" s="17" t="s">
        <v>178</v>
      </c>
      <c r="F67" s="42" t="n">
        <v>50434</v>
      </c>
      <c r="G67" s="43" t="s">
        <v>69</v>
      </c>
      <c r="H67" s="21"/>
      <c r="I67" s="21"/>
      <c r="J67" s="21"/>
      <c r="K67" s="22" t="n">
        <v>1540</v>
      </c>
      <c r="L67" s="23" t="n">
        <v>0.01</v>
      </c>
      <c r="M67" s="24" t="n">
        <f aca="false">SUM(H67:J67,K67/1.12)</f>
        <v>1375</v>
      </c>
      <c r="N67" s="24" t="n">
        <f aca="false">K67/1.12*0.12</f>
        <v>165</v>
      </c>
      <c r="O67" s="24" t="n">
        <f aca="false">-SUM(I67:J67,K67/1.12)*L67</f>
        <v>-13.75</v>
      </c>
      <c r="P67" s="24"/>
      <c r="Q67" s="24" t="n">
        <v>1375</v>
      </c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 t="n">
        <f aca="false">-SUM(N67:AE67)</f>
        <v>-1526.25</v>
      </c>
      <c r="AG67" s="25" t="n">
        <f aca="false">SUM(H67:K67)+AF67+O67</f>
        <v>0</v>
      </c>
    </row>
    <row r="68" s="26" customFormat="true" ht="20.25" hidden="false" customHeight="true" outlineLevel="0" collapsed="false">
      <c r="A68" s="15" t="n">
        <v>42817</v>
      </c>
      <c r="B68" s="16"/>
      <c r="C68" s="17" t="s">
        <v>88</v>
      </c>
      <c r="D68" s="17"/>
      <c r="E68" s="17"/>
      <c r="F68" s="42"/>
      <c r="G68" s="43" t="s">
        <v>356</v>
      </c>
      <c r="H68" s="21"/>
      <c r="I68" s="21"/>
      <c r="J68" s="21" t="n">
        <v>65</v>
      </c>
      <c r="K68" s="22"/>
      <c r="L68" s="23"/>
      <c r="M68" s="24" t="n">
        <f aca="false">SUM(H68:J68,K68/1.12)</f>
        <v>65</v>
      </c>
      <c r="N68" s="24" t="n">
        <f aca="false">K68/1.12*0.12</f>
        <v>0</v>
      </c>
      <c r="O68" s="24" t="n">
        <f aca="false">-SUM(I68:J68,K68/1.12)*L68</f>
        <v>-0</v>
      </c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 t="n">
        <v>65</v>
      </c>
      <c r="AA68" s="24"/>
      <c r="AB68" s="24"/>
      <c r="AC68" s="24"/>
      <c r="AD68" s="24"/>
      <c r="AE68" s="24"/>
      <c r="AF68" s="24" t="n">
        <f aca="false">-SUM(N68:AE68)</f>
        <v>-65</v>
      </c>
      <c r="AG68" s="25" t="n">
        <f aca="false">SUM(H68:K68)+AF68+O68</f>
        <v>0</v>
      </c>
    </row>
    <row r="69" s="26" customFormat="true" ht="20.25" hidden="false" customHeight="true" outlineLevel="0" collapsed="false">
      <c r="A69" s="15" t="n">
        <v>42817</v>
      </c>
      <c r="B69" s="16"/>
      <c r="C69" s="17" t="s">
        <v>46</v>
      </c>
      <c r="D69" s="17" t="s">
        <v>47</v>
      </c>
      <c r="E69" s="17" t="s">
        <v>265</v>
      </c>
      <c r="F69" s="42" t="n">
        <v>23653</v>
      </c>
      <c r="G69" s="43" t="s">
        <v>357</v>
      </c>
      <c r="H69" s="21"/>
      <c r="I69" s="21"/>
      <c r="J69" s="21"/>
      <c r="K69" s="22" t="n">
        <v>118.4</v>
      </c>
      <c r="L69" s="23"/>
      <c r="M69" s="24" t="n">
        <f aca="false">SUM(H69:J69,K69/1.12)</f>
        <v>105.714285714286</v>
      </c>
      <c r="N69" s="24" t="n">
        <f aca="false">K69/1.12*0.12</f>
        <v>12.6857142857143</v>
      </c>
      <c r="O69" s="24" t="n">
        <f aca="false">-SUM(I69:J69,K69/1.12)*L69</f>
        <v>-0</v>
      </c>
      <c r="P69" s="24"/>
      <c r="Q69" s="24"/>
      <c r="R69" s="24" t="n">
        <v>105.71</v>
      </c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 t="n">
        <f aca="false">-SUM(N69:AE69)</f>
        <v>-118.395714285714</v>
      </c>
      <c r="AG69" s="25" t="n">
        <f aca="false">SUM(H69:K69)+AF69+O69</f>
        <v>0.00428571428572866</v>
      </c>
    </row>
    <row r="70" s="26" customFormat="true" ht="20.25" hidden="false" customHeight="true" outlineLevel="0" collapsed="false">
      <c r="A70" s="15" t="n">
        <v>42817</v>
      </c>
      <c r="B70" s="16"/>
      <c r="C70" s="17" t="s">
        <v>46</v>
      </c>
      <c r="D70" s="17" t="s">
        <v>47</v>
      </c>
      <c r="E70" s="17" t="s">
        <v>265</v>
      </c>
      <c r="F70" s="42" t="n">
        <v>23653</v>
      </c>
      <c r="G70" s="43" t="s">
        <v>358</v>
      </c>
      <c r="H70" s="21"/>
      <c r="I70" s="21"/>
      <c r="J70" s="21"/>
      <c r="K70" s="22" t="n">
        <v>113.4</v>
      </c>
      <c r="L70" s="23"/>
      <c r="M70" s="24" t="n">
        <f aca="false">SUM(H70:J70,K70/1.12)</f>
        <v>101.25</v>
      </c>
      <c r="N70" s="24" t="n">
        <f aca="false">K70/1.12*0.12</f>
        <v>12.15</v>
      </c>
      <c r="O70" s="24" t="n">
        <f aca="false">-SUM(I70:J70,K70/1.12)*L70</f>
        <v>-0</v>
      </c>
      <c r="P70" s="24"/>
      <c r="Q70" s="24" t="n">
        <v>101.25</v>
      </c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 t="n">
        <f aca="false">-SUM(N70:AE70)</f>
        <v>-113.4</v>
      </c>
      <c r="AG70" s="25" t="n">
        <f aca="false">SUM(H70:K70)+AF70+O70</f>
        <v>0</v>
      </c>
    </row>
    <row r="71" s="39" customFormat="true" ht="21.75" hidden="false" customHeight="true" outlineLevel="0" collapsed="false">
      <c r="A71" s="64" t="n">
        <v>42817</v>
      </c>
      <c r="B71" s="29"/>
      <c r="C71" s="30" t="s">
        <v>46</v>
      </c>
      <c r="D71" s="30" t="s">
        <v>47</v>
      </c>
      <c r="E71" s="30" t="s">
        <v>265</v>
      </c>
      <c r="F71" s="65" t="n">
        <v>23653</v>
      </c>
      <c r="G71" s="66" t="s">
        <v>359</v>
      </c>
      <c r="H71" s="34"/>
      <c r="I71" s="34"/>
      <c r="J71" s="34" t="n">
        <v>888.15</v>
      </c>
      <c r="K71" s="35"/>
      <c r="L71" s="36"/>
      <c r="M71" s="37" t="n">
        <f aca="false">SUM(H71:J71,K71/1.12)</f>
        <v>888.15</v>
      </c>
      <c r="N71" s="37" t="n">
        <f aca="false">K71/1.12*0.12</f>
        <v>0</v>
      </c>
      <c r="O71" s="37" t="n">
        <f aca="false">-SUM(I71:J71,K71/1.12)*L71</f>
        <v>-0</v>
      </c>
      <c r="P71" s="37" t="n">
        <v>888.15</v>
      </c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 t="n">
        <f aca="false">-SUM(N71:AE71)</f>
        <v>-888.15</v>
      </c>
      <c r="AG71" s="38" t="n">
        <f aca="false">SUM(H71:K71)+AF71+O71</f>
        <v>0</v>
      </c>
    </row>
    <row r="72" s="26" customFormat="true" ht="21.75" hidden="false" customHeight="true" outlineLevel="0" collapsed="false">
      <c r="A72" s="15" t="n">
        <v>42818</v>
      </c>
      <c r="B72" s="16"/>
      <c r="C72" s="17" t="s">
        <v>76</v>
      </c>
      <c r="D72" s="17" t="s">
        <v>77</v>
      </c>
      <c r="E72" s="17" t="s">
        <v>39</v>
      </c>
      <c r="F72" s="42" t="n">
        <v>19700</v>
      </c>
      <c r="G72" s="43" t="s">
        <v>360</v>
      </c>
      <c r="H72" s="21"/>
      <c r="I72" s="21"/>
      <c r="J72" s="21"/>
      <c r="K72" s="22" t="n">
        <v>170.09</v>
      </c>
      <c r="L72" s="23"/>
      <c r="M72" s="24" t="n">
        <f aca="false">SUM(H72:J72,K72/1.12)</f>
        <v>151.866071428571</v>
      </c>
      <c r="N72" s="24" t="n">
        <f aca="false">K72/1.12*0.12</f>
        <v>18.2239285714286</v>
      </c>
      <c r="O72" s="24" t="n">
        <f aca="false">-SUM(I72:J72,K72/1.12)*L72</f>
        <v>-0</v>
      </c>
      <c r="P72" s="24" t="n">
        <v>151.87</v>
      </c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 t="n">
        <f aca="false">-SUM(N72:AE72)</f>
        <v>-170.093928571429</v>
      </c>
      <c r="AG72" s="25" t="n">
        <f aca="false">SUM(H72:K72)+AF72+O72</f>
        <v>-0.00392857142855974</v>
      </c>
    </row>
    <row r="73" s="26" customFormat="true" ht="22.5" hidden="false" customHeight="true" outlineLevel="0" collapsed="false">
      <c r="A73" s="15" t="n">
        <v>42818</v>
      </c>
      <c r="B73" s="16"/>
      <c r="C73" s="17" t="s">
        <v>148</v>
      </c>
      <c r="D73" s="17"/>
      <c r="E73" s="17"/>
      <c r="F73" s="42"/>
      <c r="G73" s="43" t="s">
        <v>361</v>
      </c>
      <c r="H73" s="21" t="n">
        <v>481</v>
      </c>
      <c r="I73" s="21"/>
      <c r="J73" s="21"/>
      <c r="K73" s="22"/>
      <c r="L73" s="23"/>
      <c r="M73" s="24" t="n">
        <f aca="false">SUM(H73:J73,K73/1.12)</f>
        <v>481</v>
      </c>
      <c r="N73" s="24" t="n">
        <f aca="false">K73/1.12*0.12</f>
        <v>0</v>
      </c>
      <c r="O73" s="24" t="n">
        <f aca="false">-SUM(I73:J73,K73/1.12)*L73</f>
        <v>-0</v>
      </c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 t="n">
        <v>481</v>
      </c>
      <c r="AC73" s="24"/>
      <c r="AD73" s="24"/>
      <c r="AE73" s="24"/>
      <c r="AF73" s="24" t="n">
        <f aca="false">-SUM(N73:AE73)</f>
        <v>-481</v>
      </c>
      <c r="AG73" s="25" t="n">
        <f aca="false">SUM(H73:K73)+AF73+O73</f>
        <v>0</v>
      </c>
    </row>
    <row r="74" s="26" customFormat="true" ht="22.5" hidden="false" customHeight="true" outlineLevel="0" collapsed="false">
      <c r="A74" s="15" t="n">
        <v>42819</v>
      </c>
      <c r="B74" s="16"/>
      <c r="C74" s="17" t="s">
        <v>76</v>
      </c>
      <c r="D74" s="17" t="s">
        <v>77</v>
      </c>
      <c r="E74" s="17" t="s">
        <v>39</v>
      </c>
      <c r="F74" s="42" t="n">
        <v>19613</v>
      </c>
      <c r="G74" s="43" t="s">
        <v>362</v>
      </c>
      <c r="H74" s="21"/>
      <c r="I74" s="21"/>
      <c r="J74" s="21"/>
      <c r="K74" s="22" t="n">
        <v>89.5</v>
      </c>
      <c r="L74" s="23"/>
      <c r="M74" s="24" t="n">
        <f aca="false">SUM(H74:J74,K74/1.12)</f>
        <v>79.9107142857143</v>
      </c>
      <c r="N74" s="24" t="n">
        <f aca="false">K74/1.12*0.12</f>
        <v>9.58928571428571</v>
      </c>
      <c r="O74" s="24" t="n">
        <f aca="false">-SUM(I74:J74,K74/1.12)*L74</f>
        <v>-0</v>
      </c>
      <c r="P74" s="24" t="n">
        <v>79.91</v>
      </c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 t="n">
        <f aca="false">-SUM(N74:AE74)</f>
        <v>-89.4992857142857</v>
      </c>
      <c r="AG74" s="25" t="n">
        <f aca="false">SUM(H74:K74)+AF74+O74</f>
        <v>0.000714285714295215</v>
      </c>
    </row>
    <row r="75" s="26" customFormat="true" ht="20.25" hidden="false" customHeight="true" outlineLevel="0" collapsed="false">
      <c r="A75" s="15" t="n">
        <v>42818</v>
      </c>
      <c r="B75" s="16"/>
      <c r="C75" s="17" t="s">
        <v>76</v>
      </c>
      <c r="D75" s="17" t="s">
        <v>77</v>
      </c>
      <c r="E75" s="17" t="s">
        <v>39</v>
      </c>
      <c r="F75" s="42" t="n">
        <v>19675</v>
      </c>
      <c r="G75" s="43" t="s">
        <v>363</v>
      </c>
      <c r="H75" s="21"/>
      <c r="I75" s="21"/>
      <c r="J75" s="21"/>
      <c r="K75" s="22" t="n">
        <v>120.95</v>
      </c>
      <c r="L75" s="23"/>
      <c r="M75" s="24" t="n">
        <f aca="false">SUM(H75:J75,K75/1.12)</f>
        <v>107.991071428571</v>
      </c>
      <c r="N75" s="24" t="n">
        <f aca="false">K75/1.12*0.12</f>
        <v>12.9589285714286</v>
      </c>
      <c r="O75" s="24" t="n">
        <f aca="false">-SUM(I75:J75,K75/1.12)*L75</f>
        <v>-0</v>
      </c>
      <c r="P75" s="24" t="n">
        <v>107.99</v>
      </c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 t="n">
        <f aca="false">-SUM(N75:AE75)</f>
        <v>-120.948928571429</v>
      </c>
      <c r="AG75" s="25" t="n">
        <f aca="false">SUM(H75:K75)+AF75+O75</f>
        <v>0.00107142857143572</v>
      </c>
    </row>
    <row r="76" s="26" customFormat="true" ht="20.25" hidden="false" customHeight="true" outlineLevel="0" collapsed="false">
      <c r="A76" s="15" t="n">
        <v>42819</v>
      </c>
      <c r="B76" s="16"/>
      <c r="C76" s="17" t="s">
        <v>88</v>
      </c>
      <c r="D76" s="17"/>
      <c r="E76" s="17"/>
      <c r="F76" s="42"/>
      <c r="G76" s="43" t="s">
        <v>364</v>
      </c>
      <c r="H76" s="21" t="n">
        <v>100</v>
      </c>
      <c r="I76" s="21"/>
      <c r="J76" s="21"/>
      <c r="K76" s="22"/>
      <c r="L76" s="23"/>
      <c r="M76" s="24" t="n">
        <f aca="false">SUM(H76:J76,K76/1.12)</f>
        <v>100</v>
      </c>
      <c r="N76" s="24" t="n">
        <f aca="false">K76/1.12*0.12</f>
        <v>0</v>
      </c>
      <c r="O76" s="24" t="n">
        <f aca="false">-SUM(I76:J76,K76/1.12)*L76</f>
        <v>-0</v>
      </c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 t="n">
        <v>100</v>
      </c>
      <c r="AA76" s="24"/>
      <c r="AB76" s="24"/>
      <c r="AC76" s="24"/>
      <c r="AD76" s="24"/>
      <c r="AE76" s="24"/>
      <c r="AF76" s="24" t="n">
        <f aca="false">-SUM(N76:AE76)</f>
        <v>-100</v>
      </c>
      <c r="AG76" s="25" t="n">
        <f aca="false">SUM(H76:K76)+AF76+O76</f>
        <v>0</v>
      </c>
    </row>
    <row r="77" s="26" customFormat="true" ht="25.5" hidden="false" customHeight="true" outlineLevel="0" collapsed="false">
      <c r="A77" s="15" t="n">
        <v>42821</v>
      </c>
      <c r="B77" s="16"/>
      <c r="C77" s="17" t="s">
        <v>46</v>
      </c>
      <c r="D77" s="17" t="s">
        <v>47</v>
      </c>
      <c r="E77" s="17" t="s">
        <v>265</v>
      </c>
      <c r="F77" s="42" t="n">
        <v>30231</v>
      </c>
      <c r="G77" s="43" t="s">
        <v>365</v>
      </c>
      <c r="H77" s="21"/>
      <c r="I77" s="21"/>
      <c r="J77" s="21"/>
      <c r="K77" s="22" t="n">
        <f aca="false">611.79+73.41</f>
        <v>685.2</v>
      </c>
      <c r="L77" s="23"/>
      <c r="M77" s="24" t="n">
        <f aca="false">SUM(H77:J77,K77/1.12)</f>
        <v>611.785714285714</v>
      </c>
      <c r="N77" s="24" t="n">
        <f aca="false">K77/1.12*0.12</f>
        <v>73.4142857142857</v>
      </c>
      <c r="O77" s="24" t="n">
        <f aca="false">-SUM(I77:J77,K77/1.12)*L77</f>
        <v>-0</v>
      </c>
      <c r="P77" s="24" t="n">
        <v>611.79</v>
      </c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 t="n">
        <f aca="false">-SUM(N77:AE77)</f>
        <v>-685.204285714286</v>
      </c>
      <c r="AG77" s="25" t="n">
        <f aca="false">SUM(H77:K77)+AF77+O77</f>
        <v>-0.00428571428574287</v>
      </c>
    </row>
    <row r="78" s="26" customFormat="true" ht="22.5" hidden="false" customHeight="true" outlineLevel="0" collapsed="false">
      <c r="A78" s="15" t="n">
        <v>42821</v>
      </c>
      <c r="B78" s="16"/>
      <c r="C78" s="17" t="s">
        <v>46</v>
      </c>
      <c r="D78" s="17" t="s">
        <v>47</v>
      </c>
      <c r="E78" s="17" t="s">
        <v>265</v>
      </c>
      <c r="F78" s="42" t="n">
        <v>30231</v>
      </c>
      <c r="G78" s="43" t="s">
        <v>366</v>
      </c>
      <c r="H78" s="21"/>
      <c r="I78" s="21"/>
      <c r="J78" s="21" t="n">
        <v>616.25</v>
      </c>
      <c r="K78" s="22"/>
      <c r="L78" s="23"/>
      <c r="M78" s="24" t="n">
        <f aca="false">SUM(H78:J78,K78/1.12)</f>
        <v>616.25</v>
      </c>
      <c r="N78" s="24" t="n">
        <f aca="false">K78/1.12*0.12</f>
        <v>0</v>
      </c>
      <c r="O78" s="24" t="n">
        <f aca="false">-SUM(I78:J78,K78/1.12)*L78</f>
        <v>-0</v>
      </c>
      <c r="P78" s="24" t="n">
        <v>616.25</v>
      </c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 t="n">
        <f aca="false">-SUM(N78:AE78)</f>
        <v>-616.25</v>
      </c>
      <c r="AG78" s="25" t="n">
        <f aca="false">SUM(H78:K78)+AF78+O78</f>
        <v>0</v>
      </c>
    </row>
    <row r="79" s="26" customFormat="true" ht="22.5" hidden="false" customHeight="true" outlineLevel="0" collapsed="false">
      <c r="A79" s="15" t="n">
        <v>42821</v>
      </c>
      <c r="B79" s="16"/>
      <c r="C79" s="17" t="s">
        <v>76</v>
      </c>
      <c r="D79" s="17" t="s">
        <v>77</v>
      </c>
      <c r="E79" s="17" t="s">
        <v>39</v>
      </c>
      <c r="F79" s="42" t="n">
        <v>19632</v>
      </c>
      <c r="G79" s="43" t="s">
        <v>192</v>
      </c>
      <c r="H79" s="21"/>
      <c r="I79" s="21"/>
      <c r="J79" s="21"/>
      <c r="K79" s="22" t="n">
        <v>49.5</v>
      </c>
      <c r="L79" s="23"/>
      <c r="M79" s="24" t="n">
        <f aca="false">SUM(H79:J79,K79/1.12)</f>
        <v>44.1964285714286</v>
      </c>
      <c r="N79" s="24" t="n">
        <f aca="false">K79/1.12*0.12</f>
        <v>5.30357142857143</v>
      </c>
      <c r="O79" s="24" t="n">
        <f aca="false">-SUM(I79:J79,K79/1.12)*L79</f>
        <v>-0</v>
      </c>
      <c r="P79" s="24" t="n">
        <v>44.2</v>
      </c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 t="n">
        <f aca="false">-SUM(N79:AE79)</f>
        <v>-49.5035714285714</v>
      </c>
      <c r="AG79" s="25" t="n">
        <f aca="false">SUM(H79:K79)+AF79+O79</f>
        <v>-0.00357142857143344</v>
      </c>
    </row>
    <row r="80" s="26" customFormat="true" ht="20.25" hidden="false" customHeight="true" outlineLevel="0" collapsed="false">
      <c r="A80" s="15" t="n">
        <v>42822</v>
      </c>
      <c r="B80" s="16"/>
      <c r="C80" s="17" t="s">
        <v>46</v>
      </c>
      <c r="D80" s="17" t="s">
        <v>47</v>
      </c>
      <c r="E80" s="17" t="s">
        <v>265</v>
      </c>
      <c r="F80" s="42" t="n">
        <v>31733</v>
      </c>
      <c r="G80" s="43" t="s">
        <v>367</v>
      </c>
      <c r="H80" s="21"/>
      <c r="I80" s="21"/>
      <c r="J80" s="21" t="n">
        <v>715.23</v>
      </c>
      <c r="K80" s="22"/>
      <c r="L80" s="23"/>
      <c r="M80" s="24" t="n">
        <f aca="false">SUM(H80:J80,K80/1.12)</f>
        <v>715.23</v>
      </c>
      <c r="N80" s="24" t="n">
        <f aca="false">K80/1.12*0.12</f>
        <v>0</v>
      </c>
      <c r="O80" s="24" t="n">
        <f aca="false">-SUM(I80:J80,K80/1.12)*L80</f>
        <v>-0</v>
      </c>
      <c r="P80" s="24" t="n">
        <v>715.23</v>
      </c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 t="n">
        <f aca="false">-SUM(N80:AE80)</f>
        <v>-715.23</v>
      </c>
      <c r="AG80" s="25" t="n">
        <f aca="false">SUM(H80:K80)+AF80+O80</f>
        <v>0</v>
      </c>
    </row>
    <row r="81" s="26" customFormat="true" ht="20.25" hidden="false" customHeight="true" outlineLevel="0" collapsed="false">
      <c r="A81" s="15" t="n">
        <v>42823</v>
      </c>
      <c r="B81" s="16"/>
      <c r="C81" s="17" t="s">
        <v>54</v>
      </c>
      <c r="D81" s="17"/>
      <c r="E81" s="17"/>
      <c r="F81" s="42"/>
      <c r="G81" s="43" t="s">
        <v>368</v>
      </c>
      <c r="H81" s="21" t="n">
        <v>100</v>
      </c>
      <c r="I81" s="21"/>
      <c r="J81" s="21"/>
      <c r="K81" s="22"/>
      <c r="L81" s="23"/>
      <c r="M81" s="24" t="n">
        <f aca="false">SUM(H81:J81,K81/1.12)</f>
        <v>100</v>
      </c>
      <c r="N81" s="24" t="n">
        <f aca="false">K81/1.12*0.12</f>
        <v>0</v>
      </c>
      <c r="O81" s="24" t="n">
        <f aca="false">-SUM(I81:J81,K81/1.12)*L81</f>
        <v>-0</v>
      </c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 t="n">
        <v>100</v>
      </c>
      <c r="AB81" s="24"/>
      <c r="AC81" s="24"/>
      <c r="AD81" s="24"/>
      <c r="AE81" s="24"/>
      <c r="AF81" s="24" t="n">
        <f aca="false">-SUM(N81:AE81)</f>
        <v>-100</v>
      </c>
      <c r="AG81" s="25" t="n">
        <f aca="false">SUM(H81:K81)+AF81+O81</f>
        <v>0</v>
      </c>
    </row>
    <row r="82" s="26" customFormat="true" ht="20.25" hidden="false" customHeight="true" outlineLevel="0" collapsed="false">
      <c r="A82" s="15" t="n">
        <v>42823</v>
      </c>
      <c r="B82" s="16"/>
      <c r="C82" s="17" t="s">
        <v>238</v>
      </c>
      <c r="D82" s="17" t="s">
        <v>369</v>
      </c>
      <c r="E82" s="17" t="s">
        <v>370</v>
      </c>
      <c r="F82" s="42" t="n">
        <v>9344</v>
      </c>
      <c r="G82" s="43" t="s">
        <v>371</v>
      </c>
      <c r="H82" s="21"/>
      <c r="I82" s="21"/>
      <c r="J82" s="21"/>
      <c r="K82" s="22" t="n">
        <v>1968</v>
      </c>
      <c r="L82" s="23"/>
      <c r="M82" s="24" t="n">
        <f aca="false">SUM(H82:J82,K82/1.12)</f>
        <v>1757.14285714286</v>
      </c>
      <c r="N82" s="24" t="n">
        <f aca="false">K82/1.12*0.12</f>
        <v>210.857142857143</v>
      </c>
      <c r="O82" s="24" t="n">
        <f aca="false">-SUM(I82:J82,K82/1.12)*L82</f>
        <v>-0</v>
      </c>
      <c r="P82" s="24" t="n">
        <v>1757.14</v>
      </c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 t="n">
        <f aca="false">-SUM(N82:AE82)</f>
        <v>-1967.99714285714</v>
      </c>
      <c r="AG82" s="25" t="n">
        <f aca="false">SUM(H82:K82)+AF82+O82</f>
        <v>0.00285714285701033</v>
      </c>
    </row>
    <row r="83" s="26" customFormat="true" ht="20.25" hidden="false" customHeight="true" outlineLevel="0" collapsed="false">
      <c r="A83" s="15" t="n">
        <v>42823</v>
      </c>
      <c r="B83" s="16"/>
      <c r="C83" s="17" t="s">
        <v>76</v>
      </c>
      <c r="D83" s="17" t="s">
        <v>77</v>
      </c>
      <c r="E83" s="17" t="s">
        <v>39</v>
      </c>
      <c r="F83" s="42" t="n">
        <v>20036</v>
      </c>
      <c r="G83" s="43" t="s">
        <v>372</v>
      </c>
      <c r="H83" s="21"/>
      <c r="I83" s="21"/>
      <c r="J83" s="21"/>
      <c r="K83" s="22" t="n">
        <v>170</v>
      </c>
      <c r="L83" s="23"/>
      <c r="M83" s="24" t="n">
        <f aca="false">SUM(H83:J83,K83/1.12)</f>
        <v>151.785714285714</v>
      </c>
      <c r="N83" s="24" t="n">
        <f aca="false">K83/1.12*0.12</f>
        <v>18.2142857142857</v>
      </c>
      <c r="O83" s="24" t="n">
        <f aca="false">-SUM(I83:J83,K83/1.12)*L83</f>
        <v>-0</v>
      </c>
      <c r="P83" s="24"/>
      <c r="Q83" s="24" t="n">
        <v>151.79</v>
      </c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 t="n">
        <f aca="false">-SUM(N83:AE83)</f>
        <v>-170.004285714286</v>
      </c>
      <c r="AG83" s="25" t="n">
        <f aca="false">SUM(H83:K83)+AF83+O83</f>
        <v>-0.00428571428571445</v>
      </c>
    </row>
    <row r="84" s="26" customFormat="true" ht="20.25" hidden="false" customHeight="true" outlineLevel="0" collapsed="false">
      <c r="A84" s="15" t="n">
        <v>42824</v>
      </c>
      <c r="B84" s="16"/>
      <c r="C84" s="17" t="s">
        <v>373</v>
      </c>
      <c r="D84" s="17" t="s">
        <v>280</v>
      </c>
      <c r="E84" s="17" t="s">
        <v>281</v>
      </c>
      <c r="F84" s="42" t="n">
        <v>829</v>
      </c>
      <c r="G84" s="43" t="s">
        <v>181</v>
      </c>
      <c r="H84" s="21"/>
      <c r="I84" s="21"/>
      <c r="J84" s="21" t="n">
        <v>800</v>
      </c>
      <c r="K84" s="22"/>
      <c r="L84" s="23"/>
      <c r="M84" s="24" t="n">
        <f aca="false">SUM(H84:J84,K84/1.12)</f>
        <v>800</v>
      </c>
      <c r="N84" s="24" t="n">
        <f aca="false">K84/1.12*0.12</f>
        <v>0</v>
      </c>
      <c r="O84" s="24" t="n">
        <f aca="false">-SUM(I84:J84,K84/1.12)*L84</f>
        <v>-0</v>
      </c>
      <c r="P84" s="24" t="n">
        <v>800</v>
      </c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 t="n">
        <f aca="false">-SUM(N84:AE84)</f>
        <v>-800</v>
      </c>
      <c r="AG84" s="25" t="n">
        <f aca="false">SUM(H84:K84)+AF84+O84</f>
        <v>0</v>
      </c>
    </row>
    <row r="85" s="26" customFormat="true" ht="20.25" hidden="false" customHeight="true" outlineLevel="0" collapsed="false">
      <c r="A85" s="15" t="n">
        <v>42824</v>
      </c>
      <c r="B85" s="16"/>
      <c r="C85" s="17" t="s">
        <v>88</v>
      </c>
      <c r="D85" s="17"/>
      <c r="E85" s="17"/>
      <c r="F85" s="42"/>
      <c r="G85" s="43" t="s">
        <v>374</v>
      </c>
      <c r="H85" s="21" t="n">
        <v>100</v>
      </c>
      <c r="I85" s="21"/>
      <c r="J85" s="21"/>
      <c r="K85" s="22"/>
      <c r="L85" s="23"/>
      <c r="M85" s="24" t="n">
        <f aca="false">SUM(H85:J85,K85/1.12)</f>
        <v>100</v>
      </c>
      <c r="N85" s="24" t="n">
        <f aca="false">K85/1.12*0.12</f>
        <v>0</v>
      </c>
      <c r="O85" s="24" t="n">
        <f aca="false">-SUM(I85:J85,K85/1.12)*L85</f>
        <v>-0</v>
      </c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 t="n">
        <v>100</v>
      </c>
      <c r="AB85" s="24"/>
      <c r="AC85" s="24"/>
      <c r="AD85" s="24"/>
      <c r="AE85" s="24"/>
      <c r="AF85" s="24" t="n">
        <f aca="false">-SUM(N85:AE85)</f>
        <v>-100</v>
      </c>
      <c r="AG85" s="25" t="n">
        <f aca="false">SUM(H85:K85)+AF85+O85</f>
        <v>0</v>
      </c>
    </row>
    <row r="86" s="26" customFormat="true" ht="20.25" hidden="false" customHeight="true" outlineLevel="0" collapsed="false">
      <c r="A86" s="15" t="n">
        <v>42824</v>
      </c>
      <c r="B86" s="16"/>
      <c r="C86" s="17" t="s">
        <v>37</v>
      </c>
      <c r="D86" s="17" t="s">
        <v>105</v>
      </c>
      <c r="E86" s="17" t="s">
        <v>39</v>
      </c>
      <c r="F86" s="42" t="n">
        <v>592200</v>
      </c>
      <c r="G86" s="43" t="s">
        <v>375</v>
      </c>
      <c r="H86" s="21"/>
      <c r="I86" s="21"/>
      <c r="J86" s="21"/>
      <c r="K86" s="22" t="n">
        <v>479.75</v>
      </c>
      <c r="L86" s="23"/>
      <c r="M86" s="24" t="n">
        <f aca="false">SUM(H86:J86,K86/1.12)</f>
        <v>428.348214285714</v>
      </c>
      <c r="N86" s="24" t="n">
        <f aca="false">K86/1.12*0.12</f>
        <v>51.4017857142857</v>
      </c>
      <c r="O86" s="24" t="n">
        <f aca="false">-SUM(I86:J86,K86/1.12)*L86</f>
        <v>-0</v>
      </c>
      <c r="P86" s="24"/>
      <c r="Q86" s="24"/>
      <c r="R86" s="24"/>
      <c r="S86" s="24"/>
      <c r="T86" s="24"/>
      <c r="U86" s="24"/>
      <c r="V86" s="24"/>
      <c r="W86" s="24"/>
      <c r="X86" s="24"/>
      <c r="Y86" s="24" t="n">
        <v>428.35</v>
      </c>
      <c r="Z86" s="24"/>
      <c r="AA86" s="24"/>
      <c r="AB86" s="24"/>
      <c r="AC86" s="24"/>
      <c r="AD86" s="24"/>
      <c r="AE86" s="24"/>
      <c r="AF86" s="24" t="n">
        <f aca="false">-SUM(N86:AE86)</f>
        <v>-479.751785714286</v>
      </c>
      <c r="AG86" s="25" t="n">
        <f aca="false">SUM(H86:K86)+AF86+O86</f>
        <v>-0.00178571428574514</v>
      </c>
    </row>
    <row r="87" s="26" customFormat="true" ht="20.25" hidden="false" customHeight="true" outlineLevel="0" collapsed="false">
      <c r="A87" s="15" t="n">
        <v>42824</v>
      </c>
      <c r="B87" s="16"/>
      <c r="C87" s="17" t="s">
        <v>376</v>
      </c>
      <c r="D87" s="17" t="s">
        <v>377</v>
      </c>
      <c r="E87" s="17" t="s">
        <v>378</v>
      </c>
      <c r="F87" s="42" t="n">
        <v>40098</v>
      </c>
      <c r="G87" s="43" t="s">
        <v>379</v>
      </c>
      <c r="H87" s="21"/>
      <c r="I87" s="21"/>
      <c r="J87" s="21"/>
      <c r="K87" s="22" t="n">
        <v>1500</v>
      </c>
      <c r="L87" s="23" t="n">
        <v>0.02</v>
      </c>
      <c r="M87" s="24" t="n">
        <f aca="false">SUM(H87:J87,K87/1.12)</f>
        <v>1339.28571428571</v>
      </c>
      <c r="N87" s="24" t="n">
        <f aca="false">K87/1.12*0.12</f>
        <v>160.714285714286</v>
      </c>
      <c r="O87" s="24" t="n">
        <f aca="false">-SUM(I87:J87,K87/1.12)*L87</f>
        <v>-26.7857142857143</v>
      </c>
      <c r="P87" s="24"/>
      <c r="Q87" s="24"/>
      <c r="R87" s="24"/>
      <c r="S87" s="24"/>
      <c r="T87" s="24"/>
      <c r="U87" s="24"/>
      <c r="V87" s="24"/>
      <c r="W87" s="24"/>
      <c r="X87" s="24"/>
      <c r="Y87" s="24" t="n">
        <v>1339.29</v>
      </c>
      <c r="Z87" s="24"/>
      <c r="AA87" s="24"/>
      <c r="AB87" s="24"/>
      <c r="AC87" s="24"/>
      <c r="AD87" s="24"/>
      <c r="AE87" s="24"/>
      <c r="AF87" s="24" t="n">
        <f aca="false">-SUM(N87:AE87)</f>
        <v>-1473.21857142857</v>
      </c>
      <c r="AG87" s="25" t="n">
        <f aca="false">SUM(H87:K87)+AF87+O87</f>
        <v>-0.00428571428580682</v>
      </c>
    </row>
    <row r="88" s="26" customFormat="true" ht="20.25" hidden="false" customHeight="true" outlineLevel="0" collapsed="false">
      <c r="A88" s="15" t="n">
        <v>42825</v>
      </c>
      <c r="B88" s="16"/>
      <c r="C88" s="17" t="s">
        <v>76</v>
      </c>
      <c r="D88" s="17" t="s">
        <v>77</v>
      </c>
      <c r="E88" s="17" t="s">
        <v>39</v>
      </c>
      <c r="F88" s="42" t="n">
        <v>20566</v>
      </c>
      <c r="G88" s="43" t="s">
        <v>380</v>
      </c>
      <c r="H88" s="21"/>
      <c r="I88" s="21"/>
      <c r="J88" s="21"/>
      <c r="K88" s="22" t="n">
        <v>129.49</v>
      </c>
      <c r="L88" s="23"/>
      <c r="M88" s="24" t="n">
        <f aca="false">SUM(H88:J88,K88/1.12)</f>
        <v>115.616071428571</v>
      </c>
      <c r="N88" s="24" t="n">
        <f aca="false">K88/1.12*0.12</f>
        <v>13.8739285714286</v>
      </c>
      <c r="O88" s="24" t="n">
        <f aca="false">-SUM(I88:J88,K88/1.12)*L88</f>
        <v>-0</v>
      </c>
      <c r="P88" s="24" t="n">
        <v>115.62</v>
      </c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 t="n">
        <f aca="false">-SUM(N88:AE88)</f>
        <v>-129.493928571429</v>
      </c>
      <c r="AG88" s="25" t="n">
        <f aca="false">SUM(H88:K88)+AF88+O88</f>
        <v>-0.00392857142855974</v>
      </c>
    </row>
    <row r="89" s="26" customFormat="true" ht="21.75" hidden="false" customHeight="true" outlineLevel="0" collapsed="false">
      <c r="A89" s="27"/>
      <c r="B89" s="16"/>
      <c r="C89" s="17"/>
      <c r="D89" s="17"/>
      <c r="E89" s="17"/>
      <c r="F89" s="19"/>
      <c r="G89" s="40"/>
      <c r="H89" s="21"/>
      <c r="I89" s="21"/>
      <c r="J89" s="21"/>
      <c r="K89" s="22"/>
      <c r="L89" s="23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5"/>
    </row>
    <row r="90" s="26" customFormat="true" ht="21.75" hidden="true" customHeight="true" outlineLevel="0" collapsed="false">
      <c r="A90" s="27"/>
      <c r="B90" s="16"/>
      <c r="C90" s="17"/>
      <c r="D90" s="17"/>
      <c r="E90" s="17"/>
      <c r="F90" s="19"/>
      <c r="G90" s="40"/>
      <c r="H90" s="21"/>
      <c r="I90" s="21"/>
      <c r="J90" s="21"/>
      <c r="K90" s="22"/>
      <c r="L90" s="23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5"/>
    </row>
    <row r="91" s="26" customFormat="true" ht="21.75" hidden="true" customHeight="true" outlineLevel="0" collapsed="false">
      <c r="A91" s="27"/>
      <c r="B91" s="16"/>
      <c r="C91" s="17"/>
      <c r="D91" s="17"/>
      <c r="E91" s="17"/>
      <c r="F91" s="19"/>
      <c r="G91" s="40"/>
      <c r="H91" s="21"/>
      <c r="I91" s="21"/>
      <c r="J91" s="21"/>
      <c r="K91" s="22"/>
      <c r="L91" s="23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5"/>
    </row>
    <row r="92" s="26" customFormat="true" ht="21.75" hidden="true" customHeight="true" outlineLevel="0" collapsed="false">
      <c r="A92" s="27"/>
      <c r="B92" s="16"/>
      <c r="C92" s="17"/>
      <c r="D92" s="17"/>
      <c r="E92" s="17"/>
      <c r="F92" s="19"/>
      <c r="G92" s="40"/>
      <c r="H92" s="21"/>
      <c r="I92" s="21"/>
      <c r="J92" s="21"/>
      <c r="K92" s="22"/>
      <c r="L92" s="23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5"/>
    </row>
    <row r="93" s="26" customFormat="true" ht="21.75" hidden="true" customHeight="true" outlineLevel="0" collapsed="false">
      <c r="A93" s="27"/>
      <c r="B93" s="16"/>
      <c r="C93" s="17"/>
      <c r="D93" s="17"/>
      <c r="E93" s="17"/>
      <c r="F93" s="19"/>
      <c r="G93" s="40"/>
      <c r="H93" s="21"/>
      <c r="I93" s="21"/>
      <c r="J93" s="21"/>
      <c r="K93" s="22"/>
      <c r="L93" s="23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5"/>
    </row>
    <row r="94" s="26" customFormat="true" ht="21.75" hidden="true" customHeight="true" outlineLevel="0" collapsed="false">
      <c r="A94" s="27"/>
      <c r="B94" s="16"/>
      <c r="C94" s="17"/>
      <c r="D94" s="17"/>
      <c r="E94" s="17"/>
      <c r="F94" s="19"/>
      <c r="G94" s="40"/>
      <c r="H94" s="21"/>
      <c r="I94" s="21"/>
      <c r="J94" s="21"/>
      <c r="K94" s="22"/>
      <c r="L94" s="23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5"/>
    </row>
    <row r="95" s="26" customFormat="true" ht="21.75" hidden="true" customHeight="true" outlineLevel="0" collapsed="false">
      <c r="A95" s="27"/>
      <c r="B95" s="16"/>
      <c r="C95" s="17"/>
      <c r="D95" s="17"/>
      <c r="E95" s="17"/>
      <c r="F95" s="19"/>
      <c r="G95" s="40"/>
      <c r="H95" s="21"/>
      <c r="I95" s="21"/>
      <c r="J95" s="21"/>
      <c r="K95" s="22"/>
      <c r="L95" s="23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5"/>
    </row>
    <row r="96" s="26" customFormat="true" ht="21.75" hidden="true" customHeight="true" outlineLevel="0" collapsed="false">
      <c r="A96" s="27"/>
      <c r="B96" s="16"/>
      <c r="C96" s="17"/>
      <c r="D96" s="17"/>
      <c r="E96" s="17"/>
      <c r="F96" s="19"/>
      <c r="G96" s="40"/>
      <c r="H96" s="21"/>
      <c r="I96" s="21"/>
      <c r="J96" s="21"/>
      <c r="K96" s="22"/>
      <c r="L96" s="23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5"/>
    </row>
    <row r="97" s="26" customFormat="true" ht="21.75" hidden="true" customHeight="true" outlineLevel="0" collapsed="false">
      <c r="A97" s="27"/>
      <c r="B97" s="16"/>
      <c r="C97" s="17"/>
      <c r="D97" s="17"/>
      <c r="E97" s="17"/>
      <c r="F97" s="19"/>
      <c r="G97" s="40"/>
      <c r="H97" s="21"/>
      <c r="I97" s="21"/>
      <c r="J97" s="21"/>
      <c r="K97" s="22"/>
      <c r="L97" s="23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5"/>
    </row>
    <row r="98" s="26" customFormat="true" ht="21.75" hidden="true" customHeight="true" outlineLevel="0" collapsed="false">
      <c r="A98" s="27"/>
      <c r="B98" s="16"/>
      <c r="C98" s="17"/>
      <c r="D98" s="17"/>
      <c r="E98" s="17"/>
      <c r="F98" s="19"/>
      <c r="G98" s="40"/>
      <c r="H98" s="21"/>
      <c r="I98" s="21"/>
      <c r="J98" s="21"/>
      <c r="K98" s="22"/>
      <c r="L98" s="23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5"/>
    </row>
    <row r="99" s="26" customFormat="true" ht="21.75" hidden="true" customHeight="true" outlineLevel="0" collapsed="false">
      <c r="A99" s="27"/>
      <c r="B99" s="16"/>
      <c r="C99" s="17"/>
      <c r="D99" s="17"/>
      <c r="E99" s="17"/>
      <c r="F99" s="19"/>
      <c r="G99" s="40"/>
      <c r="H99" s="21"/>
      <c r="I99" s="21"/>
      <c r="J99" s="21"/>
      <c r="K99" s="22"/>
      <c r="L99" s="23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5"/>
    </row>
    <row r="100" s="26" customFormat="true" ht="21.75" hidden="true" customHeight="true" outlineLevel="0" collapsed="false">
      <c r="A100" s="27"/>
      <c r="B100" s="16"/>
      <c r="C100" s="17"/>
      <c r="D100" s="17"/>
      <c r="E100" s="17"/>
      <c r="F100" s="19"/>
      <c r="G100" s="40"/>
      <c r="H100" s="21"/>
      <c r="I100" s="21"/>
      <c r="J100" s="21"/>
      <c r="K100" s="22"/>
      <c r="L100" s="23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5"/>
    </row>
    <row r="101" s="26" customFormat="true" ht="21.75" hidden="true" customHeight="true" outlineLevel="0" collapsed="false">
      <c r="A101" s="27"/>
      <c r="B101" s="16"/>
      <c r="C101" s="17"/>
      <c r="D101" s="17"/>
      <c r="E101" s="17"/>
      <c r="F101" s="19"/>
      <c r="G101" s="40"/>
      <c r="H101" s="21"/>
      <c r="I101" s="21"/>
      <c r="J101" s="21"/>
      <c r="K101" s="22"/>
      <c r="L101" s="23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5"/>
    </row>
    <row r="102" s="26" customFormat="true" ht="21.75" hidden="true" customHeight="true" outlineLevel="0" collapsed="false">
      <c r="A102" s="27"/>
      <c r="B102" s="16"/>
      <c r="C102" s="17"/>
      <c r="D102" s="17"/>
      <c r="E102" s="17"/>
      <c r="F102" s="19"/>
      <c r="G102" s="40"/>
      <c r="H102" s="21"/>
      <c r="I102" s="21"/>
      <c r="J102" s="21"/>
      <c r="K102" s="22"/>
      <c r="L102" s="23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5"/>
    </row>
    <row r="103" s="26" customFormat="true" ht="21.75" hidden="true" customHeight="true" outlineLevel="0" collapsed="false">
      <c r="A103" s="27"/>
      <c r="B103" s="16"/>
      <c r="C103" s="17"/>
      <c r="D103" s="17"/>
      <c r="E103" s="17"/>
      <c r="F103" s="19"/>
      <c r="G103" s="40"/>
      <c r="H103" s="21"/>
      <c r="I103" s="21"/>
      <c r="J103" s="21"/>
      <c r="K103" s="22"/>
      <c r="L103" s="23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5"/>
    </row>
    <row r="104" s="26" customFormat="true" ht="21.75" hidden="true" customHeight="true" outlineLevel="0" collapsed="false">
      <c r="A104" s="27"/>
      <c r="B104" s="16"/>
      <c r="C104" s="17"/>
      <c r="D104" s="17"/>
      <c r="E104" s="17"/>
      <c r="F104" s="19"/>
      <c r="G104" s="40"/>
      <c r="H104" s="21"/>
      <c r="I104" s="21"/>
      <c r="J104" s="21"/>
      <c r="K104" s="22"/>
      <c r="L104" s="23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5"/>
    </row>
    <row r="105" s="26" customFormat="true" ht="21.75" hidden="true" customHeight="true" outlineLevel="0" collapsed="false">
      <c r="A105" s="27"/>
      <c r="B105" s="16"/>
      <c r="C105" s="17"/>
      <c r="D105" s="17"/>
      <c r="E105" s="17"/>
      <c r="F105" s="19"/>
      <c r="G105" s="40"/>
      <c r="H105" s="21"/>
      <c r="I105" s="21"/>
      <c r="J105" s="21"/>
      <c r="K105" s="22"/>
      <c r="L105" s="23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5"/>
    </row>
    <row r="106" s="26" customFormat="true" ht="21.75" hidden="true" customHeight="true" outlineLevel="0" collapsed="false">
      <c r="A106" s="27"/>
      <c r="B106" s="16"/>
      <c r="C106" s="17"/>
      <c r="D106" s="17"/>
      <c r="E106" s="17"/>
      <c r="F106" s="19"/>
      <c r="G106" s="40"/>
      <c r="H106" s="21"/>
      <c r="I106" s="21"/>
      <c r="J106" s="21"/>
      <c r="K106" s="22"/>
      <c r="L106" s="23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5"/>
    </row>
    <row r="107" s="26" customFormat="true" ht="21.75" hidden="true" customHeight="true" outlineLevel="0" collapsed="false">
      <c r="A107" s="27"/>
      <c r="B107" s="16"/>
      <c r="C107" s="17"/>
      <c r="D107" s="17"/>
      <c r="E107" s="17"/>
      <c r="F107" s="19"/>
      <c r="G107" s="40"/>
      <c r="H107" s="21"/>
      <c r="I107" s="21"/>
      <c r="J107" s="21"/>
      <c r="K107" s="22"/>
      <c r="L107" s="23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5"/>
    </row>
    <row r="108" s="26" customFormat="true" ht="21.75" hidden="true" customHeight="true" outlineLevel="0" collapsed="false">
      <c r="A108" s="27"/>
      <c r="B108" s="16"/>
      <c r="C108" s="17"/>
      <c r="D108" s="17"/>
      <c r="E108" s="17"/>
      <c r="F108" s="19"/>
      <c r="G108" s="40"/>
      <c r="H108" s="21"/>
      <c r="I108" s="21"/>
      <c r="J108" s="21"/>
      <c r="K108" s="22"/>
      <c r="L108" s="23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5"/>
    </row>
    <row r="109" s="26" customFormat="true" ht="21.75" hidden="true" customHeight="true" outlineLevel="0" collapsed="false">
      <c r="A109" s="27"/>
      <c r="B109" s="16"/>
      <c r="C109" s="19"/>
      <c r="D109" s="17"/>
      <c r="E109" s="17"/>
      <c r="F109" s="19"/>
      <c r="G109" s="40"/>
      <c r="H109" s="21"/>
      <c r="I109" s="21"/>
      <c r="J109" s="21"/>
      <c r="K109" s="22"/>
      <c r="L109" s="23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5"/>
    </row>
    <row r="110" s="26" customFormat="true" ht="21.75" hidden="true" customHeight="true" outlineLevel="0" collapsed="false">
      <c r="A110" s="27"/>
      <c r="B110" s="16"/>
      <c r="C110" s="17"/>
      <c r="D110" s="17"/>
      <c r="E110" s="17"/>
      <c r="F110" s="19"/>
      <c r="G110" s="40"/>
      <c r="H110" s="21"/>
      <c r="I110" s="21"/>
      <c r="J110" s="21"/>
      <c r="K110" s="22"/>
      <c r="L110" s="23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5"/>
    </row>
    <row r="111" s="26" customFormat="true" ht="21.75" hidden="true" customHeight="true" outlineLevel="0" collapsed="false">
      <c r="A111" s="27"/>
      <c r="B111" s="16"/>
      <c r="C111" s="17"/>
      <c r="D111" s="17"/>
      <c r="E111" s="17"/>
      <c r="F111" s="19"/>
      <c r="G111" s="40"/>
      <c r="H111" s="21"/>
      <c r="I111" s="21"/>
      <c r="J111" s="21"/>
      <c r="K111" s="22"/>
      <c r="L111" s="23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5"/>
    </row>
    <row r="112" s="26" customFormat="true" ht="21.75" hidden="true" customHeight="true" outlineLevel="0" collapsed="false">
      <c r="A112" s="27"/>
      <c r="B112" s="16"/>
      <c r="C112" s="17"/>
      <c r="D112" s="17"/>
      <c r="E112" s="17"/>
      <c r="F112" s="19"/>
      <c r="G112" s="20"/>
      <c r="H112" s="21"/>
      <c r="I112" s="21"/>
      <c r="J112" s="21"/>
      <c r="K112" s="22"/>
      <c r="L112" s="23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5"/>
    </row>
    <row r="113" s="26" customFormat="true" ht="21.75" hidden="true" customHeight="true" outlineLevel="0" collapsed="false">
      <c r="A113" s="27"/>
      <c r="B113" s="16"/>
      <c r="C113" s="17"/>
      <c r="D113" s="17"/>
      <c r="E113" s="17"/>
      <c r="F113" s="19"/>
      <c r="G113" s="61"/>
      <c r="H113" s="21"/>
      <c r="I113" s="21"/>
      <c r="J113" s="21"/>
      <c r="K113" s="22"/>
      <c r="L113" s="23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5"/>
    </row>
    <row r="114" s="26" customFormat="true" ht="21.75" hidden="true" customHeight="true" outlineLevel="0" collapsed="false">
      <c r="A114" s="27"/>
      <c r="B114" s="16"/>
      <c r="C114" s="17"/>
      <c r="D114" s="17"/>
      <c r="E114" s="17"/>
      <c r="F114" s="19"/>
      <c r="G114" s="40"/>
      <c r="H114" s="21"/>
      <c r="I114" s="21"/>
      <c r="J114" s="21"/>
      <c r="K114" s="22"/>
      <c r="L114" s="23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5"/>
    </row>
    <row r="115" s="26" customFormat="true" ht="21.75" hidden="true" customHeight="true" outlineLevel="0" collapsed="false">
      <c r="A115" s="27"/>
      <c r="B115" s="16"/>
      <c r="C115" s="17"/>
      <c r="D115" s="18"/>
      <c r="E115" s="18"/>
      <c r="F115" s="19"/>
      <c r="G115" s="40"/>
      <c r="H115" s="21"/>
      <c r="I115" s="21"/>
      <c r="J115" s="21"/>
      <c r="K115" s="22"/>
      <c r="L115" s="23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5"/>
    </row>
    <row r="116" s="26" customFormat="true" ht="21.75" hidden="true" customHeight="true" outlineLevel="0" collapsed="false">
      <c r="A116" s="27"/>
      <c r="B116" s="16"/>
      <c r="C116" s="17"/>
      <c r="D116" s="18"/>
      <c r="E116" s="18"/>
      <c r="F116" s="19"/>
      <c r="G116" s="40"/>
      <c r="H116" s="21"/>
      <c r="I116" s="21"/>
      <c r="J116" s="21"/>
      <c r="K116" s="22"/>
      <c r="L116" s="23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5"/>
    </row>
    <row r="117" s="26" customFormat="true" ht="21.75" hidden="true" customHeight="true" outlineLevel="0" collapsed="false">
      <c r="A117" s="27"/>
      <c r="B117" s="16"/>
      <c r="C117" s="17"/>
      <c r="D117" s="18"/>
      <c r="E117" s="18"/>
      <c r="F117" s="19"/>
      <c r="G117" s="40"/>
      <c r="H117" s="21"/>
      <c r="I117" s="21"/>
      <c r="J117" s="21"/>
      <c r="K117" s="22"/>
      <c r="L117" s="23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5"/>
    </row>
    <row r="118" s="26" customFormat="true" ht="21.75" hidden="true" customHeight="true" outlineLevel="0" collapsed="false">
      <c r="A118" s="27"/>
      <c r="B118" s="16"/>
      <c r="C118" s="17"/>
      <c r="D118" s="18"/>
      <c r="E118" s="18"/>
      <c r="F118" s="19"/>
      <c r="G118" s="40"/>
      <c r="H118" s="21"/>
      <c r="I118" s="21"/>
      <c r="J118" s="21"/>
      <c r="K118" s="22"/>
      <c r="L118" s="23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5"/>
    </row>
    <row r="119" s="26" customFormat="true" ht="21.75" hidden="true" customHeight="true" outlineLevel="0" collapsed="false">
      <c r="A119" s="27"/>
      <c r="B119" s="16"/>
      <c r="C119" s="17"/>
      <c r="D119" s="18"/>
      <c r="E119" s="18"/>
      <c r="F119" s="19"/>
      <c r="G119" s="40"/>
      <c r="H119" s="21"/>
      <c r="I119" s="21"/>
      <c r="J119" s="21"/>
      <c r="K119" s="22"/>
      <c r="L119" s="23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5"/>
    </row>
    <row r="120" s="26" customFormat="true" ht="24" hidden="true" customHeight="true" outlineLevel="0" collapsed="false">
      <c r="A120" s="15"/>
      <c r="B120" s="16"/>
      <c r="C120" s="17"/>
      <c r="D120" s="17"/>
      <c r="E120" s="17"/>
      <c r="F120" s="42"/>
      <c r="G120" s="43"/>
      <c r="H120" s="21"/>
      <c r="I120" s="21"/>
      <c r="J120" s="21"/>
      <c r="K120" s="22"/>
      <c r="L120" s="23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5"/>
    </row>
    <row r="121" s="26" customFormat="true" ht="28.5" hidden="true" customHeight="true" outlineLevel="0" collapsed="false">
      <c r="A121" s="15"/>
      <c r="B121" s="16"/>
      <c r="C121" s="17"/>
      <c r="D121" s="17"/>
      <c r="E121" s="17"/>
      <c r="F121" s="42"/>
      <c r="G121" s="43"/>
      <c r="H121" s="21"/>
      <c r="I121" s="21"/>
      <c r="J121" s="21"/>
      <c r="K121" s="22"/>
      <c r="L121" s="23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5"/>
    </row>
    <row r="122" s="26" customFormat="true" ht="24.75" hidden="true" customHeight="true" outlineLevel="0" collapsed="false">
      <c r="A122" s="15"/>
      <c r="B122" s="16"/>
      <c r="C122" s="17"/>
      <c r="D122" s="17"/>
      <c r="E122" s="17"/>
      <c r="F122" s="42"/>
      <c r="G122" s="43"/>
      <c r="H122" s="21"/>
      <c r="I122" s="21"/>
      <c r="J122" s="21"/>
      <c r="K122" s="22"/>
      <c r="L122" s="23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5"/>
    </row>
    <row r="123" s="26" customFormat="true" ht="26.25" hidden="true" customHeight="true" outlineLevel="0" collapsed="false">
      <c r="A123" s="15"/>
      <c r="B123" s="16"/>
      <c r="C123" s="17"/>
      <c r="D123" s="17"/>
      <c r="E123" s="17"/>
      <c r="F123" s="42"/>
      <c r="G123" s="43"/>
      <c r="H123" s="21"/>
      <c r="I123" s="21"/>
      <c r="J123" s="21"/>
      <c r="K123" s="22"/>
      <c r="L123" s="23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5"/>
    </row>
    <row r="124" s="26" customFormat="true" ht="26.25" hidden="true" customHeight="true" outlineLevel="0" collapsed="false">
      <c r="A124" s="15"/>
      <c r="B124" s="16"/>
      <c r="C124" s="17"/>
      <c r="D124" s="17"/>
      <c r="E124" s="17"/>
      <c r="F124" s="42"/>
      <c r="G124" s="43"/>
      <c r="H124" s="21"/>
      <c r="I124" s="21"/>
      <c r="J124" s="21"/>
      <c r="K124" s="22"/>
      <c r="L124" s="23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5"/>
    </row>
    <row r="125" s="26" customFormat="true" ht="26.25" hidden="true" customHeight="true" outlineLevel="0" collapsed="false">
      <c r="A125" s="15"/>
      <c r="B125" s="16"/>
      <c r="C125" s="17"/>
      <c r="D125" s="17"/>
      <c r="E125" s="17"/>
      <c r="F125" s="42"/>
      <c r="G125" s="43"/>
      <c r="H125" s="21"/>
      <c r="I125" s="21"/>
      <c r="J125" s="21"/>
      <c r="K125" s="22"/>
      <c r="L125" s="23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5"/>
    </row>
    <row r="126" s="26" customFormat="true" ht="26.25" hidden="true" customHeight="true" outlineLevel="0" collapsed="false">
      <c r="A126" s="15"/>
      <c r="B126" s="16"/>
      <c r="C126" s="17"/>
      <c r="D126" s="17"/>
      <c r="E126" s="17"/>
      <c r="F126" s="42"/>
      <c r="G126" s="43"/>
      <c r="H126" s="21"/>
      <c r="I126" s="21"/>
      <c r="J126" s="21"/>
      <c r="K126" s="22"/>
      <c r="L126" s="23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5"/>
    </row>
    <row r="127" s="26" customFormat="true" ht="23.25" hidden="true" customHeight="true" outlineLevel="0" collapsed="false">
      <c r="A127" s="15"/>
      <c r="B127" s="16"/>
      <c r="C127" s="17"/>
      <c r="D127" s="17"/>
      <c r="E127" s="17"/>
      <c r="F127" s="42"/>
      <c r="G127" s="43"/>
      <c r="H127" s="21"/>
      <c r="I127" s="21"/>
      <c r="J127" s="21"/>
      <c r="K127" s="22"/>
      <c r="L127" s="23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5"/>
    </row>
    <row r="128" s="26" customFormat="true" ht="15.75" hidden="true" customHeight="true" outlineLevel="0" collapsed="false">
      <c r="A128" s="15"/>
      <c r="B128" s="16"/>
      <c r="C128" s="17"/>
      <c r="D128" s="17"/>
      <c r="E128" s="17"/>
      <c r="F128" s="42"/>
      <c r="G128" s="43"/>
      <c r="H128" s="21"/>
      <c r="I128" s="21"/>
      <c r="J128" s="21"/>
      <c r="K128" s="22"/>
      <c r="L128" s="23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5"/>
    </row>
    <row r="129" s="26" customFormat="true" ht="18" hidden="true" customHeight="true" outlineLevel="0" collapsed="false">
      <c r="A129" s="15"/>
      <c r="B129" s="16"/>
      <c r="C129" s="17"/>
      <c r="D129" s="17"/>
      <c r="E129" s="17"/>
      <c r="F129" s="42"/>
      <c r="G129" s="43"/>
      <c r="H129" s="21"/>
      <c r="I129" s="21"/>
      <c r="J129" s="21"/>
      <c r="K129" s="22"/>
      <c r="L129" s="23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5"/>
    </row>
    <row r="130" s="26" customFormat="true" ht="18" hidden="true" customHeight="true" outlineLevel="0" collapsed="false">
      <c r="A130" s="15"/>
      <c r="B130" s="16"/>
      <c r="C130" s="17"/>
      <c r="D130" s="17"/>
      <c r="E130" s="17"/>
      <c r="F130" s="42"/>
      <c r="G130" s="43"/>
      <c r="H130" s="21"/>
      <c r="I130" s="21"/>
      <c r="J130" s="21"/>
      <c r="K130" s="22"/>
      <c r="L130" s="23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5"/>
    </row>
    <row r="131" s="26" customFormat="true" ht="15.75" hidden="true" customHeight="true" outlineLevel="0" collapsed="false">
      <c r="A131" s="15"/>
      <c r="B131" s="16"/>
      <c r="C131" s="17"/>
      <c r="D131" s="17"/>
      <c r="E131" s="17"/>
      <c r="F131" s="42"/>
      <c r="G131" s="43"/>
      <c r="H131" s="21"/>
      <c r="I131" s="21"/>
      <c r="J131" s="21"/>
      <c r="K131" s="22"/>
      <c r="L131" s="23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5"/>
    </row>
    <row r="132" s="26" customFormat="true" ht="18.75" hidden="true" customHeight="true" outlineLevel="0" collapsed="false">
      <c r="A132" s="15"/>
      <c r="B132" s="16"/>
      <c r="C132" s="17"/>
      <c r="D132" s="17"/>
      <c r="E132" s="17"/>
      <c r="F132" s="42"/>
      <c r="G132" s="43"/>
      <c r="H132" s="21"/>
      <c r="I132" s="21"/>
      <c r="J132" s="21"/>
      <c r="K132" s="22"/>
      <c r="L132" s="23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5"/>
    </row>
    <row r="133" s="26" customFormat="true" ht="17.25" hidden="true" customHeight="true" outlineLevel="0" collapsed="false">
      <c r="A133" s="15"/>
      <c r="B133" s="16"/>
      <c r="C133" s="17"/>
      <c r="D133" s="17"/>
      <c r="E133" s="17"/>
      <c r="F133" s="42"/>
      <c r="G133" s="43"/>
      <c r="H133" s="21"/>
      <c r="I133" s="21"/>
      <c r="J133" s="21"/>
      <c r="K133" s="22"/>
      <c r="L133" s="23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5"/>
    </row>
    <row r="134" s="26" customFormat="true" ht="20.25" hidden="true" customHeight="true" outlineLevel="0" collapsed="false">
      <c r="A134" s="15"/>
      <c r="B134" s="16"/>
      <c r="C134" s="17"/>
      <c r="D134" s="17"/>
      <c r="E134" s="17"/>
      <c r="F134" s="42"/>
      <c r="G134" s="43"/>
      <c r="H134" s="21"/>
      <c r="I134" s="21"/>
      <c r="J134" s="21"/>
      <c r="K134" s="22"/>
      <c r="L134" s="23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5"/>
    </row>
    <row r="135" s="26" customFormat="true" ht="18.75" hidden="true" customHeight="true" outlineLevel="0" collapsed="false">
      <c r="A135" s="15"/>
      <c r="B135" s="16"/>
      <c r="C135" s="17"/>
      <c r="D135" s="17"/>
      <c r="E135" s="17"/>
      <c r="F135" s="42"/>
      <c r="G135" s="43"/>
      <c r="H135" s="21"/>
      <c r="I135" s="21"/>
      <c r="J135" s="21"/>
      <c r="K135" s="22"/>
      <c r="L135" s="23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5"/>
    </row>
    <row r="136" s="26" customFormat="true" ht="18.75" hidden="true" customHeight="true" outlineLevel="0" collapsed="false">
      <c r="A136" s="15"/>
      <c r="B136" s="16"/>
      <c r="C136" s="17"/>
      <c r="D136" s="17"/>
      <c r="E136" s="17"/>
      <c r="F136" s="42"/>
      <c r="G136" s="43"/>
      <c r="H136" s="21"/>
      <c r="I136" s="21"/>
      <c r="J136" s="21"/>
      <c r="K136" s="22"/>
      <c r="L136" s="23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5"/>
    </row>
    <row r="137" s="26" customFormat="true" ht="15.75" hidden="true" customHeight="true" outlineLevel="0" collapsed="false">
      <c r="A137" s="15"/>
      <c r="B137" s="16"/>
      <c r="C137" s="17"/>
      <c r="D137" s="17"/>
      <c r="E137" s="17"/>
      <c r="F137" s="42"/>
      <c r="G137" s="43"/>
      <c r="H137" s="21"/>
      <c r="I137" s="21"/>
      <c r="J137" s="21"/>
      <c r="K137" s="22"/>
      <c r="L137" s="23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5"/>
    </row>
    <row r="138" s="26" customFormat="true" ht="15.75" hidden="true" customHeight="true" outlineLevel="0" collapsed="false">
      <c r="A138" s="27"/>
      <c r="B138" s="16"/>
      <c r="C138" s="17"/>
      <c r="D138" s="18"/>
      <c r="E138" s="18"/>
      <c r="F138" s="19"/>
      <c r="G138" s="40"/>
      <c r="H138" s="21"/>
      <c r="I138" s="21"/>
      <c r="J138" s="21"/>
      <c r="K138" s="22"/>
      <c r="L138" s="23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5"/>
    </row>
    <row r="139" s="26" customFormat="true" ht="18" hidden="true" customHeight="true" outlineLevel="0" collapsed="false">
      <c r="A139" s="15"/>
      <c r="B139" s="16"/>
      <c r="C139" s="17"/>
      <c r="D139" s="17"/>
      <c r="E139" s="17"/>
      <c r="F139" s="42"/>
      <c r="G139" s="43"/>
      <c r="H139" s="21"/>
      <c r="I139" s="21"/>
      <c r="J139" s="21"/>
      <c r="K139" s="22"/>
      <c r="L139" s="23"/>
      <c r="M139" s="24" t="n">
        <f aca="false">SUM(H139:J139,K139/1.12)</f>
        <v>0</v>
      </c>
      <c r="N139" s="24" t="n">
        <f aca="false">K139/1.12*0.12</f>
        <v>0</v>
      </c>
      <c r="O139" s="24" t="n">
        <f aca="false">-SUM(I139:J139,K139/1.12)*L139</f>
        <v>-0</v>
      </c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 t="n">
        <f aca="false">-SUM(N139:AE139)</f>
        <v>-0</v>
      </c>
      <c r="AG139" s="25" t="n">
        <f aca="false">SUM(H139:K139)+AF139+O139</f>
        <v>0</v>
      </c>
    </row>
    <row r="140" s="26" customFormat="true" ht="18" hidden="true" customHeight="true" outlineLevel="0" collapsed="false">
      <c r="A140" s="15"/>
      <c r="B140" s="16"/>
      <c r="C140" s="17"/>
      <c r="D140" s="17"/>
      <c r="E140" s="17"/>
      <c r="F140" s="42"/>
      <c r="G140" s="43"/>
      <c r="H140" s="21"/>
      <c r="I140" s="21"/>
      <c r="J140" s="21"/>
      <c r="K140" s="22"/>
      <c r="L140" s="23"/>
      <c r="M140" s="24" t="n">
        <f aca="false">SUM(H140:J140,K140/1.12)</f>
        <v>0</v>
      </c>
      <c r="N140" s="24" t="n">
        <f aca="false">K140/1.12*0.12</f>
        <v>0</v>
      </c>
      <c r="O140" s="24" t="n">
        <f aca="false">-SUM(I140:J140,K140/1.12)*L140</f>
        <v>-0</v>
      </c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 t="n">
        <f aca="false">-SUM(N140:AE140)</f>
        <v>-0</v>
      </c>
      <c r="AG140" s="25" t="n">
        <f aca="false">SUM(H140:K140)+AF140+O140</f>
        <v>0</v>
      </c>
    </row>
    <row r="141" s="26" customFormat="true" ht="15.75" hidden="true" customHeight="true" outlineLevel="0" collapsed="false">
      <c r="A141" s="15"/>
      <c r="B141" s="16"/>
      <c r="C141" s="17"/>
      <c r="D141" s="17"/>
      <c r="E141" s="17"/>
      <c r="F141" s="42"/>
      <c r="G141" s="43"/>
      <c r="H141" s="21"/>
      <c r="I141" s="21"/>
      <c r="J141" s="21"/>
      <c r="K141" s="22"/>
      <c r="L141" s="23"/>
      <c r="M141" s="24" t="n">
        <f aca="false">SUM(H141:J141,K141/1.12)</f>
        <v>0</v>
      </c>
      <c r="N141" s="24" t="n">
        <f aca="false">K141/1.12*0.12</f>
        <v>0</v>
      </c>
      <c r="O141" s="24" t="n">
        <f aca="false">-SUM(I141:J141,K141/1.12)*L141</f>
        <v>-0</v>
      </c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 t="n">
        <f aca="false">-SUM(N141:AE141)</f>
        <v>-0</v>
      </c>
      <c r="AG141" s="25" t="n">
        <f aca="false">SUM(H141:K141)+AF141+O141</f>
        <v>0</v>
      </c>
    </row>
    <row r="142" s="26" customFormat="true" ht="18.75" hidden="true" customHeight="true" outlineLevel="0" collapsed="false">
      <c r="A142" s="15"/>
      <c r="B142" s="16"/>
      <c r="C142" s="17"/>
      <c r="D142" s="17"/>
      <c r="E142" s="17"/>
      <c r="F142" s="42"/>
      <c r="G142" s="43"/>
      <c r="H142" s="21"/>
      <c r="I142" s="21"/>
      <c r="J142" s="21"/>
      <c r="K142" s="22"/>
      <c r="L142" s="23"/>
      <c r="M142" s="24" t="n">
        <f aca="false">SUM(H142:J142,K142/1.12)</f>
        <v>0</v>
      </c>
      <c r="N142" s="24" t="n">
        <f aca="false">K142/1.12*0.12</f>
        <v>0</v>
      </c>
      <c r="O142" s="24" t="n">
        <f aca="false">-SUM(I142:J142,K142/1.12)*L142</f>
        <v>-0</v>
      </c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 t="n">
        <f aca="false">-SUM(N142:AE142)</f>
        <v>-0</v>
      </c>
      <c r="AG142" s="25" t="n">
        <f aca="false">SUM(H142:K142)+AF142+O142</f>
        <v>0</v>
      </c>
    </row>
    <row r="143" s="26" customFormat="true" ht="17.25" hidden="true" customHeight="true" outlineLevel="0" collapsed="false">
      <c r="A143" s="15"/>
      <c r="B143" s="16"/>
      <c r="C143" s="17"/>
      <c r="D143" s="17"/>
      <c r="E143" s="17"/>
      <c r="F143" s="42"/>
      <c r="G143" s="43"/>
      <c r="H143" s="21"/>
      <c r="I143" s="21"/>
      <c r="J143" s="21"/>
      <c r="K143" s="22"/>
      <c r="L143" s="23"/>
      <c r="M143" s="24" t="n">
        <f aca="false">SUM(H143:J143,K143/1.12)</f>
        <v>0</v>
      </c>
      <c r="N143" s="24" t="n">
        <f aca="false">K143/1.12*0.12</f>
        <v>0</v>
      </c>
      <c r="O143" s="24" t="n">
        <f aca="false">-SUM(I143:J143,K143/1.12)*L143</f>
        <v>-0</v>
      </c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 t="n">
        <f aca="false">-SUM(N143:AE143)</f>
        <v>-0</v>
      </c>
      <c r="AG143" s="25" t="n">
        <f aca="false">SUM(H143:K143)+AF143+O143</f>
        <v>0</v>
      </c>
    </row>
    <row r="144" s="26" customFormat="true" ht="20.25" hidden="true" customHeight="true" outlineLevel="0" collapsed="false">
      <c r="A144" s="15"/>
      <c r="B144" s="16"/>
      <c r="C144" s="17"/>
      <c r="D144" s="17"/>
      <c r="E144" s="17"/>
      <c r="F144" s="42"/>
      <c r="G144" s="43"/>
      <c r="H144" s="21"/>
      <c r="I144" s="21"/>
      <c r="J144" s="21"/>
      <c r="K144" s="22"/>
      <c r="L144" s="23"/>
      <c r="M144" s="24" t="n">
        <f aca="false">SUM(H144:J144,K144/1.12)</f>
        <v>0</v>
      </c>
      <c r="N144" s="24" t="n">
        <f aca="false">K144/1.12*0.12</f>
        <v>0</v>
      </c>
      <c r="O144" s="24" t="n">
        <f aca="false">-SUM(I144:J144,K144/1.12)*L144</f>
        <v>-0</v>
      </c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 t="n">
        <f aca="false">-SUM(N144:AE144)</f>
        <v>-0</v>
      </c>
      <c r="AG144" s="25" t="n">
        <f aca="false">SUM(H144:K144)+AF144+O144</f>
        <v>0</v>
      </c>
    </row>
    <row r="145" s="26" customFormat="true" ht="18.75" hidden="true" customHeight="true" outlineLevel="0" collapsed="false">
      <c r="A145" s="15"/>
      <c r="B145" s="16"/>
      <c r="C145" s="17"/>
      <c r="D145" s="17"/>
      <c r="E145" s="17"/>
      <c r="F145" s="42"/>
      <c r="G145" s="43"/>
      <c r="H145" s="21"/>
      <c r="I145" s="21"/>
      <c r="J145" s="21"/>
      <c r="K145" s="22"/>
      <c r="L145" s="23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5"/>
    </row>
    <row r="146" customFormat="false" ht="18.75" hidden="false" customHeight="true" outlineLevel="0" collapsed="false">
      <c r="A146" s="15"/>
      <c r="B146" s="44"/>
      <c r="C146" s="17"/>
      <c r="D146" s="17"/>
      <c r="E146" s="45"/>
      <c r="F146" s="17"/>
      <c r="G146" s="17"/>
      <c r="H146" s="46"/>
      <c r="I146" s="46"/>
      <c r="J146" s="46"/>
      <c r="K146" s="47"/>
      <c r="L146" s="48"/>
      <c r="M146" s="49" t="n">
        <f aca="false">SUM(H146:J146,K146/1.12)</f>
        <v>0</v>
      </c>
      <c r="N146" s="49" t="n">
        <f aca="false">K146/1.12*0.12</f>
        <v>0</v>
      </c>
      <c r="O146" s="49" t="n">
        <f aca="false">-SUM(I146:J146,K146/1.12)*L146</f>
        <v>-0</v>
      </c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 t="n">
        <f aca="false">-SUM(N146:AE146)</f>
        <v>-0</v>
      </c>
      <c r="AG146" s="50" t="n">
        <f aca="false">SUM(H146:K146)+AF146+O146</f>
        <v>0</v>
      </c>
    </row>
    <row r="147" s="57" customFormat="true" ht="15.75" hidden="false" customHeight="true" outlineLevel="0" collapsed="false">
      <c r="A147" s="51"/>
      <c r="B147" s="52"/>
      <c r="C147" s="53"/>
      <c r="D147" s="54"/>
      <c r="E147" s="54"/>
      <c r="F147" s="55"/>
      <c r="G147" s="53"/>
      <c r="H147" s="56" t="n">
        <f aca="false">SUM(H5:H146)</f>
        <v>2218</v>
      </c>
      <c r="I147" s="56" t="n">
        <f aca="false">SUM(I5:I146)</f>
        <v>0</v>
      </c>
      <c r="J147" s="56" t="n">
        <f aca="false">SUM(J5:J146)</f>
        <v>14987.25</v>
      </c>
      <c r="K147" s="56" t="n">
        <f aca="false">SUM(K5:K146)</f>
        <v>23902.34</v>
      </c>
      <c r="L147" s="56" t="n">
        <f aca="false">SUM(L5:L146)</f>
        <v>0.07</v>
      </c>
      <c r="M147" s="56" t="n">
        <f aca="false">SUM(M5:M146)</f>
        <v>38546.625</v>
      </c>
      <c r="N147" s="56" t="n">
        <f aca="false">SUM(N5:N146)</f>
        <v>2560.965</v>
      </c>
      <c r="O147" s="56" t="n">
        <f aca="false">SUM(O5:O146)</f>
        <v>-79.5</v>
      </c>
      <c r="P147" s="56" t="n">
        <f aca="false">SUM(P5:P146)</f>
        <v>22133.09</v>
      </c>
      <c r="Q147" s="56" t="n">
        <f aca="false">SUM(Q5:Q146)</f>
        <v>2958.4</v>
      </c>
      <c r="R147" s="56" t="n">
        <f aca="false">SUM(R5:R146)</f>
        <v>330.97</v>
      </c>
      <c r="S147" s="56" t="n">
        <f aca="false">SUM(S5:S146)</f>
        <v>975.54</v>
      </c>
      <c r="T147" s="56" t="n">
        <f aca="false">SUM(T5:T146)</f>
        <v>1561.83</v>
      </c>
      <c r="U147" s="56" t="n">
        <f aca="false">SUM(U5:U146)</f>
        <v>0</v>
      </c>
      <c r="V147" s="56" t="n">
        <f aca="false">SUM(V5:V146)</f>
        <v>120.49</v>
      </c>
      <c r="W147" s="56" t="n">
        <f aca="false">SUM(W5:W146)</f>
        <v>0</v>
      </c>
      <c r="X147" s="56" t="n">
        <f aca="false">SUM(X5:X146)</f>
        <v>2588.61</v>
      </c>
      <c r="Y147" s="56" t="n">
        <f aca="false">SUM(Y5:Y146)</f>
        <v>4931.93</v>
      </c>
      <c r="Z147" s="56" t="n">
        <f aca="false">SUM(Z5:Z146)</f>
        <v>827.79</v>
      </c>
      <c r="AA147" s="56" t="n">
        <f aca="false">SUM(AA5:AA146)</f>
        <v>1387</v>
      </c>
      <c r="AB147" s="56" t="n">
        <f aca="false">SUM(AB5:AB146)</f>
        <v>481</v>
      </c>
      <c r="AC147" s="56" t="n">
        <f aca="false">SUM(AC5:AC146)</f>
        <v>0</v>
      </c>
      <c r="AD147" s="56" t="n">
        <f aca="false">SUM(AD5:AD146)</f>
        <v>0</v>
      </c>
      <c r="AE147" s="56" t="n">
        <f aca="false">SUM(AE5:AE146)</f>
        <v>250</v>
      </c>
      <c r="AF147" s="56" t="n">
        <f aca="false">SUM(AF5:AF146)</f>
        <v>-41028.115</v>
      </c>
      <c r="AG147" s="56" t="n">
        <f aca="false">SUM(AG5:AG146)</f>
        <v>-0.0249999999998671</v>
      </c>
    </row>
    <row r="148" customFormat="false" ht="12" hidden="false" customHeight="true" outlineLevel="0" collapsed="false"/>
    <row r="149" customFormat="false" ht="12" hidden="false" customHeight="true" outlineLevel="0" collapsed="false">
      <c r="K149" s="5" t="n">
        <f aca="false">+K147+J147+H147</f>
        <v>41107.59</v>
      </c>
      <c r="P149" s="5" t="n">
        <f aca="false">P147+Q147</f>
        <v>25091.49</v>
      </c>
      <c r="AF149" s="5" t="n">
        <f aca="false">+AF147</f>
        <v>-41028.115</v>
      </c>
    </row>
    <row r="150" customFormat="false" ht="12" hidden="false" customHeight="true" outlineLevel="0" collapsed="false"/>
    <row r="151" customFormat="false" ht="12" hidden="false" customHeight="true" outlineLevel="0" collapsed="false">
      <c r="C151" s="58" t="s">
        <v>140</v>
      </c>
      <c r="G151" s="57"/>
      <c r="K151" s="59"/>
      <c r="L151" s="59"/>
      <c r="M151" s="59"/>
    </row>
    <row r="152" customFormat="false" ht="12" hidden="false" customHeight="true" outlineLevel="0" collapsed="false"/>
    <row r="153" customFormat="false" ht="12" hidden="false" customHeight="true" outlineLevel="0" collapsed="false"/>
    <row r="154" customFormat="false" ht="12" hidden="false" customHeight="true" outlineLevel="0" collapsed="false"/>
    <row r="155" customFormat="false" ht="12" hidden="false" customHeight="true" outlineLevel="0" collapsed="false"/>
    <row r="156" customFormat="false" ht="12" hidden="false" customHeight="true" outlineLevel="0" collapsed="false"/>
    <row r="157" customFormat="false" ht="12" hidden="false" customHeight="true" outlineLevel="0" collapsed="false"/>
    <row r="158" customFormat="false" ht="12" hidden="false" customHeight="true" outlineLevel="0" collapsed="false"/>
    <row r="159" customFormat="false" ht="12" hidden="false" customHeight="true" outlineLevel="0" collapsed="false"/>
    <row r="160" customFormat="false" ht="12" hidden="false" customHeight="true" outlineLevel="0" collapsed="false"/>
    <row r="161" customFormat="false" ht="12" hidden="false" customHeight="true" outlineLevel="0" collapsed="false"/>
    <row r="162" customFormat="false" ht="12" hidden="false" customHeight="true" outlineLevel="0" collapsed="false"/>
  </sheetData>
  <mergeCells count="1">
    <mergeCell ref="K151:M15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39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1.25" zeroHeight="false" outlineLevelRow="0" outlineLevelCol="0"/>
  <cols>
    <col collapsed="false" customWidth="true" hidden="false" outlineLevel="0" max="1" min="1" style="1" width="12.05"/>
    <col collapsed="false" customWidth="true" hidden="true" outlineLevel="0" max="2" min="2" style="2" width="9.17"/>
    <col collapsed="false" customWidth="true" hidden="false" outlineLevel="0" max="3" min="3" style="3" width="32.58"/>
    <col collapsed="false" customWidth="true" hidden="false" outlineLevel="0" max="4" min="4" style="4" width="17.63"/>
    <col collapsed="false" customWidth="true" hidden="false" outlineLevel="0" max="5" min="5" style="4" width="28.61"/>
    <col collapsed="false" customWidth="true" hidden="false" outlineLevel="0" max="6" min="6" style="2" width="9.89"/>
    <col collapsed="false" customWidth="true" hidden="false" outlineLevel="0" max="7" min="7" style="3" width="38.85"/>
    <col collapsed="false" customWidth="true" hidden="false" outlineLevel="0" max="8" min="8" style="5" width="10.07"/>
    <col collapsed="false" customWidth="true" hidden="false" outlineLevel="0" max="9" min="9" style="5" width="10.61"/>
    <col collapsed="false" customWidth="true" hidden="false" outlineLevel="0" max="10" min="10" style="5" width="14.02"/>
    <col collapsed="false" customWidth="true" hidden="false" outlineLevel="0" max="11" min="11" style="5" width="15.29"/>
    <col collapsed="false" customWidth="true" hidden="false" outlineLevel="0" max="12" min="12" style="67" width="10.24"/>
    <col collapsed="false" customWidth="true" hidden="false" outlineLevel="0" max="13" min="13" style="5" width="14.39"/>
    <col collapsed="false" customWidth="true" hidden="false" outlineLevel="0" max="14" min="14" style="5" width="9.89"/>
    <col collapsed="false" customWidth="true" hidden="false" outlineLevel="0" max="15" min="15" style="5" width="8.63"/>
    <col collapsed="false" customWidth="true" hidden="false" outlineLevel="0" max="16" min="16" style="5" width="14.39"/>
    <col collapsed="false" customWidth="true" hidden="false" outlineLevel="0" max="17" min="17" style="5" width="12.59"/>
    <col collapsed="false" customWidth="true" hidden="false" outlineLevel="0" max="18" min="18" style="5" width="10.77"/>
    <col collapsed="false" customWidth="true" hidden="false" outlineLevel="0" max="19" min="19" style="5" width="10.43"/>
    <col collapsed="false" customWidth="true" hidden="false" outlineLevel="0" max="22" min="20" style="5" width="12.41"/>
    <col collapsed="false" customWidth="true" hidden="false" outlineLevel="0" max="24" min="23" style="5" width="9.89"/>
    <col collapsed="false" customWidth="true" hidden="false" outlineLevel="0" max="25" min="25" style="5" width="10.61"/>
    <col collapsed="false" customWidth="false" hidden="false" outlineLevel="0" max="26" min="26" style="5" width="11.5"/>
    <col collapsed="false" customWidth="true" hidden="false" outlineLevel="0" max="27" min="27" style="5" width="10.77"/>
    <col collapsed="false" customWidth="true" hidden="false" outlineLevel="0" max="28" min="28" style="5" width="11.87"/>
    <col collapsed="false" customWidth="true" hidden="false" outlineLevel="0" max="29" min="29" style="5" width="12.41"/>
    <col collapsed="false" customWidth="true" hidden="false" outlineLevel="0" max="30" min="30" style="5" width="9.89"/>
    <col collapsed="false" customWidth="true" hidden="false" outlineLevel="0" max="31" min="31" style="5" width="10.77"/>
    <col collapsed="false" customWidth="true" hidden="false" outlineLevel="0" max="32" min="32" style="5" width="11.87"/>
    <col collapsed="false" customWidth="true" hidden="false" outlineLevel="0" max="33" min="33" style="3" width="10.24"/>
    <col collapsed="false" customWidth="false" hidden="false" outlineLevel="0" max="257" min="34" style="3" width="11.5"/>
    <col collapsed="false" customWidth="false" hidden="false" outlineLevel="0" max="1025" min="258" style="0" width="11.5"/>
  </cols>
  <sheetData>
    <row r="1" customFormat="false" ht="12" hidden="false" customHeight="true" outlineLevel="0" collapsed="false">
      <c r="A1" s="7" t="s">
        <v>0</v>
      </c>
      <c r="C1" s="8"/>
    </row>
    <row r="2" customFormat="false" ht="12" hidden="false" customHeight="true" outlineLevel="0" collapsed="false">
      <c r="A2" s="7" t="s">
        <v>1</v>
      </c>
    </row>
    <row r="3" customFormat="false" ht="12" hidden="false" customHeight="true" outlineLevel="0" collapsed="false">
      <c r="A3" s="7" t="s">
        <v>381</v>
      </c>
      <c r="B3" s="8"/>
      <c r="C3" s="9"/>
      <c r="N3" s="10" t="n">
        <v>1301</v>
      </c>
      <c r="O3" s="10" t="n">
        <v>2402</v>
      </c>
      <c r="P3" s="10" t="n">
        <v>5001</v>
      </c>
      <c r="Q3" s="10" t="n">
        <v>5002</v>
      </c>
      <c r="R3" s="10" t="n">
        <v>6220</v>
      </c>
      <c r="S3" s="10" t="n">
        <v>6219</v>
      </c>
      <c r="T3" s="10" t="n">
        <v>6212</v>
      </c>
      <c r="U3" s="10"/>
      <c r="V3" s="10" t="n">
        <v>6222</v>
      </c>
      <c r="W3" s="10" t="n">
        <v>6229</v>
      </c>
      <c r="X3" s="10" t="n">
        <v>6211</v>
      </c>
      <c r="Y3" s="10" t="s">
        <v>3</v>
      </c>
      <c r="Z3" s="10"/>
      <c r="AA3" s="10" t="n">
        <v>6230</v>
      </c>
      <c r="AB3" s="10" t="s">
        <v>4</v>
      </c>
      <c r="AC3" s="10" t="n">
        <v>6202</v>
      </c>
      <c r="AD3" s="10" t="n">
        <v>6109</v>
      </c>
      <c r="AE3" s="10" t="n">
        <v>6236</v>
      </c>
      <c r="AF3" s="10" t="n">
        <v>1002</v>
      </c>
    </row>
    <row r="4" s="14" customFormat="true" ht="30" hidden="false" customHeight="true" outlineLevel="0" collapsed="false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68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22</v>
      </c>
      <c r="S4" s="13" t="s">
        <v>23</v>
      </c>
      <c r="T4" s="13" t="s">
        <v>24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3" t="s">
        <v>33</v>
      </c>
      <c r="AD4" s="13" t="s">
        <v>34</v>
      </c>
      <c r="AE4" s="13" t="s">
        <v>35</v>
      </c>
      <c r="AF4" s="13" t="s">
        <v>36</v>
      </c>
    </row>
    <row r="5" s="26" customFormat="true" ht="27" hidden="false" customHeight="true" outlineLevel="0" collapsed="false">
      <c r="A5" s="15" t="n">
        <v>42826</v>
      </c>
      <c r="B5" s="16"/>
      <c r="C5" s="19" t="s">
        <v>382</v>
      </c>
      <c r="D5" s="17" t="s">
        <v>383</v>
      </c>
      <c r="E5" s="17" t="s">
        <v>384</v>
      </c>
      <c r="F5" s="42" t="n">
        <v>611794</v>
      </c>
      <c r="G5" s="42" t="s">
        <v>385</v>
      </c>
      <c r="H5" s="21"/>
      <c r="I5" s="21"/>
      <c r="J5" s="21"/>
      <c r="K5" s="22" t="n">
        <v>193</v>
      </c>
      <c r="L5" s="69"/>
      <c r="M5" s="24" t="n">
        <f aca="false">SUM(H5:J5,K5/1.12)</f>
        <v>172.321428571429</v>
      </c>
      <c r="N5" s="24" t="n">
        <f aca="false">K5/1.12*0.12</f>
        <v>20.6785714285714</v>
      </c>
      <c r="O5" s="24" t="n">
        <f aca="false">-SUM(I5:J5,K5/1.12)*L5</f>
        <v>-0</v>
      </c>
      <c r="P5" s="24"/>
      <c r="Q5" s="24"/>
      <c r="R5" s="24"/>
      <c r="S5" s="24"/>
      <c r="T5" s="24"/>
      <c r="U5" s="24"/>
      <c r="V5" s="24"/>
      <c r="W5" s="24"/>
      <c r="X5" s="24"/>
      <c r="Y5" s="24" t="n">
        <v>172.32</v>
      </c>
      <c r="Z5" s="24"/>
      <c r="AA5" s="24"/>
      <c r="AB5" s="24"/>
      <c r="AC5" s="24"/>
      <c r="AD5" s="24"/>
      <c r="AE5" s="24"/>
      <c r="AF5" s="24" t="n">
        <f aca="false">-SUM(N5:AE5)</f>
        <v>-192.998571428571</v>
      </c>
      <c r="AG5" s="25" t="n">
        <f aca="false">SUM(H5:K5)+AF5+O5</f>
        <v>0.00142857142859043</v>
      </c>
    </row>
    <row r="6" s="26" customFormat="true" ht="22.5" hidden="false" customHeight="true" outlineLevel="0" collapsed="false">
      <c r="A6" s="15" t="n">
        <v>42826</v>
      </c>
      <c r="B6" s="16"/>
      <c r="C6" s="17" t="s">
        <v>386</v>
      </c>
      <c r="D6" s="17"/>
      <c r="E6" s="17"/>
      <c r="F6" s="42"/>
      <c r="G6" s="43" t="s">
        <v>387</v>
      </c>
      <c r="H6" s="21" t="n">
        <v>30</v>
      </c>
      <c r="I6" s="21"/>
      <c r="J6" s="21"/>
      <c r="K6" s="22"/>
      <c r="L6" s="69"/>
      <c r="M6" s="24" t="n">
        <f aca="false">SUM(H6:J6,K6/1.12)</f>
        <v>30</v>
      </c>
      <c r="N6" s="24" t="n">
        <f aca="false">K6/1.12*0.12</f>
        <v>0</v>
      </c>
      <c r="O6" s="24" t="n">
        <f aca="false">-SUM(I6:J6,K6/1.12)*L6</f>
        <v>-0</v>
      </c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 t="n">
        <v>30</v>
      </c>
      <c r="AB6" s="24"/>
      <c r="AC6" s="24"/>
      <c r="AD6" s="24"/>
      <c r="AE6" s="24"/>
      <c r="AF6" s="24" t="n">
        <f aca="false">-SUM(N6:AE6)</f>
        <v>-30</v>
      </c>
      <c r="AG6" s="25" t="n">
        <f aca="false">SUM(H6:K6)+AF6+O6</f>
        <v>0</v>
      </c>
    </row>
    <row r="7" s="26" customFormat="true" ht="22.5" hidden="false" customHeight="true" outlineLevel="0" collapsed="false">
      <c r="A7" s="15" t="n">
        <v>42826</v>
      </c>
      <c r="B7" s="16"/>
      <c r="C7" s="17" t="s">
        <v>46</v>
      </c>
      <c r="D7" s="17" t="s">
        <v>47</v>
      </c>
      <c r="E7" s="17" t="s">
        <v>265</v>
      </c>
      <c r="F7" s="42" t="n">
        <v>34456</v>
      </c>
      <c r="G7" s="43" t="s">
        <v>388</v>
      </c>
      <c r="H7" s="21"/>
      <c r="I7" s="21"/>
      <c r="J7" s="21"/>
      <c r="K7" s="22" t="n">
        <f aca="false">1328.44+159.41</f>
        <v>1487.85</v>
      </c>
      <c r="L7" s="69"/>
      <c r="M7" s="24" t="n">
        <f aca="false">SUM(H7:J7,K7/1.12)</f>
        <v>1328.4375</v>
      </c>
      <c r="N7" s="24" t="n">
        <f aca="false">K7/1.12*0.12</f>
        <v>159.4125</v>
      </c>
      <c r="O7" s="24" t="n">
        <f aca="false">-SUM(I7:J7,K7/1.12)*L7</f>
        <v>-0</v>
      </c>
      <c r="P7" s="24" t="n">
        <v>1328.44</v>
      </c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 t="n">
        <f aca="false">-SUM(N7:AE7)</f>
        <v>-1487.8525</v>
      </c>
      <c r="AG7" s="25" t="n">
        <f aca="false">SUM(H7:K7)+AF7+O7</f>
        <v>-0.0024999999998272</v>
      </c>
    </row>
    <row r="8" s="26" customFormat="true" ht="22.5" hidden="false" customHeight="true" outlineLevel="0" collapsed="false">
      <c r="A8" s="15" t="n">
        <v>42826</v>
      </c>
      <c r="B8" s="16"/>
      <c r="C8" s="17" t="s">
        <v>76</v>
      </c>
      <c r="D8" s="17" t="s">
        <v>77</v>
      </c>
      <c r="E8" s="17" t="s">
        <v>39</v>
      </c>
      <c r="F8" s="42" t="n">
        <v>34456</v>
      </c>
      <c r="G8" s="43" t="s">
        <v>389</v>
      </c>
      <c r="H8" s="21"/>
      <c r="I8" s="21"/>
      <c r="J8" s="21" t="n">
        <v>372.15</v>
      </c>
      <c r="K8" s="22"/>
      <c r="L8" s="69"/>
      <c r="M8" s="24" t="n">
        <f aca="false">SUM(H8:J8,K8/1.12)</f>
        <v>372.15</v>
      </c>
      <c r="N8" s="24" t="n">
        <f aca="false">K8/1.12*0.12</f>
        <v>0</v>
      </c>
      <c r="O8" s="24" t="n">
        <f aca="false">-SUM(I8:J8,K8/1.12)*L8</f>
        <v>-0</v>
      </c>
      <c r="P8" s="24" t="n">
        <v>372.15</v>
      </c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 t="n">
        <f aca="false">-SUM(N8:AE8)</f>
        <v>-372.15</v>
      </c>
      <c r="AG8" s="25" t="n">
        <f aca="false">SUM(H8:K8)+AF8+O8</f>
        <v>0</v>
      </c>
    </row>
    <row r="9" s="26" customFormat="true" ht="22.5" hidden="false" customHeight="true" outlineLevel="0" collapsed="false">
      <c r="A9" s="15" t="n">
        <v>42826</v>
      </c>
      <c r="B9" s="16"/>
      <c r="C9" s="17" t="s">
        <v>390</v>
      </c>
      <c r="D9" s="17" t="s">
        <v>391</v>
      </c>
      <c r="E9" s="17" t="s">
        <v>392</v>
      </c>
      <c r="F9" s="42" t="n">
        <v>1783</v>
      </c>
      <c r="G9" s="43" t="s">
        <v>393</v>
      </c>
      <c r="H9" s="21"/>
      <c r="I9" s="21"/>
      <c r="J9" s="21" t="n">
        <v>385</v>
      </c>
      <c r="K9" s="22"/>
      <c r="L9" s="69"/>
      <c r="M9" s="24" t="n">
        <f aca="false">SUM(H9:J9,K9/1.12)</f>
        <v>385</v>
      </c>
      <c r="N9" s="24" t="n">
        <f aca="false">K9/1.12*0.12</f>
        <v>0</v>
      </c>
      <c r="O9" s="24" t="n">
        <f aca="false">-SUM(I9:J9,K9/1.12)*L9</f>
        <v>-0</v>
      </c>
      <c r="P9" s="24"/>
      <c r="Q9" s="24"/>
      <c r="R9" s="24"/>
      <c r="S9" s="24"/>
      <c r="T9" s="24"/>
      <c r="U9" s="24"/>
      <c r="V9" s="24"/>
      <c r="W9" s="24"/>
      <c r="X9" s="24"/>
      <c r="Y9" s="24" t="n">
        <v>385</v>
      </c>
      <c r="Z9" s="24"/>
      <c r="AA9" s="24"/>
      <c r="AB9" s="24"/>
      <c r="AC9" s="24"/>
      <c r="AD9" s="24"/>
      <c r="AE9" s="24"/>
      <c r="AF9" s="24" t="n">
        <f aca="false">-SUM(N9:AE9)</f>
        <v>-385</v>
      </c>
      <c r="AG9" s="25" t="n">
        <f aca="false">SUM(H9:K9)+AF9+O9</f>
        <v>0</v>
      </c>
    </row>
    <row r="10" s="26" customFormat="true" ht="22.5" hidden="false" customHeight="true" outlineLevel="0" collapsed="false">
      <c r="A10" s="15" t="n">
        <v>42826</v>
      </c>
      <c r="B10" s="16"/>
      <c r="C10" s="17" t="s">
        <v>394</v>
      </c>
      <c r="D10" s="17" t="s">
        <v>395</v>
      </c>
      <c r="E10" s="17" t="s">
        <v>392</v>
      </c>
      <c r="F10" s="42" t="n">
        <v>17584</v>
      </c>
      <c r="G10" s="43" t="s">
        <v>396</v>
      </c>
      <c r="H10" s="21"/>
      <c r="I10" s="21"/>
      <c r="J10" s="21" t="n">
        <v>2230</v>
      </c>
      <c r="K10" s="22"/>
      <c r="L10" s="69"/>
      <c r="M10" s="24" t="n">
        <f aca="false">SUM(H10:J10,K10/1.12)</f>
        <v>2230</v>
      </c>
      <c r="N10" s="24" t="n">
        <f aca="false">K10/1.12*0.12</f>
        <v>0</v>
      </c>
      <c r="O10" s="24" t="n">
        <f aca="false">-SUM(I10:J10,K10/1.12)*L10</f>
        <v>-0</v>
      </c>
      <c r="P10" s="24"/>
      <c r="Q10" s="24"/>
      <c r="R10" s="24"/>
      <c r="S10" s="24"/>
      <c r="T10" s="24"/>
      <c r="U10" s="24"/>
      <c r="V10" s="24"/>
      <c r="W10" s="24"/>
      <c r="X10" s="24"/>
      <c r="Y10" s="24" t="n">
        <v>2230</v>
      </c>
      <c r="Z10" s="24"/>
      <c r="AA10" s="24"/>
      <c r="AB10" s="24"/>
      <c r="AC10" s="24"/>
      <c r="AD10" s="24"/>
      <c r="AE10" s="24"/>
      <c r="AF10" s="24" t="n">
        <f aca="false">-SUM(N10:AE10)</f>
        <v>-2230</v>
      </c>
      <c r="AG10" s="25" t="n">
        <f aca="false">SUM(H10:K10)+AF10+O10</f>
        <v>0</v>
      </c>
    </row>
    <row r="11" s="26" customFormat="true" ht="22.5" hidden="false" customHeight="true" outlineLevel="0" collapsed="false">
      <c r="A11" s="15" t="n">
        <v>42827</v>
      </c>
      <c r="B11" s="16"/>
      <c r="C11" s="17" t="s">
        <v>397</v>
      </c>
      <c r="D11" s="17"/>
      <c r="E11" s="17"/>
      <c r="F11" s="42"/>
      <c r="G11" s="43" t="s">
        <v>398</v>
      </c>
      <c r="H11" s="21" t="n">
        <v>3000</v>
      </c>
      <c r="I11" s="21"/>
      <c r="J11" s="21"/>
      <c r="K11" s="22"/>
      <c r="L11" s="69"/>
      <c r="M11" s="24" t="n">
        <f aca="false">SUM(H11:J11,K11/1.12)</f>
        <v>3000</v>
      </c>
      <c r="N11" s="24" t="n">
        <f aca="false">K11/1.12*0.12</f>
        <v>0</v>
      </c>
      <c r="O11" s="24" t="n">
        <f aca="false">-SUM(I11:J11,K11/1.12)*L11</f>
        <v>-0</v>
      </c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 t="n">
        <v>3000</v>
      </c>
      <c r="AF11" s="24" t="n">
        <f aca="false">-SUM(N11:AE11)</f>
        <v>-3000</v>
      </c>
      <c r="AG11" s="25" t="n">
        <f aca="false">SUM(H11:K11)+AF11+O11</f>
        <v>0</v>
      </c>
    </row>
    <row r="12" s="26" customFormat="true" ht="22.5" hidden="false" customHeight="true" outlineLevel="0" collapsed="false">
      <c r="A12" s="15" t="n">
        <v>42827</v>
      </c>
      <c r="B12" s="16"/>
      <c r="C12" s="17" t="s">
        <v>399</v>
      </c>
      <c r="D12" s="17" t="s">
        <v>400</v>
      </c>
      <c r="E12" s="17" t="s">
        <v>401</v>
      </c>
      <c r="F12" s="42" t="n">
        <v>21453</v>
      </c>
      <c r="G12" s="43" t="s">
        <v>402</v>
      </c>
      <c r="H12" s="21"/>
      <c r="I12" s="21"/>
      <c r="J12" s="21"/>
      <c r="K12" s="22" t="n">
        <v>68</v>
      </c>
      <c r="L12" s="69"/>
      <c r="M12" s="24" t="n">
        <f aca="false">SUM(H12:J12,K12/1.12)</f>
        <v>60.7142857142857</v>
      </c>
      <c r="N12" s="24" t="n">
        <f aca="false">K12/1.12*0.12</f>
        <v>7.28571428571429</v>
      </c>
      <c r="O12" s="24" t="n">
        <f aca="false">-SUM(I12:J12,K12/1.12)*L12</f>
        <v>-0</v>
      </c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 t="n">
        <v>60.71</v>
      </c>
      <c r="AE12" s="24"/>
      <c r="AF12" s="24" t="n">
        <f aca="false">-SUM(N12:AE12)</f>
        <v>-67.9957142857143</v>
      </c>
      <c r="AG12" s="25" t="n">
        <f aca="false">SUM(H12:K12)+AF12+O12</f>
        <v>0.00428571428571445</v>
      </c>
    </row>
    <row r="13" s="26" customFormat="true" ht="22.5" hidden="false" customHeight="true" outlineLevel="0" collapsed="false">
      <c r="A13" s="15" t="n">
        <v>42827</v>
      </c>
      <c r="B13" s="16"/>
      <c r="C13" s="17" t="s">
        <v>399</v>
      </c>
      <c r="D13" s="17" t="s">
        <v>400</v>
      </c>
      <c r="E13" s="17" t="s">
        <v>401</v>
      </c>
      <c r="F13" s="42" t="n">
        <v>21453</v>
      </c>
      <c r="G13" s="43" t="s">
        <v>403</v>
      </c>
      <c r="H13" s="21"/>
      <c r="I13" s="21"/>
      <c r="J13" s="21"/>
      <c r="K13" s="22" t="n">
        <v>155</v>
      </c>
      <c r="L13" s="69"/>
      <c r="M13" s="24" t="n">
        <f aca="false">SUM(H13:J13,K13/1.12)</f>
        <v>138.392857142857</v>
      </c>
      <c r="N13" s="24" t="n">
        <f aca="false">K13/1.12*0.12</f>
        <v>16.6071428571429</v>
      </c>
      <c r="O13" s="24" t="n">
        <f aca="false">-SUM(I13:J13,K13/1.12)*L13</f>
        <v>-0</v>
      </c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 t="n">
        <v>138.39</v>
      </c>
      <c r="AE13" s="24"/>
      <c r="AF13" s="24" t="n">
        <f aca="false">-SUM(N13:AE13)</f>
        <v>-154.997142857143</v>
      </c>
      <c r="AG13" s="25" t="n">
        <f aca="false">SUM(H13:K13)+AF13+O13</f>
        <v>0.00285714285715244</v>
      </c>
    </row>
    <row r="14" s="26" customFormat="true" ht="22.5" hidden="false" customHeight="true" outlineLevel="0" collapsed="false">
      <c r="A14" s="15" t="n">
        <v>42829</v>
      </c>
      <c r="B14" s="16"/>
      <c r="C14" s="17" t="s">
        <v>88</v>
      </c>
      <c r="D14" s="17"/>
      <c r="E14" s="17"/>
      <c r="F14" s="42"/>
      <c r="G14" s="43" t="s">
        <v>404</v>
      </c>
      <c r="H14" s="21" t="n">
        <v>100</v>
      </c>
      <c r="I14" s="21"/>
      <c r="J14" s="21"/>
      <c r="K14" s="22"/>
      <c r="L14" s="69"/>
      <c r="M14" s="24" t="n">
        <f aca="false">SUM(H14:J14,K14/1.12)</f>
        <v>100</v>
      </c>
      <c r="N14" s="24" t="n">
        <f aca="false">K14/1.12*0.12</f>
        <v>0</v>
      </c>
      <c r="O14" s="24" t="n">
        <f aca="false">-SUM(I14:J14,K14/1.12)*L14</f>
        <v>-0</v>
      </c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 t="n">
        <v>100</v>
      </c>
      <c r="AF14" s="24" t="n">
        <f aca="false">-SUM(N14:AE14)</f>
        <v>-100</v>
      </c>
      <c r="AG14" s="25" t="n">
        <f aca="false">SUM(H14:K14)+AF14+O14</f>
        <v>0</v>
      </c>
    </row>
    <row r="15" s="26" customFormat="true" ht="22.5" hidden="false" customHeight="true" outlineLevel="0" collapsed="false">
      <c r="A15" s="15" t="n">
        <v>42829</v>
      </c>
      <c r="B15" s="16"/>
      <c r="C15" s="17" t="s">
        <v>405</v>
      </c>
      <c r="D15" s="17" t="s">
        <v>406</v>
      </c>
      <c r="E15" s="17" t="s">
        <v>407</v>
      </c>
      <c r="F15" s="42" t="n">
        <v>1251</v>
      </c>
      <c r="G15" s="43" t="s">
        <v>408</v>
      </c>
      <c r="H15" s="21"/>
      <c r="I15" s="21"/>
      <c r="J15" s="21" t="n">
        <v>1093.05</v>
      </c>
      <c r="K15" s="22"/>
      <c r="L15" s="69"/>
      <c r="M15" s="24" t="n">
        <f aca="false">SUM(H15:J15,K15/1.12)</f>
        <v>1093.05</v>
      </c>
      <c r="N15" s="24" t="n">
        <f aca="false">K15/1.12*0.12</f>
        <v>0</v>
      </c>
      <c r="O15" s="24" t="n">
        <f aca="false">-SUM(I15:J15,K15/1.12)*L15</f>
        <v>-0</v>
      </c>
      <c r="P15" s="24" t="n">
        <v>1093.05</v>
      </c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 t="n">
        <f aca="false">-SUM(N15:AE15)</f>
        <v>-1093.05</v>
      </c>
      <c r="AG15" s="25" t="n">
        <f aca="false">SUM(H15:K15)+AF15+O15</f>
        <v>0</v>
      </c>
    </row>
    <row r="16" s="26" customFormat="true" ht="22.5" hidden="false" customHeight="true" outlineLevel="0" collapsed="false">
      <c r="A16" s="15" t="n">
        <v>42829</v>
      </c>
      <c r="B16" s="16"/>
      <c r="C16" s="17" t="s">
        <v>405</v>
      </c>
      <c r="D16" s="17" t="s">
        <v>406</v>
      </c>
      <c r="E16" s="17" t="s">
        <v>407</v>
      </c>
      <c r="F16" s="42" t="n">
        <v>1252</v>
      </c>
      <c r="G16" s="43" t="s">
        <v>409</v>
      </c>
      <c r="H16" s="21"/>
      <c r="I16" s="21"/>
      <c r="J16" s="21" t="n">
        <v>445</v>
      </c>
      <c r="K16" s="22"/>
      <c r="L16" s="69"/>
      <c r="M16" s="24" t="n">
        <f aca="false">SUM(H16:J16,K16/1.12)</f>
        <v>445</v>
      </c>
      <c r="N16" s="24" t="n">
        <f aca="false">K16/1.12*0.12</f>
        <v>0</v>
      </c>
      <c r="O16" s="24" t="n">
        <f aca="false">-SUM(I16:J16,K16/1.12)*L16</f>
        <v>-0</v>
      </c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 t="n">
        <v>445</v>
      </c>
      <c r="AE16" s="24"/>
      <c r="AF16" s="24" t="n">
        <f aca="false">-SUM(N16:AE16)</f>
        <v>-445</v>
      </c>
      <c r="AG16" s="25" t="n">
        <f aca="false">SUM(H16:K16)+AF16+O16</f>
        <v>0</v>
      </c>
    </row>
    <row r="17" s="26" customFormat="true" ht="22.5" hidden="false" customHeight="true" outlineLevel="0" collapsed="false">
      <c r="A17" s="15" t="n">
        <v>42829</v>
      </c>
      <c r="B17" s="16"/>
      <c r="C17" s="17" t="s">
        <v>37</v>
      </c>
      <c r="D17" s="17" t="s">
        <v>105</v>
      </c>
      <c r="E17" s="17" t="s">
        <v>39</v>
      </c>
      <c r="F17" s="42" t="n">
        <v>575254</v>
      </c>
      <c r="G17" s="43" t="s">
        <v>410</v>
      </c>
      <c r="H17" s="21"/>
      <c r="I17" s="21"/>
      <c r="J17" s="21"/>
      <c r="K17" s="22" t="n">
        <v>28</v>
      </c>
      <c r="L17" s="69"/>
      <c r="M17" s="24" t="n">
        <f aca="false">SUM(H17:J17,K17/1.12)</f>
        <v>25</v>
      </c>
      <c r="N17" s="24" t="n">
        <f aca="false">K17/1.12*0.12</f>
        <v>3</v>
      </c>
      <c r="O17" s="24" t="n">
        <f aca="false">-SUM(I17:J17,K17/1.12)*L17</f>
        <v>-0</v>
      </c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 t="n">
        <v>25</v>
      </c>
      <c r="AA17" s="24"/>
      <c r="AB17" s="24"/>
      <c r="AC17" s="24"/>
      <c r="AD17" s="24"/>
      <c r="AE17" s="24"/>
      <c r="AF17" s="24" t="n">
        <f aca="false">-SUM(N17:AE17)</f>
        <v>-28</v>
      </c>
      <c r="AG17" s="25" t="n">
        <f aca="false">SUM(H17:K17)+AF17+O17</f>
        <v>0</v>
      </c>
    </row>
    <row r="18" s="26" customFormat="true" ht="20.25" hidden="false" customHeight="true" outlineLevel="0" collapsed="false">
      <c r="A18" s="15" t="n">
        <v>42829</v>
      </c>
      <c r="B18" s="16"/>
      <c r="C18" s="17" t="s">
        <v>238</v>
      </c>
      <c r="D18" s="17" t="s">
        <v>239</v>
      </c>
      <c r="E18" s="17" t="s">
        <v>350</v>
      </c>
      <c r="F18" s="42" t="n">
        <v>9421</v>
      </c>
      <c r="G18" s="43" t="s">
        <v>411</v>
      </c>
      <c r="H18" s="21"/>
      <c r="I18" s="21"/>
      <c r="J18" s="21"/>
      <c r="K18" s="22" t="n">
        <v>1820</v>
      </c>
      <c r="L18" s="69"/>
      <c r="M18" s="24" t="n">
        <f aca="false">SUM(H18:J18,K18/1.12)</f>
        <v>1625</v>
      </c>
      <c r="N18" s="24" t="n">
        <f aca="false">K18/1.12*0.12</f>
        <v>195</v>
      </c>
      <c r="O18" s="24" t="n">
        <f aca="false">-SUM(I18:J18,K18/1.12)*L18</f>
        <v>-0</v>
      </c>
      <c r="P18" s="24" t="n">
        <v>1625</v>
      </c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 t="n">
        <f aca="false">-SUM(N18:AE18)</f>
        <v>-1820</v>
      </c>
      <c r="AG18" s="25" t="n">
        <f aca="false">SUM(H18:K18)+AF18+O18</f>
        <v>0</v>
      </c>
    </row>
    <row r="19" s="26" customFormat="true" ht="20.25" hidden="false" customHeight="true" outlineLevel="0" collapsed="false">
      <c r="A19" s="15" t="n">
        <v>42829</v>
      </c>
      <c r="B19" s="16"/>
      <c r="C19" s="17" t="s">
        <v>54</v>
      </c>
      <c r="D19" s="17"/>
      <c r="E19" s="17"/>
      <c r="F19" s="42"/>
      <c r="G19" s="43" t="s">
        <v>412</v>
      </c>
      <c r="H19" s="21" t="n">
        <v>80</v>
      </c>
      <c r="I19" s="21"/>
      <c r="J19" s="21"/>
      <c r="K19" s="22"/>
      <c r="L19" s="69"/>
      <c r="M19" s="24" t="n">
        <f aca="false">SUM(H19:J19,K19/1.12)</f>
        <v>80</v>
      </c>
      <c r="N19" s="24" t="n">
        <f aca="false">K19/1.12*0.12</f>
        <v>0</v>
      </c>
      <c r="O19" s="24" t="n">
        <f aca="false">-SUM(I19:J19,K19/1.12)*L19</f>
        <v>-0</v>
      </c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 t="n">
        <v>80</v>
      </c>
      <c r="AB19" s="24"/>
      <c r="AC19" s="24"/>
      <c r="AD19" s="24"/>
      <c r="AE19" s="24"/>
      <c r="AF19" s="24" t="n">
        <f aca="false">-SUM(N19:AE19)</f>
        <v>-80</v>
      </c>
      <c r="AG19" s="25" t="n">
        <f aca="false">SUM(H19:K19)+AF19+O19</f>
        <v>0</v>
      </c>
    </row>
    <row r="20" s="26" customFormat="true" ht="25.5" hidden="false" customHeight="true" outlineLevel="0" collapsed="false">
      <c r="A20" s="15" t="n">
        <v>42830</v>
      </c>
      <c r="B20" s="16"/>
      <c r="C20" s="17" t="s">
        <v>179</v>
      </c>
      <c r="D20" s="17" t="s">
        <v>127</v>
      </c>
      <c r="E20" s="17" t="s">
        <v>413</v>
      </c>
      <c r="F20" s="42" t="n">
        <v>16710</v>
      </c>
      <c r="G20" s="43" t="s">
        <v>286</v>
      </c>
      <c r="H20" s="21"/>
      <c r="I20" s="21"/>
      <c r="J20" s="21"/>
      <c r="K20" s="22" t="n">
        <v>669.62</v>
      </c>
      <c r="L20" s="69"/>
      <c r="M20" s="24" t="n">
        <f aca="false">SUM(H20:J20,K20/1.12)</f>
        <v>597.875</v>
      </c>
      <c r="N20" s="24" t="n">
        <f aca="false">K20/1.12*0.12</f>
        <v>71.745</v>
      </c>
      <c r="O20" s="24" t="n">
        <f aca="false">-SUM(I20:J20,K20/1.12)*L20</f>
        <v>-0</v>
      </c>
      <c r="P20" s="24" t="n">
        <v>597.88</v>
      </c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 t="n">
        <f aca="false">-SUM(N20:AE20)</f>
        <v>-669.625</v>
      </c>
      <c r="AG20" s="25" t="n">
        <f aca="false">SUM(H20:K20)+AF20+O20</f>
        <v>-0.00499999999999545</v>
      </c>
    </row>
    <row r="21" s="26" customFormat="true" ht="22.5" hidden="false" customHeight="true" outlineLevel="0" collapsed="false">
      <c r="A21" s="15" t="n">
        <v>42831</v>
      </c>
      <c r="B21" s="16"/>
      <c r="C21" s="17" t="s">
        <v>414</v>
      </c>
      <c r="D21" s="17" t="s">
        <v>415</v>
      </c>
      <c r="E21" s="17" t="s">
        <v>384</v>
      </c>
      <c r="F21" s="42" t="n">
        <v>16254</v>
      </c>
      <c r="G21" s="43" t="s">
        <v>416</v>
      </c>
      <c r="H21" s="21"/>
      <c r="I21" s="21"/>
      <c r="J21" s="21"/>
      <c r="K21" s="22" t="n">
        <v>1270</v>
      </c>
      <c r="L21" s="69"/>
      <c r="M21" s="24" t="n">
        <f aca="false">SUM(H21:J21,K21/1.12)</f>
        <v>1133.92857142857</v>
      </c>
      <c r="N21" s="24" t="n">
        <f aca="false">K21/1.12*0.12</f>
        <v>136.071428571429</v>
      </c>
      <c r="O21" s="24" t="n">
        <f aca="false">-SUM(I21:J21,K21/1.12)*L21</f>
        <v>-0</v>
      </c>
      <c r="P21" s="24"/>
      <c r="Q21" s="24" t="n">
        <v>1133.93</v>
      </c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 t="n">
        <f aca="false">-SUM(N21:AE21)</f>
        <v>-1270.00142857143</v>
      </c>
      <c r="AG21" s="25" t="n">
        <f aca="false">SUM(H21:K21)+AF21+O21</f>
        <v>-0.00142857142873254</v>
      </c>
    </row>
    <row r="22" s="26" customFormat="true" ht="22.5" hidden="false" customHeight="true" outlineLevel="0" collapsed="false">
      <c r="A22" s="15" t="n">
        <v>42831</v>
      </c>
      <c r="B22" s="16"/>
      <c r="C22" s="17" t="s">
        <v>46</v>
      </c>
      <c r="D22" s="17" t="s">
        <v>47</v>
      </c>
      <c r="E22" s="17" t="s">
        <v>265</v>
      </c>
      <c r="F22" s="42" t="n">
        <v>31210</v>
      </c>
      <c r="G22" s="43" t="s">
        <v>417</v>
      </c>
      <c r="H22" s="21"/>
      <c r="I22" s="21"/>
      <c r="J22" s="21"/>
      <c r="K22" s="22" t="n">
        <f aca="false">264.02+31.68</f>
        <v>295.7</v>
      </c>
      <c r="L22" s="69"/>
      <c r="M22" s="24" t="n">
        <f aca="false">SUM(H22:J22,K22/1.12)</f>
        <v>264.017857142857</v>
      </c>
      <c r="N22" s="24" t="n">
        <f aca="false">K22/1.12*0.12</f>
        <v>31.6821428571429</v>
      </c>
      <c r="O22" s="24" t="n">
        <f aca="false">-SUM(I22:J22,K22/1.12)*L22</f>
        <v>-0</v>
      </c>
      <c r="P22" s="24" t="n">
        <v>264.02</v>
      </c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 t="n">
        <f aca="false">-SUM(N22:AE22)</f>
        <v>-295.702142857143</v>
      </c>
      <c r="AG22" s="25" t="n">
        <f aca="false">SUM(H22:K22)+AF22+O22</f>
        <v>-0.00214285714287143</v>
      </c>
    </row>
    <row r="23" s="39" customFormat="true" ht="20.25" hidden="false" customHeight="true" outlineLevel="0" collapsed="false">
      <c r="A23" s="64" t="n">
        <v>42831</v>
      </c>
      <c r="B23" s="29"/>
      <c r="C23" s="30" t="s">
        <v>46</v>
      </c>
      <c r="D23" s="30" t="s">
        <v>47</v>
      </c>
      <c r="E23" s="30" t="s">
        <v>265</v>
      </c>
      <c r="F23" s="65" t="n">
        <v>31210</v>
      </c>
      <c r="G23" s="66" t="s">
        <v>418</v>
      </c>
      <c r="H23" s="34"/>
      <c r="I23" s="34"/>
      <c r="J23" s="34" t="n">
        <v>596.65</v>
      </c>
      <c r="K23" s="35"/>
      <c r="L23" s="70"/>
      <c r="M23" s="37" t="n">
        <f aca="false">SUM(H23:J23,K23/1.12)</f>
        <v>596.65</v>
      </c>
      <c r="N23" s="37" t="n">
        <f aca="false">K23/1.12*0.12</f>
        <v>0</v>
      </c>
      <c r="O23" s="37" t="n">
        <f aca="false">-SUM(I23:J23,K23/1.12)*L23</f>
        <v>-0</v>
      </c>
      <c r="P23" s="37" t="n">
        <v>596.65</v>
      </c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 t="n">
        <f aca="false">-SUM(N23:AE23)</f>
        <v>-596.65</v>
      </c>
      <c r="AG23" s="38" t="n">
        <f aca="false">SUM(H23:K23)+AF23+O23</f>
        <v>0</v>
      </c>
    </row>
    <row r="24" s="26" customFormat="true" ht="27" hidden="false" customHeight="true" outlineLevel="0" collapsed="false">
      <c r="A24" s="15" t="n">
        <v>42831</v>
      </c>
      <c r="B24" s="16"/>
      <c r="C24" s="19" t="s">
        <v>96</v>
      </c>
      <c r="D24" s="17"/>
      <c r="E24" s="17"/>
      <c r="F24" s="42"/>
      <c r="G24" s="42" t="s">
        <v>419</v>
      </c>
      <c r="H24" s="21" t="n">
        <v>25</v>
      </c>
      <c r="I24" s="21"/>
      <c r="J24" s="21"/>
      <c r="K24" s="22"/>
      <c r="L24" s="69"/>
      <c r="M24" s="24" t="n">
        <f aca="false">SUM(H24:J24,K24/1.12)</f>
        <v>25</v>
      </c>
      <c r="N24" s="24" t="n">
        <f aca="false">K24/1.12*0.12</f>
        <v>0</v>
      </c>
      <c r="O24" s="24" t="n">
        <f aca="false">-SUM(I24:J24,K24/1.12)*L24</f>
        <v>-0</v>
      </c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 t="n">
        <v>25</v>
      </c>
      <c r="AB24" s="24"/>
      <c r="AC24" s="24"/>
      <c r="AD24" s="24"/>
      <c r="AE24" s="24"/>
      <c r="AF24" s="24" t="n">
        <f aca="false">-SUM(N24:AE24)</f>
        <v>-25</v>
      </c>
      <c r="AG24" s="25" t="n">
        <f aca="false">SUM(H24:K24)+AF24+O24</f>
        <v>0</v>
      </c>
    </row>
    <row r="25" s="26" customFormat="true" ht="22.5" hidden="false" customHeight="true" outlineLevel="0" collapsed="false">
      <c r="A25" s="15" t="n">
        <v>42831</v>
      </c>
      <c r="B25" s="16"/>
      <c r="C25" s="17" t="s">
        <v>420</v>
      </c>
      <c r="D25" s="17" t="s">
        <v>421</v>
      </c>
      <c r="E25" s="17" t="s">
        <v>422</v>
      </c>
      <c r="F25" s="42" t="n">
        <v>705</v>
      </c>
      <c r="G25" s="43" t="s">
        <v>423</v>
      </c>
      <c r="H25" s="21"/>
      <c r="I25" s="21"/>
      <c r="J25" s="21"/>
      <c r="K25" s="22" t="n">
        <v>1200</v>
      </c>
      <c r="L25" s="69"/>
      <c r="M25" s="24" t="n">
        <f aca="false">SUM(H25:J25,K25/1.12)</f>
        <v>1071.42857142857</v>
      </c>
      <c r="N25" s="24" t="n">
        <f aca="false">K25/1.12*0.12</f>
        <v>128.571428571429</v>
      </c>
      <c r="O25" s="24" t="n">
        <f aca="false">-SUM(I25:J25,K25/1.12)*L25</f>
        <v>-0</v>
      </c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 t="n">
        <v>1071.43</v>
      </c>
      <c r="AA25" s="24"/>
      <c r="AB25" s="24"/>
      <c r="AC25" s="24"/>
      <c r="AD25" s="24"/>
      <c r="AE25" s="24"/>
      <c r="AF25" s="24" t="n">
        <f aca="false">-SUM(N25:AE25)</f>
        <v>-1200.00142857143</v>
      </c>
      <c r="AG25" s="25" t="n">
        <f aca="false">SUM(H25:K25)+AF25+O25</f>
        <v>-0.00142857142873254</v>
      </c>
    </row>
    <row r="26" s="26" customFormat="true" ht="22.5" hidden="false" customHeight="true" outlineLevel="0" collapsed="false">
      <c r="A26" s="15" t="n">
        <v>42832</v>
      </c>
      <c r="B26" s="16"/>
      <c r="C26" s="17" t="s">
        <v>424</v>
      </c>
      <c r="D26" s="17"/>
      <c r="E26" s="17"/>
      <c r="F26" s="42"/>
      <c r="G26" s="43" t="s">
        <v>425</v>
      </c>
      <c r="H26" s="21" t="n">
        <v>600</v>
      </c>
      <c r="I26" s="21"/>
      <c r="J26" s="21"/>
      <c r="K26" s="22"/>
      <c r="L26" s="69"/>
      <c r="M26" s="24" t="n">
        <f aca="false">SUM(H26:J26,K26/1.12)</f>
        <v>600</v>
      </c>
      <c r="N26" s="24" t="n">
        <f aca="false">K26/1.12*0.12</f>
        <v>0</v>
      </c>
      <c r="O26" s="24" t="n">
        <f aca="false">-SUM(I26:J26,K26/1.12)*L26</f>
        <v>-0</v>
      </c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 t="n">
        <v>600</v>
      </c>
      <c r="AF26" s="24" t="n">
        <f aca="false">-SUM(N26:AE26)</f>
        <v>-600</v>
      </c>
      <c r="AG26" s="25" t="n">
        <f aca="false">SUM(H26:K26)+AF26+O26</f>
        <v>0</v>
      </c>
    </row>
    <row r="27" s="26" customFormat="true" ht="22.5" hidden="false" customHeight="true" outlineLevel="0" collapsed="false">
      <c r="A27" s="15" t="n">
        <v>42833</v>
      </c>
      <c r="B27" s="16"/>
      <c r="C27" s="17" t="s">
        <v>76</v>
      </c>
      <c r="D27" s="17" t="s">
        <v>77</v>
      </c>
      <c r="E27" s="17" t="s">
        <v>39</v>
      </c>
      <c r="F27" s="42" t="n">
        <v>19413</v>
      </c>
      <c r="G27" s="43" t="s">
        <v>426</v>
      </c>
      <c r="H27" s="21"/>
      <c r="I27" s="21"/>
      <c r="J27" s="21"/>
      <c r="K27" s="22" t="n">
        <v>38.4</v>
      </c>
      <c r="L27" s="69"/>
      <c r="M27" s="24" t="n">
        <f aca="false">SUM(H27:J27,K27/1.12)</f>
        <v>34.2857142857143</v>
      </c>
      <c r="N27" s="24" t="n">
        <f aca="false">K27/1.12*0.12</f>
        <v>4.11428571428571</v>
      </c>
      <c r="O27" s="24" t="n">
        <f aca="false">-SUM(I27:J27,K27/1.12)*L27</f>
        <v>-0</v>
      </c>
      <c r="P27" s="24" t="n">
        <v>34.29</v>
      </c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 t="n">
        <f aca="false">-SUM(N27:AE27)</f>
        <v>-38.4042857142857</v>
      </c>
      <c r="AG27" s="25" t="n">
        <f aca="false">SUM(H27:K27)+AF27+O27</f>
        <v>-0.00428571428571445</v>
      </c>
    </row>
    <row r="28" s="26" customFormat="true" ht="22.5" hidden="false" customHeight="true" outlineLevel="0" collapsed="false">
      <c r="A28" s="15" t="n">
        <v>42833</v>
      </c>
      <c r="B28" s="16"/>
      <c r="C28" s="17" t="s">
        <v>57</v>
      </c>
      <c r="D28" s="17" t="s">
        <v>58</v>
      </c>
      <c r="E28" s="17" t="s">
        <v>217</v>
      </c>
      <c r="F28" s="42" t="n">
        <v>26364</v>
      </c>
      <c r="G28" s="43" t="s">
        <v>209</v>
      </c>
      <c r="H28" s="21"/>
      <c r="I28" s="21"/>
      <c r="J28" s="21"/>
      <c r="K28" s="22" t="n">
        <v>33.5</v>
      </c>
      <c r="L28" s="69"/>
      <c r="M28" s="24" t="n">
        <f aca="false">SUM(H28:J28,K28/1.12)</f>
        <v>29.9107142857143</v>
      </c>
      <c r="N28" s="24" t="n">
        <f aca="false">K28/1.12*0.12</f>
        <v>3.58928571428571</v>
      </c>
      <c r="O28" s="24" t="n">
        <f aca="false">-SUM(I28:J28,K28/1.12)*L28</f>
        <v>-0</v>
      </c>
      <c r="P28" s="24"/>
      <c r="Q28" s="24"/>
      <c r="R28" s="24" t="n">
        <v>29.91</v>
      </c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 t="n">
        <f aca="false">-SUM(N28:AE28)</f>
        <v>-33.4992857142857</v>
      </c>
      <c r="AG28" s="25" t="n">
        <f aca="false">SUM(H28:K28)+AF28+O28</f>
        <v>0.00071428571428811</v>
      </c>
    </row>
    <row r="29" s="26" customFormat="true" ht="22.5" hidden="false" customHeight="true" outlineLevel="0" collapsed="false">
      <c r="A29" s="15" t="n">
        <v>42835</v>
      </c>
      <c r="B29" s="16"/>
      <c r="C29" s="17" t="s">
        <v>427</v>
      </c>
      <c r="D29" s="17" t="s">
        <v>428</v>
      </c>
      <c r="E29" s="17" t="s">
        <v>429</v>
      </c>
      <c r="F29" s="42" t="n">
        <v>11174</v>
      </c>
      <c r="G29" s="43" t="s">
        <v>430</v>
      </c>
      <c r="H29" s="21"/>
      <c r="I29" s="21"/>
      <c r="J29" s="21"/>
      <c r="K29" s="22" t="n">
        <v>843</v>
      </c>
      <c r="L29" s="69"/>
      <c r="M29" s="24" t="n">
        <f aca="false">SUM(H29:J29,K29/1.12)</f>
        <v>752.678571428571</v>
      </c>
      <c r="N29" s="24" t="n">
        <f aca="false">K29/1.12*0.12</f>
        <v>90.3214285714286</v>
      </c>
      <c r="O29" s="24" t="n">
        <f aca="false">-SUM(I29:J29,K29/1.12)*L29</f>
        <v>-0</v>
      </c>
      <c r="P29" s="24"/>
      <c r="Q29" s="24"/>
      <c r="R29" s="24"/>
      <c r="S29" s="24"/>
      <c r="T29" s="24"/>
      <c r="U29" s="24"/>
      <c r="V29" s="24"/>
      <c r="W29" s="24"/>
      <c r="X29" s="24" t="n">
        <v>752.68</v>
      </c>
      <c r="Y29" s="24"/>
      <c r="Z29" s="24"/>
      <c r="AA29" s="24"/>
      <c r="AB29" s="24"/>
      <c r="AC29" s="24"/>
      <c r="AD29" s="24"/>
      <c r="AE29" s="24"/>
      <c r="AF29" s="24" t="n">
        <f aca="false">-SUM(N29:AE29)</f>
        <v>-843.001428571429</v>
      </c>
      <c r="AG29" s="25" t="n">
        <f aca="false">SUM(H29:K29)+AF29+O29</f>
        <v>-0.00142857142850517</v>
      </c>
    </row>
    <row r="30" s="26" customFormat="true" ht="22.5" hidden="false" customHeight="true" outlineLevel="0" collapsed="false">
      <c r="A30" s="15" t="n">
        <v>42835</v>
      </c>
      <c r="B30" s="16"/>
      <c r="C30" s="17" t="s">
        <v>431</v>
      </c>
      <c r="D30" s="17" t="s">
        <v>432</v>
      </c>
      <c r="E30" s="17" t="s">
        <v>265</v>
      </c>
      <c r="F30" s="42" t="n">
        <v>187226</v>
      </c>
      <c r="G30" s="43" t="s">
        <v>433</v>
      </c>
      <c r="H30" s="21"/>
      <c r="I30" s="21"/>
      <c r="J30" s="21"/>
      <c r="K30" s="22" t="n">
        <v>799</v>
      </c>
      <c r="L30" s="69"/>
      <c r="M30" s="24" t="n">
        <f aca="false">SUM(H30:J30,K30/1.12)</f>
        <v>713.392857142857</v>
      </c>
      <c r="N30" s="24" t="n">
        <f aca="false">K30/1.12*0.12</f>
        <v>85.6071428571429</v>
      </c>
      <c r="O30" s="24" t="n">
        <f aca="false">-SUM(I30:J30,K30/1.12)*L30</f>
        <v>-0</v>
      </c>
      <c r="P30" s="24"/>
      <c r="Q30" s="24"/>
      <c r="R30" s="24"/>
      <c r="S30" s="24"/>
      <c r="T30" s="24"/>
      <c r="U30" s="24"/>
      <c r="V30" s="24"/>
      <c r="W30" s="24"/>
      <c r="X30" s="24" t="n">
        <v>713.39</v>
      </c>
      <c r="Y30" s="24"/>
      <c r="Z30" s="24"/>
      <c r="AA30" s="24"/>
      <c r="AB30" s="24"/>
      <c r="AC30" s="24"/>
      <c r="AD30" s="24"/>
      <c r="AE30" s="24"/>
      <c r="AF30" s="24" t="n">
        <f aca="false">-SUM(N30:AE30)</f>
        <v>-798.997142857143</v>
      </c>
      <c r="AG30" s="25" t="n">
        <f aca="false">SUM(H30:K30)+AF30+O30</f>
        <v>0.00285714285712402</v>
      </c>
    </row>
    <row r="31" s="26" customFormat="true" ht="22.5" hidden="false" customHeight="true" outlineLevel="0" collapsed="false">
      <c r="A31" s="15" t="n">
        <v>42835</v>
      </c>
      <c r="B31" s="16"/>
      <c r="C31" s="17" t="s">
        <v>96</v>
      </c>
      <c r="D31" s="17"/>
      <c r="E31" s="17"/>
      <c r="F31" s="42"/>
      <c r="G31" s="43" t="s">
        <v>97</v>
      </c>
      <c r="H31" s="21" t="n">
        <v>16</v>
      </c>
      <c r="I31" s="21"/>
      <c r="J31" s="21"/>
      <c r="K31" s="22"/>
      <c r="L31" s="69"/>
      <c r="M31" s="24" t="n">
        <f aca="false">SUM(H31:J31,K31/1.12)</f>
        <v>16</v>
      </c>
      <c r="N31" s="24" t="n">
        <f aca="false">K31/1.12*0.12</f>
        <v>0</v>
      </c>
      <c r="O31" s="24" t="n">
        <f aca="false">-SUM(I31:J31,K31/1.12)*L31</f>
        <v>-0</v>
      </c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 t="n">
        <v>16</v>
      </c>
      <c r="AB31" s="24"/>
      <c r="AC31" s="24"/>
      <c r="AD31" s="24"/>
      <c r="AE31" s="24"/>
      <c r="AF31" s="24" t="n">
        <f aca="false">-SUM(N31:AE31)</f>
        <v>-16</v>
      </c>
      <c r="AG31" s="25" t="n">
        <f aca="false">SUM(H31:K31)+AF31+O31</f>
        <v>0</v>
      </c>
    </row>
    <row r="32" s="26" customFormat="true" ht="22.5" hidden="false" customHeight="true" outlineLevel="0" collapsed="false">
      <c r="A32" s="15" t="n">
        <v>42835</v>
      </c>
      <c r="B32" s="16"/>
      <c r="C32" s="17" t="s">
        <v>339</v>
      </c>
      <c r="D32" s="17" t="s">
        <v>280</v>
      </c>
      <c r="E32" s="17" t="s">
        <v>281</v>
      </c>
      <c r="F32" s="42" t="n">
        <v>867</v>
      </c>
      <c r="G32" s="43" t="s">
        <v>434</v>
      </c>
      <c r="H32" s="21" t="n">
        <v>853</v>
      </c>
      <c r="I32" s="21"/>
      <c r="J32" s="21"/>
      <c r="K32" s="22"/>
      <c r="L32" s="69"/>
      <c r="M32" s="24" t="n">
        <f aca="false">SUM(H32:J32,K32/1.12)</f>
        <v>853</v>
      </c>
      <c r="N32" s="24" t="n">
        <f aca="false">K32/1.12*0.12</f>
        <v>0</v>
      </c>
      <c r="O32" s="24" t="n">
        <f aca="false">-SUM(I32:J32,K32/1.12)*L32</f>
        <v>-0</v>
      </c>
      <c r="P32" s="24" t="n">
        <v>853</v>
      </c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 t="n">
        <f aca="false">-SUM(N32:AE32)</f>
        <v>-853</v>
      </c>
      <c r="AG32" s="25" t="n">
        <f aca="false">SUM(H32:K32)+AF32+O32</f>
        <v>0</v>
      </c>
    </row>
    <row r="33" s="26" customFormat="true" ht="22.5" hidden="false" customHeight="true" outlineLevel="0" collapsed="false">
      <c r="A33" s="15" t="n">
        <v>42835</v>
      </c>
      <c r="B33" s="16"/>
      <c r="C33" s="17" t="s">
        <v>76</v>
      </c>
      <c r="D33" s="17" t="s">
        <v>77</v>
      </c>
      <c r="E33" s="17" t="s">
        <v>39</v>
      </c>
      <c r="F33" s="42" t="n">
        <v>19367</v>
      </c>
      <c r="G33" s="43" t="s">
        <v>435</v>
      </c>
      <c r="H33" s="21"/>
      <c r="I33" s="21"/>
      <c r="J33" s="21"/>
      <c r="K33" s="22" t="n">
        <v>76.75</v>
      </c>
      <c r="L33" s="69"/>
      <c r="M33" s="24" t="n">
        <f aca="false">SUM(H33:J33,K33/1.12)</f>
        <v>68.5267857142857</v>
      </c>
      <c r="N33" s="24" t="n">
        <f aca="false">K33/1.12*0.12</f>
        <v>8.22321428571429</v>
      </c>
      <c r="O33" s="24" t="n">
        <f aca="false">-SUM(I33:J33,K33/1.12)*L33</f>
        <v>-0</v>
      </c>
      <c r="P33" s="24" t="n">
        <v>68.53</v>
      </c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 t="n">
        <f aca="false">-SUM(N33:AE33)</f>
        <v>-76.7532142857143</v>
      </c>
      <c r="AG33" s="25" t="n">
        <f aca="false">SUM(H33:K33)+AF33+O33</f>
        <v>-0.00321428571427873</v>
      </c>
    </row>
    <row r="34" s="26" customFormat="true" ht="22.5" hidden="false" customHeight="true" outlineLevel="0" collapsed="false">
      <c r="A34" s="15" t="n">
        <v>42835</v>
      </c>
      <c r="B34" s="16"/>
      <c r="C34" s="17" t="s">
        <v>88</v>
      </c>
      <c r="D34" s="17"/>
      <c r="E34" s="17"/>
      <c r="F34" s="42"/>
      <c r="G34" s="43" t="s">
        <v>436</v>
      </c>
      <c r="H34" s="21" t="n">
        <v>100</v>
      </c>
      <c r="I34" s="21"/>
      <c r="J34" s="21"/>
      <c r="K34" s="22"/>
      <c r="L34" s="69"/>
      <c r="M34" s="24" t="n">
        <f aca="false">SUM(H34:J34,K34/1.12)</f>
        <v>100</v>
      </c>
      <c r="N34" s="24" t="n">
        <f aca="false">K34/1.12*0.12</f>
        <v>0</v>
      </c>
      <c r="O34" s="24" t="n">
        <f aca="false">-SUM(I34:J34,K34/1.12)*L34</f>
        <v>-0</v>
      </c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 t="n">
        <v>100</v>
      </c>
      <c r="AB34" s="24"/>
      <c r="AC34" s="24"/>
      <c r="AD34" s="24"/>
      <c r="AE34" s="24"/>
      <c r="AF34" s="24" t="n">
        <f aca="false">-SUM(N34:AE34)</f>
        <v>-100</v>
      </c>
      <c r="AG34" s="25" t="n">
        <f aca="false">SUM(H34:K34)+AF34+O34</f>
        <v>0</v>
      </c>
    </row>
    <row r="35" s="26" customFormat="true" ht="22.5" hidden="false" customHeight="true" outlineLevel="0" collapsed="false">
      <c r="A35" s="15" t="n">
        <v>42836</v>
      </c>
      <c r="B35" s="16"/>
      <c r="C35" s="17" t="s">
        <v>76</v>
      </c>
      <c r="D35" s="17" t="s">
        <v>77</v>
      </c>
      <c r="E35" s="17" t="s">
        <v>39</v>
      </c>
      <c r="F35" s="42" t="n">
        <v>19390</v>
      </c>
      <c r="G35" s="43" t="s">
        <v>437</v>
      </c>
      <c r="H35" s="21"/>
      <c r="I35" s="21"/>
      <c r="J35" s="21"/>
      <c r="K35" s="22" t="n">
        <v>388.29</v>
      </c>
      <c r="L35" s="69"/>
      <c r="M35" s="24" t="n">
        <f aca="false">SUM(H35:J35,K35/1.12)</f>
        <v>346.6875</v>
      </c>
      <c r="N35" s="24" t="n">
        <f aca="false">K35/1.12*0.12</f>
        <v>41.6025</v>
      </c>
      <c r="O35" s="24" t="n">
        <f aca="false">-SUM(I35:J35,K35/1.12)*L35</f>
        <v>-0</v>
      </c>
      <c r="P35" s="24" t="n">
        <v>346.69</v>
      </c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 t="n">
        <f aca="false">-SUM(N35:AE35)</f>
        <v>-388.2925</v>
      </c>
      <c r="AG35" s="25" t="n">
        <f aca="false">SUM(H35:K35)+AF35+O35</f>
        <v>-0.00249999999999773</v>
      </c>
    </row>
    <row r="36" s="26" customFormat="true" ht="22.5" hidden="false" customHeight="true" outlineLevel="0" collapsed="false">
      <c r="A36" s="15" t="n">
        <v>42836</v>
      </c>
      <c r="B36" s="16"/>
      <c r="C36" s="17" t="s">
        <v>76</v>
      </c>
      <c r="D36" s="17" t="s">
        <v>77</v>
      </c>
      <c r="E36" s="17" t="s">
        <v>39</v>
      </c>
      <c r="F36" s="42" t="n">
        <v>19392</v>
      </c>
      <c r="G36" s="43" t="s">
        <v>276</v>
      </c>
      <c r="H36" s="21"/>
      <c r="I36" s="21"/>
      <c r="J36" s="21"/>
      <c r="K36" s="22" t="n">
        <v>478.9</v>
      </c>
      <c r="L36" s="69"/>
      <c r="M36" s="24" t="n">
        <f aca="false">SUM(H36:J36,K36/1.12)</f>
        <v>427.589285714286</v>
      </c>
      <c r="N36" s="24" t="n">
        <f aca="false">K36/1.12*0.12</f>
        <v>51.3107142857143</v>
      </c>
      <c r="O36" s="24" t="n">
        <f aca="false">-SUM(I36:J36,K36/1.12)*L36</f>
        <v>-0</v>
      </c>
      <c r="P36" s="24" t="n">
        <v>427.59</v>
      </c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 t="n">
        <f aca="false">-SUM(N36:AE36)</f>
        <v>-478.900714285714</v>
      </c>
      <c r="AG36" s="25" t="n">
        <f aca="false">SUM(H36:K36)+AF36+O36</f>
        <v>-0.000714285714252583</v>
      </c>
    </row>
    <row r="37" s="26" customFormat="true" ht="22.5" hidden="false" customHeight="true" outlineLevel="0" collapsed="false">
      <c r="A37" s="15" t="n">
        <v>42837</v>
      </c>
      <c r="B37" s="16"/>
      <c r="C37" s="17" t="s">
        <v>76</v>
      </c>
      <c r="D37" s="17" t="s">
        <v>77</v>
      </c>
      <c r="E37" s="17" t="s">
        <v>39</v>
      </c>
      <c r="F37" s="42" t="n">
        <v>19447</v>
      </c>
      <c r="G37" s="43" t="s">
        <v>438</v>
      </c>
      <c r="H37" s="21"/>
      <c r="I37" s="21"/>
      <c r="J37" s="21"/>
      <c r="K37" s="22" t="n">
        <v>49.5</v>
      </c>
      <c r="L37" s="69"/>
      <c r="M37" s="24" t="n">
        <f aca="false">SUM(H37:J37,K37/1.12)</f>
        <v>44.1964285714286</v>
      </c>
      <c r="N37" s="24" t="n">
        <f aca="false">K37/1.12*0.12</f>
        <v>5.30357142857143</v>
      </c>
      <c r="O37" s="24" t="n">
        <f aca="false">-SUM(I37:J37,K37/1.12)*L37</f>
        <v>-0</v>
      </c>
      <c r="P37" s="24" t="n">
        <v>44.2</v>
      </c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 t="n">
        <f aca="false">-SUM(N37:AE37)</f>
        <v>-49.5035714285714</v>
      </c>
      <c r="AG37" s="25" t="n">
        <f aca="false">SUM(H37:K37)+AF37+O37</f>
        <v>-0.00357142857143344</v>
      </c>
    </row>
    <row r="38" s="26" customFormat="true" ht="22.5" hidden="false" customHeight="true" outlineLevel="0" collapsed="false">
      <c r="A38" s="15" t="n">
        <v>42837</v>
      </c>
      <c r="B38" s="16"/>
      <c r="C38" s="17" t="s">
        <v>76</v>
      </c>
      <c r="D38" s="17" t="s">
        <v>77</v>
      </c>
      <c r="E38" s="17" t="s">
        <v>39</v>
      </c>
      <c r="F38" s="42" t="n">
        <v>19479</v>
      </c>
      <c r="G38" s="43" t="s">
        <v>276</v>
      </c>
      <c r="H38" s="21"/>
      <c r="I38" s="21"/>
      <c r="J38" s="21"/>
      <c r="K38" s="22" t="n">
        <v>111.9</v>
      </c>
      <c r="L38" s="69"/>
      <c r="M38" s="24" t="n">
        <f aca="false">SUM(H38:J38,K38/1.12)</f>
        <v>99.9107142857143</v>
      </c>
      <c r="N38" s="24" t="n">
        <f aca="false">K38/1.12*0.12</f>
        <v>11.9892857142857</v>
      </c>
      <c r="O38" s="24" t="n">
        <f aca="false">-SUM(I38:J38,K38/1.12)*L38</f>
        <v>-0</v>
      </c>
      <c r="P38" s="24" t="n">
        <v>99.91</v>
      </c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 t="n">
        <f aca="false">-SUM(N38:AE38)</f>
        <v>-111.899285714286</v>
      </c>
      <c r="AG38" s="25" t="n">
        <f aca="false">SUM(H38:K38)+AF38+O38</f>
        <v>0.000714285714295215</v>
      </c>
    </row>
    <row r="39" s="26" customFormat="true" ht="22.5" hidden="false" customHeight="true" outlineLevel="0" collapsed="false">
      <c r="A39" s="15" t="n">
        <v>42837</v>
      </c>
      <c r="B39" s="16"/>
      <c r="C39" s="17" t="s">
        <v>76</v>
      </c>
      <c r="D39" s="17" t="s">
        <v>77</v>
      </c>
      <c r="E39" s="17" t="s">
        <v>39</v>
      </c>
      <c r="F39" s="42" t="n">
        <v>19431</v>
      </c>
      <c r="G39" s="43" t="s">
        <v>439</v>
      </c>
      <c r="H39" s="21"/>
      <c r="I39" s="21"/>
      <c r="J39" s="21"/>
      <c r="K39" s="22" t="n">
        <v>408.25</v>
      </c>
      <c r="L39" s="69"/>
      <c r="M39" s="24" t="n">
        <f aca="false">SUM(H39:J39,K39/1.12)</f>
        <v>364.508928571429</v>
      </c>
      <c r="N39" s="24" t="n">
        <f aca="false">K39/1.12*0.12</f>
        <v>43.7410714285714</v>
      </c>
      <c r="O39" s="24" t="n">
        <f aca="false">-SUM(I39:J39,K39/1.12)*L39</f>
        <v>-0</v>
      </c>
      <c r="P39" s="24" t="n">
        <v>364.51</v>
      </c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 t="n">
        <f aca="false">-SUM(N39:AE39)</f>
        <v>-408.251071428571</v>
      </c>
      <c r="AG39" s="25" t="n">
        <f aca="false">SUM(H39:K39)+AF39+O39</f>
        <v>-0.00107142857143572</v>
      </c>
    </row>
    <row r="40" s="26" customFormat="true" ht="22.5" hidden="false" customHeight="true" outlineLevel="0" collapsed="false">
      <c r="A40" s="15" t="n">
        <v>42842</v>
      </c>
      <c r="B40" s="16"/>
      <c r="C40" s="17" t="s">
        <v>76</v>
      </c>
      <c r="D40" s="17" t="s">
        <v>77</v>
      </c>
      <c r="E40" s="17" t="s">
        <v>39</v>
      </c>
      <c r="F40" s="42" t="n">
        <v>19461</v>
      </c>
      <c r="G40" s="43" t="s">
        <v>439</v>
      </c>
      <c r="H40" s="21"/>
      <c r="I40" s="21"/>
      <c r="J40" s="21"/>
      <c r="K40" s="22" t="n">
        <v>400</v>
      </c>
      <c r="L40" s="69"/>
      <c r="M40" s="24" t="n">
        <f aca="false">SUM(H40:J40,K40/1.12)</f>
        <v>357.142857142857</v>
      </c>
      <c r="N40" s="24" t="n">
        <f aca="false">K40/1.12*0.12</f>
        <v>42.8571428571429</v>
      </c>
      <c r="O40" s="24" t="n">
        <f aca="false">-SUM(I40:J40,K40/1.12)*L40</f>
        <v>-0</v>
      </c>
      <c r="P40" s="24" t="n">
        <v>357.14</v>
      </c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 t="n">
        <f aca="false">-SUM(N40:AE40)</f>
        <v>-399.997142857143</v>
      </c>
      <c r="AG40" s="25" t="n">
        <f aca="false">SUM(H40:K40)+AF40+O40</f>
        <v>0.00285714285718086</v>
      </c>
    </row>
    <row r="41" s="26" customFormat="true" ht="22.5" hidden="false" customHeight="true" outlineLevel="0" collapsed="false">
      <c r="A41" s="15" t="n">
        <v>42842</v>
      </c>
      <c r="B41" s="16"/>
      <c r="C41" s="17" t="s">
        <v>76</v>
      </c>
      <c r="D41" s="17" t="s">
        <v>77</v>
      </c>
      <c r="E41" s="17" t="s">
        <v>39</v>
      </c>
      <c r="F41" s="42" t="n">
        <v>19482</v>
      </c>
      <c r="G41" s="43" t="s">
        <v>440</v>
      </c>
      <c r="H41" s="21"/>
      <c r="I41" s="21"/>
      <c r="J41" s="21"/>
      <c r="K41" s="22" t="n">
        <v>160</v>
      </c>
      <c r="L41" s="69"/>
      <c r="M41" s="24" t="n">
        <f aca="false">SUM(H41:J41,K41/1.12)</f>
        <v>142.857142857143</v>
      </c>
      <c r="N41" s="24" t="n">
        <f aca="false">K41/1.12*0.12</f>
        <v>17.1428571428571</v>
      </c>
      <c r="O41" s="24" t="n">
        <f aca="false">-SUM(I41:J41,K41/1.12)*L41</f>
        <v>-0</v>
      </c>
      <c r="P41" s="24" t="n">
        <v>142.86</v>
      </c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 t="n">
        <f aca="false">-SUM(N41:AE41)</f>
        <v>-160.002857142857</v>
      </c>
      <c r="AG41" s="25" t="n">
        <f aca="false">SUM(H41:K41)+AF41+O41</f>
        <v>-0.00285714285715244</v>
      </c>
    </row>
    <row r="42" s="26" customFormat="true" ht="22.5" hidden="false" customHeight="true" outlineLevel="0" collapsed="false">
      <c r="A42" s="15" t="n">
        <v>42842</v>
      </c>
      <c r="B42" s="16"/>
      <c r="C42" s="17" t="s">
        <v>46</v>
      </c>
      <c r="D42" s="17" t="s">
        <v>47</v>
      </c>
      <c r="E42" s="17" t="s">
        <v>265</v>
      </c>
      <c r="F42" s="42" t="n">
        <v>45125</v>
      </c>
      <c r="G42" s="43" t="s">
        <v>53</v>
      </c>
      <c r="H42" s="21"/>
      <c r="I42" s="21"/>
      <c r="J42" s="21"/>
      <c r="K42" s="22" t="n">
        <v>148.5</v>
      </c>
      <c r="L42" s="69"/>
      <c r="M42" s="24" t="n">
        <f aca="false">SUM(H42:J42,K42/1.12)</f>
        <v>132.589285714286</v>
      </c>
      <c r="N42" s="24" t="n">
        <f aca="false">K42/1.12*0.12</f>
        <v>15.9107142857143</v>
      </c>
      <c r="O42" s="24" t="n">
        <f aca="false">-SUM(I42:J42,K42/1.12)*L42</f>
        <v>-0</v>
      </c>
      <c r="P42" s="24"/>
      <c r="Q42" s="24" t="n">
        <v>132.59</v>
      </c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 t="n">
        <f aca="false">-SUM(N42:AE42)</f>
        <v>-148.500714285714</v>
      </c>
      <c r="AG42" s="25" t="n">
        <f aca="false">SUM(H42:K42)+AF42+O42</f>
        <v>-0.000714285714281004</v>
      </c>
    </row>
    <row r="43" s="26" customFormat="true" ht="33.75" hidden="false" customHeight="true" outlineLevel="0" collapsed="false">
      <c r="A43" s="15" t="n">
        <v>42842</v>
      </c>
      <c r="B43" s="16"/>
      <c r="C43" s="17" t="s">
        <v>46</v>
      </c>
      <c r="D43" s="17" t="s">
        <v>47</v>
      </c>
      <c r="E43" s="17" t="s">
        <v>265</v>
      </c>
      <c r="F43" s="42" t="n">
        <v>25967</v>
      </c>
      <c r="G43" s="43" t="s">
        <v>441</v>
      </c>
      <c r="H43" s="21"/>
      <c r="I43" s="21"/>
      <c r="J43" s="21"/>
      <c r="K43" s="22" t="n">
        <f aca="false">1463.35+175.6</f>
        <v>1638.95</v>
      </c>
      <c r="L43" s="69"/>
      <c r="M43" s="24" t="n">
        <f aca="false">SUM(H43:J43,K43/1.12)</f>
        <v>1463.34821428571</v>
      </c>
      <c r="N43" s="24" t="n">
        <f aca="false">K43/1.12*0.12</f>
        <v>175.601785714286</v>
      </c>
      <c r="O43" s="24" t="n">
        <f aca="false">-SUM(I43:J43,K43/1.12)*L43</f>
        <v>-0</v>
      </c>
      <c r="P43" s="24" t="n">
        <v>1463.35</v>
      </c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 t="n">
        <f aca="false">-SUM(N43:AE43)</f>
        <v>-1638.95178571429</v>
      </c>
      <c r="AG43" s="25" t="n">
        <f aca="false">SUM(H43:K43)+AF43+O43</f>
        <v>-0.0017857142856883</v>
      </c>
    </row>
    <row r="44" s="26" customFormat="true" ht="22.5" hidden="false" customHeight="true" outlineLevel="0" collapsed="false">
      <c r="A44" s="15" t="n">
        <v>42842</v>
      </c>
      <c r="B44" s="16"/>
      <c r="C44" s="17" t="s">
        <v>46</v>
      </c>
      <c r="D44" s="17" t="s">
        <v>47</v>
      </c>
      <c r="E44" s="17" t="s">
        <v>265</v>
      </c>
      <c r="F44" s="42" t="n">
        <v>25967</v>
      </c>
      <c r="G44" s="43" t="s">
        <v>73</v>
      </c>
      <c r="H44" s="21"/>
      <c r="I44" s="21"/>
      <c r="J44" s="21" t="n">
        <v>657.9</v>
      </c>
      <c r="K44" s="22"/>
      <c r="L44" s="69"/>
      <c r="M44" s="24" t="n">
        <f aca="false">SUM(H44:J44,K44/1.12)</f>
        <v>657.9</v>
      </c>
      <c r="N44" s="24" t="n">
        <f aca="false">K44/1.12*0.12</f>
        <v>0</v>
      </c>
      <c r="O44" s="24" t="n">
        <f aca="false">-SUM(I44:J44,K44/1.12)*L44</f>
        <v>-0</v>
      </c>
      <c r="P44" s="24" t="n">
        <v>657.9</v>
      </c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 t="n">
        <f aca="false">-SUM(N44:AE44)</f>
        <v>-657.9</v>
      </c>
      <c r="AG44" s="25" t="n">
        <f aca="false">SUM(H44:K44)+AF44+O44</f>
        <v>0</v>
      </c>
    </row>
    <row r="45" s="26" customFormat="true" ht="22.5" hidden="false" customHeight="true" outlineLevel="0" collapsed="false">
      <c r="A45" s="15" t="n">
        <v>42842</v>
      </c>
      <c r="B45" s="16"/>
      <c r="C45" s="17" t="s">
        <v>37</v>
      </c>
      <c r="D45" s="17" t="s">
        <v>105</v>
      </c>
      <c r="E45" s="17" t="s">
        <v>39</v>
      </c>
      <c r="F45" s="42" t="n">
        <v>595041</v>
      </c>
      <c r="G45" s="43" t="s">
        <v>442</v>
      </c>
      <c r="H45" s="21"/>
      <c r="I45" s="21"/>
      <c r="J45" s="21"/>
      <c r="K45" s="22" t="n">
        <v>130</v>
      </c>
      <c r="L45" s="69"/>
      <c r="M45" s="24" t="n">
        <f aca="false">SUM(H45:J45,K45/1.12)</f>
        <v>116.071428571429</v>
      </c>
      <c r="N45" s="24" t="n">
        <f aca="false">K45/1.12*0.12</f>
        <v>13.9285714285714</v>
      </c>
      <c r="O45" s="24" t="n">
        <f aca="false">-SUM(I45:J45,K45/1.12)*L45</f>
        <v>-0</v>
      </c>
      <c r="P45" s="24"/>
      <c r="Q45" s="24"/>
      <c r="R45" s="24"/>
      <c r="S45" s="24"/>
      <c r="T45" s="24" t="n">
        <v>116.07</v>
      </c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 t="n">
        <f aca="false">-SUM(N45:AE45)</f>
        <v>-129.998571428571</v>
      </c>
      <c r="AG45" s="25" t="n">
        <f aca="false">SUM(H45:K45)+AF45+O45</f>
        <v>0.00142857142859043</v>
      </c>
    </row>
    <row r="46" s="26" customFormat="true" ht="20.25" hidden="false" customHeight="true" outlineLevel="0" collapsed="false">
      <c r="A46" s="15" t="n">
        <v>42843</v>
      </c>
      <c r="B46" s="16"/>
      <c r="C46" s="17" t="s">
        <v>232</v>
      </c>
      <c r="D46" s="17" t="s">
        <v>233</v>
      </c>
      <c r="E46" s="17" t="s">
        <v>234</v>
      </c>
      <c r="F46" s="42" t="n">
        <v>16075</v>
      </c>
      <c r="G46" s="43" t="s">
        <v>443</v>
      </c>
      <c r="H46" s="21"/>
      <c r="I46" s="21"/>
      <c r="J46" s="21"/>
      <c r="K46" s="22" t="n">
        <v>471.73</v>
      </c>
      <c r="L46" s="69"/>
      <c r="M46" s="24" t="n">
        <f aca="false">SUM(H46:J46,K46/1.12)</f>
        <v>421.1875</v>
      </c>
      <c r="N46" s="24" t="n">
        <f aca="false">K46/1.12*0.12</f>
        <v>50.5425</v>
      </c>
      <c r="O46" s="24" t="n">
        <f aca="false">-SUM(I46:J46,K46/1.12)*L46</f>
        <v>-0</v>
      </c>
      <c r="P46" s="24" t="n">
        <v>421.19</v>
      </c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 t="n">
        <f aca="false">-SUM(N46:AE46)</f>
        <v>-471.7325</v>
      </c>
      <c r="AG46" s="25" t="n">
        <f aca="false">SUM(H46:K46)+AF46+O46</f>
        <v>-0.00249999999999773</v>
      </c>
    </row>
    <row r="47" s="26" customFormat="true" ht="20.25" hidden="false" customHeight="true" outlineLevel="0" collapsed="false">
      <c r="A47" s="15" t="n">
        <v>42843</v>
      </c>
      <c r="B47" s="16"/>
      <c r="C47" s="17" t="s">
        <v>76</v>
      </c>
      <c r="D47" s="17" t="s">
        <v>77</v>
      </c>
      <c r="E47" s="17" t="s">
        <v>39</v>
      </c>
      <c r="F47" s="42" t="n">
        <v>19499</v>
      </c>
      <c r="G47" s="43" t="s">
        <v>440</v>
      </c>
      <c r="H47" s="21"/>
      <c r="I47" s="21"/>
      <c r="J47" s="21"/>
      <c r="K47" s="22" t="n">
        <v>80</v>
      </c>
      <c r="L47" s="69"/>
      <c r="M47" s="24" t="n">
        <f aca="false">SUM(H47:J47,K47/1.12)</f>
        <v>71.4285714285714</v>
      </c>
      <c r="N47" s="24" t="n">
        <f aca="false">K47/1.12*0.12</f>
        <v>8.57142857142857</v>
      </c>
      <c r="O47" s="24" t="n">
        <f aca="false">-SUM(I47:J47,K47/1.12)*L47</f>
        <v>-0</v>
      </c>
      <c r="P47" s="24" t="n">
        <v>71.43</v>
      </c>
      <c r="Q47" s="24"/>
      <c r="R47" s="24"/>
      <c r="S47" s="24" t="s">
        <v>444</v>
      </c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 t="n">
        <f aca="false">-SUM(N47:AE47)</f>
        <v>-80.0014285714286</v>
      </c>
      <c r="AG47" s="25" t="n">
        <f aca="false">SUM(H47:K47)+AF47+O47</f>
        <v>-0.00142857142857622</v>
      </c>
    </row>
    <row r="48" s="26" customFormat="true" ht="25.5" hidden="false" customHeight="true" outlineLevel="0" collapsed="false">
      <c r="A48" s="15" t="n">
        <v>42843</v>
      </c>
      <c r="B48" s="16"/>
      <c r="C48" s="17" t="s">
        <v>96</v>
      </c>
      <c r="D48" s="17"/>
      <c r="E48" s="17"/>
      <c r="F48" s="42"/>
      <c r="G48" s="43" t="s">
        <v>445</v>
      </c>
      <c r="H48" s="21" t="n">
        <v>96</v>
      </c>
      <c r="I48" s="21"/>
      <c r="J48" s="21"/>
      <c r="K48" s="22"/>
      <c r="L48" s="69"/>
      <c r="M48" s="24" t="n">
        <f aca="false">SUM(H48:J48,K48/1.12)</f>
        <v>96</v>
      </c>
      <c r="N48" s="24" t="n">
        <f aca="false">K48/1.12*0.12</f>
        <v>0</v>
      </c>
      <c r="O48" s="24" t="n">
        <f aca="false">-SUM(I48:J48,K48/1.12)*L48</f>
        <v>-0</v>
      </c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 t="n">
        <v>96</v>
      </c>
      <c r="AB48" s="24"/>
      <c r="AC48" s="24"/>
      <c r="AD48" s="24"/>
      <c r="AE48" s="24"/>
      <c r="AF48" s="24" t="n">
        <f aca="false">-SUM(N48:AE48)</f>
        <v>-96</v>
      </c>
      <c r="AG48" s="25" t="n">
        <f aca="false">SUM(H48:K48)+AF48+O48</f>
        <v>0</v>
      </c>
    </row>
    <row r="49" s="26" customFormat="true" ht="25.5" hidden="false" customHeight="true" outlineLevel="0" collapsed="false">
      <c r="A49" s="15" t="n">
        <v>42844</v>
      </c>
      <c r="B49" s="16"/>
      <c r="C49" s="17" t="s">
        <v>96</v>
      </c>
      <c r="D49" s="17"/>
      <c r="E49" s="17"/>
      <c r="F49" s="42"/>
      <c r="G49" s="43" t="s">
        <v>97</v>
      </c>
      <c r="H49" s="21" t="n">
        <v>16</v>
      </c>
      <c r="I49" s="21"/>
      <c r="J49" s="21"/>
      <c r="K49" s="22"/>
      <c r="L49" s="69"/>
      <c r="M49" s="24" t="n">
        <f aca="false">SUM(H49:J49,K49/1.12)</f>
        <v>16</v>
      </c>
      <c r="N49" s="24" t="n">
        <f aca="false">K49/1.12*0.12</f>
        <v>0</v>
      </c>
      <c r="O49" s="24" t="n">
        <f aca="false">-SUM(I49:J49,K49/1.12)*L49</f>
        <v>-0</v>
      </c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 t="n">
        <v>16</v>
      </c>
      <c r="AB49" s="24"/>
      <c r="AC49" s="24"/>
      <c r="AD49" s="24"/>
      <c r="AE49" s="24"/>
      <c r="AF49" s="24" t="n">
        <f aca="false">-SUM(N49:AE49)</f>
        <v>-16</v>
      </c>
      <c r="AG49" s="25" t="n">
        <f aca="false">SUM(H49:K49)+AF49+O49</f>
        <v>0</v>
      </c>
    </row>
    <row r="50" s="26" customFormat="true" ht="25.5" hidden="false" customHeight="true" outlineLevel="0" collapsed="false">
      <c r="A50" s="15" t="n">
        <v>42844</v>
      </c>
      <c r="B50" s="16"/>
      <c r="C50" s="17" t="s">
        <v>46</v>
      </c>
      <c r="D50" s="17" t="s">
        <v>47</v>
      </c>
      <c r="E50" s="17" t="s">
        <v>265</v>
      </c>
      <c r="F50" s="42" t="n">
        <v>30363</v>
      </c>
      <c r="G50" s="43" t="s">
        <v>446</v>
      </c>
      <c r="H50" s="21"/>
      <c r="I50" s="21"/>
      <c r="J50" s="21"/>
      <c r="K50" s="22" t="n">
        <f aca="false">419.64+50.36</f>
        <v>470</v>
      </c>
      <c r="L50" s="69"/>
      <c r="M50" s="24" t="n">
        <f aca="false">SUM(H50:J50,K50/1.12)</f>
        <v>419.642857142857</v>
      </c>
      <c r="N50" s="24" t="n">
        <f aca="false">K50/1.12*0.12</f>
        <v>50.3571428571429</v>
      </c>
      <c r="O50" s="24" t="n">
        <f aca="false">-SUM(I50:J50,K50/1.12)*L50</f>
        <v>-0</v>
      </c>
      <c r="P50" s="24" t="n">
        <v>419.64</v>
      </c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 t="n">
        <f aca="false">-SUM(N50:AE50)</f>
        <v>-469.997142857143</v>
      </c>
      <c r="AG50" s="25" t="n">
        <f aca="false">SUM(H50:K50)+AF50+O50</f>
        <v>0.00285714285718086</v>
      </c>
    </row>
    <row r="51" s="26" customFormat="true" ht="25.5" hidden="false" customHeight="true" outlineLevel="0" collapsed="false">
      <c r="A51" s="15" t="n">
        <v>42844</v>
      </c>
      <c r="B51" s="16"/>
      <c r="C51" s="17" t="s">
        <v>46</v>
      </c>
      <c r="D51" s="17" t="s">
        <v>47</v>
      </c>
      <c r="E51" s="17" t="s">
        <v>265</v>
      </c>
      <c r="F51" s="42" t="n">
        <v>30363</v>
      </c>
      <c r="G51" s="43" t="s">
        <v>447</v>
      </c>
      <c r="H51" s="21"/>
      <c r="I51" s="21"/>
      <c r="J51" s="21" t="n">
        <v>489.33</v>
      </c>
      <c r="K51" s="22"/>
      <c r="L51" s="69"/>
      <c r="M51" s="24" t="n">
        <f aca="false">SUM(H51:J51,K51/1.12)</f>
        <v>489.33</v>
      </c>
      <c r="N51" s="24" t="n">
        <f aca="false">K51/1.12*0.12</f>
        <v>0</v>
      </c>
      <c r="O51" s="24" t="n">
        <f aca="false">-SUM(I51:J51,K51/1.12)*L51</f>
        <v>-0</v>
      </c>
      <c r="P51" s="24" t="n">
        <v>489.33</v>
      </c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 t="n">
        <f aca="false">-SUM(N51:AE51)</f>
        <v>-489.33</v>
      </c>
      <c r="AG51" s="25" t="n">
        <f aca="false">SUM(H51:K51)+AF51+O51</f>
        <v>0</v>
      </c>
    </row>
    <row r="52" s="26" customFormat="true" ht="25.5" hidden="false" customHeight="true" outlineLevel="0" collapsed="false">
      <c r="A52" s="15" t="n">
        <v>42844</v>
      </c>
      <c r="B52" s="16"/>
      <c r="C52" s="17" t="s">
        <v>46</v>
      </c>
      <c r="D52" s="17" t="s">
        <v>47</v>
      </c>
      <c r="E52" s="17" t="s">
        <v>265</v>
      </c>
      <c r="F52" s="42" t="n">
        <v>23714</v>
      </c>
      <c r="G52" s="43" t="s">
        <v>448</v>
      </c>
      <c r="H52" s="21"/>
      <c r="I52" s="21"/>
      <c r="J52" s="21"/>
      <c r="K52" s="22" t="n">
        <v>299.5</v>
      </c>
      <c r="L52" s="69"/>
      <c r="M52" s="24" t="n">
        <f aca="false">SUM(H52:J52,K52/1.12)</f>
        <v>267.410714285714</v>
      </c>
      <c r="N52" s="24" t="n">
        <f aca="false">K52/1.12*0.12</f>
        <v>32.0892857142857</v>
      </c>
      <c r="O52" s="24" t="n">
        <f aca="false">-SUM(I52:J52,K52/1.12)*L52</f>
        <v>-0</v>
      </c>
      <c r="P52" s="24"/>
      <c r="Q52" s="24"/>
      <c r="R52" s="24"/>
      <c r="S52" s="24"/>
      <c r="T52" s="24"/>
      <c r="U52" s="24"/>
      <c r="V52" s="24"/>
      <c r="W52" s="24"/>
      <c r="X52" s="24"/>
      <c r="Y52" s="24" t="n">
        <v>267.41</v>
      </c>
      <c r="Z52" s="24"/>
      <c r="AA52" s="24"/>
      <c r="AB52" s="24"/>
      <c r="AC52" s="24"/>
      <c r="AD52" s="24"/>
      <c r="AE52" s="24"/>
      <c r="AF52" s="24" t="n">
        <f aca="false">-SUM(N52:AE52)</f>
        <v>-299.499285714286</v>
      </c>
      <c r="AG52" s="25" t="n">
        <f aca="false">SUM(H52:K52)+AF52+O52</f>
        <v>0.000714285714252583</v>
      </c>
    </row>
    <row r="53" s="26" customFormat="true" ht="22.5" hidden="false" customHeight="true" outlineLevel="0" collapsed="false">
      <c r="A53" s="15" t="n">
        <v>42845</v>
      </c>
      <c r="B53" s="16"/>
      <c r="C53" s="17" t="s">
        <v>339</v>
      </c>
      <c r="D53" s="17" t="s">
        <v>280</v>
      </c>
      <c r="E53" s="17" t="s">
        <v>281</v>
      </c>
      <c r="F53" s="42" t="n">
        <v>895</v>
      </c>
      <c r="G53" s="43" t="s">
        <v>449</v>
      </c>
      <c r="H53" s="21"/>
      <c r="I53" s="21"/>
      <c r="J53" s="21" t="n">
        <v>1900</v>
      </c>
      <c r="K53" s="22"/>
      <c r="L53" s="69"/>
      <c r="M53" s="24" t="n">
        <f aca="false">SUM(H53:J53,K53/1.12)</f>
        <v>1900</v>
      </c>
      <c r="N53" s="24" t="n">
        <f aca="false">K53/1.12*0.12</f>
        <v>0</v>
      </c>
      <c r="O53" s="24" t="n">
        <f aca="false">-SUM(I53:J53,K53/1.12)*L53</f>
        <v>-0</v>
      </c>
      <c r="P53" s="24" t="n">
        <v>1900</v>
      </c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 t="n">
        <f aca="false">-SUM(N53:AE53)</f>
        <v>-1900</v>
      </c>
      <c r="AG53" s="25" t="n">
        <f aca="false">SUM(H53:K53)+AF53+O53</f>
        <v>0</v>
      </c>
    </row>
    <row r="54" s="26" customFormat="true" ht="22.5" hidden="false" customHeight="true" outlineLevel="0" collapsed="false">
      <c r="A54" s="15" t="n">
        <v>42845</v>
      </c>
      <c r="B54" s="16"/>
      <c r="C54" s="17" t="s">
        <v>88</v>
      </c>
      <c r="D54" s="17"/>
      <c r="E54" s="17"/>
      <c r="F54" s="42"/>
      <c r="G54" s="43" t="s">
        <v>436</v>
      </c>
      <c r="H54" s="21" t="n">
        <v>100</v>
      </c>
      <c r="I54" s="21"/>
      <c r="J54" s="21"/>
      <c r="K54" s="22"/>
      <c r="L54" s="69"/>
      <c r="M54" s="24" t="n">
        <f aca="false">SUM(H54:J54,K54/1.12)</f>
        <v>100</v>
      </c>
      <c r="N54" s="24" t="n">
        <f aca="false">K54/1.12*0.12</f>
        <v>0</v>
      </c>
      <c r="O54" s="24" t="n">
        <f aca="false">-SUM(I54:J54,K54/1.12)*L54</f>
        <v>-0</v>
      </c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 t="n">
        <v>100</v>
      </c>
      <c r="AB54" s="24"/>
      <c r="AC54" s="24"/>
      <c r="AD54" s="24"/>
      <c r="AE54" s="24"/>
      <c r="AF54" s="24" t="n">
        <f aca="false">-SUM(N54:AE54)</f>
        <v>-100</v>
      </c>
      <c r="AG54" s="25" t="n">
        <f aca="false">SUM(H54:K54)+AF54+O54</f>
        <v>0</v>
      </c>
    </row>
    <row r="55" s="26" customFormat="true" ht="20.25" hidden="false" customHeight="true" outlineLevel="0" collapsed="false">
      <c r="A55" s="15" t="n">
        <v>42845</v>
      </c>
      <c r="B55" s="16"/>
      <c r="C55" s="17" t="s">
        <v>450</v>
      </c>
      <c r="D55" s="17" t="s">
        <v>451</v>
      </c>
      <c r="E55" s="17" t="s">
        <v>452</v>
      </c>
      <c r="F55" s="42" t="n">
        <v>852719</v>
      </c>
      <c r="G55" s="43" t="s">
        <v>448</v>
      </c>
      <c r="H55" s="21"/>
      <c r="I55" s="21"/>
      <c r="J55" s="21"/>
      <c r="K55" s="22" t="n">
        <v>249.75</v>
      </c>
      <c r="L55" s="69"/>
      <c r="M55" s="24" t="n">
        <f aca="false">SUM(H55:J55,K55/1.12)</f>
        <v>222.991071428571</v>
      </c>
      <c r="N55" s="24" t="n">
        <f aca="false">K55/1.12*0.12</f>
        <v>26.7589285714286</v>
      </c>
      <c r="O55" s="24" t="n">
        <f aca="false">-SUM(I55:J55,K55/1.12)*L55</f>
        <v>-0</v>
      </c>
      <c r="P55" s="24"/>
      <c r="Q55" s="24"/>
      <c r="R55" s="24"/>
      <c r="S55" s="24"/>
      <c r="T55" s="24"/>
      <c r="U55" s="24"/>
      <c r="V55" s="24"/>
      <c r="W55" s="24"/>
      <c r="X55" s="24"/>
      <c r="Y55" s="24" t="n">
        <v>222.99</v>
      </c>
      <c r="Z55" s="24"/>
      <c r="AA55" s="24"/>
      <c r="AB55" s="24"/>
      <c r="AC55" s="24"/>
      <c r="AD55" s="24"/>
      <c r="AE55" s="24"/>
      <c r="AF55" s="24" t="n">
        <f aca="false">-SUM(N55:AE55)</f>
        <v>-249.748928571429</v>
      </c>
      <c r="AG55" s="25" t="n">
        <f aca="false">SUM(H55:K55)+AF55+O55</f>
        <v>0.00107142857143572</v>
      </c>
    </row>
    <row r="56" s="26" customFormat="true" ht="20.25" hidden="false" customHeight="true" outlineLevel="0" collapsed="false">
      <c r="A56" s="15" t="n">
        <v>42845</v>
      </c>
      <c r="B56" s="16"/>
      <c r="C56" s="17" t="s">
        <v>76</v>
      </c>
      <c r="D56" s="17" t="s">
        <v>77</v>
      </c>
      <c r="E56" s="17" t="s">
        <v>39</v>
      </c>
      <c r="F56" s="42" t="n">
        <v>17566</v>
      </c>
      <c r="G56" s="43" t="s">
        <v>225</v>
      </c>
      <c r="H56" s="21"/>
      <c r="I56" s="21"/>
      <c r="J56" s="21"/>
      <c r="K56" s="22" t="n">
        <v>55.79</v>
      </c>
      <c r="L56" s="69"/>
      <c r="M56" s="24" t="n">
        <f aca="false">SUM(H56:J56,K56/1.12)</f>
        <v>49.8125</v>
      </c>
      <c r="N56" s="24" t="n">
        <f aca="false">K56/1.12*0.12</f>
        <v>5.9775</v>
      </c>
      <c r="O56" s="24" t="n">
        <f aca="false">-SUM(I56:J56,K56/1.12)*L56</f>
        <v>-0</v>
      </c>
      <c r="P56" s="24" t="n">
        <v>49.81</v>
      </c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 t="n">
        <f aca="false">-SUM(N56:AE56)</f>
        <v>-55.7875</v>
      </c>
      <c r="AG56" s="25" t="n">
        <f aca="false">SUM(H56:K56)+AF56+O56</f>
        <v>0.00249999999999773</v>
      </c>
    </row>
    <row r="57" s="26" customFormat="true" ht="20.25" hidden="true" customHeight="true" outlineLevel="0" collapsed="false">
      <c r="A57" s="15"/>
      <c r="B57" s="16"/>
      <c r="C57" s="17"/>
      <c r="D57" s="17"/>
      <c r="E57" s="17"/>
      <c r="F57" s="42"/>
      <c r="G57" s="43"/>
      <c r="H57" s="21"/>
      <c r="I57" s="21"/>
      <c r="J57" s="21"/>
      <c r="K57" s="22"/>
      <c r="L57" s="69"/>
      <c r="M57" s="24" t="n">
        <f aca="false">SUM(H57:J57,K57/1.12)</f>
        <v>0</v>
      </c>
      <c r="N57" s="24" t="n">
        <f aca="false">K57/1.12*0.12</f>
        <v>0</v>
      </c>
      <c r="O57" s="24" t="n">
        <f aca="false">-SUM(I57:J57,K57/1.12)*L57</f>
        <v>-0</v>
      </c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 t="n">
        <f aca="false">-SUM(N57:AE57)</f>
        <v>-0</v>
      </c>
      <c r="AG57" s="25" t="n">
        <f aca="false">SUM(H57:K57)+AF57+O57</f>
        <v>0</v>
      </c>
    </row>
    <row r="58" s="26" customFormat="true" ht="20.25" hidden="true" customHeight="true" outlineLevel="0" collapsed="false">
      <c r="A58" s="15"/>
      <c r="B58" s="16"/>
      <c r="C58" s="17"/>
      <c r="D58" s="17"/>
      <c r="E58" s="17"/>
      <c r="F58" s="42"/>
      <c r="G58" s="43"/>
      <c r="H58" s="21"/>
      <c r="I58" s="21"/>
      <c r="J58" s="21"/>
      <c r="K58" s="22"/>
      <c r="L58" s="69"/>
      <c r="M58" s="24" t="n">
        <f aca="false">SUM(H58:J58,K58/1.12)</f>
        <v>0</v>
      </c>
      <c r="N58" s="24" t="n">
        <f aca="false">K58/1.12*0.12</f>
        <v>0</v>
      </c>
      <c r="O58" s="24" t="n">
        <f aca="false">-SUM(I58:J58,K58/1.12)*L58</f>
        <v>-0</v>
      </c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 t="n">
        <f aca="false">-SUM(N58:AE58)</f>
        <v>-0</v>
      </c>
      <c r="AG58" s="25" t="n">
        <f aca="false">SUM(H58:K58)+AF58+O58</f>
        <v>0</v>
      </c>
    </row>
    <row r="59" s="26" customFormat="true" ht="21.75" hidden="true" customHeight="true" outlineLevel="0" collapsed="false">
      <c r="A59" s="15"/>
      <c r="B59" s="16"/>
      <c r="C59" s="17"/>
      <c r="D59" s="17"/>
      <c r="E59" s="17"/>
      <c r="F59" s="42"/>
      <c r="G59" s="43"/>
      <c r="H59" s="21"/>
      <c r="I59" s="21"/>
      <c r="J59" s="21"/>
      <c r="K59" s="22"/>
      <c r="L59" s="69"/>
      <c r="M59" s="24" t="n">
        <f aca="false">SUM(H59:J59,K59/1.12)</f>
        <v>0</v>
      </c>
      <c r="N59" s="24" t="n">
        <f aca="false">K59/1.12*0.12</f>
        <v>0</v>
      </c>
      <c r="O59" s="24" t="n">
        <f aca="false">-SUM(I59:J59,K59/1.12)*L59</f>
        <v>-0</v>
      </c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 t="n">
        <f aca="false">-SUM(N59:AE59)</f>
        <v>-0</v>
      </c>
      <c r="AG59" s="25" t="n">
        <f aca="false">SUM(H59:K59)+AF59+O59</f>
        <v>0</v>
      </c>
    </row>
    <row r="60" s="26" customFormat="true" ht="21" hidden="true" customHeight="true" outlineLevel="0" collapsed="false">
      <c r="A60" s="15"/>
      <c r="B60" s="16"/>
      <c r="C60" s="17"/>
      <c r="D60" s="17"/>
      <c r="E60" s="17"/>
      <c r="F60" s="42"/>
      <c r="G60" s="43"/>
      <c r="H60" s="21"/>
      <c r="I60" s="21"/>
      <c r="J60" s="21"/>
      <c r="K60" s="22"/>
      <c r="L60" s="69"/>
      <c r="M60" s="24" t="n">
        <f aca="false">SUM(H60:J60,K60/1.12)</f>
        <v>0</v>
      </c>
      <c r="N60" s="24" t="n">
        <f aca="false">K60/1.12*0.12</f>
        <v>0</v>
      </c>
      <c r="O60" s="24" t="n">
        <f aca="false">-SUM(I60:J60,K60/1.12)*L60</f>
        <v>-0</v>
      </c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 t="n">
        <f aca="false">-SUM(N60:AE60)</f>
        <v>-0</v>
      </c>
      <c r="AG60" s="25" t="n">
        <f aca="false">SUM(H60:K60)+AF60+O60</f>
        <v>0</v>
      </c>
    </row>
    <row r="61" s="26" customFormat="true" ht="19.5" hidden="true" customHeight="true" outlineLevel="0" collapsed="false">
      <c r="A61" s="15"/>
      <c r="B61" s="16"/>
      <c r="C61" s="17"/>
      <c r="D61" s="17"/>
      <c r="E61" s="17"/>
      <c r="F61" s="42"/>
      <c r="G61" s="43"/>
      <c r="H61" s="21"/>
      <c r="I61" s="21"/>
      <c r="J61" s="21"/>
      <c r="K61" s="22"/>
      <c r="L61" s="69"/>
      <c r="M61" s="24" t="n">
        <f aca="false">SUM(H61:J61,K61/1.12)</f>
        <v>0</v>
      </c>
      <c r="N61" s="24" t="n">
        <f aca="false">K61/1.12*0.12</f>
        <v>0</v>
      </c>
      <c r="O61" s="24" t="n">
        <f aca="false">-SUM(I61:J61,K61/1.12)*L61</f>
        <v>-0</v>
      </c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 t="n">
        <f aca="false">-SUM(N61:AE61)</f>
        <v>-0</v>
      </c>
      <c r="AG61" s="25" t="n">
        <f aca="false">SUM(H61:K61)+AF61+O61</f>
        <v>0</v>
      </c>
    </row>
    <row r="62" s="26" customFormat="true" ht="19.5" hidden="true" customHeight="true" outlineLevel="0" collapsed="false">
      <c r="A62" s="15"/>
      <c r="B62" s="16"/>
      <c r="C62" s="17"/>
      <c r="D62" s="17"/>
      <c r="E62" s="17"/>
      <c r="F62" s="42"/>
      <c r="G62" s="43"/>
      <c r="H62" s="21"/>
      <c r="I62" s="21"/>
      <c r="J62" s="21"/>
      <c r="K62" s="22"/>
      <c r="L62" s="69"/>
      <c r="M62" s="24" t="n">
        <f aca="false">SUM(H62:J62,K62/1.12)</f>
        <v>0</v>
      </c>
      <c r="N62" s="24" t="n">
        <f aca="false">K62/1.12*0.12</f>
        <v>0</v>
      </c>
      <c r="O62" s="24" t="n">
        <f aca="false">-SUM(I62:J62,K62/1.12)*L62</f>
        <v>-0</v>
      </c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 t="n">
        <f aca="false">-SUM(N62:AE62)</f>
        <v>-0</v>
      </c>
      <c r="AG62" s="25" t="n">
        <f aca="false">SUM(H62:K62)+AF62+O62</f>
        <v>0</v>
      </c>
    </row>
    <row r="63" s="26" customFormat="true" ht="21" hidden="true" customHeight="true" outlineLevel="0" collapsed="false">
      <c r="A63" s="15"/>
      <c r="B63" s="16"/>
      <c r="C63" s="17"/>
      <c r="D63" s="17"/>
      <c r="E63" s="17"/>
      <c r="F63" s="42"/>
      <c r="G63" s="43"/>
      <c r="H63" s="21"/>
      <c r="I63" s="21"/>
      <c r="J63" s="21"/>
      <c r="K63" s="22"/>
      <c r="L63" s="69"/>
      <c r="M63" s="24" t="n">
        <f aca="false">SUM(H63:J63,K63/1.12)</f>
        <v>0</v>
      </c>
      <c r="N63" s="24" t="n">
        <f aca="false">K63/1.12*0.12</f>
        <v>0</v>
      </c>
      <c r="O63" s="24" t="n">
        <f aca="false">-SUM(I63:J63,K63/1.12)*L63</f>
        <v>-0</v>
      </c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 t="n">
        <f aca="false">-SUM(N63:AE63)</f>
        <v>-0</v>
      </c>
      <c r="AG63" s="25" t="n">
        <f aca="false">SUM(H63:K63)+AF63+O63</f>
        <v>0</v>
      </c>
    </row>
    <row r="64" s="26" customFormat="true" ht="20.25" hidden="true" customHeight="true" outlineLevel="0" collapsed="false">
      <c r="A64" s="15"/>
      <c r="B64" s="16"/>
      <c r="C64" s="17"/>
      <c r="D64" s="17"/>
      <c r="E64" s="17"/>
      <c r="F64" s="42"/>
      <c r="G64" s="43"/>
      <c r="H64" s="21"/>
      <c r="I64" s="21"/>
      <c r="J64" s="21"/>
      <c r="K64" s="22"/>
      <c r="L64" s="69"/>
      <c r="M64" s="24" t="n">
        <f aca="false">SUM(H64:J64,K64/1.12)</f>
        <v>0</v>
      </c>
      <c r="N64" s="24" t="n">
        <f aca="false">K64/1.12*0.12</f>
        <v>0</v>
      </c>
      <c r="O64" s="24" t="n">
        <f aca="false">-SUM(I64:J64,K64/1.12)*L64</f>
        <v>-0</v>
      </c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 t="n">
        <f aca="false">-SUM(N64:AE64)</f>
        <v>-0</v>
      </c>
      <c r="AG64" s="25" t="n">
        <f aca="false">SUM(H64:K64)+AF64+O64</f>
        <v>0</v>
      </c>
    </row>
    <row r="65" s="26" customFormat="true" ht="20.25" hidden="true" customHeight="true" outlineLevel="0" collapsed="false">
      <c r="A65" s="15"/>
      <c r="B65" s="16"/>
      <c r="C65" s="17"/>
      <c r="D65" s="17"/>
      <c r="E65" s="17"/>
      <c r="F65" s="42"/>
      <c r="G65" s="42"/>
      <c r="H65" s="21"/>
      <c r="I65" s="21"/>
      <c r="J65" s="21"/>
      <c r="K65" s="22"/>
      <c r="L65" s="69"/>
      <c r="M65" s="24" t="n">
        <f aca="false">SUM(H65:J65,K65/1.12)</f>
        <v>0</v>
      </c>
      <c r="N65" s="24" t="n">
        <f aca="false">K65/1.12*0.12</f>
        <v>0</v>
      </c>
      <c r="O65" s="24" t="n">
        <f aca="false">-SUM(I65:J65,K65/1.12)*L65</f>
        <v>-0</v>
      </c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 t="n">
        <f aca="false">-SUM(N65:AE65)</f>
        <v>-0</v>
      </c>
      <c r="AG65" s="25" t="n">
        <f aca="false">SUM(H65:K65)+AF65+O65</f>
        <v>0</v>
      </c>
    </row>
    <row r="66" s="26" customFormat="true" ht="21" hidden="true" customHeight="true" outlineLevel="0" collapsed="false">
      <c r="A66" s="15"/>
      <c r="B66" s="16"/>
      <c r="C66" s="17"/>
      <c r="D66" s="17"/>
      <c r="E66" s="17"/>
      <c r="F66" s="42"/>
      <c r="G66" s="42"/>
      <c r="H66" s="21"/>
      <c r="I66" s="21"/>
      <c r="J66" s="21"/>
      <c r="K66" s="22"/>
      <c r="L66" s="69"/>
      <c r="M66" s="24" t="n">
        <f aca="false">SUM(H66:J66,K66/1.12)</f>
        <v>0</v>
      </c>
      <c r="N66" s="24" t="n">
        <f aca="false">K66/1.12*0.12</f>
        <v>0</v>
      </c>
      <c r="O66" s="24" t="n">
        <f aca="false">-SUM(I66:J66,K66/1.12)*L66</f>
        <v>-0</v>
      </c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 t="n">
        <f aca="false">-SUM(N66:AE66)</f>
        <v>-0</v>
      </c>
      <c r="AG66" s="25" t="n">
        <f aca="false">SUM(H66:K66)+AF66+O66</f>
        <v>0</v>
      </c>
    </row>
    <row r="67" s="26" customFormat="true" ht="18.75" hidden="true" customHeight="true" outlineLevel="0" collapsed="false">
      <c r="A67" s="15"/>
      <c r="B67" s="16"/>
      <c r="C67" s="17"/>
      <c r="D67" s="17"/>
      <c r="E67" s="17"/>
      <c r="F67" s="42"/>
      <c r="G67" s="43"/>
      <c r="H67" s="21"/>
      <c r="I67" s="21"/>
      <c r="J67" s="21"/>
      <c r="K67" s="22"/>
      <c r="L67" s="69"/>
      <c r="M67" s="24" t="n">
        <f aca="false">SUM(H67:J67,K67/1.12)</f>
        <v>0</v>
      </c>
      <c r="N67" s="24" t="n">
        <f aca="false">K67/1.12*0.12</f>
        <v>0</v>
      </c>
      <c r="O67" s="24" t="n">
        <f aca="false">-SUM(I67:J67,K67/1.12)*L67</f>
        <v>-0</v>
      </c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 t="n">
        <f aca="false">-SUM(N67:AE67)</f>
        <v>-0</v>
      </c>
      <c r="AG67" s="25" t="n">
        <f aca="false">SUM(H67:K67)+AF67+O67</f>
        <v>0</v>
      </c>
    </row>
    <row r="68" s="26" customFormat="true" ht="21.75" hidden="true" customHeight="true" outlineLevel="0" collapsed="false">
      <c r="A68" s="15"/>
      <c r="B68" s="16"/>
      <c r="C68" s="17"/>
      <c r="D68" s="17"/>
      <c r="E68" s="17"/>
      <c r="F68" s="42"/>
      <c r="G68" s="43"/>
      <c r="H68" s="21"/>
      <c r="I68" s="21"/>
      <c r="J68" s="21"/>
      <c r="K68" s="22"/>
      <c r="L68" s="69"/>
      <c r="M68" s="24" t="n">
        <f aca="false">SUM(H68:J68,K68/1.12)</f>
        <v>0</v>
      </c>
      <c r="N68" s="24" t="n">
        <f aca="false">K68/1.12*0.12</f>
        <v>0</v>
      </c>
      <c r="O68" s="24" t="n">
        <f aca="false">-SUM(I68:J68,K68/1.12)*L68</f>
        <v>-0</v>
      </c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 t="n">
        <f aca="false">-SUM(N68:AE68)</f>
        <v>-0</v>
      </c>
      <c r="AG68" s="25" t="n">
        <f aca="false">SUM(H68:K68)+AF68+O68</f>
        <v>0</v>
      </c>
    </row>
    <row r="69" s="26" customFormat="true" ht="18.75" hidden="true" customHeight="true" outlineLevel="0" collapsed="false">
      <c r="A69" s="15"/>
      <c r="B69" s="16"/>
      <c r="C69" s="17"/>
      <c r="D69" s="17"/>
      <c r="E69" s="17"/>
      <c r="F69" s="42"/>
      <c r="G69" s="43"/>
      <c r="H69" s="21"/>
      <c r="I69" s="21"/>
      <c r="J69" s="21"/>
      <c r="K69" s="22"/>
      <c r="L69" s="69"/>
      <c r="M69" s="24" t="n">
        <f aca="false">SUM(H69:J69,K69/1.12)</f>
        <v>0</v>
      </c>
      <c r="N69" s="24" t="n">
        <f aca="false">K69/1.12*0.12</f>
        <v>0</v>
      </c>
      <c r="O69" s="24" t="n">
        <f aca="false">-SUM(I69:J69,K69/1.12)*L69</f>
        <v>-0</v>
      </c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 t="n">
        <f aca="false">-SUM(N69:AE69)</f>
        <v>-0</v>
      </c>
      <c r="AG69" s="25" t="n">
        <f aca="false">SUM(H69:K69)+AF69+O69</f>
        <v>0</v>
      </c>
    </row>
    <row r="70" s="26" customFormat="true" ht="21" hidden="true" customHeight="true" outlineLevel="0" collapsed="false">
      <c r="A70" s="15"/>
      <c r="B70" s="16"/>
      <c r="C70" s="17"/>
      <c r="D70" s="17"/>
      <c r="E70" s="17"/>
      <c r="F70" s="42"/>
      <c r="G70" s="43"/>
      <c r="H70" s="21"/>
      <c r="I70" s="21"/>
      <c r="J70" s="21"/>
      <c r="K70" s="22"/>
      <c r="L70" s="69"/>
      <c r="M70" s="24" t="n">
        <f aca="false">SUM(H70:J70,K70/1.12)</f>
        <v>0</v>
      </c>
      <c r="N70" s="24" t="n">
        <f aca="false">K70/1.12*0.12</f>
        <v>0</v>
      </c>
      <c r="O70" s="24" t="n">
        <f aca="false">-SUM(I70:J70,K70/1.12)*L70</f>
        <v>-0</v>
      </c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 t="n">
        <f aca="false">-SUM(N70:AE70)</f>
        <v>-0</v>
      </c>
      <c r="AG70" s="25" t="n">
        <f aca="false">SUM(H70:K70)+AF70+O70</f>
        <v>0</v>
      </c>
    </row>
    <row r="71" s="26" customFormat="true" ht="15.75" hidden="true" customHeight="true" outlineLevel="0" collapsed="false">
      <c r="A71" s="15"/>
      <c r="B71" s="16"/>
      <c r="C71" s="17"/>
      <c r="D71" s="17"/>
      <c r="E71" s="17"/>
      <c r="F71" s="42"/>
      <c r="G71" s="43"/>
      <c r="H71" s="21"/>
      <c r="I71" s="21"/>
      <c r="J71" s="21"/>
      <c r="K71" s="22"/>
      <c r="L71" s="69"/>
      <c r="M71" s="24" t="n">
        <f aca="false">SUM(H71:J71,K71/1.12)</f>
        <v>0</v>
      </c>
      <c r="N71" s="24" t="n">
        <f aca="false">K71/1.12*0.12</f>
        <v>0</v>
      </c>
      <c r="O71" s="24" t="n">
        <f aca="false">-SUM(I71:J71,K71/1.12)*L71</f>
        <v>-0</v>
      </c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 t="n">
        <f aca="false">-SUM(N71:AE71)</f>
        <v>-0</v>
      </c>
      <c r="AG71" s="25" t="n">
        <f aca="false">SUM(H71:K71)+AF71+O71</f>
        <v>0</v>
      </c>
    </row>
    <row r="72" s="26" customFormat="true" ht="15.75" hidden="true" customHeight="true" outlineLevel="0" collapsed="false">
      <c r="A72" s="15"/>
      <c r="B72" s="16"/>
      <c r="C72" s="17"/>
      <c r="D72" s="17"/>
      <c r="E72" s="17"/>
      <c r="F72" s="42"/>
      <c r="G72" s="43"/>
      <c r="H72" s="21"/>
      <c r="I72" s="21"/>
      <c r="J72" s="21"/>
      <c r="K72" s="22"/>
      <c r="L72" s="69"/>
      <c r="M72" s="24" t="n">
        <f aca="false">SUM(H72:J72,K72/1.12)</f>
        <v>0</v>
      </c>
      <c r="N72" s="24" t="n">
        <f aca="false">K72/1.12*0.12</f>
        <v>0</v>
      </c>
      <c r="O72" s="24" t="n">
        <f aca="false">-SUM(I72:J72,K72/1.12)*L72</f>
        <v>-0</v>
      </c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 t="n">
        <f aca="false">-SUM(N72:AE72)</f>
        <v>-0</v>
      </c>
      <c r="AG72" s="25" t="n">
        <f aca="false">SUM(H72:K72)+AF72+O72</f>
        <v>0</v>
      </c>
    </row>
    <row r="73" s="26" customFormat="true" ht="15.75" hidden="true" customHeight="true" outlineLevel="0" collapsed="false">
      <c r="A73" s="15"/>
      <c r="B73" s="16"/>
      <c r="C73" s="17"/>
      <c r="D73" s="17"/>
      <c r="E73" s="17"/>
      <c r="F73" s="42"/>
      <c r="G73" s="43"/>
      <c r="H73" s="21"/>
      <c r="I73" s="21"/>
      <c r="J73" s="21"/>
      <c r="K73" s="22"/>
      <c r="L73" s="69"/>
      <c r="M73" s="24" t="n">
        <f aca="false">SUM(H73:J73,K73/1.12)</f>
        <v>0</v>
      </c>
      <c r="N73" s="24" t="n">
        <f aca="false">K73/1.12*0.12</f>
        <v>0</v>
      </c>
      <c r="O73" s="24" t="n">
        <f aca="false">-SUM(I73:J73,K73/1.12)*L73</f>
        <v>-0</v>
      </c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 t="n">
        <f aca="false">-SUM(N73:AE73)</f>
        <v>-0</v>
      </c>
      <c r="AG73" s="25" t="n">
        <f aca="false">SUM(H73:K73)+AF73+O73</f>
        <v>0</v>
      </c>
    </row>
    <row r="74" s="26" customFormat="true" ht="23.25" hidden="true" customHeight="true" outlineLevel="0" collapsed="false">
      <c r="A74" s="15"/>
      <c r="B74" s="16"/>
      <c r="C74" s="17"/>
      <c r="D74" s="17"/>
      <c r="E74" s="17"/>
      <c r="F74" s="42"/>
      <c r="G74" s="43"/>
      <c r="H74" s="21"/>
      <c r="I74" s="21"/>
      <c r="J74" s="21"/>
      <c r="K74" s="22"/>
      <c r="L74" s="69"/>
      <c r="M74" s="24" t="n">
        <f aca="false">SUM(H74:J74,K74/1.12)</f>
        <v>0</v>
      </c>
      <c r="N74" s="24" t="n">
        <f aca="false">K74/1.12*0.12</f>
        <v>0</v>
      </c>
      <c r="O74" s="24" t="n">
        <f aca="false">-SUM(I74:J74,K74/1.12)*L74</f>
        <v>-0</v>
      </c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 t="n">
        <f aca="false">-SUM(N74:AE74)</f>
        <v>-0</v>
      </c>
      <c r="AG74" s="25" t="n">
        <f aca="false">SUM(H74:K74)+AF74+O74</f>
        <v>0</v>
      </c>
    </row>
    <row r="75" s="26" customFormat="true" ht="23.25" hidden="false" customHeight="true" outlineLevel="0" collapsed="false">
      <c r="A75" s="15" t="n">
        <v>42845</v>
      </c>
      <c r="B75" s="16"/>
      <c r="C75" s="17" t="s">
        <v>46</v>
      </c>
      <c r="D75" s="17" t="s">
        <v>47</v>
      </c>
      <c r="E75" s="17" t="s">
        <v>265</v>
      </c>
      <c r="F75" s="42" t="n">
        <v>34174</v>
      </c>
      <c r="G75" s="43" t="s">
        <v>453</v>
      </c>
      <c r="H75" s="21"/>
      <c r="I75" s="21"/>
      <c r="J75" s="21"/>
      <c r="K75" s="22" t="n">
        <v>504.75</v>
      </c>
      <c r="L75" s="69" t="n">
        <v>0.01</v>
      </c>
      <c r="M75" s="24" t="n">
        <f aca="false">SUM(H75:J75,K75/1.12)</f>
        <v>450.669642857143</v>
      </c>
      <c r="N75" s="24" t="n">
        <f aca="false">K75/1.12*0.12</f>
        <v>54.0803571428571</v>
      </c>
      <c r="O75" s="24" t="n">
        <f aca="false">-SUM(I75:J75,K75/1.12)*L75</f>
        <v>-4.50669642857143</v>
      </c>
      <c r="P75" s="24" t="n">
        <v>450.67</v>
      </c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 t="n">
        <f aca="false">-SUM(N75:AE75)</f>
        <v>-500.243660714286</v>
      </c>
      <c r="AG75" s="25" t="n">
        <f aca="false">SUM(H75:K75)+AF75+O75</f>
        <v>-0.000357142857167148</v>
      </c>
    </row>
    <row r="76" s="26" customFormat="true" ht="23.25" hidden="false" customHeight="true" outlineLevel="0" collapsed="false">
      <c r="A76" s="15" t="n">
        <v>42845</v>
      </c>
      <c r="B76" s="16"/>
      <c r="C76" s="17" t="s">
        <v>46</v>
      </c>
      <c r="D76" s="17" t="s">
        <v>47</v>
      </c>
      <c r="E76" s="17" t="s">
        <v>265</v>
      </c>
      <c r="F76" s="42" t="n">
        <v>34174</v>
      </c>
      <c r="G76" s="43" t="s">
        <v>454</v>
      </c>
      <c r="H76" s="21"/>
      <c r="I76" s="21"/>
      <c r="J76" s="21" t="n">
        <v>282.65</v>
      </c>
      <c r="K76" s="22"/>
      <c r="L76" s="69" t="n">
        <v>0.01</v>
      </c>
      <c r="M76" s="24" t="n">
        <f aca="false">SUM(H76:J76,K76/1.12)</f>
        <v>282.65</v>
      </c>
      <c r="N76" s="24" t="n">
        <f aca="false">K76/1.12*0.12</f>
        <v>0</v>
      </c>
      <c r="O76" s="24" t="n">
        <f aca="false">-SUM(I76:J76,K76/1.12)*L76</f>
        <v>-2.8265</v>
      </c>
      <c r="P76" s="24" t="n">
        <v>282.65</v>
      </c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 t="n">
        <f aca="false">-SUM(N76:AE76)</f>
        <v>-279.8235</v>
      </c>
      <c r="AG76" s="25" t="n">
        <f aca="false">SUM(H76:K76)+AF76+O76</f>
        <v>1.02140518265514E-014</v>
      </c>
    </row>
    <row r="77" s="26" customFormat="true" ht="23.25" hidden="false" customHeight="true" outlineLevel="0" collapsed="false">
      <c r="A77" s="15" t="n">
        <v>42845</v>
      </c>
      <c r="B77" s="16"/>
      <c r="C77" s="17" t="s">
        <v>76</v>
      </c>
      <c r="D77" s="17" t="s">
        <v>77</v>
      </c>
      <c r="E77" s="17" t="s">
        <v>39</v>
      </c>
      <c r="F77" s="42" t="n">
        <v>17563</v>
      </c>
      <c r="G77" s="43" t="s">
        <v>438</v>
      </c>
      <c r="H77" s="21"/>
      <c r="I77" s="21"/>
      <c r="J77" s="21"/>
      <c r="K77" s="22" t="n">
        <v>159.9</v>
      </c>
      <c r="L77" s="69"/>
      <c r="M77" s="24" t="n">
        <f aca="false">SUM(H77:J77,K77/1.12)</f>
        <v>142.767857142857</v>
      </c>
      <c r="N77" s="24" t="n">
        <f aca="false">K77/1.12*0.12</f>
        <v>17.1321428571429</v>
      </c>
      <c r="O77" s="24" t="n">
        <f aca="false">-SUM(I77:J77,K77/1.12)*L77</f>
        <v>-0</v>
      </c>
      <c r="P77" s="24" t="n">
        <v>142.77</v>
      </c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 t="n">
        <f aca="false">-SUM(N77:AE77)</f>
        <v>-159.902142857143</v>
      </c>
      <c r="AG77" s="25" t="n">
        <f aca="false">SUM(H77:K77)+AF77+O77</f>
        <v>-0.00214285714287143</v>
      </c>
    </row>
    <row r="78" s="26" customFormat="true" ht="23.25" hidden="false" customHeight="true" outlineLevel="0" collapsed="false">
      <c r="A78" s="15" t="n">
        <v>42845</v>
      </c>
      <c r="B78" s="16"/>
      <c r="C78" s="17" t="s">
        <v>455</v>
      </c>
      <c r="D78" s="17"/>
      <c r="E78" s="17"/>
      <c r="F78" s="42"/>
      <c r="G78" s="43" t="s">
        <v>456</v>
      </c>
      <c r="H78" s="21" t="n">
        <v>481</v>
      </c>
      <c r="I78" s="21"/>
      <c r="J78" s="21"/>
      <c r="K78" s="22"/>
      <c r="L78" s="69"/>
      <c r="M78" s="24" t="n">
        <f aca="false">SUM(H78:J78,K78/1.12)</f>
        <v>481</v>
      </c>
      <c r="N78" s="24" t="n">
        <f aca="false">K78/1.12*0.12</f>
        <v>0</v>
      </c>
      <c r="O78" s="24" t="n">
        <f aca="false">-SUM(I78:J78,K78/1.12)*L78</f>
        <v>-0</v>
      </c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 t="n">
        <v>481</v>
      </c>
      <c r="AC78" s="24"/>
      <c r="AD78" s="24"/>
      <c r="AE78" s="24"/>
      <c r="AF78" s="24" t="n">
        <f aca="false">-SUM(N78:AE78)</f>
        <v>-481</v>
      </c>
      <c r="AG78" s="25" t="n">
        <f aca="false">SUM(H78:K78)+AF78+O78</f>
        <v>0</v>
      </c>
    </row>
    <row r="79" s="26" customFormat="true" ht="23.25" hidden="false" customHeight="true" outlineLevel="0" collapsed="false">
      <c r="A79" s="15" t="n">
        <v>42846</v>
      </c>
      <c r="B79" s="16"/>
      <c r="C79" s="17" t="s">
        <v>457</v>
      </c>
      <c r="D79" s="17"/>
      <c r="E79" s="17"/>
      <c r="F79" s="42"/>
      <c r="G79" s="43" t="s">
        <v>456</v>
      </c>
      <c r="H79" s="21" t="n">
        <v>481</v>
      </c>
      <c r="I79" s="21"/>
      <c r="J79" s="21"/>
      <c r="K79" s="22"/>
      <c r="L79" s="69"/>
      <c r="M79" s="24" t="n">
        <f aca="false">SUM(H79:J79,K79/1.12)</f>
        <v>481</v>
      </c>
      <c r="N79" s="24" t="n">
        <f aca="false">K79/1.12*0.12</f>
        <v>0</v>
      </c>
      <c r="O79" s="24" t="n">
        <f aca="false">-SUM(I79:J79,K79/1.12)*L79</f>
        <v>-0</v>
      </c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 t="n">
        <v>481</v>
      </c>
      <c r="AC79" s="24"/>
      <c r="AD79" s="24"/>
      <c r="AE79" s="24"/>
      <c r="AF79" s="24" t="n">
        <f aca="false">-SUM(N79:AE79)</f>
        <v>-481</v>
      </c>
      <c r="AG79" s="25" t="n">
        <f aca="false">SUM(H79:K79)+AF79+O79</f>
        <v>0</v>
      </c>
    </row>
    <row r="80" s="26" customFormat="true" ht="23.25" hidden="false" customHeight="true" outlineLevel="0" collapsed="false">
      <c r="A80" s="15" t="n">
        <v>42846</v>
      </c>
      <c r="B80" s="16"/>
      <c r="C80" s="17" t="s">
        <v>76</v>
      </c>
      <c r="D80" s="17" t="s">
        <v>77</v>
      </c>
      <c r="E80" s="17" t="s">
        <v>39</v>
      </c>
      <c r="F80" s="42" t="n">
        <v>17589</v>
      </c>
      <c r="G80" s="43" t="s">
        <v>438</v>
      </c>
      <c r="H80" s="21"/>
      <c r="I80" s="21"/>
      <c r="J80" s="21"/>
      <c r="K80" s="22" t="n">
        <v>185</v>
      </c>
      <c r="L80" s="69"/>
      <c r="M80" s="24" t="n">
        <f aca="false">SUM(H80:J80,K80/1.12)</f>
        <v>165.178571428571</v>
      </c>
      <c r="N80" s="24" t="n">
        <f aca="false">K80/1.12*0.12</f>
        <v>19.8214285714286</v>
      </c>
      <c r="O80" s="24" t="n">
        <f aca="false">-SUM(I80:J80,K80/1.12)*L80</f>
        <v>-0</v>
      </c>
      <c r="P80" s="24" t="n">
        <v>165.18</v>
      </c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 t="n">
        <f aca="false">-SUM(N80:AE80)</f>
        <v>-185.001428571429</v>
      </c>
      <c r="AG80" s="25" t="n">
        <f aca="false">SUM(H80:K80)+AF80+O80</f>
        <v>-0.00142857142856201</v>
      </c>
    </row>
    <row r="81" s="26" customFormat="true" ht="23.25" hidden="false" customHeight="true" outlineLevel="0" collapsed="false">
      <c r="A81" s="15" t="n">
        <v>42846</v>
      </c>
      <c r="B81" s="16"/>
      <c r="C81" s="17" t="s">
        <v>96</v>
      </c>
      <c r="D81" s="17"/>
      <c r="E81" s="17"/>
      <c r="F81" s="42"/>
      <c r="G81" s="43" t="s">
        <v>458</v>
      </c>
      <c r="H81" s="21" t="n">
        <v>100</v>
      </c>
      <c r="I81" s="21"/>
      <c r="J81" s="21"/>
      <c r="K81" s="22"/>
      <c r="L81" s="69"/>
      <c r="M81" s="24" t="n">
        <f aca="false">SUM(H81:J81,K81/1.12)</f>
        <v>100</v>
      </c>
      <c r="N81" s="24" t="n">
        <f aca="false">K81/1.12*0.12</f>
        <v>0</v>
      </c>
      <c r="O81" s="24" t="n">
        <f aca="false">-SUM(I81:J81,K81/1.12)*L81</f>
        <v>-0</v>
      </c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 t="n">
        <v>100</v>
      </c>
      <c r="AB81" s="24"/>
      <c r="AC81" s="24"/>
      <c r="AD81" s="24"/>
      <c r="AE81" s="24"/>
      <c r="AF81" s="24" t="n">
        <f aca="false">-SUM(N81:AE81)</f>
        <v>-100</v>
      </c>
      <c r="AG81" s="25" t="n">
        <f aca="false">SUM(H81:K81)+AF81+O81</f>
        <v>0</v>
      </c>
    </row>
    <row r="82" s="26" customFormat="true" ht="23.25" hidden="false" customHeight="true" outlineLevel="0" collapsed="false">
      <c r="A82" s="15" t="n">
        <v>42846</v>
      </c>
      <c r="B82" s="16"/>
      <c r="C82" s="17" t="s">
        <v>46</v>
      </c>
      <c r="D82" s="17" t="s">
        <v>47</v>
      </c>
      <c r="E82" s="17" t="s">
        <v>265</v>
      </c>
      <c r="F82" s="42" t="n">
        <v>29825</v>
      </c>
      <c r="G82" s="43" t="s">
        <v>211</v>
      </c>
      <c r="H82" s="21"/>
      <c r="I82" s="21"/>
      <c r="J82" s="21" t="n">
        <v>126.9</v>
      </c>
      <c r="K82" s="22"/>
      <c r="L82" s="69"/>
      <c r="M82" s="24" t="n">
        <f aca="false">SUM(H82:J82,K82/1.12)</f>
        <v>126.9</v>
      </c>
      <c r="N82" s="24" t="n">
        <f aca="false">K82/1.12*0.12</f>
        <v>0</v>
      </c>
      <c r="O82" s="24" t="n">
        <f aca="false">-SUM(I82:J82,K82/1.12)*L82</f>
        <v>-0</v>
      </c>
      <c r="P82" s="24" t="n">
        <v>126.9</v>
      </c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 t="n">
        <f aca="false">-SUM(N82:AE82)</f>
        <v>-126.9</v>
      </c>
      <c r="AG82" s="25" t="n">
        <f aca="false">SUM(H82:K82)+AF82+O82</f>
        <v>0</v>
      </c>
    </row>
    <row r="83" s="26" customFormat="true" ht="23.25" hidden="false" customHeight="true" outlineLevel="0" collapsed="false">
      <c r="A83" s="15" t="n">
        <v>42846</v>
      </c>
      <c r="B83" s="16"/>
      <c r="C83" s="17" t="s">
        <v>431</v>
      </c>
      <c r="D83" s="17" t="s">
        <v>432</v>
      </c>
      <c r="E83" s="17" t="s">
        <v>265</v>
      </c>
      <c r="F83" s="42" t="n">
        <v>188471</v>
      </c>
      <c r="G83" s="43" t="s">
        <v>459</v>
      </c>
      <c r="H83" s="21"/>
      <c r="I83" s="21"/>
      <c r="J83" s="21"/>
      <c r="K83" s="22" t="n">
        <v>1920</v>
      </c>
      <c r="L83" s="69"/>
      <c r="M83" s="24" t="n">
        <f aca="false">SUM(H83:J83,K83/1.12)</f>
        <v>1714.28571428571</v>
      </c>
      <c r="N83" s="24" t="n">
        <f aca="false">K83/1.12*0.12</f>
        <v>205.714285714286</v>
      </c>
      <c r="O83" s="24" t="n">
        <f aca="false">-SUM(I83:J83,K83/1.12)*L83</f>
        <v>-0</v>
      </c>
      <c r="P83" s="24"/>
      <c r="Q83" s="24"/>
      <c r="R83" s="24"/>
      <c r="S83" s="24"/>
      <c r="T83" s="24"/>
      <c r="U83" s="24"/>
      <c r="V83" s="24"/>
      <c r="W83" s="24"/>
      <c r="X83" s="24" t="n">
        <v>1714.29</v>
      </c>
      <c r="Y83" s="24"/>
      <c r="Z83" s="24"/>
      <c r="AA83" s="24"/>
      <c r="AB83" s="24"/>
      <c r="AC83" s="24"/>
      <c r="AD83" s="24"/>
      <c r="AE83" s="24"/>
      <c r="AF83" s="24" t="n">
        <f aca="false">-SUM(N83:AE83)</f>
        <v>-1920.00428571429</v>
      </c>
      <c r="AG83" s="25" t="n">
        <f aca="false">SUM(H83:K83)+AF83+O83</f>
        <v>-0.00428571428574287</v>
      </c>
    </row>
    <row r="84" s="39" customFormat="true" ht="23.25" hidden="false" customHeight="true" outlineLevel="0" collapsed="false">
      <c r="A84" s="64" t="n">
        <v>42846</v>
      </c>
      <c r="B84" s="29"/>
      <c r="C84" s="30" t="s">
        <v>76</v>
      </c>
      <c r="D84" s="30" t="s">
        <v>77</v>
      </c>
      <c r="E84" s="30" t="s">
        <v>39</v>
      </c>
      <c r="F84" s="65" t="n">
        <v>17594</v>
      </c>
      <c r="G84" s="66" t="s">
        <v>460</v>
      </c>
      <c r="H84" s="34"/>
      <c r="I84" s="34"/>
      <c r="J84" s="34"/>
      <c r="K84" s="35" t="n">
        <v>109</v>
      </c>
      <c r="L84" s="70"/>
      <c r="M84" s="37" t="n">
        <f aca="false">SUM(H84:J84,K84/1.12)</f>
        <v>97.3214285714286</v>
      </c>
      <c r="N84" s="37" t="n">
        <f aca="false">K84/1.12*0.12</f>
        <v>11.6785714285714</v>
      </c>
      <c r="O84" s="37" t="n">
        <f aca="false">-SUM(I84:J84,K84/1.12)*L84</f>
        <v>-0</v>
      </c>
      <c r="P84" s="37"/>
      <c r="Q84" s="37" t="n">
        <v>97.32</v>
      </c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 t="n">
        <f aca="false">-SUM(N84:AE84)</f>
        <v>-108.998571428571</v>
      </c>
      <c r="AG84" s="38" t="n">
        <f aca="false">SUM(H84:K84)+AF84+O84</f>
        <v>0.00142857142857622</v>
      </c>
    </row>
    <row r="85" s="26" customFormat="true" ht="27" hidden="false" customHeight="true" outlineLevel="0" collapsed="false">
      <c r="A85" s="27" t="n">
        <v>42847</v>
      </c>
      <c r="B85" s="16"/>
      <c r="C85" s="19" t="s">
        <v>177</v>
      </c>
      <c r="D85" s="17" t="s">
        <v>67</v>
      </c>
      <c r="E85" s="17" t="s">
        <v>461</v>
      </c>
      <c r="F85" s="19" t="n">
        <v>52551</v>
      </c>
      <c r="G85" s="19" t="s">
        <v>69</v>
      </c>
      <c r="H85" s="21"/>
      <c r="I85" s="21"/>
      <c r="J85" s="21"/>
      <c r="K85" s="22" t="n">
        <v>1540</v>
      </c>
      <c r="L85" s="69" t="n">
        <v>0.01</v>
      </c>
      <c r="M85" s="24" t="n">
        <f aca="false">SUM(H85:J85,K85/1.12)</f>
        <v>1375</v>
      </c>
      <c r="N85" s="24" t="n">
        <f aca="false">K85/1.12*0.12</f>
        <v>165</v>
      </c>
      <c r="O85" s="24" t="n">
        <f aca="false">-SUM(I85:J85,K85/1.12)*L85</f>
        <v>-13.75</v>
      </c>
      <c r="P85" s="24" t="n">
        <v>1375</v>
      </c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 t="n">
        <f aca="false">-SUM(N85:AE85)</f>
        <v>-1526.25</v>
      </c>
      <c r="AG85" s="25" t="n">
        <f aca="false">SUM(H85:K85)+AF85+O85</f>
        <v>0</v>
      </c>
    </row>
    <row r="86" s="26" customFormat="true" ht="22.5" hidden="false" customHeight="true" outlineLevel="0" collapsed="false">
      <c r="A86" s="27" t="n">
        <v>42847</v>
      </c>
      <c r="B86" s="16"/>
      <c r="C86" s="17" t="s">
        <v>76</v>
      </c>
      <c r="D86" s="17" t="s">
        <v>77</v>
      </c>
      <c r="E86" s="17" t="s">
        <v>39</v>
      </c>
      <c r="F86" s="19" t="n">
        <v>17595</v>
      </c>
      <c r="G86" s="20" t="s">
        <v>462</v>
      </c>
      <c r="H86" s="21"/>
      <c r="I86" s="21"/>
      <c r="J86" s="21"/>
      <c r="K86" s="22" t="n">
        <v>97.45</v>
      </c>
      <c r="L86" s="69"/>
      <c r="M86" s="24" t="n">
        <f aca="false">SUM(H86:J86,K86/1.12)</f>
        <v>87.0089285714286</v>
      </c>
      <c r="N86" s="24" t="n">
        <f aca="false">K86/1.12*0.12</f>
        <v>10.4410714285714</v>
      </c>
      <c r="O86" s="24" t="n">
        <f aca="false">-SUM(I86:J86,K86/1.12)*L86</f>
        <v>-0</v>
      </c>
      <c r="P86" s="24" t="n">
        <v>87.01</v>
      </c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 t="n">
        <f aca="false">-SUM(N86:AE86)</f>
        <v>-97.4510714285714</v>
      </c>
      <c r="AG86" s="25" t="n">
        <f aca="false">SUM(H86:K86)+AF86+O86</f>
        <v>-0.00107142857143572</v>
      </c>
    </row>
    <row r="87" s="26" customFormat="true" ht="22.5" hidden="false" customHeight="true" outlineLevel="0" collapsed="false">
      <c r="A87" s="27" t="n">
        <v>42847</v>
      </c>
      <c r="B87" s="16"/>
      <c r="C87" s="19" t="s">
        <v>399</v>
      </c>
      <c r="D87" s="17" t="s">
        <v>216</v>
      </c>
      <c r="E87" s="17" t="s">
        <v>59</v>
      </c>
      <c r="F87" s="19" t="n">
        <v>21582</v>
      </c>
      <c r="G87" s="20" t="s">
        <v>218</v>
      </c>
      <c r="H87" s="21"/>
      <c r="I87" s="21"/>
      <c r="J87" s="21"/>
      <c r="K87" s="22" t="n">
        <v>35</v>
      </c>
      <c r="L87" s="69"/>
      <c r="M87" s="24" t="n">
        <f aca="false">SUM(H87:J87,K87/1.12)</f>
        <v>31.25</v>
      </c>
      <c r="N87" s="24" t="n">
        <f aca="false">K87/1.12*0.12</f>
        <v>3.75</v>
      </c>
      <c r="O87" s="24" t="n">
        <f aca="false">-SUM(I87:J87,K87/1.12)*L87</f>
        <v>-0</v>
      </c>
      <c r="P87" s="24"/>
      <c r="Q87" s="24" t="n">
        <v>31.25</v>
      </c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 t="n">
        <f aca="false">-SUM(N87:AE87)</f>
        <v>-35</v>
      </c>
      <c r="AG87" s="25" t="n">
        <f aca="false">SUM(H87:K87)+AF87+O87</f>
        <v>0</v>
      </c>
    </row>
    <row r="88" s="26" customFormat="true" ht="22.5" hidden="false" customHeight="true" outlineLevel="0" collapsed="false">
      <c r="A88" s="27" t="n">
        <v>42847</v>
      </c>
      <c r="B88" s="16"/>
      <c r="C88" s="17" t="s">
        <v>76</v>
      </c>
      <c r="D88" s="17" t="s">
        <v>77</v>
      </c>
      <c r="E88" s="17" t="s">
        <v>39</v>
      </c>
      <c r="F88" s="19" t="n">
        <v>17597</v>
      </c>
      <c r="G88" s="20" t="s">
        <v>110</v>
      </c>
      <c r="H88" s="21"/>
      <c r="I88" s="21"/>
      <c r="J88" s="21"/>
      <c r="K88" s="22" t="n">
        <v>159.9</v>
      </c>
      <c r="L88" s="69"/>
      <c r="M88" s="24" t="n">
        <f aca="false">SUM(H88:J88,K88/1.12)</f>
        <v>142.767857142857</v>
      </c>
      <c r="N88" s="24" t="n">
        <f aca="false">K88/1.12*0.12</f>
        <v>17.1321428571429</v>
      </c>
      <c r="O88" s="24" t="n">
        <f aca="false">-SUM(I88:J88,K88/1.12)*L88</f>
        <v>-0</v>
      </c>
      <c r="P88" s="24" t="n">
        <v>142.77</v>
      </c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 t="n">
        <f aca="false">-SUM(N88:AE88)</f>
        <v>-159.902142857143</v>
      </c>
      <c r="AG88" s="25" t="n">
        <f aca="false">SUM(H88:K88)+AF88+O88</f>
        <v>-0.00214285714287143</v>
      </c>
    </row>
    <row r="89" s="26" customFormat="true" ht="22.5" hidden="false" customHeight="true" outlineLevel="0" collapsed="false">
      <c r="A89" s="27" t="n">
        <v>42849</v>
      </c>
      <c r="B89" s="16"/>
      <c r="C89" s="17" t="s">
        <v>46</v>
      </c>
      <c r="D89" s="17" t="s">
        <v>47</v>
      </c>
      <c r="E89" s="17" t="s">
        <v>265</v>
      </c>
      <c r="F89" s="19" t="n">
        <v>34356</v>
      </c>
      <c r="G89" s="20" t="s">
        <v>463</v>
      </c>
      <c r="H89" s="21"/>
      <c r="I89" s="21"/>
      <c r="J89" s="21"/>
      <c r="K89" s="22" t="n">
        <f aca="false">240.09+28.81</f>
        <v>268.9</v>
      </c>
      <c r="L89" s="69"/>
      <c r="M89" s="24" t="n">
        <f aca="false">SUM(H89:J89,K89/1.12)</f>
        <v>240.089285714286</v>
      </c>
      <c r="N89" s="24" t="n">
        <f aca="false">K89/1.12*0.12</f>
        <v>28.8107142857143</v>
      </c>
      <c r="O89" s="24" t="n">
        <f aca="false">-SUM(I89:J89,K89/1.12)*L89</f>
        <v>-0</v>
      </c>
      <c r="P89" s="24" t="n">
        <v>240.09</v>
      </c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 t="n">
        <f aca="false">-SUM(N89:AE89)</f>
        <v>-268.900714285714</v>
      </c>
      <c r="AG89" s="25" t="n">
        <f aca="false">SUM(H89:K89)+AF89+O89</f>
        <v>-0.000714285714309426</v>
      </c>
    </row>
    <row r="90" s="26" customFormat="true" ht="22.5" hidden="false" customHeight="true" outlineLevel="0" collapsed="false">
      <c r="A90" s="27" t="n">
        <v>42849</v>
      </c>
      <c r="B90" s="16"/>
      <c r="C90" s="17" t="s">
        <v>46</v>
      </c>
      <c r="D90" s="17" t="s">
        <v>47</v>
      </c>
      <c r="E90" s="17" t="s">
        <v>265</v>
      </c>
      <c r="F90" s="19" t="n">
        <v>34356</v>
      </c>
      <c r="G90" s="20" t="s">
        <v>73</v>
      </c>
      <c r="H90" s="21"/>
      <c r="I90" s="21"/>
      <c r="J90" s="21" t="n">
        <v>724.85</v>
      </c>
      <c r="K90" s="22"/>
      <c r="L90" s="69"/>
      <c r="M90" s="24" t="n">
        <f aca="false">SUM(H90:J90,K90/1.12)</f>
        <v>724.85</v>
      </c>
      <c r="N90" s="24" t="n">
        <f aca="false">K90/1.12*0.12</f>
        <v>0</v>
      </c>
      <c r="O90" s="24" t="n">
        <f aca="false">-SUM(I90:J90,K90/1.12)*L90</f>
        <v>-0</v>
      </c>
      <c r="P90" s="24" t="n">
        <v>724.85</v>
      </c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 t="n">
        <f aca="false">-SUM(N90:AE90)</f>
        <v>-724.85</v>
      </c>
      <c r="AG90" s="25" t="n">
        <f aca="false">SUM(H90:K90)+AF90+O90</f>
        <v>0</v>
      </c>
    </row>
    <row r="91" s="26" customFormat="true" ht="22.5" hidden="false" customHeight="true" outlineLevel="0" collapsed="false">
      <c r="A91" s="27" t="n">
        <v>42850</v>
      </c>
      <c r="B91" s="16"/>
      <c r="C91" s="17" t="s">
        <v>242</v>
      </c>
      <c r="D91" s="17" t="s">
        <v>243</v>
      </c>
      <c r="E91" s="17" t="s">
        <v>250</v>
      </c>
      <c r="F91" s="19" t="n">
        <v>15106</v>
      </c>
      <c r="G91" s="20" t="s">
        <v>464</v>
      </c>
      <c r="H91" s="21"/>
      <c r="I91" s="21"/>
      <c r="J91" s="21"/>
      <c r="K91" s="22" t="n">
        <v>510</v>
      </c>
      <c r="L91" s="69"/>
      <c r="M91" s="24" t="n">
        <f aca="false">SUM(H91:J91,K91/1.12)</f>
        <v>455.357142857143</v>
      </c>
      <c r="N91" s="24" t="n">
        <f aca="false">K91/1.12*0.12</f>
        <v>54.6428571428571</v>
      </c>
      <c r="O91" s="24" t="n">
        <f aca="false">-SUM(I91:J91,K91/1.12)*L91</f>
        <v>-0</v>
      </c>
      <c r="P91" s="24"/>
      <c r="Q91" s="24"/>
      <c r="R91" s="24"/>
      <c r="S91" s="24" t="n">
        <v>455.36</v>
      </c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 t="n">
        <f aca="false">-SUM(N91:AE91)</f>
        <v>-510.002857142857</v>
      </c>
      <c r="AG91" s="25" t="n">
        <f aca="false">SUM(H91:K91)+AF91+O91</f>
        <v>-0.00285714285712402</v>
      </c>
    </row>
    <row r="92" s="26" customFormat="true" ht="22.5" hidden="false" customHeight="true" outlineLevel="0" collapsed="false">
      <c r="A92" s="27" t="n">
        <v>42850</v>
      </c>
      <c r="B92" s="16"/>
      <c r="C92" s="17" t="s">
        <v>54</v>
      </c>
      <c r="D92" s="17"/>
      <c r="E92" s="17"/>
      <c r="F92" s="19"/>
      <c r="G92" s="20" t="s">
        <v>465</v>
      </c>
      <c r="H92" s="21" t="n">
        <v>100</v>
      </c>
      <c r="I92" s="21"/>
      <c r="J92" s="21"/>
      <c r="K92" s="22"/>
      <c r="L92" s="69"/>
      <c r="M92" s="24" t="n">
        <f aca="false">SUM(H92:J92,K92/1.12)</f>
        <v>100</v>
      </c>
      <c r="N92" s="24" t="n">
        <f aca="false">K92/1.12*0.12</f>
        <v>0</v>
      </c>
      <c r="O92" s="24" t="n">
        <f aca="false">-SUM(I92:J92,K92/1.12)*L92</f>
        <v>-0</v>
      </c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 t="n">
        <v>100</v>
      </c>
      <c r="AB92" s="24"/>
      <c r="AC92" s="24"/>
      <c r="AD92" s="24"/>
      <c r="AE92" s="24"/>
      <c r="AF92" s="24" t="n">
        <f aca="false">-SUM(N92:AE92)</f>
        <v>-100</v>
      </c>
      <c r="AG92" s="25" t="n">
        <f aca="false">SUM(H92:K92)+AF92+O92</f>
        <v>0</v>
      </c>
    </row>
    <row r="93" s="26" customFormat="true" ht="22.5" hidden="false" customHeight="true" outlineLevel="0" collapsed="false">
      <c r="A93" s="27" t="n">
        <v>42850</v>
      </c>
      <c r="B93" s="16"/>
      <c r="C93" s="17" t="s">
        <v>37</v>
      </c>
      <c r="D93" s="17" t="s">
        <v>105</v>
      </c>
      <c r="E93" s="17" t="s">
        <v>39</v>
      </c>
      <c r="F93" s="19" t="n">
        <v>577989</v>
      </c>
      <c r="G93" s="20" t="s">
        <v>466</v>
      </c>
      <c r="H93" s="21"/>
      <c r="I93" s="21"/>
      <c r="J93" s="21"/>
      <c r="K93" s="22" t="n">
        <v>28.5</v>
      </c>
      <c r="L93" s="69"/>
      <c r="M93" s="24" t="n">
        <f aca="false">SUM(H93:J93,K93/1.12)</f>
        <v>25.4464285714286</v>
      </c>
      <c r="N93" s="24" t="n">
        <f aca="false">K93/1.12*0.12</f>
        <v>3.05357142857143</v>
      </c>
      <c r="O93" s="24" t="n">
        <f aca="false">-SUM(I93:J93,K93/1.12)*L93</f>
        <v>-0</v>
      </c>
      <c r="P93" s="24"/>
      <c r="Q93" s="24"/>
      <c r="R93" s="24"/>
      <c r="S93" s="24"/>
      <c r="T93" s="24"/>
      <c r="U93" s="24"/>
      <c r="V93" s="24" t="n">
        <v>25.45</v>
      </c>
      <c r="W93" s="24"/>
      <c r="X93" s="24"/>
      <c r="Y93" s="24"/>
      <c r="Z93" s="24"/>
      <c r="AA93" s="24"/>
      <c r="AB93" s="24"/>
      <c r="AC93" s="24"/>
      <c r="AD93" s="24"/>
      <c r="AE93" s="24"/>
      <c r="AF93" s="24" t="n">
        <f aca="false">-SUM(N93:AE93)</f>
        <v>-28.5035714285714</v>
      </c>
      <c r="AG93" s="25" t="n">
        <f aca="false">SUM(H93:K93)+AF93+O93</f>
        <v>-0.00357142857142634</v>
      </c>
    </row>
    <row r="94" s="26" customFormat="true" ht="22.5" hidden="false" customHeight="true" outlineLevel="0" collapsed="false">
      <c r="A94" s="27" t="n">
        <v>42850</v>
      </c>
      <c r="B94" s="16"/>
      <c r="C94" s="17" t="s">
        <v>76</v>
      </c>
      <c r="D94" s="17" t="s">
        <v>77</v>
      </c>
      <c r="E94" s="17" t="s">
        <v>39</v>
      </c>
      <c r="F94" s="19" t="n">
        <v>17354</v>
      </c>
      <c r="G94" s="20" t="s">
        <v>467</v>
      </c>
      <c r="H94" s="21"/>
      <c r="I94" s="21"/>
      <c r="J94" s="21"/>
      <c r="K94" s="22" t="n">
        <v>64.75</v>
      </c>
      <c r="L94" s="69"/>
      <c r="M94" s="24" t="n">
        <f aca="false">SUM(H94:J94,K94/1.12)</f>
        <v>57.8125</v>
      </c>
      <c r="N94" s="24" t="n">
        <f aca="false">K94/1.12*0.12</f>
        <v>6.9375</v>
      </c>
      <c r="O94" s="24" t="n">
        <f aca="false">-SUM(I94:J94,K94/1.12)*L94</f>
        <v>-0</v>
      </c>
      <c r="P94" s="24" t="n">
        <v>57.81</v>
      </c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 t="n">
        <f aca="false">-SUM(N94:AE94)</f>
        <v>-64.7475</v>
      </c>
      <c r="AG94" s="25" t="n">
        <f aca="false">SUM(H94:K94)+AF94+O94</f>
        <v>0.00249999999999773</v>
      </c>
    </row>
    <row r="95" s="26" customFormat="true" ht="22.5" hidden="false" customHeight="true" outlineLevel="0" collapsed="false">
      <c r="A95" s="27" t="n">
        <v>42850</v>
      </c>
      <c r="B95" s="16"/>
      <c r="C95" s="17" t="s">
        <v>76</v>
      </c>
      <c r="D95" s="17" t="s">
        <v>77</v>
      </c>
      <c r="E95" s="17" t="s">
        <v>39</v>
      </c>
      <c r="F95" s="19" t="n">
        <v>17354</v>
      </c>
      <c r="G95" s="20" t="s">
        <v>468</v>
      </c>
      <c r="H95" s="21"/>
      <c r="I95" s="21"/>
      <c r="J95" s="21"/>
      <c r="K95" s="22" t="n">
        <v>132.2</v>
      </c>
      <c r="L95" s="69"/>
      <c r="M95" s="24" t="n">
        <f aca="false">SUM(H95:J95,K95/1.12)</f>
        <v>118.035714285714</v>
      </c>
      <c r="N95" s="24" t="n">
        <f aca="false">K95/1.12*0.12</f>
        <v>14.1642857142857</v>
      </c>
      <c r="O95" s="24" t="n">
        <f aca="false">-SUM(I95:J95,K95/1.12)*L95</f>
        <v>-0</v>
      </c>
      <c r="P95" s="24"/>
      <c r="Q95" s="24"/>
      <c r="R95" s="24"/>
      <c r="S95" s="24"/>
      <c r="T95" s="24" t="n">
        <v>118.04</v>
      </c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 t="n">
        <f aca="false">-SUM(N95:AE95)</f>
        <v>-132.204285714286</v>
      </c>
      <c r="AG95" s="25" t="n">
        <f aca="false">SUM(H95:K95)+AF95+O95</f>
        <v>-0.00428571428574287</v>
      </c>
    </row>
    <row r="96" s="26" customFormat="true" ht="22.5" hidden="false" customHeight="true" outlineLevel="0" collapsed="false">
      <c r="A96" s="27" t="n">
        <v>42851</v>
      </c>
      <c r="B96" s="16"/>
      <c r="C96" s="17" t="s">
        <v>96</v>
      </c>
      <c r="D96" s="17"/>
      <c r="E96" s="17"/>
      <c r="F96" s="19"/>
      <c r="G96" s="20" t="s">
        <v>97</v>
      </c>
      <c r="H96" s="21" t="n">
        <v>16</v>
      </c>
      <c r="I96" s="21"/>
      <c r="J96" s="21"/>
      <c r="K96" s="22"/>
      <c r="L96" s="69"/>
      <c r="M96" s="24" t="n">
        <f aca="false">SUM(H96:J96,K96/1.12)</f>
        <v>16</v>
      </c>
      <c r="N96" s="24" t="n">
        <f aca="false">K96/1.12*0.12</f>
        <v>0</v>
      </c>
      <c r="O96" s="24" t="n">
        <f aca="false">-SUM(I96:J96,K96/1.12)*L96</f>
        <v>-0</v>
      </c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 t="n">
        <v>16</v>
      </c>
      <c r="AB96" s="24"/>
      <c r="AC96" s="24"/>
      <c r="AD96" s="24"/>
      <c r="AE96" s="24"/>
      <c r="AF96" s="24" t="n">
        <f aca="false">-SUM(N96:AE96)</f>
        <v>-16</v>
      </c>
      <c r="AG96" s="25" t="n">
        <f aca="false">SUM(H96:K96)+AF96+O96</f>
        <v>0</v>
      </c>
    </row>
    <row r="97" s="26" customFormat="true" ht="22.5" hidden="false" customHeight="true" outlineLevel="0" collapsed="false">
      <c r="A97" s="27" t="n">
        <v>42851</v>
      </c>
      <c r="B97" s="16"/>
      <c r="C97" s="17" t="s">
        <v>76</v>
      </c>
      <c r="D97" s="17" t="s">
        <v>77</v>
      </c>
      <c r="E97" s="17" t="s">
        <v>39</v>
      </c>
      <c r="F97" s="19" t="n">
        <v>17638</v>
      </c>
      <c r="G97" s="20" t="s">
        <v>110</v>
      </c>
      <c r="H97" s="21"/>
      <c r="I97" s="21"/>
      <c r="J97" s="21"/>
      <c r="K97" s="22" t="n">
        <v>174.9</v>
      </c>
      <c r="L97" s="69"/>
      <c r="M97" s="24" t="n">
        <f aca="false">SUM(H97:J97,K97/1.12)</f>
        <v>156.160714285714</v>
      </c>
      <c r="N97" s="24" t="n">
        <f aca="false">K97/1.12*0.12</f>
        <v>18.7392857142857</v>
      </c>
      <c r="O97" s="24" t="n">
        <f aca="false">-SUM(I97:J97,K97/1.12)*L97</f>
        <v>-0</v>
      </c>
      <c r="P97" s="24" t="n">
        <v>156.16</v>
      </c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 t="n">
        <f aca="false">-SUM(N97:AE97)</f>
        <v>-174.899285714286</v>
      </c>
      <c r="AG97" s="25" t="n">
        <f aca="false">SUM(H97:K97)+AF97+O97</f>
        <v>0.000714285714281004</v>
      </c>
    </row>
    <row r="98" s="26" customFormat="true" ht="22.5" hidden="false" customHeight="true" outlineLevel="0" collapsed="false">
      <c r="A98" s="27" t="n">
        <v>42851</v>
      </c>
      <c r="B98" s="16"/>
      <c r="C98" s="17" t="s">
        <v>46</v>
      </c>
      <c r="D98" s="17" t="s">
        <v>47</v>
      </c>
      <c r="E98" s="17" t="s">
        <v>265</v>
      </c>
      <c r="F98" s="19" t="n">
        <v>36622</v>
      </c>
      <c r="G98" s="20" t="s">
        <v>469</v>
      </c>
      <c r="H98" s="21"/>
      <c r="I98" s="21"/>
      <c r="J98" s="21"/>
      <c r="K98" s="22" t="n">
        <v>190.8</v>
      </c>
      <c r="L98" s="69"/>
      <c r="M98" s="24" t="n">
        <f aca="false">SUM(H98:J98,K98/1.12)</f>
        <v>170.357142857143</v>
      </c>
      <c r="N98" s="24" t="n">
        <f aca="false">K98/1.12*0.12</f>
        <v>20.4428571428571</v>
      </c>
      <c r="O98" s="24" t="n">
        <f aca="false">-SUM(I98:J98,K98/1.12)*L98</f>
        <v>-0</v>
      </c>
      <c r="P98" s="24"/>
      <c r="Q98" s="24" t="n">
        <v>170.36</v>
      </c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 t="n">
        <f aca="false">-SUM(N98:AE98)</f>
        <v>-190.802857142857</v>
      </c>
      <c r="AG98" s="25" t="n">
        <f aca="false">SUM(H98:K98)+AF98+O98</f>
        <v>-0.00285714285715244</v>
      </c>
    </row>
    <row r="99" s="26" customFormat="true" ht="22.5" hidden="false" customHeight="true" outlineLevel="0" collapsed="false">
      <c r="A99" s="27" t="n">
        <v>42851</v>
      </c>
      <c r="B99" s="16"/>
      <c r="C99" s="17" t="s">
        <v>287</v>
      </c>
      <c r="D99" s="17" t="s">
        <v>288</v>
      </c>
      <c r="E99" s="17" t="s">
        <v>470</v>
      </c>
      <c r="F99" s="19" t="n">
        <v>145114</v>
      </c>
      <c r="G99" s="20" t="s">
        <v>471</v>
      </c>
      <c r="H99" s="21"/>
      <c r="I99" s="21"/>
      <c r="J99" s="21"/>
      <c r="K99" s="22" t="n">
        <v>750</v>
      </c>
      <c r="L99" s="69"/>
      <c r="M99" s="24" t="n">
        <f aca="false">SUM(H99:J99,K99/1.12)</f>
        <v>669.642857142857</v>
      </c>
      <c r="N99" s="24" t="n">
        <f aca="false">K99/1.12*0.12</f>
        <v>80.3571428571429</v>
      </c>
      <c r="O99" s="24" t="n">
        <f aca="false">-SUM(I99:J99,K99/1.12)*L99</f>
        <v>-0</v>
      </c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 t="n">
        <v>669.64</v>
      </c>
      <c r="AA99" s="24"/>
      <c r="AB99" s="24"/>
      <c r="AC99" s="24"/>
      <c r="AD99" s="24"/>
      <c r="AE99" s="24"/>
      <c r="AF99" s="24" t="n">
        <f aca="false">-SUM(N99:AE99)</f>
        <v>-749.997142857143</v>
      </c>
      <c r="AG99" s="25" t="n">
        <f aca="false">SUM(H99:K99)+AF99+O99</f>
        <v>0.00285714285712402</v>
      </c>
    </row>
    <row r="100" s="26" customFormat="true" ht="22.5" hidden="false" customHeight="true" outlineLevel="0" collapsed="false">
      <c r="A100" s="27" t="n">
        <v>42852</v>
      </c>
      <c r="B100" s="16"/>
      <c r="C100" s="17" t="s">
        <v>46</v>
      </c>
      <c r="D100" s="17" t="s">
        <v>47</v>
      </c>
      <c r="E100" s="17" t="s">
        <v>265</v>
      </c>
      <c r="F100" s="19" t="n">
        <v>34992</v>
      </c>
      <c r="G100" s="20" t="s">
        <v>472</v>
      </c>
      <c r="H100" s="21"/>
      <c r="I100" s="21"/>
      <c r="J100" s="21"/>
      <c r="K100" s="22" t="n">
        <v>367.5</v>
      </c>
      <c r="L100" s="69"/>
      <c r="M100" s="24" t="n">
        <f aca="false">SUM(H100:J100,K100/1.12)</f>
        <v>328.125</v>
      </c>
      <c r="N100" s="24" t="n">
        <f aca="false">K100/1.12*0.12</f>
        <v>39.375</v>
      </c>
      <c r="O100" s="24" t="n">
        <f aca="false">-SUM(I100:J100,K100/1.12)*L100</f>
        <v>-0</v>
      </c>
      <c r="P100" s="24" t="n">
        <v>328.13</v>
      </c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 t="n">
        <f aca="false">-SUM(N100:AE100)</f>
        <v>-367.505</v>
      </c>
      <c r="AG100" s="25" t="n">
        <f aca="false">SUM(H100:K100)+AF100+O100</f>
        <v>-0.00499999999999545</v>
      </c>
    </row>
    <row r="101" s="26" customFormat="true" ht="22.5" hidden="false" customHeight="true" outlineLevel="0" collapsed="false">
      <c r="A101" s="27" t="n">
        <v>42852</v>
      </c>
      <c r="B101" s="16"/>
      <c r="C101" s="17" t="s">
        <v>76</v>
      </c>
      <c r="D101" s="17" t="s">
        <v>77</v>
      </c>
      <c r="E101" s="17" t="s">
        <v>39</v>
      </c>
      <c r="F101" s="19" t="n">
        <v>17662</v>
      </c>
      <c r="G101" s="20" t="s">
        <v>473</v>
      </c>
      <c r="H101" s="21"/>
      <c r="I101" s="21"/>
      <c r="J101" s="21"/>
      <c r="K101" s="22" t="n">
        <v>71.22</v>
      </c>
      <c r="L101" s="69"/>
      <c r="M101" s="24" t="n">
        <f aca="false">SUM(H101:J101,K101/1.12)</f>
        <v>63.5892857142857</v>
      </c>
      <c r="N101" s="24" t="n">
        <f aca="false">K101/1.12*0.12</f>
        <v>7.63071428571428</v>
      </c>
      <c r="O101" s="24" t="n">
        <f aca="false">-SUM(I101:J101,K101/1.12)*L101</f>
        <v>-0</v>
      </c>
      <c r="P101" s="24" t="n">
        <v>63.59</v>
      </c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 t="n">
        <f aca="false">-SUM(N101:AE101)</f>
        <v>-71.2207142857143</v>
      </c>
      <c r="AG101" s="25" t="n">
        <f aca="false">SUM(H101:K101)+AF101+O101</f>
        <v>-0.000714285714295215</v>
      </c>
    </row>
    <row r="102" s="26" customFormat="true" ht="22.5" hidden="false" customHeight="true" outlineLevel="0" collapsed="false">
      <c r="A102" s="27" t="n">
        <v>42852</v>
      </c>
      <c r="B102" s="16"/>
      <c r="C102" s="17" t="s">
        <v>76</v>
      </c>
      <c r="D102" s="17" t="s">
        <v>77</v>
      </c>
      <c r="E102" s="17" t="s">
        <v>39</v>
      </c>
      <c r="F102" s="19" t="n">
        <v>17666</v>
      </c>
      <c r="G102" s="20" t="s">
        <v>257</v>
      </c>
      <c r="H102" s="21"/>
      <c r="I102" s="21"/>
      <c r="J102" s="21"/>
      <c r="K102" s="22" t="n">
        <v>492.4</v>
      </c>
      <c r="L102" s="69"/>
      <c r="M102" s="24" t="n">
        <f aca="false">SUM(H102:J102,K102/1.12)</f>
        <v>439.642857142857</v>
      </c>
      <c r="N102" s="24" t="n">
        <f aca="false">K102/1.12*0.12</f>
        <v>52.7571428571429</v>
      </c>
      <c r="O102" s="24" t="n">
        <f aca="false">-SUM(I102:J102,K102/1.12)*L102</f>
        <v>-0</v>
      </c>
      <c r="P102" s="24" t="n">
        <v>439.64</v>
      </c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 t="n">
        <f aca="false">-SUM(N102:AE102)</f>
        <v>-492.397142857143</v>
      </c>
      <c r="AG102" s="25" t="n">
        <f aca="false">SUM(H102:K102)+AF102+O102</f>
        <v>0.00285714285712402</v>
      </c>
    </row>
    <row r="103" s="26" customFormat="true" ht="22.5" hidden="false" customHeight="true" outlineLevel="0" collapsed="false">
      <c r="A103" s="27" t="n">
        <v>42852</v>
      </c>
      <c r="B103" s="16"/>
      <c r="C103" s="19" t="s">
        <v>399</v>
      </c>
      <c r="D103" s="17" t="s">
        <v>216</v>
      </c>
      <c r="E103" s="17" t="s">
        <v>59</v>
      </c>
      <c r="F103" s="19" t="n">
        <v>21607</v>
      </c>
      <c r="G103" s="20" t="s">
        <v>218</v>
      </c>
      <c r="H103" s="21"/>
      <c r="I103" s="21"/>
      <c r="J103" s="21"/>
      <c r="K103" s="22" t="n">
        <v>25</v>
      </c>
      <c r="L103" s="69"/>
      <c r="M103" s="24" t="n">
        <f aca="false">SUM(H103:J103,K103/1.12)</f>
        <v>22.3214285714286</v>
      </c>
      <c r="N103" s="24" t="n">
        <f aca="false">K103/1.12*0.12</f>
        <v>2.67857142857143</v>
      </c>
      <c r="O103" s="24" t="n">
        <f aca="false">-SUM(I103:J103,K103/1.12)*L103</f>
        <v>-0</v>
      </c>
      <c r="P103" s="24"/>
      <c r="Q103" s="24" t="n">
        <v>22.32</v>
      </c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 t="n">
        <f aca="false">-SUM(N103:AE103)</f>
        <v>-24.9985714285714</v>
      </c>
      <c r="AG103" s="25" t="n">
        <f aca="false">SUM(H103:K103)+AF103+O103</f>
        <v>0.00142857142857267</v>
      </c>
    </row>
    <row r="104" s="26" customFormat="true" ht="22.5" hidden="false" customHeight="true" outlineLevel="0" collapsed="false">
      <c r="A104" s="27" t="n">
        <v>42852</v>
      </c>
      <c r="B104" s="16"/>
      <c r="C104" s="17" t="s">
        <v>474</v>
      </c>
      <c r="D104" s="17"/>
      <c r="E104" s="17"/>
      <c r="F104" s="19"/>
      <c r="G104" s="20" t="s">
        <v>475</v>
      </c>
      <c r="H104" s="21" t="n">
        <f aca="false">481*4</f>
        <v>1924</v>
      </c>
      <c r="I104" s="21"/>
      <c r="J104" s="21"/>
      <c r="K104" s="22"/>
      <c r="L104" s="69"/>
      <c r="M104" s="24" t="n">
        <f aca="false">SUM(H104:J104,K104/1.12)</f>
        <v>1924</v>
      </c>
      <c r="N104" s="24" t="n">
        <f aca="false">K104/1.12*0.12</f>
        <v>0</v>
      </c>
      <c r="O104" s="24" t="n">
        <f aca="false">-SUM(I104:J104,K104/1.12)*L104</f>
        <v>-0</v>
      </c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 t="n">
        <v>1924</v>
      </c>
      <c r="AC104" s="24"/>
      <c r="AD104" s="24"/>
      <c r="AE104" s="24"/>
      <c r="AF104" s="24" t="n">
        <f aca="false">-SUM(N104:AE104)</f>
        <v>-1924</v>
      </c>
      <c r="AG104" s="25" t="n">
        <f aca="false">SUM(H104:K104)+AF104+O104</f>
        <v>0</v>
      </c>
    </row>
    <row r="105" s="26" customFormat="true" ht="33.75" hidden="true" customHeight="true" outlineLevel="0" collapsed="false">
      <c r="A105" s="27"/>
      <c r="B105" s="16"/>
      <c r="C105" s="17"/>
      <c r="D105" s="17"/>
      <c r="E105" s="17"/>
      <c r="F105" s="19"/>
      <c r="G105" s="20"/>
      <c r="H105" s="21"/>
      <c r="I105" s="21"/>
      <c r="J105" s="21"/>
      <c r="K105" s="22"/>
      <c r="L105" s="69"/>
      <c r="M105" s="24" t="n">
        <f aca="false">SUM(H105:J105,K105/1.12)</f>
        <v>0</v>
      </c>
      <c r="N105" s="24" t="n">
        <f aca="false">K105/1.12*0.12</f>
        <v>0</v>
      </c>
      <c r="O105" s="24" t="n">
        <f aca="false">-SUM(I105:J105,K105/1.12)*L105</f>
        <v>-0</v>
      </c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 t="n">
        <f aca="false">-SUM(N105:AE105)</f>
        <v>-0</v>
      </c>
      <c r="AG105" s="25" t="n">
        <f aca="false">SUM(H105:K105)+AF105+O105</f>
        <v>0</v>
      </c>
    </row>
    <row r="106" s="26" customFormat="true" ht="22.5" hidden="true" customHeight="true" outlineLevel="0" collapsed="false">
      <c r="A106" s="27"/>
      <c r="B106" s="16"/>
      <c r="C106" s="17"/>
      <c r="D106" s="17"/>
      <c r="E106" s="17"/>
      <c r="F106" s="19"/>
      <c r="G106" s="20"/>
      <c r="H106" s="21"/>
      <c r="I106" s="21"/>
      <c r="J106" s="21"/>
      <c r="K106" s="22"/>
      <c r="L106" s="69"/>
      <c r="M106" s="24" t="n">
        <f aca="false">SUM(H106:J106,K106/1.12)</f>
        <v>0</v>
      </c>
      <c r="N106" s="24" t="n">
        <f aca="false">K106/1.12*0.12</f>
        <v>0</v>
      </c>
      <c r="O106" s="24" t="n">
        <f aca="false">-SUM(I106:J106,K106/1.12)*L106</f>
        <v>-0</v>
      </c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 t="n">
        <f aca="false">-SUM(N106:AE106)</f>
        <v>-0</v>
      </c>
      <c r="AG106" s="25" t="n">
        <f aca="false">SUM(H106:K106)+AF106+O106</f>
        <v>0</v>
      </c>
    </row>
    <row r="107" s="26" customFormat="true" ht="22.5" hidden="true" customHeight="true" outlineLevel="0" collapsed="false">
      <c r="A107" s="27"/>
      <c r="B107" s="16"/>
      <c r="C107" s="17"/>
      <c r="D107" s="17"/>
      <c r="E107" s="17"/>
      <c r="F107" s="19"/>
      <c r="G107" s="20"/>
      <c r="H107" s="21"/>
      <c r="I107" s="21"/>
      <c r="J107" s="21"/>
      <c r="K107" s="22"/>
      <c r="L107" s="69"/>
      <c r="M107" s="24" t="n">
        <f aca="false">SUM(H107:J107,K107/1.12)</f>
        <v>0</v>
      </c>
      <c r="N107" s="24" t="n">
        <f aca="false">K107/1.12*0.12</f>
        <v>0</v>
      </c>
      <c r="O107" s="24" t="n">
        <f aca="false">-SUM(I107:J107,K107/1.12)*L107</f>
        <v>-0</v>
      </c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 t="n">
        <f aca="false">-SUM(N107:AE107)</f>
        <v>-0</v>
      </c>
      <c r="AG107" s="25" t="n">
        <f aca="false">SUM(H107:K107)+AF107+O107</f>
        <v>0</v>
      </c>
    </row>
    <row r="108" s="26" customFormat="true" ht="20.25" hidden="true" customHeight="true" outlineLevel="0" collapsed="false">
      <c r="A108" s="27"/>
      <c r="B108" s="16"/>
      <c r="C108" s="17"/>
      <c r="D108" s="17"/>
      <c r="E108" s="17"/>
      <c r="F108" s="19"/>
      <c r="G108" s="20"/>
      <c r="H108" s="21"/>
      <c r="I108" s="21"/>
      <c r="J108" s="21"/>
      <c r="K108" s="22"/>
      <c r="L108" s="69"/>
      <c r="M108" s="24" t="n">
        <f aca="false">SUM(H108:J108,K108/1.12)</f>
        <v>0</v>
      </c>
      <c r="N108" s="24" t="n">
        <f aca="false">K108/1.12*0.12</f>
        <v>0</v>
      </c>
      <c r="O108" s="24" t="n">
        <f aca="false">-SUM(I108:J108,K108/1.12)*L108</f>
        <v>-0</v>
      </c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 t="n">
        <f aca="false">-SUM(N108:AE108)</f>
        <v>-0</v>
      </c>
      <c r="AG108" s="25" t="n">
        <f aca="false">SUM(H108:K108)+AF108+O108</f>
        <v>0</v>
      </c>
    </row>
    <row r="109" s="26" customFormat="true" ht="20.25" hidden="true" customHeight="true" outlineLevel="0" collapsed="false">
      <c r="A109" s="27"/>
      <c r="B109" s="16"/>
      <c r="C109" s="17"/>
      <c r="D109" s="17"/>
      <c r="E109" s="17"/>
      <c r="F109" s="19"/>
      <c r="G109" s="20"/>
      <c r="H109" s="21"/>
      <c r="I109" s="21"/>
      <c r="J109" s="21"/>
      <c r="K109" s="22"/>
      <c r="L109" s="69"/>
      <c r="M109" s="24" t="n">
        <f aca="false">SUM(H109:J109,K109/1.12)</f>
        <v>0</v>
      </c>
      <c r="N109" s="24" t="n">
        <f aca="false">K109/1.12*0.12</f>
        <v>0</v>
      </c>
      <c r="O109" s="24" t="n">
        <f aca="false">-SUM(I109:J109,K109/1.12)*L109</f>
        <v>-0</v>
      </c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 t="n">
        <f aca="false">-SUM(N109:AE109)</f>
        <v>-0</v>
      </c>
      <c r="AG109" s="25" t="n">
        <f aca="false">SUM(H109:K109)+AF109+O109</f>
        <v>0</v>
      </c>
    </row>
    <row r="110" s="26" customFormat="true" ht="25.5" hidden="true" customHeight="true" outlineLevel="0" collapsed="false">
      <c r="A110" s="27"/>
      <c r="B110" s="16"/>
      <c r="C110" s="17"/>
      <c r="D110" s="17"/>
      <c r="E110" s="17"/>
      <c r="F110" s="19"/>
      <c r="G110" s="20"/>
      <c r="H110" s="21"/>
      <c r="I110" s="21"/>
      <c r="J110" s="21"/>
      <c r="K110" s="22"/>
      <c r="L110" s="69"/>
      <c r="M110" s="24" t="n">
        <f aca="false">SUM(H110:J110,K110/1.12)</f>
        <v>0</v>
      </c>
      <c r="N110" s="24" t="n">
        <f aca="false">K110/1.12*0.12</f>
        <v>0</v>
      </c>
      <c r="O110" s="24" t="n">
        <f aca="false">-SUM(I110:J110,K110/1.12)*L110</f>
        <v>-0</v>
      </c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 t="n">
        <f aca="false">-SUM(N110:AE110)</f>
        <v>-0</v>
      </c>
      <c r="AG110" s="25" t="n">
        <f aca="false">SUM(H110:K110)+AF110+O110</f>
        <v>0</v>
      </c>
    </row>
    <row r="111" s="26" customFormat="true" ht="25.5" hidden="true" customHeight="true" outlineLevel="0" collapsed="false">
      <c r="A111" s="27"/>
      <c r="B111" s="16"/>
      <c r="C111" s="17"/>
      <c r="D111" s="17"/>
      <c r="E111" s="17"/>
      <c r="F111" s="19"/>
      <c r="G111" s="20"/>
      <c r="H111" s="21"/>
      <c r="I111" s="21"/>
      <c r="J111" s="21"/>
      <c r="K111" s="22"/>
      <c r="L111" s="69"/>
      <c r="M111" s="24" t="n">
        <f aca="false">SUM(H111:J111,K111/1.12)</f>
        <v>0</v>
      </c>
      <c r="N111" s="24" t="n">
        <f aca="false">K111/1.12*0.12</f>
        <v>0</v>
      </c>
      <c r="O111" s="24" t="n">
        <f aca="false">-SUM(I111:J111,K111/1.12)*L111</f>
        <v>-0</v>
      </c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 t="n">
        <f aca="false">-SUM(N111:AE111)</f>
        <v>-0</v>
      </c>
      <c r="AG111" s="25" t="n">
        <f aca="false">SUM(H111:K111)+AF111+O111</f>
        <v>0</v>
      </c>
    </row>
    <row r="112" s="26" customFormat="true" ht="25.5" hidden="true" customHeight="true" outlineLevel="0" collapsed="false">
      <c r="A112" s="27"/>
      <c r="B112" s="16"/>
      <c r="C112" s="17"/>
      <c r="D112" s="17"/>
      <c r="E112" s="17"/>
      <c r="F112" s="19"/>
      <c r="G112" s="20"/>
      <c r="H112" s="21"/>
      <c r="I112" s="21"/>
      <c r="J112" s="21"/>
      <c r="K112" s="22"/>
      <c r="L112" s="69"/>
      <c r="M112" s="24" t="n">
        <f aca="false">SUM(H112:J112,K112/1.12)</f>
        <v>0</v>
      </c>
      <c r="N112" s="24" t="n">
        <f aca="false">K112/1.12*0.12</f>
        <v>0</v>
      </c>
      <c r="O112" s="24" t="n">
        <f aca="false">-SUM(I112:J112,K112/1.12)*L112</f>
        <v>-0</v>
      </c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 t="n">
        <f aca="false">-SUM(N112:AE112)</f>
        <v>-0</v>
      </c>
      <c r="AG112" s="25" t="n">
        <f aca="false">SUM(H112:K112)+AF112+O112</f>
        <v>0</v>
      </c>
    </row>
    <row r="113" s="26" customFormat="true" ht="25.5" hidden="true" customHeight="true" outlineLevel="0" collapsed="false">
      <c r="A113" s="27"/>
      <c r="B113" s="16"/>
      <c r="C113" s="17"/>
      <c r="D113" s="17"/>
      <c r="E113" s="17"/>
      <c r="F113" s="19"/>
      <c r="G113" s="20"/>
      <c r="H113" s="21"/>
      <c r="I113" s="21"/>
      <c r="J113" s="21"/>
      <c r="K113" s="22"/>
      <c r="L113" s="69"/>
      <c r="M113" s="24" t="n">
        <f aca="false">SUM(H113:J113,K113/1.12)</f>
        <v>0</v>
      </c>
      <c r="N113" s="24" t="n">
        <f aca="false">K113/1.12*0.12</f>
        <v>0</v>
      </c>
      <c r="O113" s="24" t="n">
        <f aca="false">-SUM(I113:J113,K113/1.12)*L113</f>
        <v>-0</v>
      </c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 t="n">
        <f aca="false">-SUM(N113:AE113)</f>
        <v>-0</v>
      </c>
      <c r="AG113" s="25" t="n">
        <f aca="false">SUM(H113:K113)+AF113+O113</f>
        <v>0</v>
      </c>
    </row>
    <row r="114" s="26" customFormat="true" ht="25.5" hidden="true" customHeight="true" outlineLevel="0" collapsed="false">
      <c r="A114" s="27"/>
      <c r="B114" s="16"/>
      <c r="C114" s="17"/>
      <c r="D114" s="17"/>
      <c r="E114" s="17"/>
      <c r="F114" s="19"/>
      <c r="G114" s="20"/>
      <c r="H114" s="21"/>
      <c r="I114" s="21"/>
      <c r="J114" s="21"/>
      <c r="K114" s="22"/>
      <c r="L114" s="69"/>
      <c r="M114" s="24" t="n">
        <f aca="false">SUM(H114:J114,K114/1.12)</f>
        <v>0</v>
      </c>
      <c r="N114" s="24" t="n">
        <f aca="false">K114/1.12*0.12</f>
        <v>0</v>
      </c>
      <c r="O114" s="24" t="n">
        <f aca="false">-SUM(I114:J114,K114/1.12)*L114</f>
        <v>-0</v>
      </c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 t="n">
        <f aca="false">-SUM(N114:AE114)</f>
        <v>-0</v>
      </c>
      <c r="AG114" s="25" t="n">
        <f aca="false">SUM(H114:K114)+AF114+O114</f>
        <v>0</v>
      </c>
    </row>
    <row r="115" s="26" customFormat="true" ht="22.5" hidden="true" customHeight="true" outlineLevel="0" collapsed="false">
      <c r="A115" s="27"/>
      <c r="B115" s="16"/>
      <c r="C115" s="17"/>
      <c r="D115" s="17"/>
      <c r="E115" s="17"/>
      <c r="F115" s="19"/>
      <c r="G115" s="20"/>
      <c r="H115" s="21"/>
      <c r="I115" s="21"/>
      <c r="J115" s="21"/>
      <c r="K115" s="22"/>
      <c r="L115" s="69"/>
      <c r="M115" s="24" t="n">
        <f aca="false">SUM(H115:J115,K115/1.12)</f>
        <v>0</v>
      </c>
      <c r="N115" s="24" t="n">
        <f aca="false">K115/1.12*0.12</f>
        <v>0</v>
      </c>
      <c r="O115" s="24" t="n">
        <f aca="false">-SUM(I115:J115,K115/1.12)*L115</f>
        <v>-0</v>
      </c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 t="n">
        <f aca="false">-SUM(N115:AE115)</f>
        <v>-0</v>
      </c>
      <c r="AG115" s="25" t="n">
        <f aca="false">SUM(H115:K115)+AF115+O115</f>
        <v>0</v>
      </c>
    </row>
    <row r="116" s="26" customFormat="true" ht="22.5" hidden="true" customHeight="true" outlineLevel="0" collapsed="false">
      <c r="A116" s="27"/>
      <c r="B116" s="16"/>
      <c r="C116" s="17"/>
      <c r="D116" s="17"/>
      <c r="E116" s="17"/>
      <c r="F116" s="19"/>
      <c r="G116" s="20"/>
      <c r="H116" s="21"/>
      <c r="I116" s="21"/>
      <c r="J116" s="21"/>
      <c r="K116" s="22"/>
      <c r="L116" s="69"/>
      <c r="M116" s="24" t="n">
        <f aca="false">SUM(H116:J116,K116/1.12)</f>
        <v>0</v>
      </c>
      <c r="N116" s="24" t="n">
        <f aca="false">K116/1.12*0.12</f>
        <v>0</v>
      </c>
      <c r="O116" s="24" t="n">
        <f aca="false">-SUM(I116:J116,K116/1.12)*L116</f>
        <v>-0</v>
      </c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 t="n">
        <f aca="false">-SUM(N116:AE116)</f>
        <v>-0</v>
      </c>
      <c r="AG116" s="25" t="n">
        <f aca="false">SUM(H116:K116)+AF116+O116</f>
        <v>0</v>
      </c>
    </row>
    <row r="117" s="26" customFormat="true" ht="20.25" hidden="true" customHeight="true" outlineLevel="0" collapsed="false">
      <c r="A117" s="27"/>
      <c r="B117" s="16"/>
      <c r="C117" s="17"/>
      <c r="D117" s="17"/>
      <c r="E117" s="17"/>
      <c r="F117" s="19"/>
      <c r="G117" s="20"/>
      <c r="H117" s="21"/>
      <c r="I117" s="21"/>
      <c r="J117" s="21"/>
      <c r="K117" s="22"/>
      <c r="L117" s="69"/>
      <c r="M117" s="24" t="n">
        <f aca="false">SUM(H117:J117,K117/1.12)</f>
        <v>0</v>
      </c>
      <c r="N117" s="24" t="n">
        <f aca="false">K117/1.12*0.12</f>
        <v>0</v>
      </c>
      <c r="O117" s="24" t="n">
        <f aca="false">-SUM(I117:J117,K117/1.12)*L117</f>
        <v>-0</v>
      </c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 t="n">
        <f aca="false">-SUM(N117:AE117)</f>
        <v>-0</v>
      </c>
      <c r="AG117" s="25" t="n">
        <f aca="false">SUM(H117:K117)+AF117+O117</f>
        <v>0</v>
      </c>
    </row>
    <row r="118" s="26" customFormat="true" ht="20.25" hidden="true" customHeight="true" outlineLevel="0" collapsed="false">
      <c r="A118" s="27"/>
      <c r="B118" s="16"/>
      <c r="C118" s="17"/>
      <c r="D118" s="17"/>
      <c r="E118" s="17"/>
      <c r="F118" s="19"/>
      <c r="G118" s="20"/>
      <c r="H118" s="21"/>
      <c r="I118" s="21"/>
      <c r="J118" s="21"/>
      <c r="K118" s="22"/>
      <c r="L118" s="69"/>
      <c r="M118" s="24" t="n">
        <f aca="false">SUM(H118:J118,K118/1.12)</f>
        <v>0</v>
      </c>
      <c r="N118" s="24" t="n">
        <f aca="false">K118/1.12*0.12</f>
        <v>0</v>
      </c>
      <c r="O118" s="24" t="n">
        <f aca="false">-SUM(I118:J118,K118/1.12)*L118</f>
        <v>-0</v>
      </c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 t="n">
        <f aca="false">-SUM(N118:AE118)</f>
        <v>-0</v>
      </c>
      <c r="AG118" s="25" t="n">
        <f aca="false">SUM(H118:K118)+AF118+O118</f>
        <v>0</v>
      </c>
    </row>
    <row r="119" s="26" customFormat="true" ht="20.25" hidden="true" customHeight="true" outlineLevel="0" collapsed="false">
      <c r="A119" s="27"/>
      <c r="B119" s="16"/>
      <c r="C119" s="17"/>
      <c r="D119" s="17"/>
      <c r="E119" s="17"/>
      <c r="F119" s="19"/>
      <c r="G119" s="20"/>
      <c r="H119" s="21"/>
      <c r="I119" s="21"/>
      <c r="J119" s="21"/>
      <c r="K119" s="22"/>
      <c r="L119" s="69"/>
      <c r="M119" s="24" t="n">
        <f aca="false">SUM(H119:J119,K119/1.12)</f>
        <v>0</v>
      </c>
      <c r="N119" s="24" t="n">
        <f aca="false">K119/1.12*0.12</f>
        <v>0</v>
      </c>
      <c r="O119" s="24" t="n">
        <f aca="false">-SUM(I119:J119,K119/1.12)*L119</f>
        <v>-0</v>
      </c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 t="n">
        <f aca="false">-SUM(N119:AE119)</f>
        <v>-0</v>
      </c>
      <c r="AG119" s="25" t="n">
        <f aca="false">SUM(H119:K119)+AF119+O119</f>
        <v>0</v>
      </c>
    </row>
    <row r="120" s="26" customFormat="true" ht="20.25" hidden="true" customHeight="true" outlineLevel="0" collapsed="false">
      <c r="A120" s="27"/>
      <c r="B120" s="16"/>
      <c r="C120" s="17"/>
      <c r="D120" s="17"/>
      <c r="E120" s="17"/>
      <c r="F120" s="19"/>
      <c r="G120" s="20"/>
      <c r="H120" s="21"/>
      <c r="I120" s="21"/>
      <c r="J120" s="21"/>
      <c r="K120" s="22"/>
      <c r="L120" s="69"/>
      <c r="M120" s="24" t="n">
        <f aca="false">SUM(H120:J120,K120/1.12)</f>
        <v>0</v>
      </c>
      <c r="N120" s="24" t="n">
        <f aca="false">K120/1.12*0.12</f>
        <v>0</v>
      </c>
      <c r="O120" s="24" t="n">
        <f aca="false">-SUM(I120:J120,K120/1.12)*L120</f>
        <v>-0</v>
      </c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 t="n">
        <f aca="false">-SUM(N120:AE120)</f>
        <v>-0</v>
      </c>
      <c r="AG120" s="25" t="n">
        <f aca="false">SUM(H120:K120)+AF120+O120</f>
        <v>0</v>
      </c>
    </row>
    <row r="121" s="26" customFormat="true" ht="21.75" hidden="true" customHeight="true" outlineLevel="0" collapsed="false">
      <c r="A121" s="27"/>
      <c r="B121" s="16"/>
      <c r="C121" s="17"/>
      <c r="D121" s="17"/>
      <c r="E121" s="17"/>
      <c r="F121" s="19"/>
      <c r="G121" s="20"/>
      <c r="H121" s="21"/>
      <c r="I121" s="21"/>
      <c r="J121" s="21"/>
      <c r="K121" s="22"/>
      <c r="L121" s="69"/>
      <c r="M121" s="24" t="n">
        <f aca="false">SUM(H121:J121,K121/1.12)</f>
        <v>0</v>
      </c>
      <c r="N121" s="24" t="n">
        <f aca="false">K121/1.12*0.12</f>
        <v>0</v>
      </c>
      <c r="O121" s="24" t="n">
        <f aca="false">-SUM(I121:J121,K121/1.12)*L121</f>
        <v>-0</v>
      </c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 t="n">
        <f aca="false">-SUM(N121:AE121)</f>
        <v>-0</v>
      </c>
      <c r="AG121" s="25" t="n">
        <f aca="false">SUM(H121:K121)+AF121+O121</f>
        <v>0</v>
      </c>
    </row>
    <row r="122" s="26" customFormat="true" ht="21" hidden="true" customHeight="true" outlineLevel="0" collapsed="false">
      <c r="A122" s="27"/>
      <c r="B122" s="16"/>
      <c r="C122" s="17"/>
      <c r="D122" s="17"/>
      <c r="E122" s="17"/>
      <c r="F122" s="19"/>
      <c r="G122" s="20"/>
      <c r="H122" s="21"/>
      <c r="I122" s="21"/>
      <c r="J122" s="21"/>
      <c r="K122" s="22"/>
      <c r="L122" s="69"/>
      <c r="M122" s="24" t="n">
        <f aca="false">SUM(H122:J122,K122/1.12)</f>
        <v>0</v>
      </c>
      <c r="N122" s="24" t="n">
        <f aca="false">K122/1.12*0.12</f>
        <v>0</v>
      </c>
      <c r="O122" s="24" t="n">
        <f aca="false">-SUM(I122:J122,K122/1.12)*L122</f>
        <v>-0</v>
      </c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 t="n">
        <f aca="false">-SUM(N122:AE122)</f>
        <v>-0</v>
      </c>
      <c r="AG122" s="25" t="n">
        <f aca="false">SUM(H122:K122)+AF122+O122</f>
        <v>0</v>
      </c>
    </row>
    <row r="123" s="26" customFormat="true" ht="19.5" hidden="true" customHeight="true" outlineLevel="0" collapsed="false">
      <c r="A123" s="27"/>
      <c r="B123" s="16"/>
      <c r="C123" s="17"/>
      <c r="D123" s="17"/>
      <c r="E123" s="17"/>
      <c r="F123" s="19"/>
      <c r="G123" s="20"/>
      <c r="H123" s="21"/>
      <c r="I123" s="21"/>
      <c r="J123" s="21"/>
      <c r="K123" s="22"/>
      <c r="L123" s="69"/>
      <c r="M123" s="24" t="n">
        <f aca="false">SUM(H123:J123,K123/1.12)</f>
        <v>0</v>
      </c>
      <c r="N123" s="24" t="n">
        <f aca="false">K123/1.12*0.12</f>
        <v>0</v>
      </c>
      <c r="O123" s="24" t="n">
        <f aca="false">-SUM(I123:J123,K123/1.12)*L123</f>
        <v>-0</v>
      </c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 t="n">
        <f aca="false">-SUM(N123:AE123)</f>
        <v>-0</v>
      </c>
      <c r="AG123" s="25" t="n">
        <f aca="false">SUM(H123:K123)+AF123+O123</f>
        <v>0</v>
      </c>
    </row>
    <row r="124" s="26" customFormat="true" ht="19.5" hidden="true" customHeight="true" outlineLevel="0" collapsed="false">
      <c r="A124" s="27"/>
      <c r="B124" s="16"/>
      <c r="C124" s="17"/>
      <c r="D124" s="17"/>
      <c r="E124" s="17"/>
      <c r="F124" s="19"/>
      <c r="G124" s="20"/>
      <c r="H124" s="21"/>
      <c r="I124" s="21"/>
      <c r="J124" s="21"/>
      <c r="K124" s="22"/>
      <c r="L124" s="69"/>
      <c r="M124" s="24" t="n">
        <f aca="false">SUM(H124:J124,K124/1.12)</f>
        <v>0</v>
      </c>
      <c r="N124" s="24" t="n">
        <f aca="false">K124/1.12*0.12</f>
        <v>0</v>
      </c>
      <c r="O124" s="24" t="n">
        <f aca="false">-SUM(I124:J124,K124/1.12)*L124</f>
        <v>-0</v>
      </c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 t="n">
        <f aca="false">-SUM(N124:AE124)</f>
        <v>-0</v>
      </c>
      <c r="AG124" s="25" t="n">
        <f aca="false">SUM(H124:K124)+AF124+O124</f>
        <v>0</v>
      </c>
    </row>
    <row r="125" s="26" customFormat="true" ht="21" hidden="true" customHeight="true" outlineLevel="0" collapsed="false">
      <c r="A125" s="27"/>
      <c r="B125" s="16"/>
      <c r="C125" s="17"/>
      <c r="D125" s="17"/>
      <c r="E125" s="17"/>
      <c r="F125" s="19"/>
      <c r="G125" s="20"/>
      <c r="H125" s="21"/>
      <c r="I125" s="21"/>
      <c r="J125" s="21"/>
      <c r="K125" s="22"/>
      <c r="L125" s="69"/>
      <c r="M125" s="24" t="n">
        <f aca="false">SUM(H125:J125,K125/1.12)</f>
        <v>0</v>
      </c>
      <c r="N125" s="24" t="n">
        <f aca="false">K125/1.12*0.12</f>
        <v>0</v>
      </c>
      <c r="O125" s="24" t="n">
        <f aca="false">-SUM(I125:J125,K125/1.12)*L125</f>
        <v>-0</v>
      </c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 t="n">
        <f aca="false">-SUM(N125:AE125)</f>
        <v>-0</v>
      </c>
      <c r="AG125" s="25" t="n">
        <f aca="false">SUM(H125:K125)+AF125+O125</f>
        <v>0</v>
      </c>
    </row>
    <row r="126" s="26" customFormat="true" ht="20.25" hidden="true" customHeight="true" outlineLevel="0" collapsed="false">
      <c r="A126" s="27"/>
      <c r="B126" s="16"/>
      <c r="C126" s="17"/>
      <c r="D126" s="17"/>
      <c r="E126" s="17"/>
      <c r="F126" s="19"/>
      <c r="G126" s="20"/>
      <c r="H126" s="21"/>
      <c r="I126" s="21"/>
      <c r="J126" s="21"/>
      <c r="K126" s="22"/>
      <c r="L126" s="69"/>
      <c r="M126" s="24" t="n">
        <f aca="false">SUM(H126:J126,K126/1.12)</f>
        <v>0</v>
      </c>
      <c r="N126" s="24" t="n">
        <f aca="false">K126/1.12*0.12</f>
        <v>0</v>
      </c>
      <c r="O126" s="24" t="n">
        <f aca="false">-SUM(I126:J126,K126/1.12)*L126</f>
        <v>-0</v>
      </c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 t="n">
        <f aca="false">-SUM(N126:AE126)</f>
        <v>-0</v>
      </c>
      <c r="AG126" s="25" t="n">
        <f aca="false">SUM(H126:K126)+AF126+O126</f>
        <v>0</v>
      </c>
    </row>
    <row r="127" s="26" customFormat="true" ht="20.25" hidden="true" customHeight="true" outlineLevel="0" collapsed="false">
      <c r="A127" s="27"/>
      <c r="B127" s="16"/>
      <c r="C127" s="17"/>
      <c r="D127" s="17"/>
      <c r="E127" s="17"/>
      <c r="F127" s="19"/>
      <c r="G127" s="19"/>
      <c r="H127" s="21"/>
      <c r="I127" s="21"/>
      <c r="J127" s="21"/>
      <c r="K127" s="22"/>
      <c r="L127" s="69"/>
      <c r="M127" s="24" t="n">
        <f aca="false">SUM(H127:J127,K127/1.12)</f>
        <v>0</v>
      </c>
      <c r="N127" s="24" t="n">
        <f aca="false">K127/1.12*0.12</f>
        <v>0</v>
      </c>
      <c r="O127" s="24" t="n">
        <f aca="false">-SUM(I127:J127,K127/1.12)*L127</f>
        <v>-0</v>
      </c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 t="n">
        <f aca="false">-SUM(N127:AE127)</f>
        <v>-0</v>
      </c>
      <c r="AG127" s="25" t="n">
        <f aca="false">SUM(H127:K127)+AF127+O127</f>
        <v>0</v>
      </c>
    </row>
    <row r="128" s="26" customFormat="true" ht="21" hidden="true" customHeight="true" outlineLevel="0" collapsed="false">
      <c r="A128" s="27"/>
      <c r="B128" s="16"/>
      <c r="C128" s="17"/>
      <c r="D128" s="17"/>
      <c r="E128" s="17"/>
      <c r="F128" s="19"/>
      <c r="G128" s="19"/>
      <c r="H128" s="21"/>
      <c r="I128" s="21"/>
      <c r="J128" s="21"/>
      <c r="K128" s="22"/>
      <c r="L128" s="69"/>
      <c r="M128" s="24" t="n">
        <f aca="false">SUM(H128:J128,K128/1.12)</f>
        <v>0</v>
      </c>
      <c r="N128" s="24" t="n">
        <f aca="false">K128/1.12*0.12</f>
        <v>0</v>
      </c>
      <c r="O128" s="24" t="n">
        <f aca="false">-SUM(I128:J128,K128/1.12)*L128</f>
        <v>-0</v>
      </c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 t="n">
        <f aca="false">-SUM(N128:AE128)</f>
        <v>-0</v>
      </c>
      <c r="AG128" s="25" t="n">
        <f aca="false">SUM(H128:K128)+AF128+O128</f>
        <v>0</v>
      </c>
    </row>
    <row r="129" s="26" customFormat="true" ht="18.75" hidden="true" customHeight="true" outlineLevel="0" collapsed="false">
      <c r="A129" s="27"/>
      <c r="B129" s="16"/>
      <c r="C129" s="17"/>
      <c r="D129" s="17"/>
      <c r="E129" s="17"/>
      <c r="F129" s="19"/>
      <c r="G129" s="20"/>
      <c r="H129" s="21"/>
      <c r="I129" s="21"/>
      <c r="J129" s="21"/>
      <c r="K129" s="22"/>
      <c r="L129" s="69"/>
      <c r="M129" s="24" t="n">
        <f aca="false">SUM(H129:J129,K129/1.12)</f>
        <v>0</v>
      </c>
      <c r="N129" s="24" t="n">
        <f aca="false">K129/1.12*0.12</f>
        <v>0</v>
      </c>
      <c r="O129" s="24" t="n">
        <f aca="false">-SUM(I129:J129,K129/1.12)*L129</f>
        <v>-0</v>
      </c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 t="n">
        <f aca="false">-SUM(N129:AE129)</f>
        <v>-0</v>
      </c>
      <c r="AG129" s="25" t="n">
        <f aca="false">SUM(H129:K129)+AF129+O129</f>
        <v>0</v>
      </c>
    </row>
    <row r="130" s="26" customFormat="true" ht="21.75" hidden="true" customHeight="true" outlineLevel="0" collapsed="false">
      <c r="A130" s="27"/>
      <c r="B130" s="16"/>
      <c r="C130" s="17"/>
      <c r="D130" s="17"/>
      <c r="E130" s="17"/>
      <c r="F130" s="19"/>
      <c r="G130" s="20"/>
      <c r="H130" s="21"/>
      <c r="I130" s="21"/>
      <c r="J130" s="21"/>
      <c r="K130" s="22"/>
      <c r="L130" s="69"/>
      <c r="M130" s="24" t="n">
        <f aca="false">SUM(H130:J130,K130/1.12)</f>
        <v>0</v>
      </c>
      <c r="N130" s="24" t="n">
        <f aca="false">K130/1.12*0.12</f>
        <v>0</v>
      </c>
      <c r="O130" s="24" t="n">
        <f aca="false">-SUM(I130:J130,K130/1.12)*L130</f>
        <v>-0</v>
      </c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 t="n">
        <f aca="false">-SUM(N130:AE130)</f>
        <v>-0</v>
      </c>
      <c r="AG130" s="25" t="n">
        <f aca="false">SUM(H130:K130)+AF130+O130</f>
        <v>0</v>
      </c>
    </row>
    <row r="131" s="26" customFormat="true" ht="18.75" hidden="true" customHeight="true" outlineLevel="0" collapsed="false">
      <c r="A131" s="27"/>
      <c r="B131" s="16"/>
      <c r="C131" s="17"/>
      <c r="D131" s="17"/>
      <c r="E131" s="17"/>
      <c r="F131" s="19"/>
      <c r="G131" s="20"/>
      <c r="H131" s="21"/>
      <c r="I131" s="21"/>
      <c r="J131" s="21"/>
      <c r="K131" s="22"/>
      <c r="L131" s="69"/>
      <c r="M131" s="24" t="n">
        <f aca="false">SUM(H131:J131,K131/1.12)</f>
        <v>0</v>
      </c>
      <c r="N131" s="24" t="n">
        <f aca="false">K131/1.12*0.12</f>
        <v>0</v>
      </c>
      <c r="O131" s="24" t="n">
        <f aca="false">-SUM(I131:J131,K131/1.12)*L131</f>
        <v>-0</v>
      </c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 t="n">
        <f aca="false">-SUM(N131:AE131)</f>
        <v>-0</v>
      </c>
      <c r="AG131" s="25" t="n">
        <f aca="false">SUM(H131:K131)+AF131+O131</f>
        <v>0</v>
      </c>
    </row>
    <row r="132" s="26" customFormat="true" ht="21" hidden="true" customHeight="true" outlineLevel="0" collapsed="false">
      <c r="A132" s="27"/>
      <c r="B132" s="16"/>
      <c r="C132" s="17"/>
      <c r="D132" s="17"/>
      <c r="E132" s="17"/>
      <c r="F132" s="19"/>
      <c r="G132" s="20"/>
      <c r="H132" s="21"/>
      <c r="I132" s="21"/>
      <c r="J132" s="21"/>
      <c r="K132" s="22"/>
      <c r="L132" s="69"/>
      <c r="M132" s="24" t="n">
        <f aca="false">SUM(H132:J132,K132/1.12)</f>
        <v>0</v>
      </c>
      <c r="N132" s="24" t="n">
        <f aca="false">K132/1.12*0.12</f>
        <v>0</v>
      </c>
      <c r="O132" s="24" t="n">
        <f aca="false">-SUM(I132:J132,K132/1.12)*L132</f>
        <v>-0</v>
      </c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 t="n">
        <f aca="false">-SUM(N132:AE132)</f>
        <v>-0</v>
      </c>
      <c r="AG132" s="25" t="n">
        <f aca="false">SUM(H132:K132)+AF132+O132</f>
        <v>0</v>
      </c>
    </row>
    <row r="133" s="26" customFormat="true" ht="15.75" hidden="true" customHeight="true" outlineLevel="0" collapsed="false">
      <c r="A133" s="27"/>
      <c r="B133" s="16"/>
      <c r="C133" s="17"/>
      <c r="D133" s="17"/>
      <c r="E133" s="17"/>
      <c r="F133" s="19"/>
      <c r="G133" s="20"/>
      <c r="H133" s="21"/>
      <c r="I133" s="21"/>
      <c r="J133" s="21"/>
      <c r="K133" s="22"/>
      <c r="L133" s="69"/>
      <c r="M133" s="24" t="n">
        <f aca="false">SUM(H133:J133,K133/1.12)</f>
        <v>0</v>
      </c>
      <c r="N133" s="24" t="n">
        <f aca="false">K133/1.12*0.12</f>
        <v>0</v>
      </c>
      <c r="O133" s="24" t="n">
        <f aca="false">-SUM(I133:J133,K133/1.12)*L133</f>
        <v>-0</v>
      </c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 t="n">
        <f aca="false">-SUM(N133:AE133)</f>
        <v>-0</v>
      </c>
      <c r="AG133" s="25" t="n">
        <f aca="false">SUM(H133:K133)+AF133+O133</f>
        <v>0</v>
      </c>
    </row>
    <row r="134" s="26" customFormat="true" ht="15.75" hidden="true" customHeight="true" outlineLevel="0" collapsed="false">
      <c r="A134" s="27"/>
      <c r="B134" s="16"/>
      <c r="C134" s="17"/>
      <c r="D134" s="17"/>
      <c r="E134" s="17"/>
      <c r="F134" s="19"/>
      <c r="G134" s="20"/>
      <c r="H134" s="21"/>
      <c r="I134" s="21"/>
      <c r="J134" s="21"/>
      <c r="K134" s="22"/>
      <c r="L134" s="69"/>
      <c r="M134" s="24" t="n">
        <f aca="false">SUM(H134:J134,K134/1.12)</f>
        <v>0</v>
      </c>
      <c r="N134" s="24" t="n">
        <f aca="false">K134/1.12*0.12</f>
        <v>0</v>
      </c>
      <c r="O134" s="24" t="n">
        <f aca="false">-SUM(I134:J134,K134/1.12)*L134</f>
        <v>-0</v>
      </c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 t="n">
        <f aca="false">-SUM(N134:AE134)</f>
        <v>-0</v>
      </c>
      <c r="AG134" s="25" t="n">
        <f aca="false">SUM(H134:K134)+AF134+O134</f>
        <v>0</v>
      </c>
    </row>
    <row r="135" s="26" customFormat="true" ht="15.75" hidden="true" customHeight="true" outlineLevel="0" collapsed="false">
      <c r="A135" s="27"/>
      <c r="B135" s="16"/>
      <c r="C135" s="17"/>
      <c r="D135" s="17"/>
      <c r="E135" s="17"/>
      <c r="F135" s="19"/>
      <c r="G135" s="20"/>
      <c r="H135" s="21"/>
      <c r="I135" s="21"/>
      <c r="J135" s="21"/>
      <c r="K135" s="22"/>
      <c r="L135" s="69"/>
      <c r="M135" s="24" t="n">
        <f aca="false">SUM(H135:J135,K135/1.12)</f>
        <v>0</v>
      </c>
      <c r="N135" s="24" t="n">
        <f aca="false">K135/1.12*0.12</f>
        <v>0</v>
      </c>
      <c r="O135" s="24" t="n">
        <f aca="false">-SUM(I135:J135,K135/1.12)*L135</f>
        <v>-0</v>
      </c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 t="n">
        <f aca="false">-SUM(N135:AE135)</f>
        <v>-0</v>
      </c>
      <c r="AG135" s="25" t="n">
        <f aca="false">SUM(H135:K135)+AF135+O135</f>
        <v>0</v>
      </c>
    </row>
    <row r="136" s="26" customFormat="true" ht="23.25" hidden="true" customHeight="true" outlineLevel="0" collapsed="false">
      <c r="A136" s="27"/>
      <c r="B136" s="16"/>
      <c r="C136" s="17"/>
      <c r="D136" s="17"/>
      <c r="E136" s="17"/>
      <c r="F136" s="19"/>
      <c r="G136" s="20"/>
      <c r="H136" s="21"/>
      <c r="I136" s="21"/>
      <c r="J136" s="21"/>
      <c r="K136" s="22"/>
      <c r="L136" s="69"/>
      <c r="M136" s="24" t="n">
        <f aca="false">SUM(H136:J136,K136/1.12)</f>
        <v>0</v>
      </c>
      <c r="N136" s="24" t="n">
        <f aca="false">K136/1.12*0.12</f>
        <v>0</v>
      </c>
      <c r="O136" s="24" t="n">
        <f aca="false">-SUM(I136:J136,K136/1.12)*L136</f>
        <v>-0</v>
      </c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 t="n">
        <f aca="false">-SUM(N136:AE136)</f>
        <v>-0</v>
      </c>
      <c r="AG136" s="25" t="n">
        <f aca="false">SUM(H136:K136)+AF136+O136</f>
        <v>0</v>
      </c>
    </row>
    <row r="137" s="26" customFormat="true" ht="23.25" hidden="true" customHeight="true" outlineLevel="0" collapsed="false">
      <c r="A137" s="27"/>
      <c r="B137" s="16"/>
      <c r="C137" s="17"/>
      <c r="D137" s="17"/>
      <c r="E137" s="17"/>
      <c r="F137" s="19"/>
      <c r="G137" s="20"/>
      <c r="H137" s="21"/>
      <c r="I137" s="21"/>
      <c r="J137" s="21"/>
      <c r="K137" s="22"/>
      <c r="L137" s="69"/>
      <c r="M137" s="24" t="n">
        <f aca="false">SUM(H137:J137,K137/1.12)</f>
        <v>0</v>
      </c>
      <c r="N137" s="24" t="n">
        <f aca="false">K137/1.12*0.12</f>
        <v>0</v>
      </c>
      <c r="O137" s="24" t="n">
        <f aca="false">-SUM(I137:J137,K137/1.12)*L137</f>
        <v>-0</v>
      </c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 t="n">
        <f aca="false">-SUM(N137:AE137)</f>
        <v>-0</v>
      </c>
      <c r="AG137" s="25" t="n">
        <f aca="false">SUM(H137:K137)+AF137+O137</f>
        <v>0</v>
      </c>
    </row>
    <row r="138" s="26" customFormat="true" ht="23.25" hidden="true" customHeight="true" outlineLevel="0" collapsed="false">
      <c r="A138" s="27"/>
      <c r="B138" s="16"/>
      <c r="C138" s="17"/>
      <c r="D138" s="17"/>
      <c r="E138" s="17"/>
      <c r="F138" s="19"/>
      <c r="G138" s="20"/>
      <c r="H138" s="21"/>
      <c r="I138" s="21"/>
      <c r="J138" s="21"/>
      <c r="K138" s="22"/>
      <c r="L138" s="69"/>
      <c r="M138" s="24" t="n">
        <f aca="false">SUM(H138:J138,K138/1.12)</f>
        <v>0</v>
      </c>
      <c r="N138" s="24" t="n">
        <f aca="false">K138/1.12*0.12</f>
        <v>0</v>
      </c>
      <c r="O138" s="24" t="n">
        <f aca="false">-SUM(I138:J138,K138/1.12)*L138</f>
        <v>-0</v>
      </c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 t="n">
        <f aca="false">-SUM(N138:AE138)</f>
        <v>-0</v>
      </c>
      <c r="AG138" s="25" t="n">
        <f aca="false">SUM(H138:K138)+AF138+O138</f>
        <v>0</v>
      </c>
    </row>
    <row r="139" s="26" customFormat="true" ht="23.25" hidden="true" customHeight="true" outlineLevel="0" collapsed="false">
      <c r="A139" s="27"/>
      <c r="B139" s="16"/>
      <c r="C139" s="17"/>
      <c r="D139" s="17"/>
      <c r="E139" s="17"/>
      <c r="F139" s="19"/>
      <c r="G139" s="20"/>
      <c r="H139" s="21"/>
      <c r="I139" s="21"/>
      <c r="J139" s="21"/>
      <c r="K139" s="22"/>
      <c r="L139" s="69"/>
      <c r="M139" s="24" t="n">
        <f aca="false">SUM(H139:J139,K139/1.12)</f>
        <v>0</v>
      </c>
      <c r="N139" s="24" t="n">
        <f aca="false">K139/1.12*0.12</f>
        <v>0</v>
      </c>
      <c r="O139" s="24" t="n">
        <f aca="false">-SUM(I139:J139,K139/1.12)*L139</f>
        <v>-0</v>
      </c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 t="n">
        <f aca="false">-SUM(N139:AE139)</f>
        <v>-0</v>
      </c>
      <c r="AG139" s="25" t="n">
        <f aca="false">SUM(H139:K139)+AF139+O139</f>
        <v>0</v>
      </c>
    </row>
    <row r="140" s="26" customFormat="true" ht="23.25" hidden="true" customHeight="true" outlineLevel="0" collapsed="false">
      <c r="A140" s="27"/>
      <c r="B140" s="16"/>
      <c r="C140" s="17"/>
      <c r="D140" s="17"/>
      <c r="E140" s="17"/>
      <c r="F140" s="19"/>
      <c r="G140" s="20"/>
      <c r="H140" s="21"/>
      <c r="I140" s="21"/>
      <c r="J140" s="21"/>
      <c r="K140" s="22"/>
      <c r="L140" s="69"/>
      <c r="M140" s="24" t="n">
        <f aca="false">SUM(H140:J140,K140/1.12)</f>
        <v>0</v>
      </c>
      <c r="N140" s="24" t="n">
        <f aca="false">K140/1.12*0.12</f>
        <v>0</v>
      </c>
      <c r="O140" s="24" t="n">
        <f aca="false">-SUM(I140:J140,K140/1.12)*L140</f>
        <v>-0</v>
      </c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 t="n">
        <f aca="false">-SUM(N140:AE140)</f>
        <v>-0</v>
      </c>
      <c r="AG140" s="25" t="n">
        <f aca="false">SUM(H140:K140)+AF140+O140</f>
        <v>0</v>
      </c>
    </row>
    <row r="141" s="26" customFormat="true" ht="23.25" hidden="true" customHeight="true" outlineLevel="0" collapsed="false">
      <c r="A141" s="27"/>
      <c r="B141" s="16"/>
      <c r="C141" s="17"/>
      <c r="D141" s="17"/>
      <c r="E141" s="17"/>
      <c r="F141" s="19"/>
      <c r="G141" s="20"/>
      <c r="H141" s="21"/>
      <c r="I141" s="21"/>
      <c r="J141" s="21"/>
      <c r="K141" s="22"/>
      <c r="L141" s="69"/>
      <c r="M141" s="24" t="n">
        <f aca="false">SUM(H141:J141,K141/1.12)</f>
        <v>0</v>
      </c>
      <c r="N141" s="24" t="n">
        <f aca="false">K141/1.12*0.12</f>
        <v>0</v>
      </c>
      <c r="O141" s="24" t="n">
        <f aca="false">-SUM(I141:J141,K141/1.12)*L141</f>
        <v>-0</v>
      </c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 t="n">
        <f aca="false">-SUM(N141:AE141)</f>
        <v>-0</v>
      </c>
      <c r="AG141" s="25" t="n">
        <f aca="false">SUM(H141:K141)+AF141+O141</f>
        <v>0</v>
      </c>
    </row>
    <row r="142" s="26" customFormat="true" ht="23.25" hidden="true" customHeight="true" outlineLevel="0" collapsed="false">
      <c r="A142" s="27"/>
      <c r="B142" s="16"/>
      <c r="C142" s="17"/>
      <c r="D142" s="17"/>
      <c r="E142" s="17"/>
      <c r="F142" s="19"/>
      <c r="G142" s="20"/>
      <c r="H142" s="21"/>
      <c r="I142" s="21"/>
      <c r="J142" s="21"/>
      <c r="K142" s="22"/>
      <c r="L142" s="69"/>
      <c r="M142" s="24" t="n">
        <f aca="false">SUM(H142:J142,K142/1.12)</f>
        <v>0</v>
      </c>
      <c r="N142" s="24" t="n">
        <f aca="false">K142/1.12*0.12</f>
        <v>0</v>
      </c>
      <c r="O142" s="24" t="n">
        <f aca="false">-SUM(I142:J142,K142/1.12)*L142</f>
        <v>-0</v>
      </c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 t="n">
        <f aca="false">-SUM(N142:AE142)</f>
        <v>-0</v>
      </c>
      <c r="AG142" s="25" t="n">
        <f aca="false">SUM(H142:K142)+AF142+O142</f>
        <v>0</v>
      </c>
    </row>
    <row r="143" s="26" customFormat="true" ht="23.25" hidden="true" customHeight="true" outlineLevel="0" collapsed="false">
      <c r="A143" s="27"/>
      <c r="B143" s="16"/>
      <c r="C143" s="17"/>
      <c r="D143" s="17"/>
      <c r="E143" s="17"/>
      <c r="F143" s="19"/>
      <c r="G143" s="20"/>
      <c r="H143" s="21"/>
      <c r="I143" s="21"/>
      <c r="J143" s="21"/>
      <c r="K143" s="22"/>
      <c r="L143" s="69"/>
      <c r="M143" s="24" t="n">
        <f aca="false">SUM(H143:J143,K143/1.12)</f>
        <v>0</v>
      </c>
      <c r="N143" s="24" t="n">
        <f aca="false">K143/1.12*0.12</f>
        <v>0</v>
      </c>
      <c r="O143" s="24" t="n">
        <f aca="false">-SUM(I143:J143,K143/1.12)*L143</f>
        <v>-0</v>
      </c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 t="n">
        <f aca="false">-SUM(N143:AE143)</f>
        <v>-0</v>
      </c>
      <c r="AG143" s="25" t="n">
        <f aca="false">SUM(H143:K143)+AF143+O143</f>
        <v>0</v>
      </c>
    </row>
    <row r="144" s="26" customFormat="true" ht="23.25" hidden="true" customHeight="true" outlineLevel="0" collapsed="false">
      <c r="A144" s="27"/>
      <c r="B144" s="16"/>
      <c r="C144" s="17"/>
      <c r="D144" s="17"/>
      <c r="E144" s="17"/>
      <c r="F144" s="19"/>
      <c r="G144" s="20"/>
      <c r="H144" s="21"/>
      <c r="I144" s="21"/>
      <c r="J144" s="21"/>
      <c r="K144" s="22"/>
      <c r="L144" s="69"/>
      <c r="M144" s="24" t="n">
        <f aca="false">SUM(H144:J144,K144/1.12)</f>
        <v>0</v>
      </c>
      <c r="N144" s="24" t="n">
        <f aca="false">K144/1.12*0.12</f>
        <v>0</v>
      </c>
      <c r="O144" s="24" t="n">
        <f aca="false">-SUM(I144:J144,K144/1.12)*L144</f>
        <v>-0</v>
      </c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 t="n">
        <f aca="false">-SUM(N144:AE144)</f>
        <v>-0</v>
      </c>
      <c r="AG144" s="25" t="n">
        <f aca="false">SUM(H144:K144)+AF144+O144</f>
        <v>0</v>
      </c>
    </row>
    <row r="145" s="26" customFormat="true" ht="23.25" hidden="true" customHeight="true" outlineLevel="0" collapsed="false">
      <c r="A145" s="27"/>
      <c r="B145" s="16"/>
      <c r="C145" s="17"/>
      <c r="D145" s="17"/>
      <c r="E145" s="17"/>
      <c r="F145" s="19"/>
      <c r="G145" s="20"/>
      <c r="H145" s="21"/>
      <c r="I145" s="21"/>
      <c r="J145" s="21"/>
      <c r="K145" s="22"/>
      <c r="L145" s="69"/>
      <c r="M145" s="24" t="n">
        <f aca="false">SUM(H145:J145,K145/1.12)</f>
        <v>0</v>
      </c>
      <c r="N145" s="24" t="n">
        <f aca="false">K145/1.12*0.12</f>
        <v>0</v>
      </c>
      <c r="O145" s="24" t="n">
        <f aca="false">-SUM(I145:J145,K145/1.12)*L145</f>
        <v>-0</v>
      </c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 t="n">
        <f aca="false">-SUM(N145:AE145)</f>
        <v>-0</v>
      </c>
      <c r="AG145" s="25" t="n">
        <f aca="false">SUM(H145:K145)+AF145+O145</f>
        <v>0</v>
      </c>
    </row>
    <row r="146" s="26" customFormat="true" ht="23.25" hidden="true" customHeight="true" outlineLevel="0" collapsed="false">
      <c r="A146" s="27"/>
      <c r="B146" s="16"/>
      <c r="C146" s="17"/>
      <c r="D146" s="17"/>
      <c r="E146" s="17"/>
      <c r="F146" s="19"/>
      <c r="G146" s="20"/>
      <c r="H146" s="21"/>
      <c r="I146" s="21"/>
      <c r="J146" s="21"/>
      <c r="K146" s="22"/>
      <c r="L146" s="69"/>
      <c r="M146" s="24" t="n">
        <f aca="false">SUM(H146:J146,K146/1.12)</f>
        <v>0</v>
      </c>
      <c r="N146" s="24" t="n">
        <f aca="false">K146/1.12*0.12</f>
        <v>0</v>
      </c>
      <c r="O146" s="24" t="n">
        <f aca="false">-SUM(I146:J146,K146/1.12)*L146</f>
        <v>-0</v>
      </c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 t="n">
        <f aca="false">-SUM(N146:AE146)</f>
        <v>-0</v>
      </c>
      <c r="AG146" s="25" t="n">
        <f aca="false">SUM(H146:K146)+AF146+O146</f>
        <v>0</v>
      </c>
    </row>
    <row r="147" s="26" customFormat="true" ht="23.25" hidden="false" customHeight="true" outlineLevel="0" collapsed="false">
      <c r="A147" s="27" t="n">
        <v>42852</v>
      </c>
      <c r="B147" s="16"/>
      <c r="C147" s="19" t="s">
        <v>399</v>
      </c>
      <c r="D147" s="17" t="s">
        <v>216</v>
      </c>
      <c r="E147" s="17" t="s">
        <v>59</v>
      </c>
      <c r="F147" s="19" t="n">
        <v>26656</v>
      </c>
      <c r="G147" s="20" t="s">
        <v>60</v>
      </c>
      <c r="H147" s="21"/>
      <c r="I147" s="21"/>
      <c r="J147" s="21"/>
      <c r="K147" s="22" t="n">
        <v>106.75</v>
      </c>
      <c r="L147" s="69"/>
      <c r="M147" s="24" t="n">
        <f aca="false">SUM(H147:J147,K147/1.12)</f>
        <v>95.3125</v>
      </c>
      <c r="N147" s="24" t="n">
        <f aca="false">K147/1.12*0.12</f>
        <v>11.4375</v>
      </c>
      <c r="O147" s="24" t="n">
        <f aca="false">-SUM(I147:J147,K147/1.12)*L147</f>
        <v>-0</v>
      </c>
      <c r="P147" s="24"/>
      <c r="Q147" s="24"/>
      <c r="R147" s="24" t="n">
        <v>95.31</v>
      </c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 t="n">
        <f aca="false">-SUM(N147:AE147)</f>
        <v>-106.7475</v>
      </c>
      <c r="AG147" s="25" t="n">
        <f aca="false">SUM(H147:K147)+AF147+O147</f>
        <v>0.00249999999999773</v>
      </c>
    </row>
    <row r="148" s="26" customFormat="true" ht="20.25" hidden="true" customHeight="true" outlineLevel="0" collapsed="false">
      <c r="A148" s="15"/>
      <c r="B148" s="16"/>
      <c r="C148" s="17"/>
      <c r="D148" s="17"/>
      <c r="E148" s="17"/>
      <c r="F148" s="42"/>
      <c r="G148" s="43"/>
      <c r="H148" s="21"/>
      <c r="I148" s="21"/>
      <c r="J148" s="21"/>
      <c r="K148" s="22"/>
      <c r="L148" s="69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5"/>
    </row>
    <row r="149" s="26" customFormat="true" ht="20.25" hidden="true" customHeight="true" outlineLevel="0" collapsed="false">
      <c r="A149" s="15"/>
      <c r="B149" s="16"/>
      <c r="C149" s="17"/>
      <c r="D149" s="17"/>
      <c r="E149" s="17"/>
      <c r="F149" s="42"/>
      <c r="G149" s="43"/>
      <c r="H149" s="21"/>
      <c r="I149" s="21"/>
      <c r="J149" s="21"/>
      <c r="K149" s="22"/>
      <c r="L149" s="69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5"/>
    </row>
    <row r="150" s="26" customFormat="true" ht="20.25" hidden="true" customHeight="true" outlineLevel="0" collapsed="false">
      <c r="A150" s="15"/>
      <c r="B150" s="16"/>
      <c r="C150" s="17"/>
      <c r="D150" s="17"/>
      <c r="E150" s="17"/>
      <c r="F150" s="42"/>
      <c r="G150" s="43"/>
      <c r="H150" s="21"/>
      <c r="I150" s="21"/>
      <c r="J150" s="21"/>
      <c r="K150" s="22"/>
      <c r="L150" s="69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5"/>
    </row>
    <row r="151" s="26" customFormat="true" ht="20.25" hidden="true" customHeight="true" outlineLevel="0" collapsed="false">
      <c r="A151" s="15"/>
      <c r="B151" s="16"/>
      <c r="C151" s="17"/>
      <c r="D151" s="17"/>
      <c r="E151" s="17"/>
      <c r="F151" s="42"/>
      <c r="G151" s="43"/>
      <c r="H151" s="21"/>
      <c r="I151" s="21"/>
      <c r="J151" s="21"/>
      <c r="K151" s="22"/>
      <c r="L151" s="69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5"/>
    </row>
    <row r="152" s="26" customFormat="true" ht="20.25" hidden="true" customHeight="true" outlineLevel="0" collapsed="false">
      <c r="A152" s="15"/>
      <c r="B152" s="16"/>
      <c r="C152" s="17"/>
      <c r="D152" s="17"/>
      <c r="E152" s="17"/>
      <c r="F152" s="42"/>
      <c r="G152" s="43"/>
      <c r="H152" s="21"/>
      <c r="I152" s="21"/>
      <c r="J152" s="21"/>
      <c r="K152" s="22"/>
      <c r="L152" s="69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5"/>
    </row>
    <row r="153" s="26" customFormat="true" ht="20.25" hidden="true" customHeight="true" outlineLevel="0" collapsed="false">
      <c r="A153" s="15"/>
      <c r="B153" s="16"/>
      <c r="C153" s="17"/>
      <c r="D153" s="17"/>
      <c r="E153" s="17"/>
      <c r="F153" s="42"/>
      <c r="G153" s="43"/>
      <c r="H153" s="21"/>
      <c r="I153" s="21"/>
      <c r="J153" s="21"/>
      <c r="K153" s="22"/>
      <c r="L153" s="69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5"/>
    </row>
    <row r="154" s="26" customFormat="true" ht="20.25" hidden="true" customHeight="true" outlineLevel="0" collapsed="false">
      <c r="A154" s="15"/>
      <c r="B154" s="16"/>
      <c r="C154" s="17"/>
      <c r="D154" s="17"/>
      <c r="E154" s="17"/>
      <c r="F154" s="42"/>
      <c r="G154" s="43"/>
      <c r="H154" s="21"/>
      <c r="I154" s="21"/>
      <c r="J154" s="21"/>
      <c r="K154" s="22"/>
      <c r="L154" s="69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5"/>
    </row>
    <row r="155" s="26" customFormat="true" ht="20.25" hidden="true" customHeight="true" outlineLevel="0" collapsed="false">
      <c r="A155" s="15"/>
      <c r="B155" s="16"/>
      <c r="C155" s="17"/>
      <c r="D155" s="17"/>
      <c r="E155" s="17"/>
      <c r="F155" s="42"/>
      <c r="G155" s="43"/>
      <c r="H155" s="21"/>
      <c r="I155" s="21"/>
      <c r="J155" s="21"/>
      <c r="K155" s="22"/>
      <c r="L155" s="69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5"/>
    </row>
    <row r="156" s="26" customFormat="true" ht="20.25" hidden="true" customHeight="true" outlineLevel="0" collapsed="false">
      <c r="A156" s="15"/>
      <c r="B156" s="16"/>
      <c r="C156" s="17"/>
      <c r="D156" s="17"/>
      <c r="E156" s="17"/>
      <c r="F156" s="42"/>
      <c r="G156" s="43"/>
      <c r="H156" s="21"/>
      <c r="I156" s="21"/>
      <c r="J156" s="21"/>
      <c r="K156" s="22"/>
      <c r="L156" s="69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5"/>
    </row>
    <row r="157" s="26" customFormat="true" ht="20.25" hidden="true" customHeight="true" outlineLevel="0" collapsed="false">
      <c r="A157" s="15"/>
      <c r="B157" s="16"/>
      <c r="C157" s="17"/>
      <c r="D157" s="17"/>
      <c r="E157" s="17"/>
      <c r="F157" s="42"/>
      <c r="G157" s="43"/>
      <c r="H157" s="21"/>
      <c r="I157" s="21"/>
      <c r="J157" s="21"/>
      <c r="K157" s="22"/>
      <c r="L157" s="69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5"/>
    </row>
    <row r="158" s="26" customFormat="true" ht="20.25" hidden="true" customHeight="true" outlineLevel="0" collapsed="false">
      <c r="A158" s="15"/>
      <c r="B158" s="16"/>
      <c r="C158" s="17"/>
      <c r="D158" s="17"/>
      <c r="E158" s="17"/>
      <c r="F158" s="42"/>
      <c r="G158" s="43"/>
      <c r="H158" s="21"/>
      <c r="I158" s="21"/>
      <c r="J158" s="21"/>
      <c r="K158" s="22"/>
      <c r="L158" s="69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5"/>
    </row>
    <row r="159" s="26" customFormat="true" ht="20.25" hidden="true" customHeight="true" outlineLevel="0" collapsed="false">
      <c r="A159" s="15"/>
      <c r="B159" s="16"/>
      <c r="C159" s="17"/>
      <c r="D159" s="17"/>
      <c r="E159" s="17"/>
      <c r="F159" s="42"/>
      <c r="G159" s="43"/>
      <c r="H159" s="21"/>
      <c r="I159" s="21"/>
      <c r="J159" s="21"/>
      <c r="K159" s="22"/>
      <c r="L159" s="69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5"/>
    </row>
    <row r="160" s="26" customFormat="true" ht="20.25" hidden="true" customHeight="true" outlineLevel="0" collapsed="false">
      <c r="A160" s="15"/>
      <c r="B160" s="16"/>
      <c r="C160" s="17"/>
      <c r="D160" s="17"/>
      <c r="E160" s="17"/>
      <c r="F160" s="42"/>
      <c r="G160" s="43"/>
      <c r="H160" s="21"/>
      <c r="I160" s="21"/>
      <c r="J160" s="21"/>
      <c r="K160" s="22"/>
      <c r="L160" s="69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5"/>
    </row>
    <row r="161" s="26" customFormat="true" ht="20.25" hidden="true" customHeight="true" outlineLevel="0" collapsed="false">
      <c r="A161" s="15"/>
      <c r="B161" s="16"/>
      <c r="C161" s="17"/>
      <c r="D161" s="17"/>
      <c r="E161" s="17"/>
      <c r="F161" s="42"/>
      <c r="G161" s="43"/>
      <c r="H161" s="21"/>
      <c r="I161" s="21"/>
      <c r="J161" s="21"/>
      <c r="K161" s="22"/>
      <c r="L161" s="69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5"/>
    </row>
    <row r="162" s="26" customFormat="true" ht="20.25" hidden="true" customHeight="true" outlineLevel="0" collapsed="false">
      <c r="A162" s="15"/>
      <c r="B162" s="16"/>
      <c r="C162" s="17"/>
      <c r="D162" s="17"/>
      <c r="E162" s="17"/>
      <c r="F162" s="42"/>
      <c r="G162" s="43"/>
      <c r="H162" s="21"/>
      <c r="I162" s="21"/>
      <c r="J162" s="21"/>
      <c r="K162" s="22"/>
      <c r="L162" s="69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5"/>
    </row>
    <row r="163" s="26" customFormat="true" ht="20.25" hidden="true" customHeight="true" outlineLevel="0" collapsed="false">
      <c r="A163" s="15"/>
      <c r="B163" s="16"/>
      <c r="C163" s="17"/>
      <c r="D163" s="17"/>
      <c r="E163" s="17"/>
      <c r="F163" s="42"/>
      <c r="G163" s="43"/>
      <c r="H163" s="21"/>
      <c r="I163" s="21"/>
      <c r="J163" s="21"/>
      <c r="K163" s="22"/>
      <c r="L163" s="69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5"/>
    </row>
    <row r="164" s="26" customFormat="true" ht="20.25" hidden="true" customHeight="true" outlineLevel="0" collapsed="false">
      <c r="A164" s="15"/>
      <c r="B164" s="16"/>
      <c r="C164" s="17"/>
      <c r="D164" s="17"/>
      <c r="E164" s="17"/>
      <c r="F164" s="42"/>
      <c r="G164" s="43"/>
      <c r="H164" s="21"/>
      <c r="I164" s="21"/>
      <c r="J164" s="21"/>
      <c r="K164" s="22"/>
      <c r="L164" s="69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5"/>
    </row>
    <row r="165" s="26" customFormat="true" ht="20.25" hidden="true" customHeight="true" outlineLevel="0" collapsed="false">
      <c r="A165" s="15"/>
      <c r="B165" s="16"/>
      <c r="C165" s="17"/>
      <c r="D165" s="17"/>
      <c r="E165" s="17"/>
      <c r="F165" s="42"/>
      <c r="G165" s="43"/>
      <c r="H165" s="21"/>
      <c r="I165" s="21"/>
      <c r="J165" s="21"/>
      <c r="K165" s="22"/>
      <c r="L165" s="69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5"/>
    </row>
    <row r="166" s="26" customFormat="true" ht="20.25" hidden="true" customHeight="true" outlineLevel="0" collapsed="false">
      <c r="A166" s="15"/>
      <c r="B166" s="16"/>
      <c r="C166" s="17"/>
      <c r="D166" s="17"/>
      <c r="E166" s="17"/>
      <c r="F166" s="42"/>
      <c r="G166" s="43"/>
      <c r="H166" s="21"/>
      <c r="I166" s="21"/>
      <c r="J166" s="21"/>
      <c r="K166" s="22"/>
      <c r="L166" s="69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5"/>
    </row>
    <row r="167" s="26" customFormat="true" ht="20.25" hidden="true" customHeight="true" outlineLevel="0" collapsed="false">
      <c r="A167" s="15"/>
      <c r="B167" s="16"/>
      <c r="C167" s="17"/>
      <c r="D167" s="17"/>
      <c r="E167" s="17"/>
      <c r="F167" s="42"/>
      <c r="G167" s="43"/>
      <c r="H167" s="21"/>
      <c r="I167" s="21"/>
      <c r="J167" s="21"/>
      <c r="K167" s="22"/>
      <c r="L167" s="69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5"/>
    </row>
    <row r="168" s="26" customFormat="true" ht="20.25" hidden="true" customHeight="true" outlineLevel="0" collapsed="false">
      <c r="A168" s="15"/>
      <c r="B168" s="16"/>
      <c r="C168" s="17"/>
      <c r="D168" s="17"/>
      <c r="E168" s="17"/>
      <c r="F168" s="42"/>
      <c r="G168" s="43"/>
      <c r="H168" s="21"/>
      <c r="I168" s="21"/>
      <c r="J168" s="21"/>
      <c r="K168" s="22"/>
      <c r="L168" s="69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5"/>
    </row>
    <row r="169" s="26" customFormat="true" ht="20.25" hidden="true" customHeight="true" outlineLevel="0" collapsed="false">
      <c r="A169" s="15"/>
      <c r="B169" s="16"/>
      <c r="C169" s="17"/>
      <c r="D169" s="17"/>
      <c r="E169" s="17"/>
      <c r="F169" s="42"/>
      <c r="G169" s="43"/>
      <c r="H169" s="21"/>
      <c r="I169" s="21"/>
      <c r="J169" s="21"/>
      <c r="K169" s="22"/>
      <c r="L169" s="69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5"/>
    </row>
    <row r="170" s="26" customFormat="true" ht="20.25" hidden="true" customHeight="true" outlineLevel="0" collapsed="false">
      <c r="A170" s="15"/>
      <c r="B170" s="16"/>
      <c r="C170" s="17"/>
      <c r="D170" s="17"/>
      <c r="E170" s="17"/>
      <c r="F170" s="42"/>
      <c r="G170" s="43"/>
      <c r="H170" s="21"/>
      <c r="I170" s="21"/>
      <c r="J170" s="21"/>
      <c r="K170" s="22"/>
      <c r="L170" s="69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5"/>
    </row>
    <row r="171" s="26" customFormat="true" ht="20.25" hidden="true" customHeight="true" outlineLevel="0" collapsed="false">
      <c r="A171" s="15"/>
      <c r="B171" s="16"/>
      <c r="C171" s="17"/>
      <c r="D171" s="17"/>
      <c r="E171" s="17"/>
      <c r="F171" s="42"/>
      <c r="G171" s="43"/>
      <c r="H171" s="21"/>
      <c r="I171" s="21"/>
      <c r="J171" s="21"/>
      <c r="K171" s="22"/>
      <c r="L171" s="69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5"/>
    </row>
    <row r="172" s="26" customFormat="true" ht="20.25" hidden="true" customHeight="true" outlineLevel="0" collapsed="false">
      <c r="A172" s="15"/>
      <c r="B172" s="16"/>
      <c r="C172" s="17"/>
      <c r="D172" s="17"/>
      <c r="E172" s="17"/>
      <c r="F172" s="42"/>
      <c r="G172" s="43"/>
      <c r="H172" s="21"/>
      <c r="I172" s="21"/>
      <c r="J172" s="21"/>
      <c r="K172" s="22"/>
      <c r="L172" s="69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5"/>
    </row>
    <row r="173" s="26" customFormat="true" ht="20.25" hidden="true" customHeight="true" outlineLevel="0" collapsed="false">
      <c r="A173" s="15"/>
      <c r="B173" s="16"/>
      <c r="C173" s="17"/>
      <c r="D173" s="17"/>
      <c r="E173" s="17"/>
      <c r="F173" s="42"/>
      <c r="G173" s="43"/>
      <c r="H173" s="21"/>
      <c r="I173" s="21"/>
      <c r="J173" s="21"/>
      <c r="K173" s="22"/>
      <c r="L173" s="69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5"/>
    </row>
    <row r="174" s="26" customFormat="true" ht="20.25" hidden="true" customHeight="true" outlineLevel="0" collapsed="false">
      <c r="A174" s="15"/>
      <c r="B174" s="16"/>
      <c r="C174" s="17"/>
      <c r="D174" s="17"/>
      <c r="E174" s="17"/>
      <c r="F174" s="42"/>
      <c r="G174" s="43"/>
      <c r="H174" s="21"/>
      <c r="I174" s="21"/>
      <c r="J174" s="21"/>
      <c r="K174" s="22"/>
      <c r="L174" s="69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5"/>
    </row>
    <row r="175" s="26" customFormat="true" ht="20.25" hidden="true" customHeight="true" outlineLevel="0" collapsed="false">
      <c r="A175" s="15"/>
      <c r="B175" s="16"/>
      <c r="C175" s="17"/>
      <c r="D175" s="17"/>
      <c r="E175" s="17"/>
      <c r="F175" s="42"/>
      <c r="G175" s="43"/>
      <c r="H175" s="21"/>
      <c r="I175" s="21"/>
      <c r="J175" s="21"/>
      <c r="K175" s="22"/>
      <c r="L175" s="69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5"/>
    </row>
    <row r="176" s="26" customFormat="true" ht="20.25" hidden="true" customHeight="true" outlineLevel="0" collapsed="false">
      <c r="A176" s="15"/>
      <c r="B176" s="16"/>
      <c r="C176" s="17"/>
      <c r="D176" s="17"/>
      <c r="E176" s="17"/>
      <c r="F176" s="42"/>
      <c r="G176" s="43"/>
      <c r="H176" s="21"/>
      <c r="I176" s="21"/>
      <c r="J176" s="21"/>
      <c r="K176" s="22"/>
      <c r="L176" s="69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5"/>
    </row>
    <row r="177" s="26" customFormat="true" ht="20.25" hidden="true" customHeight="true" outlineLevel="0" collapsed="false">
      <c r="A177" s="15"/>
      <c r="B177" s="16"/>
      <c r="C177" s="17"/>
      <c r="D177" s="17"/>
      <c r="E177" s="17"/>
      <c r="F177" s="42"/>
      <c r="G177" s="43"/>
      <c r="H177" s="21"/>
      <c r="I177" s="21"/>
      <c r="J177" s="21"/>
      <c r="K177" s="22"/>
      <c r="L177" s="69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5"/>
    </row>
    <row r="178" s="26" customFormat="true" ht="20.25" hidden="true" customHeight="true" outlineLevel="0" collapsed="false">
      <c r="A178" s="15"/>
      <c r="B178" s="16"/>
      <c r="C178" s="17"/>
      <c r="D178" s="17"/>
      <c r="E178" s="17"/>
      <c r="F178" s="42"/>
      <c r="G178" s="43"/>
      <c r="H178" s="21"/>
      <c r="I178" s="21"/>
      <c r="J178" s="21"/>
      <c r="K178" s="22"/>
      <c r="L178" s="69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5"/>
    </row>
    <row r="179" s="26" customFormat="true" ht="20.25" hidden="true" customHeight="true" outlineLevel="0" collapsed="false">
      <c r="A179" s="15"/>
      <c r="B179" s="16"/>
      <c r="C179" s="17"/>
      <c r="D179" s="17"/>
      <c r="E179" s="17"/>
      <c r="F179" s="42"/>
      <c r="G179" s="43"/>
      <c r="H179" s="21"/>
      <c r="I179" s="21"/>
      <c r="J179" s="21"/>
      <c r="K179" s="22"/>
      <c r="L179" s="69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5"/>
    </row>
    <row r="180" s="26" customFormat="true" ht="20.25" hidden="true" customHeight="true" outlineLevel="0" collapsed="false">
      <c r="A180" s="15"/>
      <c r="B180" s="16"/>
      <c r="C180" s="17"/>
      <c r="D180" s="17"/>
      <c r="E180" s="17"/>
      <c r="F180" s="42"/>
      <c r="G180" s="43"/>
      <c r="H180" s="21"/>
      <c r="I180" s="21"/>
      <c r="J180" s="21"/>
      <c r="K180" s="22"/>
      <c r="L180" s="69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5"/>
    </row>
    <row r="181" s="26" customFormat="true" ht="20.25" hidden="true" customHeight="true" outlineLevel="0" collapsed="false">
      <c r="A181" s="15"/>
      <c r="B181" s="16"/>
      <c r="C181" s="17"/>
      <c r="D181" s="17"/>
      <c r="E181" s="17"/>
      <c r="F181" s="42"/>
      <c r="G181" s="43"/>
      <c r="H181" s="21"/>
      <c r="I181" s="21"/>
      <c r="J181" s="21"/>
      <c r="K181" s="22"/>
      <c r="L181" s="69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5"/>
    </row>
    <row r="182" s="26" customFormat="true" ht="20.25" hidden="true" customHeight="true" outlineLevel="0" collapsed="false">
      <c r="A182" s="15"/>
      <c r="B182" s="16"/>
      <c r="C182" s="17"/>
      <c r="D182" s="17"/>
      <c r="E182" s="17"/>
      <c r="F182" s="42"/>
      <c r="G182" s="43"/>
      <c r="H182" s="21"/>
      <c r="I182" s="21"/>
      <c r="J182" s="21"/>
      <c r="K182" s="22"/>
      <c r="L182" s="69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5"/>
    </row>
    <row r="183" s="26" customFormat="true" ht="20.25" hidden="true" customHeight="true" outlineLevel="0" collapsed="false">
      <c r="A183" s="15"/>
      <c r="B183" s="16"/>
      <c r="C183" s="17"/>
      <c r="D183" s="17"/>
      <c r="E183" s="17"/>
      <c r="F183" s="42"/>
      <c r="G183" s="43"/>
      <c r="H183" s="21"/>
      <c r="I183" s="21"/>
      <c r="J183" s="21"/>
      <c r="K183" s="22"/>
      <c r="L183" s="69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5"/>
    </row>
    <row r="184" s="26" customFormat="true" ht="20.25" hidden="true" customHeight="true" outlineLevel="0" collapsed="false">
      <c r="A184" s="15"/>
      <c r="B184" s="16"/>
      <c r="C184" s="17"/>
      <c r="D184" s="17"/>
      <c r="E184" s="17"/>
      <c r="F184" s="42"/>
      <c r="G184" s="43"/>
      <c r="H184" s="21"/>
      <c r="I184" s="21"/>
      <c r="J184" s="21"/>
      <c r="K184" s="22"/>
      <c r="L184" s="69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5"/>
    </row>
    <row r="185" s="26" customFormat="true" ht="20.25" hidden="true" customHeight="true" outlineLevel="0" collapsed="false">
      <c r="A185" s="15"/>
      <c r="B185" s="16"/>
      <c r="C185" s="17"/>
      <c r="D185" s="17"/>
      <c r="E185" s="17"/>
      <c r="F185" s="42"/>
      <c r="G185" s="43"/>
      <c r="H185" s="21"/>
      <c r="I185" s="21"/>
      <c r="J185" s="21"/>
      <c r="K185" s="22"/>
      <c r="L185" s="69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5"/>
    </row>
    <row r="186" s="26" customFormat="true" ht="20.25" hidden="true" customHeight="true" outlineLevel="0" collapsed="false">
      <c r="A186" s="15"/>
      <c r="B186" s="16"/>
      <c r="C186" s="17"/>
      <c r="D186" s="17"/>
      <c r="E186" s="17"/>
      <c r="F186" s="42"/>
      <c r="G186" s="43"/>
      <c r="H186" s="21"/>
      <c r="I186" s="21"/>
      <c r="J186" s="21"/>
      <c r="K186" s="22"/>
      <c r="L186" s="69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5"/>
    </row>
    <row r="187" s="26" customFormat="true" ht="20.25" hidden="true" customHeight="true" outlineLevel="0" collapsed="false">
      <c r="A187" s="15"/>
      <c r="B187" s="16"/>
      <c r="C187" s="17"/>
      <c r="D187" s="17"/>
      <c r="E187" s="17"/>
      <c r="F187" s="42"/>
      <c r="G187" s="43"/>
      <c r="H187" s="21"/>
      <c r="I187" s="21"/>
      <c r="J187" s="21"/>
      <c r="K187" s="22"/>
      <c r="L187" s="69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5"/>
    </row>
    <row r="188" s="26" customFormat="true" ht="20.25" hidden="true" customHeight="true" outlineLevel="0" collapsed="false">
      <c r="A188" s="15"/>
      <c r="B188" s="16"/>
      <c r="C188" s="17"/>
      <c r="D188" s="17"/>
      <c r="E188" s="17"/>
      <c r="F188" s="42"/>
      <c r="G188" s="43"/>
      <c r="H188" s="21"/>
      <c r="I188" s="21"/>
      <c r="J188" s="21"/>
      <c r="K188" s="22"/>
      <c r="L188" s="69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5"/>
    </row>
    <row r="189" s="26" customFormat="true" ht="20.25" hidden="true" customHeight="true" outlineLevel="0" collapsed="false">
      <c r="A189" s="15"/>
      <c r="B189" s="16"/>
      <c r="C189" s="17"/>
      <c r="D189" s="17"/>
      <c r="E189" s="17"/>
      <c r="F189" s="42"/>
      <c r="G189" s="43"/>
      <c r="H189" s="21"/>
      <c r="I189" s="21"/>
      <c r="J189" s="21"/>
      <c r="K189" s="22"/>
      <c r="L189" s="69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5"/>
    </row>
    <row r="190" s="26" customFormat="true" ht="20.25" hidden="true" customHeight="true" outlineLevel="0" collapsed="false">
      <c r="A190" s="15"/>
      <c r="B190" s="16"/>
      <c r="C190" s="17"/>
      <c r="D190" s="17"/>
      <c r="E190" s="17"/>
      <c r="F190" s="42"/>
      <c r="G190" s="43"/>
      <c r="H190" s="21"/>
      <c r="I190" s="21"/>
      <c r="J190" s="21"/>
      <c r="K190" s="22"/>
      <c r="L190" s="69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5"/>
    </row>
    <row r="191" s="26" customFormat="true" ht="20.25" hidden="true" customHeight="true" outlineLevel="0" collapsed="false">
      <c r="A191" s="15"/>
      <c r="B191" s="16"/>
      <c r="C191" s="17"/>
      <c r="D191" s="17"/>
      <c r="E191" s="17"/>
      <c r="F191" s="42"/>
      <c r="G191" s="43"/>
      <c r="H191" s="21"/>
      <c r="I191" s="21"/>
      <c r="J191" s="21"/>
      <c r="K191" s="22"/>
      <c r="L191" s="69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5"/>
    </row>
    <row r="192" s="26" customFormat="true" ht="20.25" hidden="true" customHeight="true" outlineLevel="0" collapsed="false">
      <c r="A192" s="15"/>
      <c r="B192" s="16"/>
      <c r="C192" s="17"/>
      <c r="D192" s="17"/>
      <c r="E192" s="17"/>
      <c r="F192" s="42"/>
      <c r="G192" s="43"/>
      <c r="H192" s="21"/>
      <c r="I192" s="21"/>
      <c r="J192" s="21"/>
      <c r="K192" s="22"/>
      <c r="L192" s="69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5"/>
    </row>
    <row r="193" s="26" customFormat="true" ht="20.25" hidden="true" customHeight="true" outlineLevel="0" collapsed="false">
      <c r="A193" s="15"/>
      <c r="B193" s="16"/>
      <c r="C193" s="17"/>
      <c r="D193" s="17"/>
      <c r="E193" s="17"/>
      <c r="F193" s="42"/>
      <c r="G193" s="43"/>
      <c r="H193" s="21"/>
      <c r="I193" s="21"/>
      <c r="J193" s="21"/>
      <c r="K193" s="22"/>
      <c r="L193" s="69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5"/>
    </row>
    <row r="194" s="26" customFormat="true" ht="20.25" hidden="true" customHeight="true" outlineLevel="0" collapsed="false">
      <c r="A194" s="15"/>
      <c r="B194" s="16"/>
      <c r="C194" s="17"/>
      <c r="D194" s="17"/>
      <c r="E194" s="17"/>
      <c r="F194" s="42"/>
      <c r="G194" s="43"/>
      <c r="H194" s="21"/>
      <c r="I194" s="21"/>
      <c r="J194" s="21"/>
      <c r="K194" s="22"/>
      <c r="L194" s="69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5"/>
    </row>
    <row r="195" s="26" customFormat="true" ht="20.25" hidden="true" customHeight="true" outlineLevel="0" collapsed="false">
      <c r="A195" s="15"/>
      <c r="B195" s="16"/>
      <c r="C195" s="17"/>
      <c r="D195" s="17"/>
      <c r="E195" s="17"/>
      <c r="F195" s="42"/>
      <c r="G195" s="43"/>
      <c r="H195" s="21"/>
      <c r="I195" s="21"/>
      <c r="J195" s="21"/>
      <c r="K195" s="22"/>
      <c r="L195" s="69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5"/>
    </row>
    <row r="196" s="26" customFormat="true" ht="20.25" hidden="true" customHeight="true" outlineLevel="0" collapsed="false">
      <c r="A196" s="15"/>
      <c r="B196" s="16"/>
      <c r="C196" s="17"/>
      <c r="D196" s="17"/>
      <c r="E196" s="17"/>
      <c r="F196" s="42"/>
      <c r="G196" s="43"/>
      <c r="H196" s="21"/>
      <c r="I196" s="21"/>
      <c r="J196" s="21"/>
      <c r="K196" s="22"/>
      <c r="L196" s="69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5"/>
    </row>
    <row r="197" s="26" customFormat="true" ht="20.25" hidden="true" customHeight="true" outlineLevel="0" collapsed="false">
      <c r="A197" s="15"/>
      <c r="B197" s="16"/>
      <c r="C197" s="17"/>
      <c r="D197" s="17"/>
      <c r="E197" s="17"/>
      <c r="F197" s="42"/>
      <c r="G197" s="43"/>
      <c r="H197" s="21"/>
      <c r="I197" s="21"/>
      <c r="J197" s="21"/>
      <c r="K197" s="22"/>
      <c r="L197" s="69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5"/>
    </row>
    <row r="198" s="26" customFormat="true" ht="20.25" hidden="true" customHeight="true" outlineLevel="0" collapsed="false">
      <c r="A198" s="15"/>
      <c r="B198" s="16"/>
      <c r="C198" s="17"/>
      <c r="D198" s="17"/>
      <c r="E198" s="17"/>
      <c r="F198" s="42"/>
      <c r="G198" s="43"/>
      <c r="H198" s="21"/>
      <c r="I198" s="21"/>
      <c r="J198" s="21"/>
      <c r="K198" s="22"/>
      <c r="L198" s="69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5"/>
    </row>
    <row r="199" s="26" customFormat="true" ht="20.25" hidden="true" customHeight="true" outlineLevel="0" collapsed="false">
      <c r="A199" s="15"/>
      <c r="B199" s="16"/>
      <c r="C199" s="17"/>
      <c r="D199" s="17"/>
      <c r="E199" s="17"/>
      <c r="F199" s="42"/>
      <c r="G199" s="43"/>
      <c r="H199" s="21"/>
      <c r="I199" s="21"/>
      <c r="J199" s="21"/>
      <c r="K199" s="22"/>
      <c r="L199" s="69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5"/>
    </row>
    <row r="200" s="26" customFormat="true" ht="20.25" hidden="true" customHeight="true" outlineLevel="0" collapsed="false">
      <c r="A200" s="15"/>
      <c r="B200" s="16"/>
      <c r="C200" s="17"/>
      <c r="D200" s="17"/>
      <c r="E200" s="17"/>
      <c r="F200" s="42"/>
      <c r="G200" s="43"/>
      <c r="H200" s="21"/>
      <c r="I200" s="21"/>
      <c r="J200" s="21"/>
      <c r="K200" s="22"/>
      <c r="L200" s="69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5"/>
    </row>
    <row r="201" s="26" customFormat="true" ht="20.25" hidden="true" customHeight="true" outlineLevel="0" collapsed="false">
      <c r="A201" s="15"/>
      <c r="B201" s="16"/>
      <c r="C201" s="17"/>
      <c r="D201" s="17"/>
      <c r="E201" s="17"/>
      <c r="F201" s="42"/>
      <c r="G201" s="43"/>
      <c r="H201" s="21"/>
      <c r="I201" s="21"/>
      <c r="J201" s="21"/>
      <c r="K201" s="22"/>
      <c r="L201" s="69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5"/>
    </row>
    <row r="202" s="26" customFormat="true" ht="20.25" hidden="true" customHeight="true" outlineLevel="0" collapsed="false">
      <c r="A202" s="15"/>
      <c r="B202" s="16"/>
      <c r="C202" s="17"/>
      <c r="D202" s="17"/>
      <c r="E202" s="17"/>
      <c r="F202" s="42"/>
      <c r="G202" s="43"/>
      <c r="H202" s="21"/>
      <c r="I202" s="21"/>
      <c r="J202" s="21"/>
      <c r="K202" s="22"/>
      <c r="L202" s="69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5"/>
    </row>
    <row r="203" s="26" customFormat="true" ht="20.25" hidden="true" customHeight="true" outlineLevel="0" collapsed="false">
      <c r="A203" s="15"/>
      <c r="B203" s="16"/>
      <c r="C203" s="17"/>
      <c r="D203" s="17"/>
      <c r="E203" s="17"/>
      <c r="F203" s="42"/>
      <c r="G203" s="43"/>
      <c r="H203" s="21"/>
      <c r="I203" s="21"/>
      <c r="J203" s="21"/>
      <c r="K203" s="22"/>
      <c r="L203" s="69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5"/>
    </row>
    <row r="204" s="26" customFormat="true" ht="20.25" hidden="true" customHeight="true" outlineLevel="0" collapsed="false">
      <c r="A204" s="15"/>
      <c r="B204" s="16"/>
      <c r="C204" s="17"/>
      <c r="D204" s="17"/>
      <c r="E204" s="17"/>
      <c r="F204" s="42"/>
      <c r="G204" s="43"/>
      <c r="H204" s="21"/>
      <c r="I204" s="21"/>
      <c r="J204" s="21"/>
      <c r="K204" s="22"/>
      <c r="L204" s="69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5"/>
    </row>
    <row r="205" s="26" customFormat="true" ht="20.25" hidden="true" customHeight="true" outlineLevel="0" collapsed="false">
      <c r="A205" s="15"/>
      <c r="B205" s="16"/>
      <c r="C205" s="17"/>
      <c r="D205" s="17"/>
      <c r="E205" s="17"/>
      <c r="F205" s="42"/>
      <c r="G205" s="43"/>
      <c r="H205" s="21"/>
      <c r="I205" s="21"/>
      <c r="J205" s="21"/>
      <c r="K205" s="22"/>
      <c r="L205" s="69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5"/>
    </row>
    <row r="206" s="26" customFormat="true" ht="20.25" hidden="true" customHeight="true" outlineLevel="0" collapsed="false">
      <c r="A206" s="15"/>
      <c r="B206" s="16"/>
      <c r="C206" s="17"/>
      <c r="D206" s="17"/>
      <c r="E206" s="17"/>
      <c r="F206" s="42"/>
      <c r="G206" s="43"/>
      <c r="H206" s="21"/>
      <c r="I206" s="21"/>
      <c r="J206" s="21"/>
      <c r="K206" s="22"/>
      <c r="L206" s="69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5"/>
    </row>
    <row r="207" s="26" customFormat="true" ht="20.25" hidden="true" customHeight="true" outlineLevel="0" collapsed="false">
      <c r="A207" s="15"/>
      <c r="B207" s="16"/>
      <c r="C207" s="17"/>
      <c r="D207" s="17"/>
      <c r="E207" s="17"/>
      <c r="F207" s="42"/>
      <c r="G207" s="43"/>
      <c r="H207" s="21"/>
      <c r="I207" s="21"/>
      <c r="J207" s="21"/>
      <c r="K207" s="22"/>
      <c r="L207" s="69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5"/>
    </row>
    <row r="208" s="26" customFormat="true" ht="20.25" hidden="true" customHeight="true" outlineLevel="0" collapsed="false">
      <c r="A208" s="15"/>
      <c r="B208" s="16"/>
      <c r="C208" s="17"/>
      <c r="D208" s="17"/>
      <c r="E208" s="17"/>
      <c r="F208" s="42"/>
      <c r="G208" s="43"/>
      <c r="H208" s="21"/>
      <c r="I208" s="21"/>
      <c r="J208" s="21"/>
      <c r="K208" s="22"/>
      <c r="L208" s="69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5"/>
    </row>
    <row r="209" s="26" customFormat="true" ht="20.25" hidden="true" customHeight="true" outlineLevel="0" collapsed="false">
      <c r="A209" s="15"/>
      <c r="B209" s="16"/>
      <c r="C209" s="17"/>
      <c r="D209" s="17"/>
      <c r="E209" s="17"/>
      <c r="F209" s="42"/>
      <c r="G209" s="43"/>
      <c r="H209" s="21"/>
      <c r="I209" s="21"/>
      <c r="J209" s="21"/>
      <c r="K209" s="22"/>
      <c r="L209" s="69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5"/>
    </row>
    <row r="210" s="26" customFormat="true" ht="20.25" hidden="true" customHeight="true" outlineLevel="0" collapsed="false">
      <c r="A210" s="15"/>
      <c r="B210" s="16"/>
      <c r="C210" s="17"/>
      <c r="D210" s="17"/>
      <c r="E210" s="17"/>
      <c r="F210" s="42"/>
      <c r="G210" s="43"/>
      <c r="H210" s="21"/>
      <c r="I210" s="21"/>
      <c r="J210" s="21"/>
      <c r="K210" s="22"/>
      <c r="L210" s="69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5"/>
    </row>
    <row r="211" s="26" customFormat="true" ht="20.25" hidden="true" customHeight="true" outlineLevel="0" collapsed="false">
      <c r="A211" s="15"/>
      <c r="B211" s="16"/>
      <c r="C211" s="17"/>
      <c r="D211" s="17"/>
      <c r="E211" s="17"/>
      <c r="F211" s="42"/>
      <c r="G211" s="43"/>
      <c r="H211" s="21"/>
      <c r="I211" s="21"/>
      <c r="J211" s="21"/>
      <c r="K211" s="22"/>
      <c r="L211" s="69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5"/>
    </row>
    <row r="212" s="26" customFormat="true" ht="20.25" hidden="true" customHeight="true" outlineLevel="0" collapsed="false">
      <c r="A212" s="15"/>
      <c r="B212" s="16"/>
      <c r="C212" s="17"/>
      <c r="D212" s="17"/>
      <c r="E212" s="17"/>
      <c r="F212" s="42"/>
      <c r="G212" s="43"/>
      <c r="H212" s="21"/>
      <c r="I212" s="21"/>
      <c r="J212" s="21"/>
      <c r="K212" s="22"/>
      <c r="L212" s="69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5"/>
    </row>
    <row r="213" s="26" customFormat="true" ht="20.25" hidden="true" customHeight="true" outlineLevel="0" collapsed="false">
      <c r="A213" s="15"/>
      <c r="B213" s="16"/>
      <c r="C213" s="17"/>
      <c r="D213" s="17"/>
      <c r="E213" s="17"/>
      <c r="F213" s="42"/>
      <c r="G213" s="43"/>
      <c r="H213" s="21"/>
      <c r="I213" s="21"/>
      <c r="J213" s="21"/>
      <c r="K213" s="22"/>
      <c r="L213" s="69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5"/>
    </row>
    <row r="214" s="26" customFormat="true" ht="20.25" hidden="true" customHeight="true" outlineLevel="0" collapsed="false">
      <c r="A214" s="15"/>
      <c r="B214" s="16"/>
      <c r="C214" s="17"/>
      <c r="D214" s="17"/>
      <c r="E214" s="17"/>
      <c r="F214" s="42"/>
      <c r="G214" s="43"/>
      <c r="H214" s="21"/>
      <c r="I214" s="21"/>
      <c r="J214" s="21"/>
      <c r="K214" s="22"/>
      <c r="L214" s="69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5"/>
    </row>
    <row r="215" s="26" customFormat="true" ht="20.25" hidden="true" customHeight="true" outlineLevel="0" collapsed="false">
      <c r="A215" s="15"/>
      <c r="B215" s="16"/>
      <c r="C215" s="17"/>
      <c r="D215" s="17"/>
      <c r="E215" s="17"/>
      <c r="F215" s="42"/>
      <c r="G215" s="43"/>
      <c r="H215" s="21"/>
      <c r="I215" s="21"/>
      <c r="J215" s="21"/>
      <c r="K215" s="22"/>
      <c r="L215" s="69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5"/>
    </row>
    <row r="216" s="26" customFormat="true" ht="20.25" hidden="true" customHeight="true" outlineLevel="0" collapsed="false">
      <c r="A216" s="15"/>
      <c r="B216" s="16"/>
      <c r="C216" s="17"/>
      <c r="D216" s="17"/>
      <c r="E216" s="17"/>
      <c r="F216" s="42"/>
      <c r="G216" s="43"/>
      <c r="H216" s="21"/>
      <c r="I216" s="21"/>
      <c r="J216" s="21"/>
      <c r="K216" s="22"/>
      <c r="L216" s="69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5"/>
    </row>
    <row r="217" s="26" customFormat="true" ht="20.25" hidden="true" customHeight="true" outlineLevel="0" collapsed="false">
      <c r="A217" s="15"/>
      <c r="B217" s="16"/>
      <c r="C217" s="17"/>
      <c r="D217" s="17"/>
      <c r="E217" s="17"/>
      <c r="F217" s="42"/>
      <c r="G217" s="43"/>
      <c r="H217" s="21"/>
      <c r="I217" s="21"/>
      <c r="J217" s="21"/>
      <c r="K217" s="22"/>
      <c r="L217" s="69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5"/>
    </row>
    <row r="218" s="26" customFormat="true" ht="20.25" hidden="true" customHeight="true" outlineLevel="0" collapsed="false">
      <c r="A218" s="15"/>
      <c r="B218" s="16"/>
      <c r="C218" s="17"/>
      <c r="D218" s="17"/>
      <c r="E218" s="17"/>
      <c r="F218" s="42"/>
      <c r="G218" s="43"/>
      <c r="H218" s="21"/>
      <c r="I218" s="21"/>
      <c r="J218" s="21"/>
      <c r="K218" s="22"/>
      <c r="L218" s="69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5"/>
    </row>
    <row r="219" s="26" customFormat="true" ht="20.25" hidden="true" customHeight="true" outlineLevel="0" collapsed="false">
      <c r="A219" s="15"/>
      <c r="B219" s="16"/>
      <c r="C219" s="17"/>
      <c r="D219" s="17"/>
      <c r="E219" s="17"/>
      <c r="F219" s="42"/>
      <c r="G219" s="43"/>
      <c r="H219" s="21"/>
      <c r="I219" s="21"/>
      <c r="J219" s="21"/>
      <c r="K219" s="22"/>
      <c r="L219" s="69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5"/>
    </row>
    <row r="220" s="26" customFormat="true" ht="20.25" hidden="true" customHeight="true" outlineLevel="0" collapsed="false">
      <c r="A220" s="15"/>
      <c r="B220" s="16"/>
      <c r="C220" s="17"/>
      <c r="D220" s="17"/>
      <c r="E220" s="17"/>
      <c r="F220" s="42"/>
      <c r="G220" s="43"/>
      <c r="H220" s="21"/>
      <c r="I220" s="21"/>
      <c r="J220" s="21"/>
      <c r="K220" s="22"/>
      <c r="L220" s="69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5"/>
    </row>
    <row r="221" s="26" customFormat="true" ht="20.25" hidden="true" customHeight="true" outlineLevel="0" collapsed="false">
      <c r="A221" s="15"/>
      <c r="B221" s="16"/>
      <c r="C221" s="17"/>
      <c r="D221" s="17"/>
      <c r="E221" s="17"/>
      <c r="F221" s="42"/>
      <c r="G221" s="43"/>
      <c r="H221" s="21"/>
      <c r="I221" s="21"/>
      <c r="J221" s="21"/>
      <c r="K221" s="22"/>
      <c r="L221" s="69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5"/>
    </row>
    <row r="222" s="26" customFormat="true" ht="20.25" hidden="true" customHeight="true" outlineLevel="0" collapsed="false">
      <c r="A222" s="15"/>
      <c r="B222" s="16"/>
      <c r="C222" s="17"/>
      <c r="D222" s="17"/>
      <c r="E222" s="17"/>
      <c r="F222" s="42"/>
      <c r="G222" s="43"/>
      <c r="H222" s="21"/>
      <c r="I222" s="21"/>
      <c r="J222" s="21"/>
      <c r="K222" s="22"/>
      <c r="L222" s="69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5"/>
    </row>
    <row r="223" s="26" customFormat="true" ht="20.25" hidden="true" customHeight="true" outlineLevel="0" collapsed="false">
      <c r="A223" s="15"/>
      <c r="B223" s="16"/>
      <c r="C223" s="17"/>
      <c r="D223" s="17"/>
      <c r="E223" s="17"/>
      <c r="F223" s="42"/>
      <c r="G223" s="43"/>
      <c r="H223" s="21"/>
      <c r="I223" s="21"/>
      <c r="J223" s="21"/>
      <c r="K223" s="22"/>
      <c r="L223" s="69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5"/>
    </row>
    <row r="224" s="26" customFormat="true" ht="20.25" hidden="true" customHeight="true" outlineLevel="0" collapsed="false">
      <c r="A224" s="15"/>
      <c r="B224" s="16"/>
      <c r="C224" s="17"/>
      <c r="D224" s="17"/>
      <c r="E224" s="17"/>
      <c r="F224" s="42"/>
      <c r="G224" s="43"/>
      <c r="H224" s="21"/>
      <c r="I224" s="21"/>
      <c r="J224" s="21"/>
      <c r="K224" s="22"/>
      <c r="L224" s="69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5"/>
    </row>
    <row r="225" s="26" customFormat="true" ht="20.25" hidden="true" customHeight="true" outlineLevel="0" collapsed="false">
      <c r="A225" s="15"/>
      <c r="B225" s="16"/>
      <c r="C225" s="17"/>
      <c r="D225" s="17"/>
      <c r="E225" s="17"/>
      <c r="F225" s="42"/>
      <c r="G225" s="43"/>
      <c r="H225" s="21"/>
      <c r="I225" s="21"/>
      <c r="J225" s="21"/>
      <c r="K225" s="22"/>
      <c r="L225" s="69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5"/>
    </row>
    <row r="226" s="26" customFormat="true" ht="20.25" hidden="true" customHeight="true" outlineLevel="0" collapsed="false">
      <c r="A226" s="15"/>
      <c r="B226" s="16"/>
      <c r="C226" s="17"/>
      <c r="D226" s="17"/>
      <c r="E226" s="17"/>
      <c r="F226" s="42"/>
      <c r="G226" s="43"/>
      <c r="H226" s="21"/>
      <c r="I226" s="21"/>
      <c r="J226" s="21"/>
      <c r="K226" s="22"/>
      <c r="L226" s="69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5"/>
    </row>
    <row r="227" s="26" customFormat="true" ht="20.25" hidden="true" customHeight="true" outlineLevel="0" collapsed="false">
      <c r="A227" s="15"/>
      <c r="B227" s="16"/>
      <c r="C227" s="17"/>
      <c r="D227" s="17"/>
      <c r="E227" s="17"/>
      <c r="F227" s="42"/>
      <c r="G227" s="43"/>
      <c r="H227" s="21"/>
      <c r="I227" s="21"/>
      <c r="J227" s="21"/>
      <c r="K227" s="22"/>
      <c r="L227" s="69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5"/>
    </row>
    <row r="228" s="26" customFormat="true" ht="20.25" hidden="true" customHeight="true" outlineLevel="0" collapsed="false">
      <c r="A228" s="15"/>
      <c r="B228" s="16"/>
      <c r="C228" s="17"/>
      <c r="D228" s="17"/>
      <c r="E228" s="17"/>
      <c r="F228" s="42"/>
      <c r="G228" s="43"/>
      <c r="H228" s="21"/>
      <c r="I228" s="21"/>
      <c r="J228" s="21"/>
      <c r="K228" s="22"/>
      <c r="L228" s="69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5"/>
    </row>
    <row r="229" s="26" customFormat="true" ht="20.25" hidden="true" customHeight="true" outlineLevel="0" collapsed="false">
      <c r="A229" s="15"/>
      <c r="B229" s="16"/>
      <c r="C229" s="17"/>
      <c r="D229" s="17"/>
      <c r="E229" s="17"/>
      <c r="F229" s="42"/>
      <c r="G229" s="43"/>
      <c r="H229" s="21"/>
      <c r="I229" s="21"/>
      <c r="J229" s="21"/>
      <c r="K229" s="22"/>
      <c r="L229" s="69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5"/>
    </row>
    <row r="230" s="26" customFormat="true" ht="20.25" hidden="true" customHeight="true" outlineLevel="0" collapsed="false">
      <c r="A230" s="15"/>
      <c r="B230" s="16"/>
      <c r="C230" s="17"/>
      <c r="D230" s="17"/>
      <c r="E230" s="17"/>
      <c r="F230" s="42"/>
      <c r="G230" s="43"/>
      <c r="H230" s="21"/>
      <c r="I230" s="21"/>
      <c r="J230" s="21"/>
      <c r="K230" s="22"/>
      <c r="L230" s="69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5"/>
    </row>
    <row r="231" s="26" customFormat="true" ht="20.25" hidden="true" customHeight="true" outlineLevel="0" collapsed="false">
      <c r="A231" s="15"/>
      <c r="B231" s="16"/>
      <c r="C231" s="17"/>
      <c r="D231" s="17"/>
      <c r="E231" s="17"/>
      <c r="F231" s="42"/>
      <c r="G231" s="43"/>
      <c r="H231" s="21"/>
      <c r="I231" s="21"/>
      <c r="J231" s="21"/>
      <c r="K231" s="22"/>
      <c r="L231" s="69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5"/>
    </row>
    <row r="232" s="26" customFormat="true" ht="20.25" hidden="true" customHeight="true" outlineLevel="0" collapsed="false">
      <c r="A232" s="15"/>
      <c r="B232" s="16"/>
      <c r="C232" s="17"/>
      <c r="D232" s="17"/>
      <c r="E232" s="17"/>
      <c r="F232" s="42"/>
      <c r="G232" s="43"/>
      <c r="H232" s="21"/>
      <c r="I232" s="21"/>
      <c r="J232" s="21"/>
      <c r="K232" s="22"/>
      <c r="L232" s="69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5"/>
    </row>
    <row r="233" s="26" customFormat="true" ht="20.25" hidden="true" customHeight="true" outlineLevel="0" collapsed="false">
      <c r="A233" s="15"/>
      <c r="B233" s="16"/>
      <c r="C233" s="17"/>
      <c r="D233" s="17"/>
      <c r="E233" s="17"/>
      <c r="F233" s="42"/>
      <c r="G233" s="43"/>
      <c r="H233" s="21"/>
      <c r="I233" s="21"/>
      <c r="J233" s="21"/>
      <c r="K233" s="22"/>
      <c r="L233" s="69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5"/>
    </row>
    <row r="234" s="26" customFormat="true" ht="20.25" hidden="true" customHeight="true" outlineLevel="0" collapsed="false">
      <c r="A234" s="15"/>
      <c r="B234" s="16"/>
      <c r="C234" s="17"/>
      <c r="D234" s="17"/>
      <c r="E234" s="17"/>
      <c r="F234" s="42"/>
      <c r="G234" s="43"/>
      <c r="H234" s="21"/>
      <c r="I234" s="21"/>
      <c r="J234" s="21"/>
      <c r="K234" s="22"/>
      <c r="L234" s="69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5"/>
    </row>
    <row r="235" s="26" customFormat="true" ht="20.25" hidden="true" customHeight="true" outlineLevel="0" collapsed="false">
      <c r="A235" s="15"/>
      <c r="B235" s="16"/>
      <c r="C235" s="17"/>
      <c r="D235" s="17"/>
      <c r="E235" s="17"/>
      <c r="F235" s="42"/>
      <c r="G235" s="43"/>
      <c r="H235" s="21"/>
      <c r="I235" s="21"/>
      <c r="J235" s="21"/>
      <c r="K235" s="22"/>
      <c r="L235" s="69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5"/>
    </row>
    <row r="236" s="26" customFormat="true" ht="20.25" hidden="true" customHeight="true" outlineLevel="0" collapsed="false">
      <c r="A236" s="15"/>
      <c r="B236" s="16"/>
      <c r="C236" s="17"/>
      <c r="D236" s="17"/>
      <c r="E236" s="17"/>
      <c r="F236" s="42"/>
      <c r="G236" s="43"/>
      <c r="H236" s="21"/>
      <c r="I236" s="21"/>
      <c r="J236" s="21"/>
      <c r="K236" s="22"/>
      <c r="L236" s="69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5"/>
    </row>
    <row r="237" s="26" customFormat="true" ht="20.25" hidden="true" customHeight="true" outlineLevel="0" collapsed="false">
      <c r="A237" s="15"/>
      <c r="B237" s="16"/>
      <c r="C237" s="17"/>
      <c r="D237" s="17"/>
      <c r="E237" s="17"/>
      <c r="F237" s="42"/>
      <c r="G237" s="43"/>
      <c r="H237" s="21"/>
      <c r="I237" s="21"/>
      <c r="J237" s="21"/>
      <c r="K237" s="22"/>
      <c r="L237" s="69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5"/>
    </row>
    <row r="238" s="26" customFormat="true" ht="20.25" hidden="true" customHeight="true" outlineLevel="0" collapsed="false">
      <c r="A238" s="15"/>
      <c r="B238" s="16"/>
      <c r="C238" s="17"/>
      <c r="D238" s="17"/>
      <c r="E238" s="17"/>
      <c r="F238" s="42"/>
      <c r="G238" s="43"/>
      <c r="H238" s="21"/>
      <c r="I238" s="21"/>
      <c r="J238" s="21"/>
      <c r="K238" s="22"/>
      <c r="L238" s="69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5"/>
    </row>
    <row r="239" s="26" customFormat="true" ht="20.25" hidden="true" customHeight="true" outlineLevel="0" collapsed="false">
      <c r="A239" s="15"/>
      <c r="B239" s="16"/>
      <c r="C239" s="17"/>
      <c r="D239" s="17"/>
      <c r="E239" s="17"/>
      <c r="F239" s="42"/>
      <c r="G239" s="43"/>
      <c r="H239" s="21"/>
      <c r="I239" s="21"/>
      <c r="J239" s="21"/>
      <c r="K239" s="22"/>
      <c r="L239" s="69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5"/>
    </row>
    <row r="240" s="26" customFormat="true" ht="20.25" hidden="true" customHeight="true" outlineLevel="0" collapsed="false">
      <c r="A240" s="15"/>
      <c r="B240" s="16"/>
      <c r="C240" s="17"/>
      <c r="D240" s="17"/>
      <c r="E240" s="17"/>
      <c r="F240" s="42"/>
      <c r="G240" s="43"/>
      <c r="H240" s="21"/>
      <c r="I240" s="21"/>
      <c r="J240" s="21"/>
      <c r="K240" s="22"/>
      <c r="L240" s="69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5"/>
    </row>
    <row r="241" s="26" customFormat="true" ht="20.25" hidden="true" customHeight="true" outlineLevel="0" collapsed="false">
      <c r="A241" s="15"/>
      <c r="B241" s="16"/>
      <c r="C241" s="17"/>
      <c r="D241" s="17"/>
      <c r="E241" s="17"/>
      <c r="F241" s="42"/>
      <c r="G241" s="43"/>
      <c r="H241" s="21"/>
      <c r="I241" s="21"/>
      <c r="J241" s="21"/>
      <c r="K241" s="22"/>
      <c r="L241" s="69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5"/>
    </row>
    <row r="242" s="26" customFormat="true" ht="20.25" hidden="true" customHeight="true" outlineLevel="0" collapsed="false">
      <c r="A242" s="15"/>
      <c r="B242" s="16"/>
      <c r="C242" s="17"/>
      <c r="D242" s="17"/>
      <c r="E242" s="17"/>
      <c r="F242" s="42"/>
      <c r="G242" s="43"/>
      <c r="H242" s="21"/>
      <c r="I242" s="21"/>
      <c r="J242" s="21"/>
      <c r="K242" s="22"/>
      <c r="L242" s="69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5"/>
    </row>
    <row r="243" s="26" customFormat="true" ht="20.25" hidden="true" customHeight="true" outlineLevel="0" collapsed="false">
      <c r="A243" s="15"/>
      <c r="B243" s="16"/>
      <c r="C243" s="17"/>
      <c r="D243" s="17"/>
      <c r="E243" s="17"/>
      <c r="F243" s="42"/>
      <c r="G243" s="43"/>
      <c r="H243" s="21"/>
      <c r="I243" s="21"/>
      <c r="J243" s="21"/>
      <c r="K243" s="22"/>
      <c r="L243" s="69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5"/>
    </row>
    <row r="244" s="26" customFormat="true" ht="20.25" hidden="true" customHeight="true" outlineLevel="0" collapsed="false">
      <c r="A244" s="15"/>
      <c r="B244" s="16"/>
      <c r="C244" s="17"/>
      <c r="D244" s="17"/>
      <c r="E244" s="17"/>
      <c r="F244" s="42"/>
      <c r="G244" s="43"/>
      <c r="H244" s="21"/>
      <c r="I244" s="21"/>
      <c r="J244" s="21"/>
      <c r="K244" s="22"/>
      <c r="L244" s="69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5"/>
    </row>
    <row r="245" s="26" customFormat="true" ht="20.25" hidden="true" customHeight="true" outlineLevel="0" collapsed="false">
      <c r="A245" s="15"/>
      <c r="B245" s="16"/>
      <c r="C245" s="17"/>
      <c r="D245" s="17"/>
      <c r="E245" s="17"/>
      <c r="F245" s="42"/>
      <c r="G245" s="43"/>
      <c r="H245" s="21"/>
      <c r="I245" s="21"/>
      <c r="J245" s="21"/>
      <c r="K245" s="22"/>
      <c r="L245" s="69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5"/>
    </row>
    <row r="246" s="26" customFormat="true" ht="20.25" hidden="true" customHeight="true" outlineLevel="0" collapsed="false">
      <c r="A246" s="15"/>
      <c r="B246" s="16"/>
      <c r="C246" s="17"/>
      <c r="D246" s="17"/>
      <c r="E246" s="17"/>
      <c r="F246" s="42"/>
      <c r="G246" s="43"/>
      <c r="H246" s="21"/>
      <c r="I246" s="21"/>
      <c r="J246" s="21"/>
      <c r="K246" s="22"/>
      <c r="L246" s="69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5"/>
    </row>
    <row r="247" s="26" customFormat="true" ht="20.25" hidden="true" customHeight="true" outlineLevel="0" collapsed="false">
      <c r="A247" s="15"/>
      <c r="B247" s="16"/>
      <c r="C247" s="17"/>
      <c r="D247" s="17"/>
      <c r="E247" s="17"/>
      <c r="F247" s="42"/>
      <c r="G247" s="43"/>
      <c r="H247" s="21"/>
      <c r="I247" s="21"/>
      <c r="J247" s="21"/>
      <c r="K247" s="22"/>
      <c r="L247" s="69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5"/>
    </row>
    <row r="248" s="26" customFormat="true" ht="20.25" hidden="true" customHeight="true" outlineLevel="0" collapsed="false">
      <c r="A248" s="15"/>
      <c r="B248" s="16"/>
      <c r="C248" s="17"/>
      <c r="D248" s="17"/>
      <c r="E248" s="17"/>
      <c r="F248" s="42"/>
      <c r="G248" s="43"/>
      <c r="H248" s="21"/>
      <c r="I248" s="21"/>
      <c r="J248" s="21"/>
      <c r="K248" s="22"/>
      <c r="L248" s="69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5"/>
    </row>
    <row r="249" s="26" customFormat="true" ht="20.25" hidden="true" customHeight="true" outlineLevel="0" collapsed="false">
      <c r="A249" s="15"/>
      <c r="B249" s="16"/>
      <c r="C249" s="17"/>
      <c r="D249" s="17"/>
      <c r="E249" s="17"/>
      <c r="F249" s="42"/>
      <c r="G249" s="43"/>
      <c r="H249" s="21"/>
      <c r="I249" s="21"/>
      <c r="J249" s="21"/>
      <c r="K249" s="22"/>
      <c r="L249" s="69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5"/>
    </row>
    <row r="250" s="26" customFormat="true" ht="20.25" hidden="true" customHeight="true" outlineLevel="0" collapsed="false">
      <c r="A250" s="15"/>
      <c r="B250" s="16"/>
      <c r="C250" s="17"/>
      <c r="D250" s="17"/>
      <c r="E250" s="17"/>
      <c r="F250" s="42"/>
      <c r="G250" s="43"/>
      <c r="H250" s="21"/>
      <c r="I250" s="21"/>
      <c r="J250" s="21"/>
      <c r="K250" s="22"/>
      <c r="L250" s="69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5"/>
    </row>
    <row r="251" s="26" customFormat="true" ht="20.25" hidden="true" customHeight="true" outlineLevel="0" collapsed="false">
      <c r="A251" s="15"/>
      <c r="B251" s="16"/>
      <c r="C251" s="17"/>
      <c r="D251" s="17"/>
      <c r="E251" s="17"/>
      <c r="F251" s="42"/>
      <c r="G251" s="43"/>
      <c r="H251" s="21"/>
      <c r="I251" s="21"/>
      <c r="J251" s="21"/>
      <c r="K251" s="22"/>
      <c r="L251" s="69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5"/>
    </row>
    <row r="252" s="26" customFormat="true" ht="20.25" hidden="true" customHeight="true" outlineLevel="0" collapsed="false">
      <c r="A252" s="15"/>
      <c r="B252" s="16"/>
      <c r="C252" s="17"/>
      <c r="D252" s="17"/>
      <c r="E252" s="17"/>
      <c r="F252" s="42"/>
      <c r="G252" s="43"/>
      <c r="H252" s="21"/>
      <c r="I252" s="21"/>
      <c r="J252" s="21"/>
      <c r="K252" s="22"/>
      <c r="L252" s="69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5"/>
    </row>
    <row r="253" s="26" customFormat="true" ht="20.25" hidden="true" customHeight="true" outlineLevel="0" collapsed="false">
      <c r="A253" s="15"/>
      <c r="B253" s="16"/>
      <c r="C253" s="17"/>
      <c r="D253" s="17"/>
      <c r="E253" s="17"/>
      <c r="F253" s="42"/>
      <c r="G253" s="43"/>
      <c r="H253" s="21"/>
      <c r="I253" s="21"/>
      <c r="J253" s="21"/>
      <c r="K253" s="22"/>
      <c r="L253" s="69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5"/>
    </row>
    <row r="254" s="26" customFormat="true" ht="20.25" hidden="true" customHeight="true" outlineLevel="0" collapsed="false">
      <c r="A254" s="15"/>
      <c r="B254" s="16"/>
      <c r="C254" s="17"/>
      <c r="D254" s="17"/>
      <c r="E254" s="17"/>
      <c r="F254" s="42"/>
      <c r="G254" s="43"/>
      <c r="H254" s="21"/>
      <c r="I254" s="21"/>
      <c r="J254" s="21"/>
      <c r="K254" s="22"/>
      <c r="L254" s="69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5"/>
    </row>
    <row r="255" s="26" customFormat="true" ht="20.25" hidden="true" customHeight="true" outlineLevel="0" collapsed="false">
      <c r="A255" s="15"/>
      <c r="B255" s="16"/>
      <c r="C255" s="17"/>
      <c r="D255" s="17"/>
      <c r="E255" s="17"/>
      <c r="F255" s="42"/>
      <c r="G255" s="43"/>
      <c r="H255" s="21"/>
      <c r="I255" s="21"/>
      <c r="J255" s="21"/>
      <c r="K255" s="22"/>
      <c r="L255" s="69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5"/>
    </row>
    <row r="256" s="26" customFormat="true" ht="20.25" hidden="true" customHeight="true" outlineLevel="0" collapsed="false">
      <c r="A256" s="15"/>
      <c r="B256" s="16"/>
      <c r="C256" s="17"/>
      <c r="D256" s="17"/>
      <c r="E256" s="17"/>
      <c r="F256" s="42"/>
      <c r="G256" s="43"/>
      <c r="H256" s="21"/>
      <c r="I256" s="21"/>
      <c r="J256" s="21"/>
      <c r="K256" s="22"/>
      <c r="L256" s="69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5"/>
    </row>
    <row r="257" s="26" customFormat="true" ht="20.25" hidden="true" customHeight="true" outlineLevel="0" collapsed="false">
      <c r="A257" s="15"/>
      <c r="B257" s="16"/>
      <c r="C257" s="17"/>
      <c r="D257" s="17"/>
      <c r="E257" s="17"/>
      <c r="F257" s="42"/>
      <c r="G257" s="43"/>
      <c r="H257" s="21"/>
      <c r="I257" s="21"/>
      <c r="J257" s="21"/>
      <c r="K257" s="22"/>
      <c r="L257" s="69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5"/>
    </row>
    <row r="258" s="26" customFormat="true" ht="20.25" hidden="true" customHeight="true" outlineLevel="0" collapsed="false">
      <c r="A258" s="15"/>
      <c r="B258" s="16"/>
      <c r="C258" s="17"/>
      <c r="D258" s="17"/>
      <c r="E258" s="17"/>
      <c r="F258" s="42"/>
      <c r="G258" s="43"/>
      <c r="H258" s="21"/>
      <c r="I258" s="21"/>
      <c r="J258" s="21"/>
      <c r="K258" s="22"/>
      <c r="L258" s="69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5"/>
    </row>
    <row r="259" s="26" customFormat="true" ht="20.25" hidden="true" customHeight="true" outlineLevel="0" collapsed="false">
      <c r="A259" s="15"/>
      <c r="B259" s="16"/>
      <c r="C259" s="17"/>
      <c r="D259" s="17"/>
      <c r="E259" s="17"/>
      <c r="F259" s="42"/>
      <c r="G259" s="43"/>
      <c r="H259" s="21"/>
      <c r="I259" s="21"/>
      <c r="J259" s="21"/>
      <c r="K259" s="22"/>
      <c r="L259" s="69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5"/>
    </row>
    <row r="260" s="26" customFormat="true" ht="20.25" hidden="true" customHeight="true" outlineLevel="0" collapsed="false">
      <c r="A260" s="15"/>
      <c r="B260" s="16"/>
      <c r="C260" s="17"/>
      <c r="D260" s="17"/>
      <c r="E260" s="17"/>
      <c r="F260" s="42"/>
      <c r="G260" s="43"/>
      <c r="H260" s="21"/>
      <c r="I260" s="21"/>
      <c r="J260" s="21"/>
      <c r="K260" s="22"/>
      <c r="L260" s="69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5"/>
    </row>
    <row r="261" s="26" customFormat="true" ht="20.25" hidden="true" customHeight="true" outlineLevel="0" collapsed="false">
      <c r="A261" s="15"/>
      <c r="B261" s="16"/>
      <c r="C261" s="17"/>
      <c r="D261" s="17"/>
      <c r="E261" s="17"/>
      <c r="F261" s="42"/>
      <c r="G261" s="43"/>
      <c r="H261" s="21"/>
      <c r="I261" s="21"/>
      <c r="J261" s="21"/>
      <c r="K261" s="22"/>
      <c r="L261" s="69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5"/>
    </row>
    <row r="262" s="26" customFormat="true" ht="20.25" hidden="true" customHeight="true" outlineLevel="0" collapsed="false">
      <c r="A262" s="15"/>
      <c r="B262" s="16"/>
      <c r="C262" s="17"/>
      <c r="D262" s="17"/>
      <c r="E262" s="17"/>
      <c r="F262" s="42"/>
      <c r="G262" s="43"/>
      <c r="H262" s="21"/>
      <c r="I262" s="21"/>
      <c r="J262" s="21"/>
      <c r="K262" s="22"/>
      <c r="L262" s="69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5"/>
    </row>
    <row r="263" s="26" customFormat="true" ht="20.25" hidden="true" customHeight="true" outlineLevel="0" collapsed="false">
      <c r="A263" s="15"/>
      <c r="B263" s="16"/>
      <c r="C263" s="17"/>
      <c r="D263" s="17"/>
      <c r="E263" s="17"/>
      <c r="F263" s="42"/>
      <c r="G263" s="43"/>
      <c r="H263" s="21"/>
      <c r="I263" s="21"/>
      <c r="J263" s="21"/>
      <c r="K263" s="22"/>
      <c r="L263" s="69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5"/>
    </row>
    <row r="264" s="26" customFormat="true" ht="20.25" hidden="true" customHeight="true" outlineLevel="0" collapsed="false">
      <c r="A264" s="15"/>
      <c r="B264" s="16"/>
      <c r="C264" s="17"/>
      <c r="D264" s="17"/>
      <c r="E264" s="17"/>
      <c r="F264" s="42"/>
      <c r="G264" s="43"/>
      <c r="H264" s="21"/>
      <c r="I264" s="21"/>
      <c r="J264" s="21"/>
      <c r="K264" s="22"/>
      <c r="L264" s="69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5"/>
    </row>
    <row r="265" s="26" customFormat="true" ht="20.25" hidden="true" customHeight="true" outlineLevel="0" collapsed="false">
      <c r="A265" s="15"/>
      <c r="B265" s="16"/>
      <c r="C265" s="17"/>
      <c r="D265" s="17"/>
      <c r="E265" s="17"/>
      <c r="F265" s="42"/>
      <c r="G265" s="43"/>
      <c r="H265" s="21"/>
      <c r="I265" s="21"/>
      <c r="J265" s="21"/>
      <c r="K265" s="22"/>
      <c r="L265" s="69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5"/>
    </row>
    <row r="266" s="26" customFormat="true" ht="20.25" hidden="true" customHeight="true" outlineLevel="0" collapsed="false">
      <c r="A266" s="15"/>
      <c r="B266" s="16"/>
      <c r="C266" s="17"/>
      <c r="D266" s="17"/>
      <c r="E266" s="17"/>
      <c r="F266" s="42"/>
      <c r="G266" s="43"/>
      <c r="H266" s="21"/>
      <c r="I266" s="21"/>
      <c r="J266" s="21"/>
      <c r="K266" s="22"/>
      <c r="L266" s="69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5"/>
    </row>
    <row r="267" s="26" customFormat="true" ht="20.25" hidden="true" customHeight="true" outlineLevel="0" collapsed="false">
      <c r="A267" s="15"/>
      <c r="B267" s="16"/>
      <c r="C267" s="17"/>
      <c r="D267" s="17"/>
      <c r="E267" s="17"/>
      <c r="F267" s="42"/>
      <c r="G267" s="43"/>
      <c r="H267" s="21"/>
      <c r="I267" s="21"/>
      <c r="J267" s="21"/>
      <c r="K267" s="22"/>
      <c r="L267" s="69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5"/>
    </row>
    <row r="268" s="26" customFormat="true" ht="20.25" hidden="true" customHeight="true" outlineLevel="0" collapsed="false">
      <c r="A268" s="15"/>
      <c r="B268" s="16"/>
      <c r="C268" s="17"/>
      <c r="D268" s="17"/>
      <c r="E268" s="17"/>
      <c r="F268" s="42"/>
      <c r="G268" s="43"/>
      <c r="H268" s="21"/>
      <c r="I268" s="21"/>
      <c r="J268" s="21"/>
      <c r="K268" s="22"/>
      <c r="L268" s="69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5"/>
    </row>
    <row r="269" s="26" customFormat="true" ht="20.25" hidden="true" customHeight="true" outlineLevel="0" collapsed="false">
      <c r="A269" s="15"/>
      <c r="B269" s="16"/>
      <c r="C269" s="17"/>
      <c r="D269" s="17"/>
      <c r="E269" s="17"/>
      <c r="F269" s="42"/>
      <c r="G269" s="43"/>
      <c r="H269" s="21"/>
      <c r="I269" s="21"/>
      <c r="J269" s="21"/>
      <c r="K269" s="22"/>
      <c r="L269" s="69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5"/>
    </row>
    <row r="270" s="26" customFormat="true" ht="20.25" hidden="true" customHeight="true" outlineLevel="0" collapsed="false">
      <c r="A270" s="15"/>
      <c r="B270" s="16"/>
      <c r="C270" s="17"/>
      <c r="D270" s="17"/>
      <c r="E270" s="17"/>
      <c r="F270" s="42"/>
      <c r="G270" s="43"/>
      <c r="H270" s="21"/>
      <c r="I270" s="21"/>
      <c r="J270" s="21"/>
      <c r="K270" s="22"/>
      <c r="L270" s="69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5"/>
    </row>
    <row r="271" s="26" customFormat="true" ht="20.25" hidden="true" customHeight="true" outlineLevel="0" collapsed="false">
      <c r="A271" s="15"/>
      <c r="B271" s="16"/>
      <c r="C271" s="17"/>
      <c r="D271" s="17"/>
      <c r="E271" s="17"/>
      <c r="F271" s="42"/>
      <c r="G271" s="43"/>
      <c r="H271" s="21"/>
      <c r="I271" s="21"/>
      <c r="J271" s="21"/>
      <c r="K271" s="22"/>
      <c r="L271" s="69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5"/>
    </row>
    <row r="272" s="26" customFormat="true" ht="20.25" hidden="true" customHeight="true" outlineLevel="0" collapsed="false">
      <c r="A272" s="15"/>
      <c r="B272" s="16"/>
      <c r="C272" s="17"/>
      <c r="D272" s="17"/>
      <c r="E272" s="17"/>
      <c r="F272" s="42"/>
      <c r="G272" s="43"/>
      <c r="H272" s="21"/>
      <c r="I272" s="21"/>
      <c r="J272" s="21"/>
      <c r="K272" s="22"/>
      <c r="L272" s="69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5"/>
    </row>
    <row r="273" s="26" customFormat="true" ht="20.25" hidden="true" customHeight="true" outlineLevel="0" collapsed="false">
      <c r="A273" s="15"/>
      <c r="B273" s="16"/>
      <c r="C273" s="17"/>
      <c r="D273" s="17"/>
      <c r="E273" s="17"/>
      <c r="F273" s="42"/>
      <c r="G273" s="43"/>
      <c r="H273" s="21"/>
      <c r="I273" s="21"/>
      <c r="J273" s="21"/>
      <c r="K273" s="22"/>
      <c r="L273" s="69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5"/>
    </row>
    <row r="274" s="26" customFormat="true" ht="20.25" hidden="true" customHeight="true" outlineLevel="0" collapsed="false">
      <c r="A274" s="15"/>
      <c r="B274" s="16"/>
      <c r="C274" s="17"/>
      <c r="D274" s="17"/>
      <c r="E274" s="17"/>
      <c r="F274" s="42"/>
      <c r="G274" s="43"/>
      <c r="H274" s="21"/>
      <c r="I274" s="21"/>
      <c r="J274" s="21"/>
      <c r="K274" s="22"/>
      <c r="L274" s="69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5"/>
    </row>
    <row r="275" s="26" customFormat="true" ht="20.25" hidden="true" customHeight="true" outlineLevel="0" collapsed="false">
      <c r="A275" s="15"/>
      <c r="B275" s="16"/>
      <c r="C275" s="17"/>
      <c r="D275" s="17"/>
      <c r="E275" s="17"/>
      <c r="F275" s="42"/>
      <c r="G275" s="43"/>
      <c r="H275" s="21"/>
      <c r="I275" s="21"/>
      <c r="J275" s="21"/>
      <c r="K275" s="22"/>
      <c r="L275" s="69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5"/>
    </row>
    <row r="276" s="26" customFormat="true" ht="20.25" hidden="true" customHeight="true" outlineLevel="0" collapsed="false">
      <c r="A276" s="15"/>
      <c r="B276" s="16"/>
      <c r="C276" s="17"/>
      <c r="D276" s="17"/>
      <c r="E276" s="17"/>
      <c r="F276" s="42"/>
      <c r="G276" s="43"/>
      <c r="H276" s="21"/>
      <c r="I276" s="21"/>
      <c r="J276" s="21"/>
      <c r="K276" s="22"/>
      <c r="L276" s="69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5"/>
    </row>
    <row r="277" s="26" customFormat="true" ht="20.25" hidden="true" customHeight="true" outlineLevel="0" collapsed="false">
      <c r="A277" s="15"/>
      <c r="B277" s="16"/>
      <c r="C277" s="17"/>
      <c r="D277" s="17"/>
      <c r="E277" s="17"/>
      <c r="F277" s="42"/>
      <c r="G277" s="43"/>
      <c r="H277" s="21"/>
      <c r="I277" s="21"/>
      <c r="J277" s="21"/>
      <c r="K277" s="22"/>
      <c r="L277" s="69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5"/>
    </row>
    <row r="278" s="26" customFormat="true" ht="20.25" hidden="true" customHeight="true" outlineLevel="0" collapsed="false">
      <c r="A278" s="15"/>
      <c r="B278" s="16"/>
      <c r="C278" s="17"/>
      <c r="D278" s="17"/>
      <c r="E278" s="17"/>
      <c r="F278" s="42"/>
      <c r="G278" s="43"/>
      <c r="H278" s="21"/>
      <c r="I278" s="21"/>
      <c r="J278" s="21"/>
      <c r="K278" s="22"/>
      <c r="L278" s="69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5"/>
    </row>
    <row r="279" s="26" customFormat="true" ht="20.25" hidden="true" customHeight="true" outlineLevel="0" collapsed="false">
      <c r="A279" s="15"/>
      <c r="B279" s="16"/>
      <c r="C279" s="17"/>
      <c r="D279" s="17"/>
      <c r="E279" s="17"/>
      <c r="F279" s="42"/>
      <c r="G279" s="43"/>
      <c r="H279" s="21"/>
      <c r="I279" s="21"/>
      <c r="J279" s="21"/>
      <c r="K279" s="22"/>
      <c r="L279" s="69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5"/>
    </row>
    <row r="280" s="26" customFormat="true" ht="20.25" hidden="true" customHeight="true" outlineLevel="0" collapsed="false">
      <c r="A280" s="15"/>
      <c r="B280" s="16"/>
      <c r="C280" s="17"/>
      <c r="D280" s="17"/>
      <c r="E280" s="17"/>
      <c r="F280" s="42"/>
      <c r="G280" s="43"/>
      <c r="H280" s="21"/>
      <c r="I280" s="21"/>
      <c r="J280" s="21"/>
      <c r="K280" s="22"/>
      <c r="L280" s="69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5"/>
    </row>
    <row r="281" s="26" customFormat="true" ht="20.25" hidden="true" customHeight="true" outlineLevel="0" collapsed="false">
      <c r="A281" s="15"/>
      <c r="B281" s="16"/>
      <c r="C281" s="17"/>
      <c r="D281" s="17"/>
      <c r="E281" s="17"/>
      <c r="F281" s="42"/>
      <c r="G281" s="43"/>
      <c r="H281" s="21"/>
      <c r="I281" s="21"/>
      <c r="J281" s="21"/>
      <c r="K281" s="22"/>
      <c r="L281" s="69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5"/>
    </row>
    <row r="282" s="26" customFormat="true" ht="20.25" hidden="true" customHeight="true" outlineLevel="0" collapsed="false">
      <c r="A282" s="15"/>
      <c r="B282" s="16"/>
      <c r="C282" s="17"/>
      <c r="D282" s="17"/>
      <c r="E282" s="17"/>
      <c r="F282" s="42"/>
      <c r="G282" s="43"/>
      <c r="H282" s="21"/>
      <c r="I282" s="21"/>
      <c r="J282" s="21"/>
      <c r="K282" s="22"/>
      <c r="L282" s="69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5"/>
    </row>
    <row r="283" s="26" customFormat="true" ht="20.25" hidden="true" customHeight="true" outlineLevel="0" collapsed="false">
      <c r="A283" s="15"/>
      <c r="B283" s="16"/>
      <c r="C283" s="17"/>
      <c r="D283" s="17"/>
      <c r="E283" s="17"/>
      <c r="F283" s="42"/>
      <c r="G283" s="43"/>
      <c r="H283" s="21"/>
      <c r="I283" s="21"/>
      <c r="J283" s="21"/>
      <c r="K283" s="22"/>
      <c r="L283" s="69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5"/>
    </row>
    <row r="284" s="26" customFormat="true" ht="20.25" hidden="true" customHeight="true" outlineLevel="0" collapsed="false">
      <c r="A284" s="15"/>
      <c r="B284" s="16"/>
      <c r="C284" s="17"/>
      <c r="D284" s="17"/>
      <c r="E284" s="17"/>
      <c r="F284" s="42"/>
      <c r="G284" s="43"/>
      <c r="H284" s="21"/>
      <c r="I284" s="21"/>
      <c r="J284" s="21"/>
      <c r="K284" s="22"/>
      <c r="L284" s="69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5"/>
    </row>
    <row r="285" s="26" customFormat="true" ht="20.25" hidden="true" customHeight="true" outlineLevel="0" collapsed="false">
      <c r="A285" s="15"/>
      <c r="B285" s="16"/>
      <c r="C285" s="17"/>
      <c r="D285" s="17"/>
      <c r="E285" s="17"/>
      <c r="F285" s="42"/>
      <c r="G285" s="43"/>
      <c r="H285" s="21"/>
      <c r="I285" s="21"/>
      <c r="J285" s="21"/>
      <c r="K285" s="22"/>
      <c r="L285" s="69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5"/>
    </row>
    <row r="286" s="26" customFormat="true" ht="20.25" hidden="true" customHeight="true" outlineLevel="0" collapsed="false">
      <c r="A286" s="15"/>
      <c r="B286" s="16"/>
      <c r="C286" s="17"/>
      <c r="D286" s="17"/>
      <c r="E286" s="17"/>
      <c r="F286" s="42"/>
      <c r="G286" s="43"/>
      <c r="H286" s="21"/>
      <c r="I286" s="21"/>
      <c r="J286" s="21"/>
      <c r="K286" s="22"/>
      <c r="L286" s="69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5"/>
    </row>
    <row r="287" s="26" customFormat="true" ht="20.25" hidden="true" customHeight="true" outlineLevel="0" collapsed="false">
      <c r="A287" s="15"/>
      <c r="B287" s="16"/>
      <c r="C287" s="17"/>
      <c r="D287" s="17"/>
      <c r="E287" s="17"/>
      <c r="F287" s="42"/>
      <c r="G287" s="43"/>
      <c r="H287" s="21"/>
      <c r="I287" s="21"/>
      <c r="J287" s="21"/>
      <c r="K287" s="22"/>
      <c r="L287" s="69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5"/>
    </row>
    <row r="288" s="26" customFormat="true" ht="20.25" hidden="true" customHeight="true" outlineLevel="0" collapsed="false">
      <c r="A288" s="15"/>
      <c r="B288" s="16"/>
      <c r="C288" s="17"/>
      <c r="D288" s="17"/>
      <c r="E288" s="17"/>
      <c r="F288" s="42"/>
      <c r="G288" s="43"/>
      <c r="H288" s="21"/>
      <c r="I288" s="21"/>
      <c r="J288" s="21"/>
      <c r="K288" s="22"/>
      <c r="L288" s="69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5"/>
    </row>
    <row r="289" s="26" customFormat="true" ht="20.25" hidden="true" customHeight="true" outlineLevel="0" collapsed="false">
      <c r="A289" s="15"/>
      <c r="B289" s="16"/>
      <c r="C289" s="17"/>
      <c r="D289" s="17"/>
      <c r="E289" s="17"/>
      <c r="F289" s="42"/>
      <c r="G289" s="43"/>
      <c r="H289" s="21"/>
      <c r="I289" s="21"/>
      <c r="J289" s="21"/>
      <c r="K289" s="22"/>
      <c r="L289" s="69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5"/>
    </row>
    <row r="290" s="26" customFormat="true" ht="20.25" hidden="true" customHeight="true" outlineLevel="0" collapsed="false">
      <c r="A290" s="15"/>
      <c r="B290" s="16"/>
      <c r="C290" s="17"/>
      <c r="D290" s="17"/>
      <c r="E290" s="17"/>
      <c r="F290" s="42"/>
      <c r="G290" s="43"/>
      <c r="H290" s="21"/>
      <c r="I290" s="21"/>
      <c r="J290" s="21"/>
      <c r="K290" s="22"/>
      <c r="L290" s="69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5"/>
    </row>
    <row r="291" s="26" customFormat="true" ht="20.25" hidden="true" customHeight="true" outlineLevel="0" collapsed="false">
      <c r="A291" s="15"/>
      <c r="B291" s="16"/>
      <c r="C291" s="17"/>
      <c r="D291" s="17"/>
      <c r="E291" s="17"/>
      <c r="F291" s="42"/>
      <c r="G291" s="43"/>
      <c r="H291" s="21"/>
      <c r="I291" s="21"/>
      <c r="J291" s="21"/>
      <c r="K291" s="22"/>
      <c r="L291" s="69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5"/>
    </row>
    <row r="292" s="26" customFormat="true" ht="20.25" hidden="true" customHeight="true" outlineLevel="0" collapsed="false">
      <c r="A292" s="15"/>
      <c r="B292" s="16"/>
      <c r="C292" s="17"/>
      <c r="D292" s="17"/>
      <c r="E292" s="17"/>
      <c r="F292" s="42"/>
      <c r="G292" s="43"/>
      <c r="H292" s="21"/>
      <c r="I292" s="21"/>
      <c r="J292" s="21"/>
      <c r="K292" s="22"/>
      <c r="L292" s="69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5"/>
    </row>
    <row r="293" s="26" customFormat="true" ht="20.25" hidden="true" customHeight="true" outlineLevel="0" collapsed="false">
      <c r="A293" s="15"/>
      <c r="B293" s="16"/>
      <c r="C293" s="17"/>
      <c r="D293" s="17"/>
      <c r="E293" s="17"/>
      <c r="F293" s="42"/>
      <c r="G293" s="43"/>
      <c r="H293" s="21"/>
      <c r="I293" s="21"/>
      <c r="J293" s="21"/>
      <c r="K293" s="22"/>
      <c r="L293" s="69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5"/>
    </row>
    <row r="294" s="26" customFormat="true" ht="20.25" hidden="true" customHeight="true" outlineLevel="0" collapsed="false">
      <c r="A294" s="15"/>
      <c r="B294" s="16"/>
      <c r="C294" s="17"/>
      <c r="D294" s="17"/>
      <c r="E294" s="17"/>
      <c r="F294" s="42"/>
      <c r="G294" s="43"/>
      <c r="H294" s="21"/>
      <c r="I294" s="21"/>
      <c r="J294" s="21"/>
      <c r="K294" s="22"/>
      <c r="L294" s="69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5"/>
    </row>
    <row r="295" s="26" customFormat="true" ht="20.25" hidden="true" customHeight="true" outlineLevel="0" collapsed="false">
      <c r="A295" s="15"/>
      <c r="B295" s="16"/>
      <c r="C295" s="17"/>
      <c r="D295" s="17"/>
      <c r="E295" s="17"/>
      <c r="F295" s="42"/>
      <c r="G295" s="43"/>
      <c r="H295" s="21"/>
      <c r="I295" s="21"/>
      <c r="J295" s="21"/>
      <c r="K295" s="22"/>
      <c r="L295" s="69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5"/>
    </row>
    <row r="296" s="26" customFormat="true" ht="20.25" hidden="true" customHeight="true" outlineLevel="0" collapsed="false">
      <c r="A296" s="15"/>
      <c r="B296" s="16"/>
      <c r="C296" s="17"/>
      <c r="D296" s="17"/>
      <c r="E296" s="17"/>
      <c r="F296" s="42"/>
      <c r="G296" s="43"/>
      <c r="H296" s="21"/>
      <c r="I296" s="21"/>
      <c r="J296" s="21"/>
      <c r="K296" s="22"/>
      <c r="L296" s="69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5"/>
    </row>
    <row r="297" s="26" customFormat="true" ht="20.25" hidden="true" customHeight="true" outlineLevel="0" collapsed="false">
      <c r="A297" s="15"/>
      <c r="B297" s="16"/>
      <c r="C297" s="17"/>
      <c r="D297" s="17"/>
      <c r="E297" s="17"/>
      <c r="F297" s="42"/>
      <c r="G297" s="43"/>
      <c r="H297" s="21"/>
      <c r="I297" s="21"/>
      <c r="J297" s="21"/>
      <c r="K297" s="22"/>
      <c r="L297" s="69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5"/>
    </row>
    <row r="298" s="26" customFormat="true" ht="20.25" hidden="true" customHeight="true" outlineLevel="0" collapsed="false">
      <c r="A298" s="15"/>
      <c r="B298" s="16"/>
      <c r="C298" s="17"/>
      <c r="D298" s="17"/>
      <c r="E298" s="17"/>
      <c r="F298" s="42"/>
      <c r="G298" s="43"/>
      <c r="H298" s="21"/>
      <c r="I298" s="21"/>
      <c r="J298" s="21"/>
      <c r="K298" s="22"/>
      <c r="L298" s="69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5"/>
    </row>
    <row r="299" s="26" customFormat="true" ht="20.25" hidden="true" customHeight="true" outlineLevel="0" collapsed="false">
      <c r="A299" s="15"/>
      <c r="B299" s="16"/>
      <c r="C299" s="17"/>
      <c r="D299" s="17"/>
      <c r="E299" s="17"/>
      <c r="F299" s="42"/>
      <c r="G299" s="43"/>
      <c r="H299" s="21"/>
      <c r="I299" s="21"/>
      <c r="J299" s="21"/>
      <c r="K299" s="22"/>
      <c r="L299" s="69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5"/>
    </row>
    <row r="300" s="26" customFormat="true" ht="20.25" hidden="true" customHeight="true" outlineLevel="0" collapsed="false">
      <c r="A300" s="15"/>
      <c r="B300" s="16"/>
      <c r="C300" s="17"/>
      <c r="D300" s="17"/>
      <c r="E300" s="17"/>
      <c r="F300" s="42"/>
      <c r="G300" s="43"/>
      <c r="H300" s="21"/>
      <c r="I300" s="21"/>
      <c r="J300" s="21"/>
      <c r="K300" s="22"/>
      <c r="L300" s="69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5"/>
    </row>
    <row r="301" s="26" customFormat="true" ht="20.25" hidden="true" customHeight="true" outlineLevel="0" collapsed="false">
      <c r="A301" s="15"/>
      <c r="B301" s="16"/>
      <c r="C301" s="17"/>
      <c r="D301" s="17"/>
      <c r="E301" s="17"/>
      <c r="F301" s="42"/>
      <c r="G301" s="43"/>
      <c r="H301" s="21"/>
      <c r="I301" s="21"/>
      <c r="J301" s="21"/>
      <c r="K301" s="22"/>
      <c r="L301" s="69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5"/>
    </row>
    <row r="302" s="26" customFormat="true" ht="20.25" hidden="true" customHeight="true" outlineLevel="0" collapsed="false">
      <c r="A302" s="15"/>
      <c r="B302" s="16"/>
      <c r="C302" s="17"/>
      <c r="D302" s="17"/>
      <c r="E302" s="17"/>
      <c r="F302" s="42"/>
      <c r="G302" s="43"/>
      <c r="H302" s="21"/>
      <c r="I302" s="21"/>
      <c r="J302" s="21"/>
      <c r="K302" s="22"/>
      <c r="L302" s="69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5"/>
    </row>
    <row r="303" s="26" customFormat="true" ht="20.25" hidden="true" customHeight="true" outlineLevel="0" collapsed="false">
      <c r="A303" s="15"/>
      <c r="B303" s="16"/>
      <c r="C303" s="17"/>
      <c r="D303" s="17"/>
      <c r="E303" s="17"/>
      <c r="F303" s="42"/>
      <c r="G303" s="43"/>
      <c r="H303" s="21"/>
      <c r="I303" s="21"/>
      <c r="J303" s="21"/>
      <c r="K303" s="22"/>
      <c r="L303" s="69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5"/>
    </row>
    <row r="304" s="26" customFormat="true" ht="20.25" hidden="true" customHeight="true" outlineLevel="0" collapsed="false">
      <c r="A304" s="15"/>
      <c r="B304" s="16"/>
      <c r="C304" s="17"/>
      <c r="D304" s="17"/>
      <c r="E304" s="17"/>
      <c r="F304" s="42"/>
      <c r="G304" s="43"/>
      <c r="H304" s="21"/>
      <c r="I304" s="21"/>
      <c r="J304" s="21"/>
      <c r="K304" s="22"/>
      <c r="L304" s="69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5"/>
    </row>
    <row r="305" s="26" customFormat="true" ht="20.25" hidden="true" customHeight="true" outlineLevel="0" collapsed="false">
      <c r="A305" s="15"/>
      <c r="B305" s="16"/>
      <c r="C305" s="17"/>
      <c r="D305" s="17"/>
      <c r="E305" s="17"/>
      <c r="F305" s="42"/>
      <c r="G305" s="43"/>
      <c r="H305" s="21"/>
      <c r="I305" s="21"/>
      <c r="J305" s="21"/>
      <c r="K305" s="22"/>
      <c r="L305" s="69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5"/>
    </row>
    <row r="306" s="26" customFormat="true" ht="20.25" hidden="true" customHeight="true" outlineLevel="0" collapsed="false">
      <c r="A306" s="15"/>
      <c r="B306" s="16"/>
      <c r="C306" s="17"/>
      <c r="D306" s="17"/>
      <c r="E306" s="17"/>
      <c r="F306" s="42"/>
      <c r="G306" s="43"/>
      <c r="H306" s="21"/>
      <c r="I306" s="21"/>
      <c r="J306" s="21"/>
      <c r="K306" s="22"/>
      <c r="L306" s="69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5"/>
    </row>
    <row r="307" s="26" customFormat="true" ht="20.25" hidden="true" customHeight="true" outlineLevel="0" collapsed="false">
      <c r="A307" s="15"/>
      <c r="B307" s="16"/>
      <c r="C307" s="17"/>
      <c r="D307" s="17"/>
      <c r="E307" s="17"/>
      <c r="F307" s="42"/>
      <c r="G307" s="43"/>
      <c r="H307" s="21"/>
      <c r="I307" s="21"/>
      <c r="J307" s="21"/>
      <c r="K307" s="22"/>
      <c r="L307" s="69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5"/>
    </row>
    <row r="308" s="26" customFormat="true" ht="20.25" hidden="true" customHeight="true" outlineLevel="0" collapsed="false">
      <c r="A308" s="15"/>
      <c r="B308" s="16"/>
      <c r="C308" s="17"/>
      <c r="D308" s="17"/>
      <c r="E308" s="17"/>
      <c r="F308" s="42"/>
      <c r="G308" s="43"/>
      <c r="H308" s="21"/>
      <c r="I308" s="21"/>
      <c r="J308" s="21"/>
      <c r="K308" s="22"/>
      <c r="L308" s="69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5"/>
    </row>
    <row r="309" s="26" customFormat="true" ht="20.25" hidden="true" customHeight="true" outlineLevel="0" collapsed="false">
      <c r="A309" s="15"/>
      <c r="B309" s="16"/>
      <c r="C309" s="17"/>
      <c r="D309" s="17"/>
      <c r="E309" s="17"/>
      <c r="F309" s="42"/>
      <c r="G309" s="43"/>
      <c r="H309" s="21"/>
      <c r="I309" s="21"/>
      <c r="J309" s="21"/>
      <c r="K309" s="22"/>
      <c r="L309" s="69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5"/>
    </row>
    <row r="310" s="26" customFormat="true" ht="20.25" hidden="true" customHeight="true" outlineLevel="0" collapsed="false">
      <c r="A310" s="15"/>
      <c r="B310" s="16"/>
      <c r="C310" s="17"/>
      <c r="D310" s="17"/>
      <c r="E310" s="17"/>
      <c r="F310" s="42"/>
      <c r="G310" s="43"/>
      <c r="H310" s="21"/>
      <c r="I310" s="21"/>
      <c r="J310" s="21"/>
      <c r="K310" s="22"/>
      <c r="L310" s="69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5"/>
    </row>
    <row r="311" s="26" customFormat="true" ht="20.25" hidden="true" customHeight="true" outlineLevel="0" collapsed="false">
      <c r="A311" s="15"/>
      <c r="B311" s="16"/>
      <c r="C311" s="17"/>
      <c r="D311" s="17"/>
      <c r="E311" s="17"/>
      <c r="F311" s="42"/>
      <c r="G311" s="43"/>
      <c r="H311" s="21"/>
      <c r="I311" s="21"/>
      <c r="J311" s="21"/>
      <c r="K311" s="22"/>
      <c r="L311" s="69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5"/>
    </row>
    <row r="312" s="26" customFormat="true" ht="20.25" hidden="true" customHeight="true" outlineLevel="0" collapsed="false">
      <c r="A312" s="15"/>
      <c r="B312" s="16"/>
      <c r="C312" s="17"/>
      <c r="D312" s="17"/>
      <c r="E312" s="17"/>
      <c r="F312" s="42"/>
      <c r="G312" s="43"/>
      <c r="H312" s="21"/>
      <c r="I312" s="21"/>
      <c r="J312" s="21"/>
      <c r="K312" s="22"/>
      <c r="L312" s="69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5"/>
    </row>
    <row r="313" s="26" customFormat="true" ht="20.25" hidden="true" customHeight="true" outlineLevel="0" collapsed="false">
      <c r="A313" s="15"/>
      <c r="B313" s="16"/>
      <c r="C313" s="17"/>
      <c r="D313" s="17"/>
      <c r="E313" s="17"/>
      <c r="F313" s="42"/>
      <c r="G313" s="43"/>
      <c r="H313" s="21"/>
      <c r="I313" s="21"/>
      <c r="J313" s="21"/>
      <c r="K313" s="22"/>
      <c r="L313" s="69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5"/>
    </row>
    <row r="314" s="26" customFormat="true" ht="20.25" hidden="true" customHeight="true" outlineLevel="0" collapsed="false">
      <c r="A314" s="15"/>
      <c r="B314" s="16"/>
      <c r="C314" s="17"/>
      <c r="D314" s="17"/>
      <c r="E314" s="17"/>
      <c r="F314" s="42"/>
      <c r="G314" s="43"/>
      <c r="H314" s="21"/>
      <c r="I314" s="21"/>
      <c r="J314" s="21"/>
      <c r="K314" s="22"/>
      <c r="L314" s="69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5"/>
    </row>
    <row r="315" s="26" customFormat="true" ht="20.25" hidden="true" customHeight="true" outlineLevel="0" collapsed="false">
      <c r="A315" s="15"/>
      <c r="B315" s="16"/>
      <c r="C315" s="17"/>
      <c r="D315" s="17"/>
      <c r="E315" s="17"/>
      <c r="F315" s="42"/>
      <c r="G315" s="43"/>
      <c r="H315" s="21"/>
      <c r="I315" s="21"/>
      <c r="J315" s="21"/>
      <c r="K315" s="22"/>
      <c r="L315" s="69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5"/>
    </row>
    <row r="316" s="26" customFormat="true" ht="20.25" hidden="true" customHeight="true" outlineLevel="0" collapsed="false">
      <c r="A316" s="15"/>
      <c r="B316" s="16"/>
      <c r="C316" s="17"/>
      <c r="D316" s="17"/>
      <c r="E316" s="17"/>
      <c r="F316" s="42"/>
      <c r="G316" s="43"/>
      <c r="H316" s="21"/>
      <c r="I316" s="21"/>
      <c r="J316" s="21"/>
      <c r="K316" s="22"/>
      <c r="L316" s="69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5"/>
    </row>
    <row r="317" s="26" customFormat="true" ht="20.25" hidden="true" customHeight="true" outlineLevel="0" collapsed="false">
      <c r="A317" s="15"/>
      <c r="B317" s="16"/>
      <c r="C317" s="17"/>
      <c r="D317" s="17"/>
      <c r="E317" s="17"/>
      <c r="F317" s="42"/>
      <c r="G317" s="43"/>
      <c r="H317" s="21"/>
      <c r="I317" s="21"/>
      <c r="J317" s="21"/>
      <c r="K317" s="22"/>
      <c r="L317" s="69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5"/>
    </row>
    <row r="318" s="26" customFormat="true" ht="20.25" hidden="true" customHeight="true" outlineLevel="0" collapsed="false">
      <c r="A318" s="15"/>
      <c r="B318" s="16"/>
      <c r="C318" s="17"/>
      <c r="D318" s="17"/>
      <c r="E318" s="17"/>
      <c r="F318" s="42"/>
      <c r="G318" s="43"/>
      <c r="H318" s="21"/>
      <c r="I318" s="21"/>
      <c r="J318" s="21"/>
      <c r="K318" s="22"/>
      <c r="L318" s="69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5"/>
    </row>
    <row r="319" s="26" customFormat="true" ht="20.25" hidden="true" customHeight="true" outlineLevel="0" collapsed="false">
      <c r="A319" s="15"/>
      <c r="B319" s="16"/>
      <c r="C319" s="17"/>
      <c r="D319" s="17"/>
      <c r="E319" s="17"/>
      <c r="F319" s="42"/>
      <c r="G319" s="43"/>
      <c r="H319" s="21"/>
      <c r="I319" s="21"/>
      <c r="J319" s="21"/>
      <c r="K319" s="22"/>
      <c r="L319" s="69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5"/>
    </row>
    <row r="320" s="26" customFormat="true" ht="20.25" hidden="true" customHeight="true" outlineLevel="0" collapsed="false">
      <c r="A320" s="15"/>
      <c r="B320" s="16"/>
      <c r="C320" s="17"/>
      <c r="D320" s="17"/>
      <c r="E320" s="17"/>
      <c r="F320" s="42"/>
      <c r="G320" s="43"/>
      <c r="H320" s="21"/>
      <c r="I320" s="21"/>
      <c r="J320" s="21"/>
      <c r="K320" s="22"/>
      <c r="L320" s="69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5"/>
    </row>
    <row r="321" s="26" customFormat="true" ht="20.25" hidden="true" customHeight="true" outlineLevel="0" collapsed="false">
      <c r="A321" s="15"/>
      <c r="B321" s="16"/>
      <c r="C321" s="17"/>
      <c r="D321" s="17"/>
      <c r="E321" s="17"/>
      <c r="F321" s="42"/>
      <c r="G321" s="43"/>
      <c r="H321" s="21"/>
      <c r="I321" s="21"/>
      <c r="J321" s="21"/>
      <c r="K321" s="22"/>
      <c r="L321" s="69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5"/>
    </row>
    <row r="322" s="26" customFormat="true" ht="20.25" hidden="true" customHeight="true" outlineLevel="0" collapsed="false">
      <c r="A322" s="15"/>
      <c r="B322" s="16"/>
      <c r="C322" s="17"/>
      <c r="D322" s="17"/>
      <c r="E322" s="17"/>
      <c r="F322" s="42"/>
      <c r="G322" s="43"/>
      <c r="H322" s="21"/>
      <c r="I322" s="21"/>
      <c r="J322" s="21"/>
      <c r="K322" s="22"/>
      <c r="L322" s="69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5"/>
    </row>
    <row r="323" s="26" customFormat="true" ht="20.25" hidden="true" customHeight="true" outlineLevel="0" collapsed="false">
      <c r="A323" s="15"/>
      <c r="B323" s="16"/>
      <c r="C323" s="17"/>
      <c r="D323" s="17"/>
      <c r="E323" s="17"/>
      <c r="F323" s="42"/>
      <c r="G323" s="43"/>
      <c r="H323" s="21"/>
      <c r="I323" s="21"/>
      <c r="J323" s="21"/>
      <c r="K323" s="22"/>
      <c r="L323" s="69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5"/>
    </row>
    <row r="324" s="26" customFormat="true" ht="20.25" hidden="true" customHeight="true" outlineLevel="0" collapsed="false">
      <c r="A324" s="15"/>
      <c r="B324" s="16"/>
      <c r="C324" s="17"/>
      <c r="D324" s="17"/>
      <c r="E324" s="17"/>
      <c r="F324" s="42"/>
      <c r="G324" s="43"/>
      <c r="H324" s="21"/>
      <c r="I324" s="21"/>
      <c r="J324" s="21"/>
      <c r="K324" s="22"/>
      <c r="L324" s="69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5"/>
    </row>
    <row r="325" s="26" customFormat="true" ht="20.25" hidden="true" customHeight="true" outlineLevel="0" collapsed="false">
      <c r="A325" s="15"/>
      <c r="B325" s="16"/>
      <c r="C325" s="17"/>
      <c r="D325" s="17"/>
      <c r="E325" s="17"/>
      <c r="F325" s="42"/>
      <c r="G325" s="43"/>
      <c r="H325" s="21"/>
      <c r="I325" s="21"/>
      <c r="J325" s="21"/>
      <c r="K325" s="22"/>
      <c r="L325" s="69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5"/>
    </row>
    <row r="326" s="26" customFormat="true" ht="20.25" hidden="true" customHeight="true" outlineLevel="0" collapsed="false">
      <c r="A326" s="15"/>
      <c r="B326" s="16"/>
      <c r="C326" s="17"/>
      <c r="D326" s="17"/>
      <c r="E326" s="17"/>
      <c r="F326" s="42"/>
      <c r="G326" s="43"/>
      <c r="H326" s="21"/>
      <c r="I326" s="21"/>
      <c r="J326" s="21"/>
      <c r="K326" s="22"/>
      <c r="L326" s="69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5"/>
    </row>
    <row r="327" s="26" customFormat="true" ht="20.25" hidden="true" customHeight="true" outlineLevel="0" collapsed="false">
      <c r="A327" s="15"/>
      <c r="B327" s="16"/>
      <c r="C327" s="17"/>
      <c r="D327" s="17"/>
      <c r="E327" s="17"/>
      <c r="F327" s="42"/>
      <c r="G327" s="43"/>
      <c r="H327" s="21"/>
      <c r="I327" s="21"/>
      <c r="J327" s="21"/>
      <c r="K327" s="22"/>
      <c r="L327" s="69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5"/>
    </row>
    <row r="328" s="26" customFormat="true" ht="20.25" hidden="true" customHeight="true" outlineLevel="0" collapsed="false">
      <c r="A328" s="15"/>
      <c r="B328" s="16"/>
      <c r="C328" s="17"/>
      <c r="D328" s="17"/>
      <c r="E328" s="17"/>
      <c r="F328" s="42"/>
      <c r="G328" s="43"/>
      <c r="H328" s="21"/>
      <c r="I328" s="21"/>
      <c r="J328" s="21"/>
      <c r="K328" s="22"/>
      <c r="L328" s="69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5"/>
    </row>
    <row r="329" s="26" customFormat="true" ht="20.25" hidden="true" customHeight="true" outlineLevel="0" collapsed="false">
      <c r="A329" s="15"/>
      <c r="B329" s="16"/>
      <c r="C329" s="17"/>
      <c r="D329" s="17"/>
      <c r="E329" s="17"/>
      <c r="F329" s="42"/>
      <c r="G329" s="43"/>
      <c r="H329" s="21"/>
      <c r="I329" s="21"/>
      <c r="J329" s="21"/>
      <c r="K329" s="22"/>
      <c r="L329" s="69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5"/>
    </row>
    <row r="330" s="26" customFormat="true" ht="20.25" hidden="true" customHeight="true" outlineLevel="0" collapsed="false">
      <c r="A330" s="15"/>
      <c r="B330" s="16"/>
      <c r="C330" s="17"/>
      <c r="D330" s="17"/>
      <c r="E330" s="17"/>
      <c r="F330" s="42"/>
      <c r="G330" s="43"/>
      <c r="H330" s="21"/>
      <c r="I330" s="21"/>
      <c r="J330" s="21"/>
      <c r="K330" s="22"/>
      <c r="L330" s="69"/>
      <c r="M330" s="24" t="n">
        <f aca="false">SUM(H330:J330,K330/1.12)</f>
        <v>0</v>
      </c>
      <c r="N330" s="24" t="n">
        <f aca="false">K330/1.12*0.12</f>
        <v>0</v>
      </c>
      <c r="O330" s="24" t="n">
        <f aca="false">-SUM(I330:J330,K330/1.12)*L330</f>
        <v>-0</v>
      </c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 t="n">
        <f aca="false">-SUM(N330:AE330)</f>
        <v>-0</v>
      </c>
      <c r="AG330" s="25" t="n">
        <f aca="false">SUM(H330:K330)+AF330+O330</f>
        <v>0</v>
      </c>
    </row>
    <row r="331" s="26" customFormat="true" ht="20.25" hidden="true" customHeight="true" outlineLevel="0" collapsed="false">
      <c r="A331" s="15"/>
      <c r="B331" s="16"/>
      <c r="C331" s="17"/>
      <c r="D331" s="17"/>
      <c r="E331" s="17"/>
      <c r="F331" s="42"/>
      <c r="G331" s="43"/>
      <c r="H331" s="21"/>
      <c r="I331" s="21"/>
      <c r="J331" s="21"/>
      <c r="K331" s="22"/>
      <c r="L331" s="69"/>
      <c r="M331" s="24" t="n">
        <f aca="false">SUM(H331:J331,K331/1.12)</f>
        <v>0</v>
      </c>
      <c r="N331" s="24" t="n">
        <f aca="false">K331/1.12*0.12</f>
        <v>0</v>
      </c>
      <c r="O331" s="24" t="n">
        <f aca="false">-SUM(I331:J331,K331/1.12)*L331</f>
        <v>-0</v>
      </c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 t="n">
        <f aca="false">-SUM(N331:AE331)</f>
        <v>-0</v>
      </c>
      <c r="AG331" s="25" t="n">
        <f aca="false">SUM(H331:K331)+AF331+O331</f>
        <v>0</v>
      </c>
    </row>
    <row r="332" s="26" customFormat="true" ht="20.25" hidden="true" customHeight="true" outlineLevel="0" collapsed="false">
      <c r="A332" s="15"/>
      <c r="B332" s="16"/>
      <c r="C332" s="17"/>
      <c r="D332" s="17"/>
      <c r="E332" s="17"/>
      <c r="F332" s="42"/>
      <c r="G332" s="43"/>
      <c r="H332" s="21"/>
      <c r="I332" s="21"/>
      <c r="J332" s="21"/>
      <c r="K332" s="22"/>
      <c r="L332" s="69"/>
      <c r="M332" s="24" t="n">
        <f aca="false">SUM(H332:J332,K332/1.12)</f>
        <v>0</v>
      </c>
      <c r="N332" s="24" t="n">
        <f aca="false">K332/1.12*0.12</f>
        <v>0</v>
      </c>
      <c r="O332" s="24" t="n">
        <f aca="false">-SUM(I332:J332,K332/1.12)*L332</f>
        <v>-0</v>
      </c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 t="n">
        <f aca="false">-SUM(N332:AE332)</f>
        <v>-0</v>
      </c>
      <c r="AG332" s="25" t="n">
        <f aca="false">SUM(H332:K332)+AF332+O332</f>
        <v>0</v>
      </c>
    </row>
    <row r="333" s="26" customFormat="true" ht="21.75" hidden="true" customHeight="true" outlineLevel="0" collapsed="false">
      <c r="A333" s="27"/>
      <c r="B333" s="16"/>
      <c r="C333" s="17"/>
      <c r="D333" s="17"/>
      <c r="E333" s="17"/>
      <c r="F333" s="19"/>
      <c r="G333" s="40"/>
      <c r="H333" s="21"/>
      <c r="I333" s="21"/>
      <c r="J333" s="21"/>
      <c r="K333" s="22"/>
      <c r="L333" s="69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5"/>
    </row>
    <row r="334" s="26" customFormat="true" ht="21.75" hidden="true" customHeight="true" outlineLevel="0" collapsed="false">
      <c r="A334" s="27"/>
      <c r="B334" s="16"/>
      <c r="C334" s="17"/>
      <c r="D334" s="17"/>
      <c r="E334" s="17"/>
      <c r="F334" s="19"/>
      <c r="G334" s="40"/>
      <c r="H334" s="21"/>
      <c r="I334" s="21"/>
      <c r="J334" s="21"/>
      <c r="K334" s="22"/>
      <c r="L334" s="69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5"/>
    </row>
    <row r="335" s="26" customFormat="true" ht="21.75" hidden="true" customHeight="true" outlineLevel="0" collapsed="false">
      <c r="A335" s="27"/>
      <c r="B335" s="16"/>
      <c r="C335" s="17"/>
      <c r="D335" s="17"/>
      <c r="E335" s="17"/>
      <c r="F335" s="19"/>
      <c r="G335" s="40"/>
      <c r="H335" s="21"/>
      <c r="I335" s="21"/>
      <c r="J335" s="21"/>
      <c r="K335" s="22"/>
      <c r="L335" s="69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5"/>
    </row>
    <row r="336" s="26" customFormat="true" ht="21.75" hidden="true" customHeight="true" outlineLevel="0" collapsed="false">
      <c r="A336" s="27"/>
      <c r="B336" s="16"/>
      <c r="C336" s="17"/>
      <c r="D336" s="17"/>
      <c r="E336" s="17"/>
      <c r="F336" s="19"/>
      <c r="G336" s="40"/>
      <c r="H336" s="21"/>
      <c r="I336" s="21"/>
      <c r="J336" s="21"/>
      <c r="K336" s="22"/>
      <c r="L336" s="69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5"/>
    </row>
    <row r="337" s="26" customFormat="true" ht="21.75" hidden="true" customHeight="true" outlineLevel="0" collapsed="false">
      <c r="A337" s="27"/>
      <c r="B337" s="16"/>
      <c r="C337" s="17"/>
      <c r="D337" s="17"/>
      <c r="E337" s="17"/>
      <c r="F337" s="19"/>
      <c r="G337" s="40"/>
      <c r="H337" s="21"/>
      <c r="I337" s="21"/>
      <c r="J337" s="21"/>
      <c r="K337" s="22"/>
      <c r="L337" s="69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5"/>
    </row>
    <row r="338" s="26" customFormat="true" ht="21.75" hidden="true" customHeight="true" outlineLevel="0" collapsed="false">
      <c r="A338" s="27"/>
      <c r="B338" s="16"/>
      <c r="C338" s="17"/>
      <c r="D338" s="17"/>
      <c r="E338" s="17"/>
      <c r="F338" s="19"/>
      <c r="G338" s="40"/>
      <c r="H338" s="21"/>
      <c r="I338" s="21"/>
      <c r="J338" s="21"/>
      <c r="K338" s="22"/>
      <c r="L338" s="69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5"/>
    </row>
    <row r="339" s="26" customFormat="true" ht="21.75" hidden="true" customHeight="true" outlineLevel="0" collapsed="false">
      <c r="A339" s="27"/>
      <c r="B339" s="16"/>
      <c r="C339" s="17"/>
      <c r="D339" s="17"/>
      <c r="E339" s="17"/>
      <c r="F339" s="19"/>
      <c r="G339" s="40"/>
      <c r="H339" s="21"/>
      <c r="I339" s="21"/>
      <c r="J339" s="21"/>
      <c r="K339" s="22"/>
      <c r="L339" s="69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5"/>
    </row>
    <row r="340" s="26" customFormat="true" ht="21.75" hidden="true" customHeight="true" outlineLevel="0" collapsed="false">
      <c r="A340" s="27"/>
      <c r="B340" s="16"/>
      <c r="C340" s="17"/>
      <c r="D340" s="17"/>
      <c r="E340" s="17"/>
      <c r="F340" s="19"/>
      <c r="G340" s="40"/>
      <c r="H340" s="21"/>
      <c r="I340" s="21"/>
      <c r="J340" s="21"/>
      <c r="K340" s="22"/>
      <c r="L340" s="69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5"/>
    </row>
    <row r="341" s="26" customFormat="true" ht="21.75" hidden="true" customHeight="true" outlineLevel="0" collapsed="false">
      <c r="A341" s="27"/>
      <c r="B341" s="16"/>
      <c r="C341" s="17"/>
      <c r="D341" s="17"/>
      <c r="E341" s="17"/>
      <c r="F341" s="19"/>
      <c r="G341" s="40"/>
      <c r="H341" s="21"/>
      <c r="I341" s="21"/>
      <c r="J341" s="21"/>
      <c r="K341" s="22"/>
      <c r="L341" s="69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5"/>
    </row>
    <row r="342" s="26" customFormat="true" ht="21.75" hidden="true" customHeight="true" outlineLevel="0" collapsed="false">
      <c r="A342" s="27"/>
      <c r="B342" s="16"/>
      <c r="C342" s="17"/>
      <c r="D342" s="17"/>
      <c r="E342" s="17"/>
      <c r="F342" s="19"/>
      <c r="G342" s="40"/>
      <c r="H342" s="21"/>
      <c r="I342" s="21"/>
      <c r="J342" s="21"/>
      <c r="K342" s="22"/>
      <c r="L342" s="69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5"/>
    </row>
    <row r="343" s="26" customFormat="true" ht="21.75" hidden="true" customHeight="true" outlineLevel="0" collapsed="false">
      <c r="A343" s="27"/>
      <c r="B343" s="16"/>
      <c r="C343" s="17"/>
      <c r="D343" s="17"/>
      <c r="E343" s="17"/>
      <c r="F343" s="19"/>
      <c r="G343" s="40"/>
      <c r="H343" s="21"/>
      <c r="I343" s="21"/>
      <c r="J343" s="21"/>
      <c r="K343" s="22"/>
      <c r="L343" s="69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5"/>
    </row>
    <row r="344" s="26" customFormat="true" ht="21.75" hidden="true" customHeight="true" outlineLevel="0" collapsed="false">
      <c r="A344" s="27"/>
      <c r="B344" s="16"/>
      <c r="C344" s="17"/>
      <c r="D344" s="17"/>
      <c r="E344" s="17"/>
      <c r="F344" s="19"/>
      <c r="G344" s="40"/>
      <c r="H344" s="21"/>
      <c r="I344" s="21"/>
      <c r="J344" s="21"/>
      <c r="K344" s="22"/>
      <c r="L344" s="69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5"/>
    </row>
    <row r="345" s="26" customFormat="true" ht="21.75" hidden="true" customHeight="true" outlineLevel="0" collapsed="false">
      <c r="A345" s="27"/>
      <c r="B345" s="16"/>
      <c r="C345" s="17"/>
      <c r="D345" s="17"/>
      <c r="E345" s="17"/>
      <c r="F345" s="19"/>
      <c r="G345" s="40"/>
      <c r="H345" s="21"/>
      <c r="I345" s="21"/>
      <c r="J345" s="21"/>
      <c r="K345" s="22"/>
      <c r="L345" s="69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5"/>
    </row>
    <row r="346" s="26" customFormat="true" ht="21.75" hidden="true" customHeight="true" outlineLevel="0" collapsed="false">
      <c r="A346" s="27"/>
      <c r="B346" s="16"/>
      <c r="C346" s="17"/>
      <c r="D346" s="17"/>
      <c r="E346" s="17"/>
      <c r="F346" s="19"/>
      <c r="G346" s="40"/>
      <c r="H346" s="21"/>
      <c r="I346" s="21"/>
      <c r="J346" s="21"/>
      <c r="K346" s="22"/>
      <c r="L346" s="69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5"/>
    </row>
    <row r="347" s="26" customFormat="true" ht="21.75" hidden="true" customHeight="true" outlineLevel="0" collapsed="false">
      <c r="A347" s="27"/>
      <c r="B347" s="16"/>
      <c r="C347" s="17"/>
      <c r="D347" s="17"/>
      <c r="E347" s="17"/>
      <c r="F347" s="19"/>
      <c r="G347" s="40"/>
      <c r="H347" s="21"/>
      <c r="I347" s="21"/>
      <c r="J347" s="21"/>
      <c r="K347" s="22"/>
      <c r="L347" s="69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5"/>
    </row>
    <row r="348" s="26" customFormat="true" ht="21.75" hidden="true" customHeight="true" outlineLevel="0" collapsed="false">
      <c r="A348" s="27"/>
      <c r="B348" s="16"/>
      <c r="C348" s="17"/>
      <c r="D348" s="17"/>
      <c r="E348" s="17"/>
      <c r="F348" s="19"/>
      <c r="G348" s="40"/>
      <c r="H348" s="21"/>
      <c r="I348" s="21"/>
      <c r="J348" s="21"/>
      <c r="K348" s="22"/>
      <c r="L348" s="69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5"/>
    </row>
    <row r="349" s="26" customFormat="true" ht="21.75" hidden="true" customHeight="true" outlineLevel="0" collapsed="false">
      <c r="A349" s="27"/>
      <c r="B349" s="16"/>
      <c r="C349" s="17"/>
      <c r="D349" s="17"/>
      <c r="E349" s="17"/>
      <c r="F349" s="19"/>
      <c r="G349" s="40"/>
      <c r="H349" s="21"/>
      <c r="I349" s="21"/>
      <c r="J349" s="21"/>
      <c r="K349" s="22"/>
      <c r="L349" s="69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5"/>
    </row>
    <row r="350" s="26" customFormat="true" ht="21.75" hidden="true" customHeight="true" outlineLevel="0" collapsed="false">
      <c r="A350" s="27"/>
      <c r="B350" s="16"/>
      <c r="C350" s="17"/>
      <c r="D350" s="17"/>
      <c r="E350" s="17"/>
      <c r="F350" s="19"/>
      <c r="G350" s="40"/>
      <c r="H350" s="21"/>
      <c r="I350" s="21"/>
      <c r="J350" s="21"/>
      <c r="K350" s="22"/>
      <c r="L350" s="69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5"/>
    </row>
    <row r="351" s="26" customFormat="true" ht="21.75" hidden="true" customHeight="true" outlineLevel="0" collapsed="false">
      <c r="A351" s="27"/>
      <c r="B351" s="16"/>
      <c r="C351" s="17"/>
      <c r="D351" s="17"/>
      <c r="E351" s="17"/>
      <c r="F351" s="19"/>
      <c r="G351" s="40"/>
      <c r="H351" s="21"/>
      <c r="I351" s="21"/>
      <c r="J351" s="21"/>
      <c r="K351" s="22"/>
      <c r="L351" s="69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5"/>
    </row>
    <row r="352" s="26" customFormat="true" ht="21.75" hidden="true" customHeight="true" outlineLevel="0" collapsed="false">
      <c r="A352" s="27"/>
      <c r="B352" s="16"/>
      <c r="C352" s="17"/>
      <c r="D352" s="17"/>
      <c r="E352" s="17"/>
      <c r="F352" s="19"/>
      <c r="G352" s="40"/>
      <c r="H352" s="21"/>
      <c r="I352" s="21"/>
      <c r="J352" s="21"/>
      <c r="K352" s="22"/>
      <c r="L352" s="69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5"/>
    </row>
    <row r="353" s="26" customFormat="true" ht="21.75" hidden="true" customHeight="true" outlineLevel="0" collapsed="false">
      <c r="A353" s="27"/>
      <c r="B353" s="16"/>
      <c r="C353" s="19"/>
      <c r="D353" s="17"/>
      <c r="E353" s="17"/>
      <c r="F353" s="19"/>
      <c r="G353" s="40"/>
      <c r="H353" s="21"/>
      <c r="I353" s="21"/>
      <c r="J353" s="21"/>
      <c r="K353" s="22"/>
      <c r="L353" s="69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5"/>
    </row>
    <row r="354" s="26" customFormat="true" ht="21.75" hidden="true" customHeight="true" outlineLevel="0" collapsed="false">
      <c r="A354" s="27"/>
      <c r="B354" s="16"/>
      <c r="C354" s="17"/>
      <c r="D354" s="17"/>
      <c r="E354" s="17"/>
      <c r="F354" s="19"/>
      <c r="G354" s="40"/>
      <c r="H354" s="21"/>
      <c r="I354" s="21"/>
      <c r="J354" s="21"/>
      <c r="K354" s="22"/>
      <c r="L354" s="69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5"/>
    </row>
    <row r="355" s="26" customFormat="true" ht="21.75" hidden="true" customHeight="true" outlineLevel="0" collapsed="false">
      <c r="A355" s="27"/>
      <c r="B355" s="16"/>
      <c r="C355" s="17"/>
      <c r="D355" s="17"/>
      <c r="E355" s="17"/>
      <c r="F355" s="19"/>
      <c r="G355" s="40"/>
      <c r="H355" s="21"/>
      <c r="I355" s="21"/>
      <c r="J355" s="21"/>
      <c r="K355" s="22"/>
      <c r="L355" s="69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5"/>
    </row>
    <row r="356" s="26" customFormat="true" ht="21.75" hidden="true" customHeight="true" outlineLevel="0" collapsed="false">
      <c r="A356" s="27"/>
      <c r="B356" s="16"/>
      <c r="C356" s="17"/>
      <c r="D356" s="17"/>
      <c r="E356" s="17"/>
      <c r="F356" s="19"/>
      <c r="G356" s="20"/>
      <c r="H356" s="21"/>
      <c r="I356" s="21"/>
      <c r="J356" s="21"/>
      <c r="K356" s="22"/>
      <c r="L356" s="69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5"/>
    </row>
    <row r="357" s="26" customFormat="true" ht="21.75" hidden="true" customHeight="true" outlineLevel="0" collapsed="false">
      <c r="A357" s="27"/>
      <c r="B357" s="16"/>
      <c r="C357" s="17"/>
      <c r="D357" s="17"/>
      <c r="E357" s="17"/>
      <c r="F357" s="19"/>
      <c r="G357" s="61"/>
      <c r="H357" s="21"/>
      <c r="I357" s="21"/>
      <c r="J357" s="21"/>
      <c r="K357" s="22"/>
      <c r="L357" s="69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5"/>
    </row>
    <row r="358" s="26" customFormat="true" ht="21.75" hidden="true" customHeight="true" outlineLevel="0" collapsed="false">
      <c r="A358" s="27"/>
      <c r="B358" s="16"/>
      <c r="C358" s="17"/>
      <c r="D358" s="17"/>
      <c r="E358" s="17"/>
      <c r="F358" s="19"/>
      <c r="G358" s="40"/>
      <c r="H358" s="21"/>
      <c r="I358" s="21"/>
      <c r="J358" s="21"/>
      <c r="K358" s="22"/>
      <c r="L358" s="69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5"/>
    </row>
    <row r="359" s="26" customFormat="true" ht="21.75" hidden="true" customHeight="true" outlineLevel="0" collapsed="false">
      <c r="A359" s="27"/>
      <c r="B359" s="16"/>
      <c r="C359" s="17"/>
      <c r="D359" s="18"/>
      <c r="E359" s="18"/>
      <c r="F359" s="19"/>
      <c r="G359" s="40"/>
      <c r="H359" s="21"/>
      <c r="I359" s="21"/>
      <c r="J359" s="21"/>
      <c r="K359" s="22"/>
      <c r="L359" s="69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5"/>
    </row>
    <row r="360" s="26" customFormat="true" ht="21.75" hidden="true" customHeight="true" outlineLevel="0" collapsed="false">
      <c r="A360" s="27"/>
      <c r="B360" s="16"/>
      <c r="C360" s="17"/>
      <c r="D360" s="18"/>
      <c r="E360" s="18"/>
      <c r="F360" s="19"/>
      <c r="G360" s="40"/>
      <c r="H360" s="21"/>
      <c r="I360" s="21"/>
      <c r="J360" s="21"/>
      <c r="K360" s="22"/>
      <c r="L360" s="69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5"/>
    </row>
    <row r="361" s="26" customFormat="true" ht="21.75" hidden="true" customHeight="true" outlineLevel="0" collapsed="false">
      <c r="A361" s="27"/>
      <c r="B361" s="16"/>
      <c r="C361" s="17"/>
      <c r="D361" s="18"/>
      <c r="E361" s="18"/>
      <c r="F361" s="19"/>
      <c r="G361" s="40"/>
      <c r="H361" s="21"/>
      <c r="I361" s="21"/>
      <c r="J361" s="21"/>
      <c r="K361" s="22"/>
      <c r="L361" s="69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5"/>
    </row>
    <row r="362" s="26" customFormat="true" ht="21.75" hidden="true" customHeight="true" outlineLevel="0" collapsed="false">
      <c r="A362" s="27"/>
      <c r="B362" s="16"/>
      <c r="C362" s="17"/>
      <c r="D362" s="18"/>
      <c r="E362" s="18"/>
      <c r="F362" s="19"/>
      <c r="G362" s="40"/>
      <c r="H362" s="21"/>
      <c r="I362" s="21"/>
      <c r="J362" s="21"/>
      <c r="K362" s="22"/>
      <c r="L362" s="69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5"/>
    </row>
    <row r="363" s="26" customFormat="true" ht="21.75" hidden="true" customHeight="true" outlineLevel="0" collapsed="false">
      <c r="A363" s="27"/>
      <c r="B363" s="16"/>
      <c r="C363" s="17"/>
      <c r="D363" s="18"/>
      <c r="E363" s="18"/>
      <c r="F363" s="19"/>
      <c r="G363" s="40"/>
      <c r="H363" s="21"/>
      <c r="I363" s="21"/>
      <c r="J363" s="21"/>
      <c r="K363" s="22"/>
      <c r="L363" s="69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5"/>
    </row>
    <row r="364" s="26" customFormat="true" ht="24" hidden="true" customHeight="true" outlineLevel="0" collapsed="false">
      <c r="A364" s="15"/>
      <c r="B364" s="16"/>
      <c r="C364" s="17"/>
      <c r="D364" s="17"/>
      <c r="E364" s="17"/>
      <c r="F364" s="42"/>
      <c r="G364" s="43"/>
      <c r="H364" s="21"/>
      <c r="I364" s="21"/>
      <c r="J364" s="21"/>
      <c r="K364" s="22"/>
      <c r="L364" s="69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5"/>
    </row>
    <row r="365" s="26" customFormat="true" ht="28.5" hidden="true" customHeight="true" outlineLevel="0" collapsed="false">
      <c r="A365" s="15"/>
      <c r="B365" s="16"/>
      <c r="C365" s="17"/>
      <c r="D365" s="17"/>
      <c r="E365" s="17"/>
      <c r="F365" s="42"/>
      <c r="G365" s="43"/>
      <c r="H365" s="21"/>
      <c r="I365" s="21"/>
      <c r="J365" s="21"/>
      <c r="K365" s="22"/>
      <c r="L365" s="69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5"/>
    </row>
    <row r="366" s="26" customFormat="true" ht="24.75" hidden="true" customHeight="true" outlineLevel="0" collapsed="false">
      <c r="A366" s="15"/>
      <c r="B366" s="16"/>
      <c r="C366" s="17"/>
      <c r="D366" s="17"/>
      <c r="E366" s="17"/>
      <c r="F366" s="42"/>
      <c r="G366" s="43"/>
      <c r="H366" s="21"/>
      <c r="I366" s="21"/>
      <c r="J366" s="21"/>
      <c r="K366" s="22"/>
      <c r="L366" s="69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5"/>
    </row>
    <row r="367" s="26" customFormat="true" ht="26.25" hidden="true" customHeight="true" outlineLevel="0" collapsed="false">
      <c r="A367" s="15"/>
      <c r="B367" s="16"/>
      <c r="C367" s="17"/>
      <c r="D367" s="17"/>
      <c r="E367" s="17"/>
      <c r="F367" s="42"/>
      <c r="G367" s="43"/>
      <c r="H367" s="21"/>
      <c r="I367" s="21"/>
      <c r="J367" s="21"/>
      <c r="K367" s="22"/>
      <c r="L367" s="69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5"/>
    </row>
    <row r="368" s="26" customFormat="true" ht="26.25" hidden="true" customHeight="true" outlineLevel="0" collapsed="false">
      <c r="A368" s="15"/>
      <c r="B368" s="16"/>
      <c r="C368" s="17"/>
      <c r="D368" s="17"/>
      <c r="E368" s="17"/>
      <c r="F368" s="42"/>
      <c r="G368" s="43"/>
      <c r="H368" s="21"/>
      <c r="I368" s="21"/>
      <c r="J368" s="21"/>
      <c r="K368" s="22"/>
      <c r="L368" s="69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5"/>
    </row>
    <row r="369" s="26" customFormat="true" ht="26.25" hidden="true" customHeight="true" outlineLevel="0" collapsed="false">
      <c r="A369" s="15"/>
      <c r="B369" s="16"/>
      <c r="C369" s="17"/>
      <c r="D369" s="17"/>
      <c r="E369" s="17"/>
      <c r="F369" s="42"/>
      <c r="G369" s="43"/>
      <c r="H369" s="21"/>
      <c r="I369" s="21"/>
      <c r="J369" s="21"/>
      <c r="K369" s="22"/>
      <c r="L369" s="69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5"/>
    </row>
    <row r="370" s="26" customFormat="true" ht="26.25" hidden="true" customHeight="true" outlineLevel="0" collapsed="false">
      <c r="A370" s="15"/>
      <c r="B370" s="16"/>
      <c r="C370" s="17"/>
      <c r="D370" s="17"/>
      <c r="E370" s="17"/>
      <c r="F370" s="42"/>
      <c r="G370" s="43"/>
      <c r="H370" s="21"/>
      <c r="I370" s="21"/>
      <c r="J370" s="21"/>
      <c r="K370" s="22"/>
      <c r="L370" s="69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5"/>
    </row>
    <row r="371" s="26" customFormat="true" ht="23.25" hidden="true" customHeight="true" outlineLevel="0" collapsed="false">
      <c r="A371" s="15"/>
      <c r="B371" s="16"/>
      <c r="C371" s="17"/>
      <c r="D371" s="17"/>
      <c r="E371" s="17"/>
      <c r="F371" s="42"/>
      <c r="G371" s="43"/>
      <c r="H371" s="21"/>
      <c r="I371" s="21"/>
      <c r="J371" s="21"/>
      <c r="K371" s="22"/>
      <c r="L371" s="69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5"/>
    </row>
    <row r="372" s="26" customFormat="true" ht="15.75" hidden="true" customHeight="true" outlineLevel="0" collapsed="false">
      <c r="A372" s="15"/>
      <c r="B372" s="16"/>
      <c r="C372" s="17"/>
      <c r="D372" s="17"/>
      <c r="E372" s="17"/>
      <c r="F372" s="42"/>
      <c r="G372" s="43"/>
      <c r="H372" s="21"/>
      <c r="I372" s="21"/>
      <c r="J372" s="21"/>
      <c r="K372" s="22"/>
      <c r="L372" s="69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5"/>
    </row>
    <row r="373" s="26" customFormat="true" ht="18" hidden="true" customHeight="true" outlineLevel="0" collapsed="false">
      <c r="A373" s="15"/>
      <c r="B373" s="16"/>
      <c r="C373" s="17"/>
      <c r="D373" s="17"/>
      <c r="E373" s="17"/>
      <c r="F373" s="42"/>
      <c r="G373" s="43"/>
      <c r="H373" s="21"/>
      <c r="I373" s="21"/>
      <c r="J373" s="21"/>
      <c r="K373" s="22"/>
      <c r="L373" s="69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5"/>
    </row>
    <row r="374" s="26" customFormat="true" ht="18" hidden="true" customHeight="true" outlineLevel="0" collapsed="false">
      <c r="A374" s="15"/>
      <c r="B374" s="16"/>
      <c r="C374" s="17"/>
      <c r="D374" s="17"/>
      <c r="E374" s="17"/>
      <c r="F374" s="42"/>
      <c r="G374" s="43"/>
      <c r="H374" s="21"/>
      <c r="I374" s="21"/>
      <c r="J374" s="21"/>
      <c r="K374" s="22"/>
      <c r="L374" s="69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5"/>
    </row>
    <row r="375" s="26" customFormat="true" ht="15.75" hidden="true" customHeight="true" outlineLevel="0" collapsed="false">
      <c r="A375" s="15"/>
      <c r="B375" s="16"/>
      <c r="C375" s="17"/>
      <c r="D375" s="17"/>
      <c r="E375" s="17"/>
      <c r="F375" s="42"/>
      <c r="G375" s="43"/>
      <c r="H375" s="21"/>
      <c r="I375" s="21"/>
      <c r="J375" s="21"/>
      <c r="K375" s="22"/>
      <c r="L375" s="69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5"/>
    </row>
    <row r="376" s="26" customFormat="true" ht="18.75" hidden="true" customHeight="true" outlineLevel="0" collapsed="false">
      <c r="A376" s="15"/>
      <c r="B376" s="16"/>
      <c r="C376" s="17"/>
      <c r="D376" s="17"/>
      <c r="E376" s="17"/>
      <c r="F376" s="42"/>
      <c r="G376" s="43"/>
      <c r="H376" s="21"/>
      <c r="I376" s="21"/>
      <c r="J376" s="21"/>
      <c r="K376" s="22"/>
      <c r="L376" s="69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5"/>
    </row>
    <row r="377" s="26" customFormat="true" ht="17.25" hidden="true" customHeight="true" outlineLevel="0" collapsed="false">
      <c r="A377" s="15"/>
      <c r="B377" s="16"/>
      <c r="C377" s="17"/>
      <c r="D377" s="17"/>
      <c r="E377" s="17"/>
      <c r="F377" s="42"/>
      <c r="G377" s="43"/>
      <c r="H377" s="21"/>
      <c r="I377" s="21"/>
      <c r="J377" s="21"/>
      <c r="K377" s="22"/>
      <c r="L377" s="69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5"/>
    </row>
    <row r="378" s="26" customFormat="true" ht="20.25" hidden="true" customHeight="true" outlineLevel="0" collapsed="false">
      <c r="A378" s="15"/>
      <c r="B378" s="16"/>
      <c r="C378" s="17"/>
      <c r="D378" s="17"/>
      <c r="E378" s="17"/>
      <c r="F378" s="42"/>
      <c r="G378" s="43"/>
      <c r="H378" s="21"/>
      <c r="I378" s="21"/>
      <c r="J378" s="21"/>
      <c r="K378" s="22"/>
      <c r="L378" s="69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5"/>
    </row>
    <row r="379" s="26" customFormat="true" ht="18.75" hidden="true" customHeight="true" outlineLevel="0" collapsed="false">
      <c r="A379" s="15"/>
      <c r="B379" s="16"/>
      <c r="C379" s="17"/>
      <c r="D379" s="17"/>
      <c r="E379" s="17"/>
      <c r="F379" s="42"/>
      <c r="G379" s="43"/>
      <c r="H379" s="21"/>
      <c r="I379" s="21"/>
      <c r="J379" s="21"/>
      <c r="K379" s="22"/>
      <c r="L379" s="69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5"/>
    </row>
    <row r="380" s="26" customFormat="true" ht="18.75" hidden="true" customHeight="true" outlineLevel="0" collapsed="false">
      <c r="A380" s="15"/>
      <c r="B380" s="16"/>
      <c r="C380" s="17"/>
      <c r="D380" s="17"/>
      <c r="E380" s="17"/>
      <c r="F380" s="42"/>
      <c r="G380" s="43"/>
      <c r="H380" s="21"/>
      <c r="I380" s="21"/>
      <c r="J380" s="21"/>
      <c r="K380" s="22"/>
      <c r="L380" s="69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5"/>
    </row>
    <row r="381" s="26" customFormat="true" ht="15.75" hidden="true" customHeight="true" outlineLevel="0" collapsed="false">
      <c r="A381" s="15"/>
      <c r="B381" s="16"/>
      <c r="C381" s="17"/>
      <c r="D381" s="17"/>
      <c r="E381" s="17"/>
      <c r="F381" s="42"/>
      <c r="G381" s="43"/>
      <c r="H381" s="21"/>
      <c r="I381" s="21"/>
      <c r="J381" s="21"/>
      <c r="K381" s="22"/>
      <c r="L381" s="69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5"/>
    </row>
    <row r="382" s="26" customFormat="true" ht="15.75" hidden="true" customHeight="true" outlineLevel="0" collapsed="false">
      <c r="A382" s="27"/>
      <c r="B382" s="16"/>
      <c r="C382" s="17"/>
      <c r="D382" s="18"/>
      <c r="E382" s="18"/>
      <c r="F382" s="19"/>
      <c r="G382" s="40"/>
      <c r="H382" s="21"/>
      <c r="I382" s="21"/>
      <c r="J382" s="21"/>
      <c r="K382" s="22"/>
      <c r="L382" s="69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5"/>
    </row>
    <row r="383" s="26" customFormat="true" ht="18" hidden="true" customHeight="true" outlineLevel="0" collapsed="false">
      <c r="A383" s="15"/>
      <c r="B383" s="16"/>
      <c r="C383" s="17"/>
      <c r="D383" s="17"/>
      <c r="E383" s="17"/>
      <c r="F383" s="42"/>
      <c r="G383" s="43"/>
      <c r="H383" s="21"/>
      <c r="I383" s="21"/>
      <c r="J383" s="21"/>
      <c r="K383" s="22"/>
      <c r="L383" s="69"/>
      <c r="M383" s="24" t="n">
        <f aca="false">SUM(H383:J383,K383/1.12)</f>
        <v>0</v>
      </c>
      <c r="N383" s="24" t="n">
        <f aca="false">K383/1.12*0.12</f>
        <v>0</v>
      </c>
      <c r="O383" s="24" t="n">
        <f aca="false">-SUM(I383:J383,K383/1.12)*L383</f>
        <v>-0</v>
      </c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 t="n">
        <f aca="false">-SUM(N383:AE383)</f>
        <v>-0</v>
      </c>
      <c r="AG383" s="25" t="n">
        <f aca="false">SUM(H383:K383)+AF383+O383</f>
        <v>0</v>
      </c>
    </row>
    <row r="384" s="26" customFormat="true" ht="18" hidden="true" customHeight="true" outlineLevel="0" collapsed="false">
      <c r="A384" s="15"/>
      <c r="B384" s="16"/>
      <c r="C384" s="17"/>
      <c r="D384" s="17"/>
      <c r="E384" s="17"/>
      <c r="F384" s="42"/>
      <c r="G384" s="43"/>
      <c r="H384" s="21"/>
      <c r="I384" s="21"/>
      <c r="J384" s="21"/>
      <c r="K384" s="22"/>
      <c r="L384" s="69"/>
      <c r="M384" s="24" t="n">
        <f aca="false">SUM(H384:J384,K384/1.12)</f>
        <v>0</v>
      </c>
      <c r="N384" s="24" t="n">
        <f aca="false">K384/1.12*0.12</f>
        <v>0</v>
      </c>
      <c r="O384" s="24" t="n">
        <f aca="false">-SUM(I384:J384,K384/1.12)*L384</f>
        <v>-0</v>
      </c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 t="n">
        <f aca="false">-SUM(N384:AE384)</f>
        <v>-0</v>
      </c>
      <c r="AG384" s="25" t="n">
        <f aca="false">SUM(H384:K384)+AF384+O384</f>
        <v>0</v>
      </c>
    </row>
    <row r="385" s="26" customFormat="true" ht="15.75" hidden="true" customHeight="true" outlineLevel="0" collapsed="false">
      <c r="A385" s="15"/>
      <c r="B385" s="16"/>
      <c r="C385" s="17"/>
      <c r="D385" s="17"/>
      <c r="E385" s="17"/>
      <c r="F385" s="42"/>
      <c r="G385" s="43"/>
      <c r="H385" s="21"/>
      <c r="I385" s="21"/>
      <c r="J385" s="21"/>
      <c r="K385" s="22"/>
      <c r="L385" s="69"/>
      <c r="M385" s="24" t="n">
        <f aca="false">SUM(H385:J385,K385/1.12)</f>
        <v>0</v>
      </c>
      <c r="N385" s="24" t="n">
        <f aca="false">K385/1.12*0.12</f>
        <v>0</v>
      </c>
      <c r="O385" s="24" t="n">
        <f aca="false">-SUM(I385:J385,K385/1.12)*L385</f>
        <v>-0</v>
      </c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 t="n">
        <f aca="false">-SUM(N385:AE385)</f>
        <v>-0</v>
      </c>
      <c r="AG385" s="25" t="n">
        <f aca="false">SUM(H385:K385)+AF385+O385</f>
        <v>0</v>
      </c>
    </row>
    <row r="386" s="26" customFormat="true" ht="18.75" hidden="true" customHeight="true" outlineLevel="0" collapsed="false">
      <c r="A386" s="15"/>
      <c r="B386" s="16"/>
      <c r="C386" s="17"/>
      <c r="D386" s="17"/>
      <c r="E386" s="17"/>
      <c r="F386" s="42"/>
      <c r="G386" s="43"/>
      <c r="H386" s="21"/>
      <c r="I386" s="21"/>
      <c r="J386" s="21"/>
      <c r="K386" s="22"/>
      <c r="L386" s="69"/>
      <c r="M386" s="24" t="n">
        <f aca="false">SUM(H386:J386,K386/1.12)</f>
        <v>0</v>
      </c>
      <c r="N386" s="24" t="n">
        <f aca="false">K386/1.12*0.12</f>
        <v>0</v>
      </c>
      <c r="O386" s="24" t="n">
        <f aca="false">-SUM(I386:J386,K386/1.12)*L386</f>
        <v>-0</v>
      </c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 t="n">
        <f aca="false">-SUM(N386:AE386)</f>
        <v>-0</v>
      </c>
      <c r="AG386" s="25" t="n">
        <f aca="false">SUM(H386:K386)+AF386+O386</f>
        <v>0</v>
      </c>
    </row>
    <row r="387" s="26" customFormat="true" ht="17.25" hidden="true" customHeight="true" outlineLevel="0" collapsed="false">
      <c r="A387" s="15"/>
      <c r="B387" s="16"/>
      <c r="C387" s="17"/>
      <c r="D387" s="17"/>
      <c r="E387" s="17"/>
      <c r="F387" s="42"/>
      <c r="G387" s="43"/>
      <c r="H387" s="21"/>
      <c r="I387" s="21"/>
      <c r="J387" s="21"/>
      <c r="K387" s="22"/>
      <c r="L387" s="69"/>
      <c r="M387" s="24" t="n">
        <f aca="false">SUM(H387:J387,K387/1.12)</f>
        <v>0</v>
      </c>
      <c r="N387" s="24" t="n">
        <f aca="false">K387/1.12*0.12</f>
        <v>0</v>
      </c>
      <c r="O387" s="24" t="n">
        <f aca="false">-SUM(I387:J387,K387/1.12)*L387</f>
        <v>-0</v>
      </c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 t="n">
        <f aca="false">-SUM(N387:AE387)</f>
        <v>-0</v>
      </c>
      <c r="AG387" s="25" t="n">
        <f aca="false">SUM(H387:K387)+AF387+O387</f>
        <v>0</v>
      </c>
    </row>
    <row r="388" s="26" customFormat="true" ht="20.25" hidden="true" customHeight="true" outlineLevel="0" collapsed="false">
      <c r="A388" s="15"/>
      <c r="B388" s="16"/>
      <c r="C388" s="17"/>
      <c r="D388" s="17"/>
      <c r="E388" s="17"/>
      <c r="F388" s="42"/>
      <c r="G388" s="43"/>
      <c r="H388" s="21"/>
      <c r="I388" s="21"/>
      <c r="J388" s="21"/>
      <c r="K388" s="22"/>
      <c r="L388" s="69"/>
      <c r="M388" s="24" t="n">
        <f aca="false">SUM(H388:J388,K388/1.12)</f>
        <v>0</v>
      </c>
      <c r="N388" s="24" t="n">
        <f aca="false">K388/1.12*0.12</f>
        <v>0</v>
      </c>
      <c r="O388" s="24" t="n">
        <f aca="false">-SUM(I388:J388,K388/1.12)*L388</f>
        <v>-0</v>
      </c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 t="n">
        <f aca="false">-SUM(N388:AE388)</f>
        <v>-0</v>
      </c>
      <c r="AG388" s="25" t="n">
        <f aca="false">SUM(H388:K388)+AF388+O388</f>
        <v>0</v>
      </c>
    </row>
    <row r="389" s="26" customFormat="true" ht="18.75" hidden="true" customHeight="true" outlineLevel="0" collapsed="false">
      <c r="A389" s="15"/>
      <c r="B389" s="16"/>
      <c r="C389" s="17"/>
      <c r="D389" s="17"/>
      <c r="E389" s="17"/>
      <c r="F389" s="42"/>
      <c r="G389" s="43"/>
      <c r="H389" s="21"/>
      <c r="I389" s="21"/>
      <c r="J389" s="21"/>
      <c r="K389" s="22"/>
      <c r="L389" s="69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5"/>
    </row>
    <row r="390" customFormat="false" ht="18.75" hidden="false" customHeight="true" outlineLevel="0" collapsed="false">
      <c r="A390" s="15"/>
      <c r="B390" s="44"/>
      <c r="C390" s="17"/>
      <c r="D390" s="17"/>
      <c r="E390" s="45"/>
      <c r="F390" s="17"/>
      <c r="G390" s="17"/>
      <c r="H390" s="46"/>
      <c r="I390" s="46"/>
      <c r="J390" s="46"/>
      <c r="K390" s="47"/>
      <c r="L390" s="71"/>
      <c r="M390" s="49" t="n">
        <f aca="false">SUM(H390:J390,K390/1.12)</f>
        <v>0</v>
      </c>
      <c r="N390" s="49" t="n">
        <f aca="false">K390/1.12*0.12</f>
        <v>0</v>
      </c>
      <c r="O390" s="49" t="n">
        <f aca="false">-SUM(I390:J390,K390/1.12)*L390</f>
        <v>-0</v>
      </c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  <c r="AA390" s="49"/>
      <c r="AB390" s="49"/>
      <c r="AC390" s="49"/>
      <c r="AD390" s="49"/>
      <c r="AE390" s="49"/>
      <c r="AF390" s="49" t="n">
        <f aca="false">-SUM(N390:AE390)</f>
        <v>-0</v>
      </c>
      <c r="AG390" s="50" t="n">
        <f aca="false">SUM(H390:K390)+AF390+O390</f>
        <v>0</v>
      </c>
    </row>
    <row r="391" s="57" customFormat="true" ht="15.75" hidden="false" customHeight="true" outlineLevel="0" collapsed="false">
      <c r="A391" s="51"/>
      <c r="B391" s="52"/>
      <c r="C391" s="53"/>
      <c r="D391" s="54"/>
      <c r="E391" s="54"/>
      <c r="F391" s="55"/>
      <c r="G391" s="53"/>
      <c r="H391" s="56" t="n">
        <f aca="false">SUM(H5:H390)</f>
        <v>8118</v>
      </c>
      <c r="I391" s="56" t="n">
        <f aca="false">SUM(I5:I390)</f>
        <v>0</v>
      </c>
      <c r="J391" s="56" t="n">
        <f aca="false">SUM(J5:J390)</f>
        <v>9303.48</v>
      </c>
      <c r="K391" s="56" t="n">
        <f aca="false">SUM(K5:K390)</f>
        <v>22412.8</v>
      </c>
      <c r="L391" s="72" t="n">
        <f aca="false">SUM(L5:L390)</f>
        <v>0.03</v>
      </c>
      <c r="M391" s="56" t="n">
        <f aca="false">SUM(M5:M390)</f>
        <v>37432.9085714286</v>
      </c>
      <c r="N391" s="56" t="n">
        <f aca="false">SUM(N5:N390)</f>
        <v>2401.37142857143</v>
      </c>
      <c r="O391" s="56" t="n">
        <f aca="false">SUM(O5:O390)</f>
        <v>-21.0831964285714</v>
      </c>
      <c r="P391" s="56" t="n">
        <f aca="false">SUM(P5:P390)</f>
        <v>18871.78</v>
      </c>
      <c r="Q391" s="56" t="n">
        <f aca="false">SUM(Q5:Q390)</f>
        <v>1587.77</v>
      </c>
      <c r="R391" s="56" t="n">
        <f aca="false">SUM(R5:R390)</f>
        <v>125.22</v>
      </c>
      <c r="S391" s="56" t="n">
        <f aca="false">SUM(S5:S390)</f>
        <v>455.36</v>
      </c>
      <c r="T391" s="56" t="n">
        <f aca="false">SUM(T5:T390)</f>
        <v>234.11</v>
      </c>
      <c r="U391" s="56" t="n">
        <f aca="false">SUM(U5:U390)</f>
        <v>0</v>
      </c>
      <c r="V391" s="56" t="n">
        <f aca="false">SUM(V5:V390)</f>
        <v>25.45</v>
      </c>
      <c r="W391" s="56" t="n">
        <f aca="false">SUM(W5:W390)</f>
        <v>0</v>
      </c>
      <c r="X391" s="56" t="n">
        <f aca="false">SUM(X5:X390)</f>
        <v>3180.36</v>
      </c>
      <c r="Y391" s="56" t="n">
        <f aca="false">SUM(Y5:Y390)</f>
        <v>3277.72</v>
      </c>
      <c r="Z391" s="56" t="n">
        <f aca="false">SUM(Z5:Z390)</f>
        <v>1766.07</v>
      </c>
      <c r="AA391" s="56" t="n">
        <f aca="false">SUM(AA5:AA390)</f>
        <v>679</v>
      </c>
      <c r="AB391" s="56" t="n">
        <f aca="false">SUM(AB5:AB390)</f>
        <v>2886</v>
      </c>
      <c r="AC391" s="56" t="n">
        <f aca="false">SUM(AC5:AC390)</f>
        <v>0</v>
      </c>
      <c r="AD391" s="56" t="n">
        <f aca="false">SUM(AD5:AD390)</f>
        <v>644.1</v>
      </c>
      <c r="AE391" s="56" t="n">
        <f aca="false">SUM(AE5:AE390)</f>
        <v>3700</v>
      </c>
      <c r="AF391" s="56" t="n">
        <f aca="false">SUM(AF5:AF390)</f>
        <v>-39813.2282321429</v>
      </c>
      <c r="AG391" s="56" t="n">
        <f aca="false">SUM(AG5:AG390)</f>
        <v>-0.0314285714286826</v>
      </c>
    </row>
    <row r="392" customFormat="false" ht="12" hidden="false" customHeight="true" outlineLevel="0" collapsed="false"/>
    <row r="393" customFormat="false" ht="12" hidden="false" customHeight="true" outlineLevel="0" collapsed="false">
      <c r="K393" s="5" t="n">
        <f aca="false">+K391+J391+H391</f>
        <v>39834.28</v>
      </c>
      <c r="P393" s="5" t="n">
        <f aca="false">P391+Q391</f>
        <v>20459.55</v>
      </c>
      <c r="AF393" s="5" t="n">
        <f aca="false">+AF391</f>
        <v>-39813.2282321429</v>
      </c>
    </row>
    <row r="394" customFormat="false" ht="12" hidden="false" customHeight="true" outlineLevel="0" collapsed="false"/>
    <row r="395" customFormat="false" ht="12" hidden="false" customHeight="true" outlineLevel="0" collapsed="false">
      <c r="C395" s="58" t="s">
        <v>140</v>
      </c>
      <c r="G395" s="57"/>
      <c r="K395" s="59"/>
      <c r="L395" s="59"/>
      <c r="M395" s="59"/>
    </row>
    <row r="396" customFormat="false" ht="12" hidden="false" customHeight="true" outlineLevel="0" collapsed="false"/>
    <row r="397" customFormat="false" ht="12" hidden="false" customHeight="true" outlineLevel="0" collapsed="false"/>
    <row r="398" customFormat="false" ht="12" hidden="false" customHeight="true" outlineLevel="0" collapsed="false"/>
    <row r="399" customFormat="false" ht="12" hidden="false" customHeight="true" outlineLevel="0" collapsed="false"/>
    <row r="400" customFormat="false" ht="12" hidden="false" customHeight="true" outlineLevel="0" collapsed="false"/>
    <row r="401" customFormat="false" ht="12" hidden="false" customHeight="true" outlineLevel="0" collapsed="false"/>
    <row r="402" customFormat="false" ht="12" hidden="false" customHeight="true" outlineLevel="0" collapsed="false"/>
    <row r="403" customFormat="false" ht="12" hidden="false" customHeight="true" outlineLevel="0" collapsed="false"/>
    <row r="404" customFormat="false" ht="12" hidden="false" customHeight="true" outlineLevel="0" collapsed="false"/>
    <row r="405" customFormat="false" ht="12" hidden="false" customHeight="true" outlineLevel="0" collapsed="false"/>
    <row r="406" customFormat="false" ht="12" hidden="false" customHeight="true" outlineLevel="0" collapsed="false"/>
  </sheetData>
  <mergeCells count="1">
    <mergeCell ref="K395:M39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9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1.25" zeroHeight="false" outlineLevelRow="0" outlineLevelCol="0"/>
  <cols>
    <col collapsed="false" customWidth="true" hidden="false" outlineLevel="0" max="1" min="1" style="1" width="12.05"/>
    <col collapsed="false" customWidth="true" hidden="true" outlineLevel="0" max="2" min="2" style="2" width="9.17"/>
    <col collapsed="false" customWidth="true" hidden="false" outlineLevel="0" max="3" min="3" style="3" width="32.58"/>
    <col collapsed="false" customWidth="true" hidden="false" outlineLevel="0" max="4" min="4" style="4" width="17.63"/>
    <col collapsed="false" customWidth="true" hidden="false" outlineLevel="0" max="5" min="5" style="4" width="28.61"/>
    <col collapsed="false" customWidth="true" hidden="false" outlineLevel="0" max="6" min="6" style="2" width="9.89"/>
    <col collapsed="false" customWidth="true" hidden="false" outlineLevel="0" max="7" min="7" style="3" width="34.73"/>
    <col collapsed="false" customWidth="true" hidden="false" outlineLevel="0" max="8" min="8" style="5" width="10.07"/>
    <col collapsed="false" customWidth="true" hidden="false" outlineLevel="0" max="9" min="9" style="5" width="10.61"/>
    <col collapsed="false" customWidth="true" hidden="false" outlineLevel="0" max="10" min="10" style="5" width="12.76"/>
    <col collapsed="false" customWidth="true" hidden="false" outlineLevel="0" max="11" min="11" style="5" width="15.29"/>
    <col collapsed="false" customWidth="true" hidden="false" outlineLevel="0" max="12" min="12" style="6" width="10.24"/>
    <col collapsed="false" customWidth="true" hidden="false" outlineLevel="0" max="13" min="13" style="5" width="14.39"/>
    <col collapsed="false" customWidth="true" hidden="false" outlineLevel="0" max="14" min="14" style="5" width="9.89"/>
    <col collapsed="false" customWidth="true" hidden="false" outlineLevel="0" max="15" min="15" style="5" width="10.43"/>
    <col collapsed="false" customWidth="true" hidden="false" outlineLevel="0" max="16" min="16" style="5" width="14.39"/>
    <col collapsed="false" customWidth="true" hidden="false" outlineLevel="0" max="17" min="17" style="5" width="12.59"/>
    <col collapsed="false" customWidth="true" hidden="false" outlineLevel="0" max="18" min="18" style="5" width="10.78"/>
    <col collapsed="false" customWidth="true" hidden="false" outlineLevel="0" max="19" min="19" style="5" width="10.43"/>
    <col collapsed="false" customWidth="true" hidden="false" outlineLevel="0" max="22" min="20" style="5" width="12.41"/>
    <col collapsed="false" customWidth="true" hidden="false" outlineLevel="0" max="24" min="23" style="5" width="9.89"/>
    <col collapsed="false" customWidth="true" hidden="false" outlineLevel="0" max="25" min="25" style="5" width="10.61"/>
    <col collapsed="false" customWidth="true" hidden="false" outlineLevel="0" max="26" min="26" style="5" width="10.78"/>
    <col collapsed="false" customWidth="true" hidden="false" outlineLevel="0" max="27" min="27" style="5" width="8.63"/>
    <col collapsed="false" customWidth="true" hidden="false" outlineLevel="0" max="28" min="28" style="5" width="11.87"/>
    <col collapsed="false" customWidth="true" hidden="false" outlineLevel="0" max="29" min="29" style="5" width="12.41"/>
    <col collapsed="false" customWidth="true" hidden="false" outlineLevel="0" max="30" min="30" style="5" width="9.89"/>
    <col collapsed="false" customWidth="true" hidden="false" outlineLevel="0" max="31" min="31" style="5" width="10.78"/>
    <col collapsed="false" customWidth="true" hidden="false" outlineLevel="0" max="32" min="32" style="5" width="11.87"/>
    <col collapsed="false" customWidth="true" hidden="false" outlineLevel="0" max="33" min="33" style="3" width="12.41"/>
    <col collapsed="false" customWidth="false" hidden="false" outlineLevel="0" max="257" min="34" style="3" width="11.5"/>
    <col collapsed="false" customWidth="false" hidden="false" outlineLevel="0" max="1025" min="258" style="0" width="11.5"/>
  </cols>
  <sheetData>
    <row r="1" customFormat="false" ht="12" hidden="false" customHeight="true" outlineLevel="0" collapsed="false">
      <c r="A1" s="7" t="s">
        <v>0</v>
      </c>
      <c r="C1" s="8"/>
    </row>
    <row r="2" customFormat="false" ht="12" hidden="false" customHeight="true" outlineLevel="0" collapsed="false">
      <c r="A2" s="7" t="s">
        <v>1</v>
      </c>
    </row>
    <row r="3" customFormat="false" ht="12" hidden="false" customHeight="true" outlineLevel="0" collapsed="false">
      <c r="A3" s="7" t="s">
        <v>476</v>
      </c>
      <c r="B3" s="8"/>
      <c r="C3" s="9"/>
      <c r="N3" s="10" t="n">
        <v>1301</v>
      </c>
      <c r="O3" s="10" t="n">
        <v>2402</v>
      </c>
      <c r="P3" s="10" t="n">
        <v>5001</v>
      </c>
      <c r="Q3" s="10" t="n">
        <v>5002</v>
      </c>
      <c r="R3" s="10" t="n">
        <v>6220</v>
      </c>
      <c r="S3" s="10" t="n">
        <v>6219</v>
      </c>
      <c r="T3" s="10" t="n">
        <v>6212</v>
      </c>
      <c r="U3" s="10"/>
      <c r="V3" s="10" t="n">
        <v>6222</v>
      </c>
      <c r="W3" s="10" t="n">
        <v>6229</v>
      </c>
      <c r="X3" s="10" t="n">
        <v>6211</v>
      </c>
      <c r="Y3" s="10" t="s">
        <v>3</v>
      </c>
      <c r="Z3" s="10"/>
      <c r="AA3" s="10" t="n">
        <v>6230</v>
      </c>
      <c r="AB3" s="10" t="s">
        <v>4</v>
      </c>
      <c r="AC3" s="10" t="n">
        <v>6202</v>
      </c>
      <c r="AD3" s="10" t="n">
        <v>6109</v>
      </c>
      <c r="AE3" s="10" t="n">
        <v>6236</v>
      </c>
      <c r="AF3" s="10" t="n">
        <v>1002</v>
      </c>
    </row>
    <row r="4" s="14" customFormat="true" ht="30" hidden="false" customHeight="true" outlineLevel="0" collapsed="false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22</v>
      </c>
      <c r="S4" s="13" t="s">
        <v>23</v>
      </c>
      <c r="T4" s="13" t="s">
        <v>24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3" t="s">
        <v>33</v>
      </c>
      <c r="AD4" s="13" t="s">
        <v>34</v>
      </c>
      <c r="AE4" s="13" t="s">
        <v>35</v>
      </c>
      <c r="AF4" s="13" t="s">
        <v>36</v>
      </c>
    </row>
    <row r="5" s="26" customFormat="true" ht="17.25" hidden="false" customHeight="true" outlineLevel="0" collapsed="false">
      <c r="A5" s="15" t="n">
        <v>42857</v>
      </c>
      <c r="B5" s="16"/>
      <c r="C5" s="19" t="s">
        <v>88</v>
      </c>
      <c r="D5" s="17"/>
      <c r="E5" s="17"/>
      <c r="F5" s="42"/>
      <c r="G5" s="42" t="s">
        <v>108</v>
      </c>
      <c r="H5" s="21" t="n">
        <v>100</v>
      </c>
      <c r="I5" s="21"/>
      <c r="J5" s="21"/>
      <c r="K5" s="22"/>
      <c r="L5" s="23"/>
      <c r="M5" s="24" t="n">
        <f aca="false">SUM(H5:J5,K5/1.12)</f>
        <v>100</v>
      </c>
      <c r="N5" s="24" t="n">
        <f aca="false">K5/1.12*0.12</f>
        <v>0</v>
      </c>
      <c r="O5" s="24" t="n">
        <f aca="false">-SUM(I5:J5,K5/1.12)*L5</f>
        <v>-0</v>
      </c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 t="n">
        <v>100</v>
      </c>
      <c r="AB5" s="24"/>
      <c r="AC5" s="24"/>
      <c r="AD5" s="24"/>
      <c r="AE5" s="24"/>
      <c r="AF5" s="24" t="n">
        <f aca="false">-SUM(N5:AE5)</f>
        <v>-100</v>
      </c>
      <c r="AG5" s="25" t="n">
        <f aca="false">SUM(H5:K5)+AF5+O5</f>
        <v>0</v>
      </c>
    </row>
    <row r="6" s="26" customFormat="true" ht="21.75" hidden="false" customHeight="true" outlineLevel="0" collapsed="false">
      <c r="A6" s="15" t="n">
        <v>42857</v>
      </c>
      <c r="B6" s="16"/>
      <c r="C6" s="17" t="s">
        <v>339</v>
      </c>
      <c r="D6" s="17" t="s">
        <v>280</v>
      </c>
      <c r="E6" s="17" t="s">
        <v>281</v>
      </c>
      <c r="F6" s="42" t="n">
        <v>939</v>
      </c>
      <c r="G6" s="43" t="s">
        <v>477</v>
      </c>
      <c r="H6" s="21"/>
      <c r="I6" s="21"/>
      <c r="J6" s="21" t="n">
        <v>1805</v>
      </c>
      <c r="K6" s="22"/>
      <c r="L6" s="23"/>
      <c r="M6" s="24" t="n">
        <f aca="false">SUM(H6:J6,K6/1.12)</f>
        <v>1805</v>
      </c>
      <c r="N6" s="24" t="n">
        <f aca="false">K6/1.12*0.12</f>
        <v>0</v>
      </c>
      <c r="O6" s="24" t="n">
        <f aca="false">-SUM(I6:J6,K6/1.12)*L6</f>
        <v>-0</v>
      </c>
      <c r="P6" s="24" t="n">
        <v>1805</v>
      </c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 t="n">
        <f aca="false">-SUM(N6:AE6)</f>
        <v>-1805</v>
      </c>
      <c r="AG6" s="25" t="n">
        <f aca="false">SUM(H6:K6)+AF6+O6</f>
        <v>0</v>
      </c>
    </row>
    <row r="7" s="26" customFormat="true" ht="31.5" hidden="false" customHeight="true" outlineLevel="0" collapsed="false">
      <c r="A7" s="15" t="n">
        <v>42857</v>
      </c>
      <c r="B7" s="16"/>
      <c r="C7" s="17" t="s">
        <v>46</v>
      </c>
      <c r="D7" s="17" t="s">
        <v>47</v>
      </c>
      <c r="E7" s="17" t="s">
        <v>265</v>
      </c>
      <c r="F7" s="42" t="n">
        <v>36659</v>
      </c>
      <c r="G7" s="43" t="s">
        <v>478</v>
      </c>
      <c r="H7" s="21"/>
      <c r="I7" s="21"/>
      <c r="J7" s="21"/>
      <c r="K7" s="22" t="n">
        <v>3574.15</v>
      </c>
      <c r="L7" s="23" t="n">
        <v>0.01</v>
      </c>
      <c r="M7" s="24" t="n">
        <f aca="false">SUM(H7:J7,K7/1.12)</f>
        <v>3191.20535714286</v>
      </c>
      <c r="N7" s="24" t="n">
        <f aca="false">K7/1.12*0.12</f>
        <v>382.944642857143</v>
      </c>
      <c r="O7" s="24" t="n">
        <f aca="false">-SUM(I7:J7,K7/1.12)*L7</f>
        <v>-31.9120535714286</v>
      </c>
      <c r="P7" s="24" t="n">
        <v>3191.21</v>
      </c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 t="n">
        <f aca="false">-SUM(N7:AE7)</f>
        <v>-3542.24258928571</v>
      </c>
      <c r="AG7" s="25" t="n">
        <f aca="false">SUM(H7:K7)+AF7+O7</f>
        <v>-0.00464285714255297</v>
      </c>
    </row>
    <row r="8" s="26" customFormat="true" ht="18.75" hidden="false" customHeight="true" outlineLevel="0" collapsed="false">
      <c r="A8" s="15" t="n">
        <v>42857</v>
      </c>
      <c r="B8" s="16"/>
      <c r="C8" s="17" t="s">
        <v>46</v>
      </c>
      <c r="D8" s="17" t="s">
        <v>47</v>
      </c>
      <c r="E8" s="17" t="s">
        <v>265</v>
      </c>
      <c r="F8" s="42" t="n">
        <v>36659</v>
      </c>
      <c r="G8" s="43" t="s">
        <v>271</v>
      </c>
      <c r="H8" s="21"/>
      <c r="I8" s="21"/>
      <c r="J8" s="21"/>
      <c r="K8" s="22" t="n">
        <v>38.25</v>
      </c>
      <c r="L8" s="23" t="n">
        <v>0.01</v>
      </c>
      <c r="M8" s="24" t="n">
        <f aca="false">SUM(H8:J8,K8/1.12)</f>
        <v>34.1517857142857</v>
      </c>
      <c r="N8" s="24" t="n">
        <f aca="false">K8/1.12*0.12</f>
        <v>4.09821428571429</v>
      </c>
      <c r="O8" s="24" t="n">
        <f aca="false">-SUM(I8:J8,K8/1.12)*L8</f>
        <v>-0.341517857142857</v>
      </c>
      <c r="P8" s="24"/>
      <c r="Q8" s="24"/>
      <c r="R8" s="24" t="n">
        <v>34.15</v>
      </c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 t="n">
        <f aca="false">-SUM(N8:AE8)</f>
        <v>-37.9066964285714</v>
      </c>
      <c r="AG8" s="25" t="n">
        <f aca="false">SUM(H8:K8)+AF8+O8</f>
        <v>0.00178571428571372</v>
      </c>
    </row>
    <row r="9" s="26" customFormat="true" ht="22.5" hidden="false" customHeight="true" outlineLevel="0" collapsed="false">
      <c r="A9" s="15" t="n">
        <v>42857</v>
      </c>
      <c r="B9" s="16"/>
      <c r="C9" s="17" t="s">
        <v>46</v>
      </c>
      <c r="D9" s="17" t="s">
        <v>47</v>
      </c>
      <c r="E9" s="17" t="s">
        <v>265</v>
      </c>
      <c r="F9" s="42" t="n">
        <v>36659</v>
      </c>
      <c r="G9" s="43" t="s">
        <v>172</v>
      </c>
      <c r="H9" s="21"/>
      <c r="I9" s="21"/>
      <c r="J9" s="21"/>
      <c r="K9" s="22" t="n">
        <v>199.2</v>
      </c>
      <c r="L9" s="23" t="n">
        <v>0.01</v>
      </c>
      <c r="M9" s="24" t="n">
        <f aca="false">SUM(H9:J9,K9/1.12)</f>
        <v>177.857142857143</v>
      </c>
      <c r="N9" s="24" t="n">
        <f aca="false">K9/1.12*0.12</f>
        <v>21.3428571428571</v>
      </c>
      <c r="O9" s="24" t="n">
        <f aca="false">-SUM(I9:J9,K9/1.12)*L9</f>
        <v>-1.77857142857143</v>
      </c>
      <c r="P9" s="24"/>
      <c r="Q9" s="24"/>
      <c r="R9" s="24"/>
      <c r="S9" s="24" t="n">
        <v>177.86</v>
      </c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 t="n">
        <f aca="false">-SUM(N9:AE9)</f>
        <v>-197.424285714286</v>
      </c>
      <c r="AG9" s="25" t="n">
        <f aca="false">SUM(H9:K9)+AF9+O9</f>
        <v>-0.00285714285714178</v>
      </c>
    </row>
    <row r="10" s="26" customFormat="true" ht="22.5" hidden="false" customHeight="true" outlineLevel="0" collapsed="false">
      <c r="A10" s="15" t="n">
        <v>42857</v>
      </c>
      <c r="B10" s="16"/>
      <c r="C10" s="17" t="s">
        <v>46</v>
      </c>
      <c r="D10" s="17" t="s">
        <v>47</v>
      </c>
      <c r="E10" s="17" t="s">
        <v>265</v>
      </c>
      <c r="F10" s="42" t="n">
        <v>36659</v>
      </c>
      <c r="G10" s="43" t="s">
        <v>479</v>
      </c>
      <c r="H10" s="21"/>
      <c r="I10" s="21"/>
      <c r="J10" s="21" t="n">
        <v>1046.23</v>
      </c>
      <c r="K10" s="22"/>
      <c r="L10" s="23" t="n">
        <v>0.01</v>
      </c>
      <c r="M10" s="24" t="n">
        <f aca="false">SUM(H10:J10,K10/1.12)</f>
        <v>1046.23</v>
      </c>
      <c r="N10" s="24" t="n">
        <f aca="false">K10/1.12*0.12</f>
        <v>0</v>
      </c>
      <c r="O10" s="24" t="n">
        <f aca="false">-SUM(I10:J10,K10/1.12)*L10</f>
        <v>-10.4623</v>
      </c>
      <c r="P10" s="24" t="n">
        <v>1046.23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 t="n">
        <f aca="false">-SUM(N10:AE10)</f>
        <v>-1035.7677</v>
      </c>
      <c r="AG10" s="25" t="n">
        <f aca="false">SUM(H10:K10)+AF10+O10</f>
        <v>-8.70414851306123E-014</v>
      </c>
    </row>
    <row r="11" s="26" customFormat="true" ht="22.5" hidden="false" customHeight="true" outlineLevel="0" collapsed="false">
      <c r="A11" s="15" t="n">
        <v>42857</v>
      </c>
      <c r="B11" s="16"/>
      <c r="C11" s="17" t="s">
        <v>76</v>
      </c>
      <c r="D11" s="17" t="s">
        <v>77</v>
      </c>
      <c r="E11" s="17" t="s">
        <v>39</v>
      </c>
      <c r="F11" s="42" t="n">
        <v>18283</v>
      </c>
      <c r="G11" s="43" t="s">
        <v>480</v>
      </c>
      <c r="H11" s="21"/>
      <c r="I11" s="21"/>
      <c r="J11" s="21"/>
      <c r="K11" s="22" t="n">
        <f aca="false">111.4*2</f>
        <v>222.8</v>
      </c>
      <c r="L11" s="23"/>
      <c r="M11" s="24" t="n">
        <f aca="false">SUM(H11:J11,K11/1.12)</f>
        <v>198.928571428571</v>
      </c>
      <c r="N11" s="24" t="n">
        <f aca="false">K11/1.12*0.12</f>
        <v>23.8714285714286</v>
      </c>
      <c r="O11" s="24" t="n">
        <f aca="false">-SUM(I11:J11,K11/1.12)*L11</f>
        <v>-0</v>
      </c>
      <c r="P11" s="24" t="n">
        <v>198.93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 t="n">
        <f aca="false">-SUM(N11:AE11)</f>
        <v>-222.801428571429</v>
      </c>
      <c r="AG11" s="25" t="n">
        <f aca="false">SUM(H11:K11)+AF11+O11</f>
        <v>-0.00142857142856201</v>
      </c>
    </row>
    <row r="12" s="26" customFormat="true" ht="22.5" hidden="false" customHeight="true" outlineLevel="0" collapsed="false">
      <c r="A12" s="15" t="n">
        <v>42858</v>
      </c>
      <c r="B12" s="16"/>
      <c r="C12" s="17" t="s">
        <v>296</v>
      </c>
      <c r="D12" s="17" t="s">
        <v>297</v>
      </c>
      <c r="E12" s="17" t="s">
        <v>481</v>
      </c>
      <c r="F12" s="42" t="n">
        <v>836</v>
      </c>
      <c r="G12" s="43" t="s">
        <v>299</v>
      </c>
      <c r="H12" s="21"/>
      <c r="I12" s="21"/>
      <c r="J12" s="21"/>
      <c r="K12" s="22" t="n">
        <v>1320</v>
      </c>
      <c r="L12" s="23" t="n">
        <v>0.01</v>
      </c>
      <c r="M12" s="24" t="n">
        <f aca="false">SUM(H12:J12,K12/1.12)</f>
        <v>1178.57142857143</v>
      </c>
      <c r="N12" s="24" t="n">
        <f aca="false">K12/1.12*0.12</f>
        <v>141.428571428571</v>
      </c>
      <c r="O12" s="24" t="n">
        <f aca="false">-SUM(I12:J12,K12/1.12)*L12</f>
        <v>-11.7857142857143</v>
      </c>
      <c r="P12" s="24"/>
      <c r="Q12" s="24" t="n">
        <v>1178.57</v>
      </c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 t="n">
        <f aca="false">-SUM(N12:AE12)</f>
        <v>-1308.21285714286</v>
      </c>
      <c r="AG12" s="25" t="n">
        <f aca="false">SUM(H12:K12)+AF12+O12</f>
        <v>0.00142857142866859</v>
      </c>
    </row>
    <row r="13" s="26" customFormat="true" ht="22.5" hidden="false" customHeight="true" outlineLevel="0" collapsed="false">
      <c r="A13" s="15" t="n">
        <v>42858</v>
      </c>
      <c r="B13" s="16"/>
      <c r="C13" s="17" t="s">
        <v>37</v>
      </c>
      <c r="D13" s="17" t="s">
        <v>105</v>
      </c>
      <c r="E13" s="17" t="s">
        <v>217</v>
      </c>
      <c r="F13" s="42" t="n">
        <v>597824</v>
      </c>
      <c r="G13" s="43" t="s">
        <v>482</v>
      </c>
      <c r="H13" s="21"/>
      <c r="I13" s="21"/>
      <c r="J13" s="21"/>
      <c r="K13" s="22" t="n">
        <v>31.5</v>
      </c>
      <c r="L13" s="23"/>
      <c r="M13" s="24" t="n">
        <f aca="false">SUM(H13:J13,K13/1.12)</f>
        <v>28.125</v>
      </c>
      <c r="N13" s="24" t="n">
        <f aca="false">K13/1.12*0.12</f>
        <v>3.375</v>
      </c>
      <c r="O13" s="24" t="n">
        <f aca="false">-SUM(I13:J13,K13/1.12)*L13</f>
        <v>-0</v>
      </c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 t="n">
        <v>28.13</v>
      </c>
      <c r="AA13" s="24"/>
      <c r="AB13" s="24"/>
      <c r="AC13" s="24"/>
      <c r="AD13" s="24"/>
      <c r="AE13" s="24"/>
      <c r="AF13" s="24" t="n">
        <f aca="false">-SUM(N13:AE13)</f>
        <v>-31.505</v>
      </c>
      <c r="AG13" s="25" t="n">
        <f aca="false">SUM(H13:K13)+AF13+O13</f>
        <v>-0.00499999999999901</v>
      </c>
    </row>
    <row r="14" s="26" customFormat="true" ht="22.5" hidden="false" customHeight="true" outlineLevel="0" collapsed="false">
      <c r="A14" s="15" t="n">
        <v>42858</v>
      </c>
      <c r="B14" s="16"/>
      <c r="C14" s="17" t="s">
        <v>76</v>
      </c>
      <c r="D14" s="17" t="s">
        <v>77</v>
      </c>
      <c r="E14" s="17" t="s">
        <v>39</v>
      </c>
      <c r="F14" s="42" t="n">
        <v>17433</v>
      </c>
      <c r="G14" s="43" t="s">
        <v>483</v>
      </c>
      <c r="H14" s="21"/>
      <c r="I14" s="21"/>
      <c r="J14" s="21"/>
      <c r="K14" s="22" t="n">
        <v>399</v>
      </c>
      <c r="L14" s="23"/>
      <c r="M14" s="24" t="n">
        <f aca="false">SUM(H14:J14,K14/1.12)</f>
        <v>356.25</v>
      </c>
      <c r="N14" s="24" t="n">
        <f aca="false">K14/1.12*0.12</f>
        <v>42.75</v>
      </c>
      <c r="O14" s="24" t="n">
        <f aca="false">-SUM(I14:J14,K14/1.12)*L14</f>
        <v>-0</v>
      </c>
      <c r="P14" s="24"/>
      <c r="Q14" s="24"/>
      <c r="R14" s="24" t="n">
        <v>356.25</v>
      </c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 t="n">
        <f aca="false">-SUM(N14:AE14)</f>
        <v>-399</v>
      </c>
      <c r="AG14" s="25" t="n">
        <f aca="false">SUM(H14:K14)+AF14+O14</f>
        <v>0</v>
      </c>
    </row>
    <row r="15" s="26" customFormat="true" ht="22.5" hidden="false" customHeight="true" outlineLevel="0" collapsed="false">
      <c r="A15" s="15" t="n">
        <v>42858</v>
      </c>
      <c r="B15" s="16"/>
      <c r="C15" s="17" t="s">
        <v>474</v>
      </c>
      <c r="D15" s="17"/>
      <c r="E15" s="17"/>
      <c r="F15" s="42"/>
      <c r="G15" s="43" t="s">
        <v>484</v>
      </c>
      <c r="H15" s="21" t="n">
        <f aca="false">481+240.5</f>
        <v>721.5</v>
      </c>
      <c r="I15" s="21"/>
      <c r="J15" s="21"/>
      <c r="K15" s="22"/>
      <c r="L15" s="23"/>
      <c r="M15" s="24" t="n">
        <f aca="false">SUM(H15:J15,K15/1.12)</f>
        <v>721.5</v>
      </c>
      <c r="N15" s="24" t="n">
        <f aca="false">K15/1.12*0.12</f>
        <v>0</v>
      </c>
      <c r="O15" s="24" t="n">
        <f aca="false">-SUM(I15:J15,K15/1.12)*L15</f>
        <v>-0</v>
      </c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 t="n">
        <v>721.5</v>
      </c>
      <c r="AC15" s="24"/>
      <c r="AD15" s="24"/>
      <c r="AE15" s="24"/>
      <c r="AF15" s="24" t="n">
        <f aca="false">-SUM(N15:AE15)</f>
        <v>-721.5</v>
      </c>
      <c r="AG15" s="25" t="n">
        <f aca="false">SUM(H15:K15)+AF15+O15</f>
        <v>0</v>
      </c>
    </row>
    <row r="16" s="26" customFormat="true" ht="22.5" hidden="false" customHeight="true" outlineLevel="0" collapsed="false">
      <c r="A16" s="15" t="n">
        <v>42858</v>
      </c>
      <c r="B16" s="16"/>
      <c r="C16" s="17" t="s">
        <v>54</v>
      </c>
      <c r="D16" s="17"/>
      <c r="E16" s="17"/>
      <c r="F16" s="42"/>
      <c r="G16" s="43" t="s">
        <v>485</v>
      </c>
      <c r="H16" s="21" t="n">
        <v>20</v>
      </c>
      <c r="I16" s="21"/>
      <c r="J16" s="21"/>
      <c r="K16" s="22"/>
      <c r="L16" s="23"/>
      <c r="M16" s="24" t="n">
        <f aca="false">SUM(H16:J16,K16/1.12)</f>
        <v>20</v>
      </c>
      <c r="N16" s="24" t="n">
        <f aca="false">K16/1.12*0.12</f>
        <v>0</v>
      </c>
      <c r="O16" s="24" t="n">
        <f aca="false">-SUM(I16:J16,K16/1.12)*L16</f>
        <v>-0</v>
      </c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 t="n">
        <v>20</v>
      </c>
      <c r="AB16" s="24"/>
      <c r="AC16" s="24"/>
      <c r="AD16" s="24"/>
      <c r="AE16" s="24"/>
      <c r="AF16" s="24" t="n">
        <f aca="false">-SUM(N16:AE16)</f>
        <v>-20</v>
      </c>
      <c r="AG16" s="25" t="n">
        <f aca="false">SUM(H16:K16)+AF16+O16</f>
        <v>0</v>
      </c>
    </row>
    <row r="17" s="26" customFormat="true" ht="22.5" hidden="false" customHeight="true" outlineLevel="0" collapsed="false">
      <c r="A17" s="15" t="n">
        <v>42858</v>
      </c>
      <c r="B17" s="16"/>
      <c r="C17" s="17" t="s">
        <v>486</v>
      </c>
      <c r="D17" s="17" t="s">
        <v>487</v>
      </c>
      <c r="E17" s="17" t="s">
        <v>100</v>
      </c>
      <c r="F17" s="42" t="n">
        <v>51575</v>
      </c>
      <c r="G17" s="43" t="s">
        <v>488</v>
      </c>
      <c r="H17" s="21"/>
      <c r="I17" s="21"/>
      <c r="J17" s="21"/>
      <c r="K17" s="22" t="n">
        <v>390</v>
      </c>
      <c r="L17" s="23"/>
      <c r="M17" s="24" t="n">
        <f aca="false">SUM(H17:J17,K17/1.12)</f>
        <v>348.214285714286</v>
      </c>
      <c r="N17" s="24" t="n">
        <f aca="false">K17/1.12*0.12</f>
        <v>41.7857142857143</v>
      </c>
      <c r="O17" s="24" t="n">
        <f aca="false">-SUM(I17:J17,K17/1.12)*L17</f>
        <v>-0</v>
      </c>
      <c r="P17" s="24"/>
      <c r="Q17" s="24"/>
      <c r="R17" s="24"/>
      <c r="S17" s="24" t="n">
        <v>348.21</v>
      </c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 t="n">
        <f aca="false">-SUM(N17:AE17)</f>
        <v>-389.995714285714</v>
      </c>
      <c r="AG17" s="25" t="n">
        <f aca="false">SUM(H17:K17)+AF17+O17</f>
        <v>0.00428571428574287</v>
      </c>
    </row>
    <row r="18" s="26" customFormat="true" ht="20.25" hidden="false" customHeight="true" outlineLevel="0" collapsed="false">
      <c r="A18" s="15" t="n">
        <v>42859</v>
      </c>
      <c r="B18" s="16"/>
      <c r="C18" s="17" t="s">
        <v>76</v>
      </c>
      <c r="D18" s="17" t="s">
        <v>77</v>
      </c>
      <c r="E18" s="17" t="s">
        <v>39</v>
      </c>
      <c r="F18" s="42" t="n">
        <v>17444</v>
      </c>
      <c r="G18" s="43" t="s">
        <v>489</v>
      </c>
      <c r="H18" s="21"/>
      <c r="I18" s="21"/>
      <c r="J18" s="21" t="n">
        <v>46.49</v>
      </c>
      <c r="K18" s="22"/>
      <c r="L18" s="23"/>
      <c r="M18" s="24" t="n">
        <f aca="false">SUM(H18:J18,K18/1.12)</f>
        <v>46.49</v>
      </c>
      <c r="N18" s="24" t="n">
        <f aca="false">K18/1.12*0.12</f>
        <v>0</v>
      </c>
      <c r="O18" s="24" t="n">
        <f aca="false">-SUM(I18:J18,K18/1.12)*L18</f>
        <v>-0</v>
      </c>
      <c r="P18" s="24" t="n">
        <v>46.49</v>
      </c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 t="n">
        <f aca="false">-SUM(N18:AE18)</f>
        <v>-46.49</v>
      </c>
      <c r="AG18" s="25" t="n">
        <f aca="false">SUM(H18:K18)+AF18+O18</f>
        <v>0</v>
      </c>
    </row>
    <row r="19" s="26" customFormat="true" ht="20.25" hidden="false" customHeight="true" outlineLevel="0" collapsed="false">
      <c r="A19" s="15" t="n">
        <v>42798</v>
      </c>
      <c r="B19" s="16"/>
      <c r="C19" s="17" t="s">
        <v>37</v>
      </c>
      <c r="D19" s="17" t="s">
        <v>105</v>
      </c>
      <c r="E19" s="17" t="s">
        <v>217</v>
      </c>
      <c r="F19" s="42" t="n">
        <v>598084</v>
      </c>
      <c r="G19" s="43" t="s">
        <v>490</v>
      </c>
      <c r="H19" s="21"/>
      <c r="I19" s="21"/>
      <c r="J19" s="21"/>
      <c r="K19" s="22" t="n">
        <v>82.5</v>
      </c>
      <c r="L19" s="23"/>
      <c r="M19" s="24" t="n">
        <f aca="false">SUM(H19:J19,K19/1.12)</f>
        <v>73.6607142857143</v>
      </c>
      <c r="N19" s="24" t="n">
        <f aca="false">K19/1.12*0.12</f>
        <v>8.83928571428571</v>
      </c>
      <c r="O19" s="24" t="n">
        <f aca="false">-SUM(I19:J19,K19/1.12)*L19</f>
        <v>-0</v>
      </c>
      <c r="P19" s="24"/>
      <c r="Q19" s="24"/>
      <c r="R19" s="24"/>
      <c r="S19" s="24"/>
      <c r="T19" s="24" t="n">
        <v>73.66</v>
      </c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 t="n">
        <f aca="false">-SUM(N19:AE19)</f>
        <v>-82.4992857142857</v>
      </c>
      <c r="AG19" s="25" t="n">
        <f aca="false">SUM(H19:K19)+AF19+O19</f>
        <v>0.000714285714295215</v>
      </c>
    </row>
    <row r="20" s="26" customFormat="true" ht="25.5" hidden="false" customHeight="true" outlineLevel="0" collapsed="false">
      <c r="A20" s="15" t="n">
        <v>42860</v>
      </c>
      <c r="B20" s="16"/>
      <c r="C20" s="17" t="s">
        <v>224</v>
      </c>
      <c r="D20" s="17" t="s">
        <v>127</v>
      </c>
      <c r="E20" s="17" t="s">
        <v>491</v>
      </c>
      <c r="F20" s="42" t="n">
        <v>16980</v>
      </c>
      <c r="G20" s="43" t="s">
        <v>44</v>
      </c>
      <c r="H20" s="21"/>
      <c r="I20" s="21"/>
      <c r="J20" s="21"/>
      <c r="K20" s="22" t="n">
        <v>922.41</v>
      </c>
      <c r="L20" s="23"/>
      <c r="M20" s="24" t="n">
        <f aca="false">SUM(H20:J20,K20/1.12)</f>
        <v>823.580357142857</v>
      </c>
      <c r="N20" s="24" t="n">
        <f aca="false">K20/1.12*0.12</f>
        <v>98.8296428571428</v>
      </c>
      <c r="O20" s="24" t="n">
        <f aca="false">-SUM(I20:J20,K20/1.12)*L20</f>
        <v>-0</v>
      </c>
      <c r="P20" s="24" t="n">
        <v>823.58</v>
      </c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 t="n">
        <f aca="false">-SUM(N20:AE20)</f>
        <v>-922.409642857143</v>
      </c>
      <c r="AG20" s="25" t="n">
        <f aca="false">SUM(H20:K20)+AF20+O20</f>
        <v>0.000357142857069448</v>
      </c>
    </row>
    <row r="21" s="26" customFormat="true" ht="22.5" hidden="false" customHeight="true" outlineLevel="0" collapsed="false">
      <c r="A21" s="15" t="n">
        <v>42860</v>
      </c>
      <c r="B21" s="16"/>
      <c r="C21" s="17" t="s">
        <v>399</v>
      </c>
      <c r="D21" s="17" t="s">
        <v>400</v>
      </c>
      <c r="E21" s="17" t="s">
        <v>401</v>
      </c>
      <c r="F21" s="42" t="n">
        <v>2226</v>
      </c>
      <c r="G21" s="43" t="s">
        <v>492</v>
      </c>
      <c r="H21" s="21"/>
      <c r="I21" s="21"/>
      <c r="J21" s="21"/>
      <c r="K21" s="22" t="n">
        <v>70</v>
      </c>
      <c r="L21" s="23"/>
      <c r="M21" s="24" t="n">
        <f aca="false">SUM(H21:J21,K21/1.12)</f>
        <v>62.5</v>
      </c>
      <c r="N21" s="24" t="n">
        <f aca="false">K21/1.12*0.12</f>
        <v>7.5</v>
      </c>
      <c r="O21" s="24" t="n">
        <f aca="false">-SUM(I21:J21,K21/1.12)*L21</f>
        <v>-0</v>
      </c>
      <c r="P21" s="24"/>
      <c r="Q21" s="24" t="n">
        <v>62.5</v>
      </c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 t="n">
        <f aca="false">-SUM(N21:AE21)</f>
        <v>-70</v>
      </c>
      <c r="AG21" s="25" t="n">
        <f aca="false">SUM(H21:K21)+AF21+O21</f>
        <v>0</v>
      </c>
    </row>
    <row r="22" s="26" customFormat="true" ht="22.5" hidden="false" customHeight="true" outlineLevel="0" collapsed="false">
      <c r="A22" s="15" t="n">
        <v>42860</v>
      </c>
      <c r="B22" s="16"/>
      <c r="C22" s="17" t="s">
        <v>399</v>
      </c>
      <c r="D22" s="17" t="s">
        <v>400</v>
      </c>
      <c r="E22" s="17" t="s">
        <v>401</v>
      </c>
      <c r="F22" s="42" t="n">
        <v>2228</v>
      </c>
      <c r="G22" s="43" t="s">
        <v>493</v>
      </c>
      <c r="H22" s="21"/>
      <c r="I22" s="21"/>
      <c r="J22" s="21"/>
      <c r="K22" s="22" t="n">
        <v>35</v>
      </c>
      <c r="L22" s="23"/>
      <c r="M22" s="24" t="n">
        <f aca="false">SUM(H22:J22,K22/1.12)</f>
        <v>31.25</v>
      </c>
      <c r="N22" s="24" t="n">
        <f aca="false">K22/1.12*0.12</f>
        <v>3.75</v>
      </c>
      <c r="O22" s="24" t="n">
        <f aca="false">-SUM(I22:J22,K22/1.12)*L22</f>
        <v>-0</v>
      </c>
      <c r="P22" s="24"/>
      <c r="Q22" s="24" t="n">
        <v>31.25</v>
      </c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 t="n">
        <f aca="false">-SUM(N22:AE22)</f>
        <v>-35</v>
      </c>
      <c r="AG22" s="25" t="n">
        <f aca="false">SUM(H22:K22)+AF22+O22</f>
        <v>0</v>
      </c>
    </row>
    <row r="23" s="26" customFormat="true" ht="20.25" hidden="false" customHeight="true" outlineLevel="0" collapsed="false">
      <c r="A23" s="15" t="n">
        <v>42860</v>
      </c>
      <c r="B23" s="16"/>
      <c r="C23" s="17" t="s">
        <v>474</v>
      </c>
      <c r="D23" s="17"/>
      <c r="E23" s="17"/>
      <c r="F23" s="42"/>
      <c r="G23" s="43" t="s">
        <v>494</v>
      </c>
      <c r="H23" s="21" t="n">
        <f aca="false">481*2</f>
        <v>962</v>
      </c>
      <c r="I23" s="21"/>
      <c r="J23" s="21"/>
      <c r="K23" s="22"/>
      <c r="L23" s="23"/>
      <c r="M23" s="24" t="n">
        <f aca="false">SUM(H23:J23,K23/1.12)</f>
        <v>962</v>
      </c>
      <c r="N23" s="24" t="n">
        <f aca="false">K23/1.12*0.12</f>
        <v>0</v>
      </c>
      <c r="O23" s="24" t="n">
        <f aca="false">-SUM(I23:J23,K23/1.12)*L23</f>
        <v>-0</v>
      </c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 t="n">
        <v>962</v>
      </c>
      <c r="AC23" s="24"/>
      <c r="AD23" s="24"/>
      <c r="AE23" s="24"/>
      <c r="AF23" s="24" t="n">
        <f aca="false">-SUM(N23:AE23)</f>
        <v>-962</v>
      </c>
      <c r="AG23" s="25" t="n">
        <f aca="false">SUM(H23:K23)+AF23+O23</f>
        <v>0</v>
      </c>
    </row>
    <row r="24" s="26" customFormat="true" ht="20.25" hidden="false" customHeight="true" outlineLevel="0" collapsed="false">
      <c r="A24" s="15" t="n">
        <v>42861</v>
      </c>
      <c r="B24" s="16"/>
      <c r="C24" s="17" t="s">
        <v>76</v>
      </c>
      <c r="D24" s="17" t="s">
        <v>77</v>
      </c>
      <c r="E24" s="17" t="s">
        <v>39</v>
      </c>
      <c r="F24" s="42" t="n">
        <v>18481</v>
      </c>
      <c r="G24" s="43" t="s">
        <v>495</v>
      </c>
      <c r="H24" s="21"/>
      <c r="I24" s="21"/>
      <c r="J24" s="21"/>
      <c r="K24" s="22" t="n">
        <v>97.85</v>
      </c>
      <c r="L24" s="23"/>
      <c r="M24" s="24" t="n">
        <f aca="false">SUM(H24:J24,K24/1.12)</f>
        <v>87.3660714285714</v>
      </c>
      <c r="N24" s="24" t="n">
        <f aca="false">K24/1.12*0.12</f>
        <v>10.4839285714286</v>
      </c>
      <c r="O24" s="24" t="n">
        <f aca="false">-SUM(I24:J24,K24/1.12)*L24</f>
        <v>-0</v>
      </c>
      <c r="P24" s="24"/>
      <c r="Q24" s="24"/>
      <c r="R24" s="24" t="n">
        <v>87.37</v>
      </c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 t="n">
        <f aca="false">-SUM(N24:AE24)</f>
        <v>-97.8539285714286</v>
      </c>
      <c r="AG24" s="25" t="n">
        <f aca="false">SUM(H24:K24)+AF24+O24</f>
        <v>-0.00392857142857395</v>
      </c>
    </row>
    <row r="25" s="26" customFormat="true" ht="20.25" hidden="false" customHeight="true" outlineLevel="0" collapsed="false">
      <c r="A25" s="64" t="n">
        <v>42861</v>
      </c>
      <c r="B25" s="29"/>
      <c r="C25" s="30" t="s">
        <v>37</v>
      </c>
      <c r="D25" s="30" t="s">
        <v>105</v>
      </c>
      <c r="E25" s="30" t="s">
        <v>217</v>
      </c>
      <c r="F25" s="65" t="n">
        <v>598304</v>
      </c>
      <c r="G25" s="66" t="s">
        <v>496</v>
      </c>
      <c r="H25" s="34"/>
      <c r="I25" s="34"/>
      <c r="J25" s="34"/>
      <c r="K25" s="35" t="n">
        <v>255.75</v>
      </c>
      <c r="L25" s="36"/>
      <c r="M25" s="37" t="n">
        <f aca="false">SUM(H25:J25,K25/1.12)</f>
        <v>228.348214285714</v>
      </c>
      <c r="N25" s="37" t="n">
        <f aca="false">K25/1.12*0.12</f>
        <v>27.4017857142857</v>
      </c>
      <c r="O25" s="37" t="n">
        <f aca="false">-SUM(I25:J25,K25/1.12)*L25</f>
        <v>-0</v>
      </c>
      <c r="P25" s="37"/>
      <c r="Q25" s="37"/>
      <c r="R25" s="37"/>
      <c r="S25" s="37"/>
      <c r="T25" s="37" t="n">
        <v>228.35</v>
      </c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 t="n">
        <f aca="false">-SUM(N25:AE25)</f>
        <v>-255.751785714286</v>
      </c>
      <c r="AG25" s="38" t="n">
        <f aca="false">SUM(H25:K25)+AF25+O25</f>
        <v>-0.00178571428571672</v>
      </c>
    </row>
    <row r="26" s="26" customFormat="true" ht="20.25" hidden="false" customHeight="true" outlineLevel="0" collapsed="false">
      <c r="A26" s="15" t="n">
        <v>42860</v>
      </c>
      <c r="B26" s="16"/>
      <c r="C26" s="19" t="s">
        <v>420</v>
      </c>
      <c r="D26" s="17" t="s">
        <v>421</v>
      </c>
      <c r="E26" s="17" t="s">
        <v>497</v>
      </c>
      <c r="F26" s="42" t="n">
        <v>672</v>
      </c>
      <c r="G26" s="42" t="s">
        <v>498</v>
      </c>
      <c r="H26" s="21"/>
      <c r="I26" s="21"/>
      <c r="J26" s="21"/>
      <c r="K26" s="22" t="n">
        <v>1200</v>
      </c>
      <c r="L26" s="23"/>
      <c r="M26" s="24" t="n">
        <f aca="false">SUM(H26:J26,K26/1.12)</f>
        <v>1071.42857142857</v>
      </c>
      <c r="N26" s="24" t="n">
        <f aca="false">K26/1.12*0.12</f>
        <v>128.571428571429</v>
      </c>
      <c r="O26" s="24" t="n">
        <f aca="false">-SUM(I26:J26,K26/1.12)*L26</f>
        <v>-0</v>
      </c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 t="n">
        <v>1071.43</v>
      </c>
      <c r="AA26" s="24"/>
      <c r="AB26" s="24"/>
      <c r="AC26" s="24"/>
      <c r="AD26" s="24"/>
      <c r="AE26" s="24"/>
      <c r="AF26" s="24" t="n">
        <f aca="false">-SUM(N26:AE26)</f>
        <v>-1200.00142857143</v>
      </c>
      <c r="AG26" s="25" t="n">
        <f aca="false">SUM(H26:K26)+AF26+O26</f>
        <v>-0.00142857142873254</v>
      </c>
    </row>
    <row r="27" s="26" customFormat="true" ht="21.75" hidden="false" customHeight="true" outlineLevel="0" collapsed="false">
      <c r="A27" s="15" t="n">
        <v>42863</v>
      </c>
      <c r="B27" s="16"/>
      <c r="C27" s="17" t="s">
        <v>96</v>
      </c>
      <c r="D27" s="17"/>
      <c r="E27" s="17"/>
      <c r="F27" s="42"/>
      <c r="G27" s="43" t="s">
        <v>499</v>
      </c>
      <c r="H27" s="21" t="n">
        <v>250</v>
      </c>
      <c r="I27" s="21"/>
      <c r="J27" s="21"/>
      <c r="K27" s="22"/>
      <c r="L27" s="23"/>
      <c r="M27" s="24" t="n">
        <f aca="false">SUM(H27:J27,K27/1.12)</f>
        <v>250</v>
      </c>
      <c r="N27" s="24" t="n">
        <f aca="false">K27/1.12*0.12</f>
        <v>0</v>
      </c>
      <c r="O27" s="24" t="n">
        <f aca="false">-SUM(I27:J27,K27/1.12)*L27</f>
        <v>-0</v>
      </c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 t="n">
        <v>250</v>
      </c>
      <c r="AF27" s="24" t="n">
        <f aca="false">-SUM(N27:AE27)</f>
        <v>-250</v>
      </c>
      <c r="AG27" s="25" t="n">
        <f aca="false">SUM(H27:K27)+AF27+O27</f>
        <v>0</v>
      </c>
    </row>
    <row r="28" s="26" customFormat="true" ht="18" hidden="false" customHeight="true" outlineLevel="0" collapsed="false">
      <c r="A28" s="15" t="n">
        <v>42863</v>
      </c>
      <c r="B28" s="16"/>
      <c r="C28" s="17" t="s">
        <v>500</v>
      </c>
      <c r="D28" s="17"/>
      <c r="E28" s="17"/>
      <c r="F28" s="42"/>
      <c r="G28" s="43" t="s">
        <v>501</v>
      </c>
      <c r="H28" s="21" t="n">
        <v>500</v>
      </c>
      <c r="I28" s="21"/>
      <c r="J28" s="21"/>
      <c r="K28" s="22"/>
      <c r="L28" s="23"/>
      <c r="M28" s="24" t="n">
        <f aca="false">SUM(H28:J28,K28/1.12)</f>
        <v>500</v>
      </c>
      <c r="N28" s="24" t="n">
        <f aca="false">K28/1.12*0.12</f>
        <v>0</v>
      </c>
      <c r="O28" s="24" t="n">
        <f aca="false">-SUM(I28:J28,K28/1.12)*L28</f>
        <v>-0</v>
      </c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 t="n">
        <v>500</v>
      </c>
      <c r="AF28" s="24" t="n">
        <f aca="false">-SUM(N28:AE28)</f>
        <v>-500</v>
      </c>
      <c r="AG28" s="25" t="n">
        <f aca="false">SUM(H28:K28)+AF28+O28</f>
        <v>0</v>
      </c>
    </row>
    <row r="29" s="26" customFormat="true" ht="18.75" hidden="false" customHeight="true" outlineLevel="0" collapsed="false">
      <c r="A29" s="15" t="n">
        <v>42863</v>
      </c>
      <c r="B29" s="16"/>
      <c r="C29" s="17" t="s">
        <v>474</v>
      </c>
      <c r="D29" s="17"/>
      <c r="E29" s="17"/>
      <c r="F29" s="42"/>
      <c r="G29" s="43" t="s">
        <v>502</v>
      </c>
      <c r="H29" s="21" t="n">
        <v>481</v>
      </c>
      <c r="I29" s="21"/>
      <c r="J29" s="21"/>
      <c r="K29" s="22"/>
      <c r="L29" s="23"/>
      <c r="M29" s="24" t="n">
        <f aca="false">SUM(H29:J29,K29/1.12)</f>
        <v>481</v>
      </c>
      <c r="N29" s="24" t="n">
        <f aca="false">K29/1.12*0.12</f>
        <v>0</v>
      </c>
      <c r="O29" s="24" t="n">
        <f aca="false">-SUM(I29:J29,K29/1.12)*L29</f>
        <v>-0</v>
      </c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 t="n">
        <v>481</v>
      </c>
      <c r="AC29" s="24"/>
      <c r="AD29" s="24"/>
      <c r="AE29" s="24"/>
      <c r="AF29" s="24" t="n">
        <f aca="false">-SUM(N29:AE29)</f>
        <v>-481</v>
      </c>
      <c r="AG29" s="25" t="n">
        <f aca="false">SUM(H29:K29)+AF29+O29</f>
        <v>0</v>
      </c>
    </row>
    <row r="30" s="26" customFormat="true" ht="22.5" hidden="false" customHeight="true" outlineLevel="0" collapsed="false">
      <c r="A30" s="15" t="n">
        <v>42864</v>
      </c>
      <c r="B30" s="16"/>
      <c r="C30" s="17" t="s">
        <v>46</v>
      </c>
      <c r="D30" s="17" t="s">
        <v>47</v>
      </c>
      <c r="E30" s="17" t="s">
        <v>265</v>
      </c>
      <c r="F30" s="42" t="n">
        <v>42959</v>
      </c>
      <c r="G30" s="43" t="s">
        <v>73</v>
      </c>
      <c r="H30" s="21"/>
      <c r="I30" s="21"/>
      <c r="J30" s="21" t="n">
        <v>771.8</v>
      </c>
      <c r="K30" s="22"/>
      <c r="L30" s="23"/>
      <c r="M30" s="24" t="n">
        <f aca="false">SUM(H30:J30,K30/1.12)</f>
        <v>771.8</v>
      </c>
      <c r="N30" s="24" t="n">
        <f aca="false">K30/1.12*0.12</f>
        <v>0</v>
      </c>
      <c r="O30" s="24" t="n">
        <f aca="false">-SUM(I30:J30,K30/1.12)*L30</f>
        <v>-0</v>
      </c>
      <c r="P30" s="24" t="n">
        <v>771.8</v>
      </c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 t="n">
        <f aca="false">-SUM(N30:AE30)</f>
        <v>-771.8</v>
      </c>
      <c r="AG30" s="25" t="n">
        <f aca="false">SUM(H30:K30)+AF30+O30</f>
        <v>0</v>
      </c>
    </row>
    <row r="31" s="26" customFormat="true" ht="22.5" hidden="false" customHeight="true" outlineLevel="0" collapsed="false">
      <c r="A31" s="15" t="n">
        <v>42864</v>
      </c>
      <c r="B31" s="16"/>
      <c r="C31" s="17" t="s">
        <v>46</v>
      </c>
      <c r="D31" s="17" t="s">
        <v>47</v>
      </c>
      <c r="E31" s="17" t="s">
        <v>265</v>
      </c>
      <c r="F31" s="42" t="n">
        <v>42959</v>
      </c>
      <c r="G31" s="43" t="s">
        <v>503</v>
      </c>
      <c r="H31" s="21"/>
      <c r="I31" s="21"/>
      <c r="J31" s="21"/>
      <c r="K31" s="22" t="n">
        <f aca="false">163.57+19.63</f>
        <v>183.2</v>
      </c>
      <c r="L31" s="23"/>
      <c r="M31" s="24" t="n">
        <f aca="false">SUM(H31:J31,K31/1.12)</f>
        <v>163.571428571429</v>
      </c>
      <c r="N31" s="24" t="n">
        <f aca="false">K31/1.12*0.12</f>
        <v>19.6285714285714</v>
      </c>
      <c r="O31" s="24" t="n">
        <f aca="false">-SUM(I31:J31,K31/1.12)*L31</f>
        <v>-0</v>
      </c>
      <c r="P31" s="24" t="n">
        <v>163.57</v>
      </c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 t="n">
        <f aca="false">-SUM(N31:AE31)</f>
        <v>-183.198571428571</v>
      </c>
      <c r="AG31" s="25" t="n">
        <f aca="false">SUM(H31:K31)+AF31+O31</f>
        <v>0.00142857142856201</v>
      </c>
    </row>
    <row r="32" s="26" customFormat="true" ht="22.5" hidden="false" customHeight="true" outlineLevel="0" collapsed="false">
      <c r="A32" s="15" t="n">
        <v>42864</v>
      </c>
      <c r="B32" s="16"/>
      <c r="C32" s="17" t="s">
        <v>37</v>
      </c>
      <c r="D32" s="17" t="s">
        <v>105</v>
      </c>
      <c r="E32" s="17" t="s">
        <v>217</v>
      </c>
      <c r="F32" s="42" t="n">
        <v>579870</v>
      </c>
      <c r="G32" s="43" t="s">
        <v>504</v>
      </c>
      <c r="H32" s="21"/>
      <c r="I32" s="21"/>
      <c r="J32" s="21"/>
      <c r="K32" s="22" t="n">
        <v>950</v>
      </c>
      <c r="L32" s="23"/>
      <c r="M32" s="24" t="n">
        <f aca="false">SUM(H32:J32,K32/1.12)</f>
        <v>848.214285714286</v>
      </c>
      <c r="N32" s="24" t="n">
        <f aca="false">K32/1.12*0.12</f>
        <v>101.785714285714</v>
      </c>
      <c r="O32" s="24" t="n">
        <f aca="false">-SUM(I32:J32,K32/1.12)*L32</f>
        <v>-0</v>
      </c>
      <c r="P32" s="24"/>
      <c r="Q32" s="24"/>
      <c r="R32" s="24"/>
      <c r="S32" s="24"/>
      <c r="T32" s="24" t="n">
        <v>848.21</v>
      </c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 t="n">
        <f aca="false">-SUM(N32:AE32)</f>
        <v>-949.995714285714</v>
      </c>
      <c r="AG32" s="25" t="n">
        <f aca="false">SUM(H32:K32)+AF32+O32</f>
        <v>0.00428571428574287</v>
      </c>
    </row>
    <row r="33" s="26" customFormat="true" ht="22.5" hidden="false" customHeight="true" outlineLevel="0" collapsed="false">
      <c r="A33" s="15" t="n">
        <v>42865</v>
      </c>
      <c r="B33" s="16"/>
      <c r="C33" s="17" t="s">
        <v>505</v>
      </c>
      <c r="D33" s="17" t="s">
        <v>206</v>
      </c>
      <c r="E33" s="17" t="s">
        <v>265</v>
      </c>
      <c r="F33" s="42" t="n">
        <v>23239246</v>
      </c>
      <c r="G33" s="43" t="s">
        <v>506</v>
      </c>
      <c r="H33" s="21"/>
      <c r="I33" s="21"/>
      <c r="J33" s="21"/>
      <c r="K33" s="22" t="n">
        <f aca="false">135*2</f>
        <v>270</v>
      </c>
      <c r="L33" s="23"/>
      <c r="M33" s="24" t="n">
        <f aca="false">SUM(H33:J33,K33/1.12)</f>
        <v>241.071428571429</v>
      </c>
      <c r="N33" s="24" t="n">
        <f aca="false">K33/1.12*0.12</f>
        <v>28.9285714285714</v>
      </c>
      <c r="O33" s="24" t="n">
        <f aca="false">-SUM(I33:J33,K33/1.12)*L33</f>
        <v>-0</v>
      </c>
      <c r="P33" s="24"/>
      <c r="Q33" s="24"/>
      <c r="R33" s="24"/>
      <c r="S33" s="24"/>
      <c r="T33" s="24" t="n">
        <v>241.07</v>
      </c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 t="n">
        <f aca="false">-SUM(N33:AE33)</f>
        <v>-269.998571428571</v>
      </c>
      <c r="AG33" s="25" t="n">
        <f aca="false">SUM(H33:K33)+AF33+O33</f>
        <v>0.00142857142856201</v>
      </c>
    </row>
    <row r="34" s="26" customFormat="true" ht="22.5" hidden="false" customHeight="true" outlineLevel="0" collapsed="false">
      <c r="A34" s="15" t="n">
        <v>42865</v>
      </c>
      <c r="B34" s="16"/>
      <c r="C34" s="17" t="s">
        <v>46</v>
      </c>
      <c r="D34" s="17" t="s">
        <v>47</v>
      </c>
      <c r="E34" s="17" t="s">
        <v>265</v>
      </c>
      <c r="F34" s="42" t="n">
        <v>43209</v>
      </c>
      <c r="G34" s="43" t="s">
        <v>507</v>
      </c>
      <c r="H34" s="21"/>
      <c r="I34" s="21"/>
      <c r="J34" s="21"/>
      <c r="K34" s="22" t="n">
        <v>156.7</v>
      </c>
      <c r="L34" s="23"/>
      <c r="M34" s="24" t="n">
        <f aca="false">SUM(H34:J34,K34/1.12)</f>
        <v>139.910714285714</v>
      </c>
      <c r="N34" s="24" t="n">
        <f aca="false">K34/1.12*0.12</f>
        <v>16.7892857142857</v>
      </c>
      <c r="O34" s="24" t="n">
        <f aca="false">-SUM(I34:J34,K34/1.12)*L34</f>
        <v>-0</v>
      </c>
      <c r="P34" s="24"/>
      <c r="Q34" s="24"/>
      <c r="R34" s="24"/>
      <c r="S34" s="24" t="n">
        <v>139.91</v>
      </c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 t="n">
        <f aca="false">-SUM(N34:AE34)</f>
        <v>-156.699285714286</v>
      </c>
      <c r="AG34" s="25" t="n">
        <f aca="false">SUM(H34:K34)+AF34+O34</f>
        <v>0.000714285714281004</v>
      </c>
    </row>
    <row r="35" s="26" customFormat="true" ht="22.5" hidden="false" customHeight="true" outlineLevel="0" collapsed="false">
      <c r="A35" s="15" t="n">
        <v>42866</v>
      </c>
      <c r="B35" s="16"/>
      <c r="C35" s="17" t="s">
        <v>46</v>
      </c>
      <c r="D35" s="17" t="s">
        <v>47</v>
      </c>
      <c r="E35" s="17" t="s">
        <v>265</v>
      </c>
      <c r="F35" s="42" t="n">
        <v>38543</v>
      </c>
      <c r="G35" s="43" t="s">
        <v>367</v>
      </c>
      <c r="H35" s="21"/>
      <c r="I35" s="21"/>
      <c r="J35" s="21" t="n">
        <v>351.75</v>
      </c>
      <c r="K35" s="22"/>
      <c r="L35" s="23" t="n">
        <v>0.01</v>
      </c>
      <c r="M35" s="24" t="n">
        <f aca="false">SUM(H35:J35,K35/1.12)</f>
        <v>351.75</v>
      </c>
      <c r="N35" s="24" t="n">
        <f aca="false">K35/1.12*0.12</f>
        <v>0</v>
      </c>
      <c r="O35" s="24" t="n">
        <f aca="false">-SUM(I35:J35,K35/1.12)*L35</f>
        <v>-3.5175</v>
      </c>
      <c r="P35" s="24" t="n">
        <v>351.75</v>
      </c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 t="n">
        <f aca="false">-SUM(N35:AE35)</f>
        <v>-348.2325</v>
      </c>
      <c r="AG35" s="25" t="n">
        <f aca="false">SUM(H35:K35)+AF35+O35</f>
        <v>-1.59872115546023E-014</v>
      </c>
    </row>
    <row r="36" s="26" customFormat="true" ht="22.5" hidden="false" customHeight="true" outlineLevel="0" collapsed="false">
      <c r="A36" s="15" t="n">
        <v>42866</v>
      </c>
      <c r="B36" s="16"/>
      <c r="C36" s="17" t="s">
        <v>46</v>
      </c>
      <c r="D36" s="17" t="s">
        <v>47</v>
      </c>
      <c r="E36" s="17" t="s">
        <v>265</v>
      </c>
      <c r="F36" s="42" t="n">
        <v>38543</v>
      </c>
      <c r="G36" s="43" t="s">
        <v>508</v>
      </c>
      <c r="H36" s="21"/>
      <c r="I36" s="21"/>
      <c r="J36" s="21"/>
      <c r="K36" s="22" t="n">
        <v>1683.9</v>
      </c>
      <c r="L36" s="23" t="n">
        <v>0.01</v>
      </c>
      <c r="M36" s="24" t="n">
        <f aca="false">SUM(H36:J36,K36/1.12)</f>
        <v>1503.48214285714</v>
      </c>
      <c r="N36" s="24" t="n">
        <f aca="false">K36/1.12*0.12</f>
        <v>180.417857142857</v>
      </c>
      <c r="O36" s="24" t="n">
        <f aca="false">-SUM(I36:J36,K36/1.12)*L36</f>
        <v>-15.0348214285714</v>
      </c>
      <c r="P36" s="24" t="n">
        <v>1503.48</v>
      </c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 t="n">
        <f aca="false">-SUM(N36:AE36)</f>
        <v>-1668.86303571429</v>
      </c>
      <c r="AG36" s="25" t="n">
        <f aca="false">SUM(H36:K36)+AF36+O36</f>
        <v>0.00214285714281814</v>
      </c>
    </row>
    <row r="37" s="26" customFormat="true" ht="22.5" hidden="false" customHeight="true" outlineLevel="0" collapsed="false">
      <c r="A37" s="15" t="n">
        <v>42866</v>
      </c>
      <c r="B37" s="16"/>
      <c r="C37" s="17" t="s">
        <v>46</v>
      </c>
      <c r="D37" s="17" t="s">
        <v>47</v>
      </c>
      <c r="E37" s="17" t="s">
        <v>265</v>
      </c>
      <c r="F37" s="42" t="n">
        <v>38543</v>
      </c>
      <c r="G37" s="43" t="s">
        <v>507</v>
      </c>
      <c r="H37" s="21"/>
      <c r="I37" s="21"/>
      <c r="J37" s="21"/>
      <c r="K37" s="22" t="n">
        <f aca="false">82.05*2</f>
        <v>164.1</v>
      </c>
      <c r="L37" s="23" t="n">
        <v>0.01</v>
      </c>
      <c r="M37" s="24" t="n">
        <f aca="false">SUM(H37:J37,K37/1.12)</f>
        <v>146.517857142857</v>
      </c>
      <c r="N37" s="24" t="n">
        <f aca="false">K37/1.12*0.12</f>
        <v>17.5821428571429</v>
      </c>
      <c r="O37" s="24" t="n">
        <f aca="false">-SUM(I37:J37,K37/1.12)*L37</f>
        <v>-1.46517857142857</v>
      </c>
      <c r="P37" s="24" t="n">
        <v>146.52</v>
      </c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 t="n">
        <f aca="false">-SUM(N37:AE37)</f>
        <v>-162.636964285714</v>
      </c>
      <c r="AG37" s="25" t="n">
        <f aca="false">SUM(H37:K37)+AF37+O37</f>
        <v>-0.0021428571428761</v>
      </c>
    </row>
    <row r="38" s="26" customFormat="true" ht="22.5" hidden="false" customHeight="true" outlineLevel="0" collapsed="false">
      <c r="A38" s="64" t="n">
        <v>42867</v>
      </c>
      <c r="B38" s="29"/>
      <c r="C38" s="30" t="s">
        <v>474</v>
      </c>
      <c r="D38" s="30"/>
      <c r="E38" s="30"/>
      <c r="F38" s="65"/>
      <c r="G38" s="66" t="s">
        <v>509</v>
      </c>
      <c r="H38" s="34" t="n">
        <f aca="false">481*4</f>
        <v>1924</v>
      </c>
      <c r="I38" s="34"/>
      <c r="J38" s="34" t="s">
        <v>444</v>
      </c>
      <c r="K38" s="35"/>
      <c r="L38" s="36"/>
      <c r="M38" s="37" t="n">
        <f aca="false">SUM(H38:J38,K38/1.12)</f>
        <v>1924</v>
      </c>
      <c r="N38" s="37" t="n">
        <f aca="false">K38/1.12*0.12</f>
        <v>0</v>
      </c>
      <c r="O38" s="37" t="n">
        <f aca="false">-SUM(I38:J38,K38/1.12)*L38</f>
        <v>-0</v>
      </c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 t="n">
        <v>1924</v>
      </c>
      <c r="AC38" s="37"/>
      <c r="AD38" s="37"/>
      <c r="AE38" s="37"/>
      <c r="AF38" s="37" t="n">
        <f aca="false">-SUM(N38:AE38)</f>
        <v>-1924</v>
      </c>
      <c r="AG38" s="38" t="n">
        <f aca="false">SUM(H38:K38)+AF38+O38</f>
        <v>0</v>
      </c>
    </row>
    <row r="39" s="26" customFormat="true" ht="20.25" hidden="false" customHeight="true" outlineLevel="0" collapsed="false">
      <c r="A39" s="15" t="n">
        <v>42868</v>
      </c>
      <c r="B39" s="16"/>
      <c r="C39" s="17" t="s">
        <v>46</v>
      </c>
      <c r="D39" s="17" t="s">
        <v>47</v>
      </c>
      <c r="E39" s="17" t="s">
        <v>265</v>
      </c>
      <c r="F39" s="42" t="n">
        <v>38790</v>
      </c>
      <c r="G39" s="42" t="s">
        <v>510</v>
      </c>
      <c r="H39" s="21"/>
      <c r="I39" s="21"/>
      <c r="J39" s="21"/>
      <c r="K39" s="22" t="n">
        <f aca="false">722.94+86.76</f>
        <v>809.7</v>
      </c>
      <c r="L39" s="23" t="n">
        <v>0.01</v>
      </c>
      <c r="M39" s="24" t="n">
        <f aca="false">SUM(H39:J39,K39/1.12)</f>
        <v>722.946428571429</v>
      </c>
      <c r="N39" s="24" t="n">
        <f aca="false">K39/1.12*0.12</f>
        <v>86.7535714285714</v>
      </c>
      <c r="O39" s="24" t="n">
        <f aca="false">-SUM(I39:J39,K39/1.12)*L39</f>
        <v>-7.22946428571429</v>
      </c>
      <c r="P39" s="24" t="n">
        <v>722.95</v>
      </c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 t="n">
        <f aca="false">-SUM(N39:AE39)</f>
        <v>-802.474107142857</v>
      </c>
      <c r="AG39" s="25" t="n">
        <f aca="false">SUM(H39:K39)+AF39+O39</f>
        <v>-0.00357142857141923</v>
      </c>
    </row>
    <row r="40" s="26" customFormat="true" ht="21.75" hidden="false" customHeight="true" outlineLevel="0" collapsed="false">
      <c r="A40" s="15" t="n">
        <v>42868</v>
      </c>
      <c r="B40" s="16"/>
      <c r="C40" s="17" t="s">
        <v>46</v>
      </c>
      <c r="D40" s="17" t="s">
        <v>47</v>
      </c>
      <c r="E40" s="17" t="s">
        <v>265</v>
      </c>
      <c r="F40" s="42" t="n">
        <v>38790</v>
      </c>
      <c r="G40" s="43" t="s">
        <v>489</v>
      </c>
      <c r="H40" s="21"/>
      <c r="I40" s="21"/>
      <c r="J40" s="21" t="n">
        <v>99.55</v>
      </c>
      <c r="K40" s="22"/>
      <c r="L40" s="23" t="n">
        <v>0.01</v>
      </c>
      <c r="M40" s="24" t="n">
        <f aca="false">SUM(H40:J40,K40/1.12)</f>
        <v>99.55</v>
      </c>
      <c r="N40" s="24" t="n">
        <f aca="false">K40/1.12*0.12</f>
        <v>0</v>
      </c>
      <c r="O40" s="24" t="n">
        <f aca="false">-SUM(I40:J40,K40/1.12)*L40</f>
        <v>-0.9955</v>
      </c>
      <c r="P40" s="24" t="n">
        <v>99.55</v>
      </c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 t="n">
        <f aca="false">-SUM(N40:AE40)</f>
        <v>-98.5545</v>
      </c>
      <c r="AG40" s="25" t="n">
        <f aca="false">SUM(H40:K40)+AF40+O40</f>
        <v>6.99440505513849E-015</v>
      </c>
    </row>
    <row r="41" s="26" customFormat="true" ht="18" hidden="false" customHeight="true" outlineLevel="0" collapsed="false">
      <c r="A41" s="15" t="n">
        <v>42868</v>
      </c>
      <c r="B41" s="16"/>
      <c r="C41" s="17" t="s">
        <v>46</v>
      </c>
      <c r="D41" s="17" t="s">
        <v>47</v>
      </c>
      <c r="E41" s="17" t="s">
        <v>265</v>
      </c>
      <c r="F41" s="42" t="n">
        <v>38492</v>
      </c>
      <c r="G41" s="43" t="s">
        <v>511</v>
      </c>
      <c r="H41" s="21"/>
      <c r="I41" s="21"/>
      <c r="J41" s="21"/>
      <c r="K41" s="22" t="n">
        <f aca="false">905.28+108.62</f>
        <v>1013.9</v>
      </c>
      <c r="L41" s="23" t="n">
        <v>0.01</v>
      </c>
      <c r="M41" s="24" t="n">
        <f aca="false">SUM(H41:J41,K41/1.12)</f>
        <v>905.267857142857</v>
      </c>
      <c r="N41" s="24" t="n">
        <f aca="false">K41/1.12*0.12</f>
        <v>108.632142857143</v>
      </c>
      <c r="O41" s="24" t="n">
        <f aca="false">-SUM(I41:J41,K41/1.12)*L41</f>
        <v>-9.05267857142857</v>
      </c>
      <c r="P41" s="24" t="n">
        <v>905.27</v>
      </c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 t="n">
        <f aca="false">-SUM(N41:AE41)</f>
        <v>-1004.84946428571</v>
      </c>
      <c r="AG41" s="25" t="n">
        <f aca="false">SUM(H41:K41)+AF41+O41</f>
        <v>-0.00214285714284124</v>
      </c>
    </row>
    <row r="42" s="26" customFormat="true" ht="21.75" hidden="false" customHeight="true" outlineLevel="0" collapsed="false">
      <c r="A42" s="15" t="n">
        <v>42868</v>
      </c>
      <c r="B42" s="16"/>
      <c r="C42" s="17" t="s">
        <v>46</v>
      </c>
      <c r="D42" s="17" t="s">
        <v>47</v>
      </c>
      <c r="E42" s="17" t="s">
        <v>265</v>
      </c>
      <c r="F42" s="42" t="n">
        <v>38492</v>
      </c>
      <c r="G42" s="43" t="s">
        <v>512</v>
      </c>
      <c r="H42" s="21"/>
      <c r="I42" s="21"/>
      <c r="J42" s="21" t="n">
        <v>896.7</v>
      </c>
      <c r="K42" s="22"/>
      <c r="L42" s="23" t="n">
        <v>0.01</v>
      </c>
      <c r="M42" s="24" t="n">
        <f aca="false">SUM(H42:J42,K42/1.12)</f>
        <v>896.7</v>
      </c>
      <c r="N42" s="24" t="n">
        <f aca="false">K42/1.12*0.12</f>
        <v>0</v>
      </c>
      <c r="O42" s="24" t="n">
        <f aca="false">-SUM(I42:J42,K42/1.12)*L42</f>
        <v>-8.967</v>
      </c>
      <c r="P42" s="24" t="n">
        <v>896.7</v>
      </c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 t="n">
        <f aca="false">-SUM(N42:AE42)</f>
        <v>-887.733</v>
      </c>
      <c r="AG42" s="25" t="n">
        <f aca="false">SUM(H42:K42)+AF42+O42</f>
        <v>0</v>
      </c>
    </row>
    <row r="43" s="26" customFormat="true" ht="18" hidden="false" customHeight="true" outlineLevel="0" collapsed="false">
      <c r="A43" s="15" t="n">
        <v>42868</v>
      </c>
      <c r="B43" s="16"/>
      <c r="C43" s="17" t="s">
        <v>399</v>
      </c>
      <c r="D43" s="17" t="s">
        <v>216</v>
      </c>
      <c r="E43" s="17" t="s">
        <v>513</v>
      </c>
      <c r="F43" s="42" t="n">
        <v>21693</v>
      </c>
      <c r="G43" s="43" t="s">
        <v>218</v>
      </c>
      <c r="H43" s="21"/>
      <c r="I43" s="21"/>
      <c r="J43" s="21"/>
      <c r="K43" s="22" t="n">
        <v>35</v>
      </c>
      <c r="L43" s="23"/>
      <c r="M43" s="24" t="n">
        <f aca="false">SUM(H43:J43,K43/1.12)</f>
        <v>31.25</v>
      </c>
      <c r="N43" s="24" t="n">
        <f aca="false">K43/1.12*0.12</f>
        <v>3.75</v>
      </c>
      <c r="O43" s="24" t="n">
        <f aca="false">-SUM(I43:J43,K43/1.12)*L43</f>
        <v>-0</v>
      </c>
      <c r="P43" s="24"/>
      <c r="Q43" s="24" t="n">
        <v>31.25</v>
      </c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 t="n">
        <f aca="false">-SUM(N43:AE43)</f>
        <v>-35</v>
      </c>
      <c r="AG43" s="25" t="n">
        <f aca="false">SUM(H43:K43)+AF43+O43</f>
        <v>0</v>
      </c>
    </row>
    <row r="44" s="26" customFormat="true" ht="18" hidden="false" customHeight="true" outlineLevel="0" collapsed="false">
      <c r="A44" s="15" t="n">
        <v>42868</v>
      </c>
      <c r="B44" s="16"/>
      <c r="C44" s="17" t="s">
        <v>339</v>
      </c>
      <c r="D44" s="17" t="s">
        <v>280</v>
      </c>
      <c r="E44" s="17" t="s">
        <v>281</v>
      </c>
      <c r="F44" s="42" t="n">
        <v>997</v>
      </c>
      <c r="G44" s="43" t="s">
        <v>514</v>
      </c>
      <c r="H44" s="21"/>
      <c r="I44" s="21"/>
      <c r="J44" s="21" t="n">
        <v>2825</v>
      </c>
      <c r="K44" s="22"/>
      <c r="L44" s="23"/>
      <c r="M44" s="24" t="n">
        <f aca="false">SUM(H44:J44,K44/1.12)</f>
        <v>2825</v>
      </c>
      <c r="N44" s="24" t="n">
        <f aca="false">K44/1.12*0.12</f>
        <v>0</v>
      </c>
      <c r="O44" s="24" t="n">
        <f aca="false">-SUM(I44:J44,K44/1.12)*L44</f>
        <v>-0</v>
      </c>
      <c r="P44" s="24" t="n">
        <v>2825</v>
      </c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 t="n">
        <f aca="false">-SUM(N44:AE44)</f>
        <v>-2825</v>
      </c>
      <c r="AG44" s="25" t="n">
        <f aca="false">SUM(H44:K44)+AF44+O44</f>
        <v>0</v>
      </c>
    </row>
    <row r="45" s="26" customFormat="true" ht="18" hidden="false" customHeight="true" outlineLevel="0" collapsed="false">
      <c r="A45" s="15" t="n">
        <v>42868</v>
      </c>
      <c r="B45" s="16"/>
      <c r="C45" s="17" t="s">
        <v>88</v>
      </c>
      <c r="D45" s="17"/>
      <c r="E45" s="17"/>
      <c r="F45" s="42"/>
      <c r="G45" s="43" t="s">
        <v>515</v>
      </c>
      <c r="H45" s="21" t="n">
        <v>100</v>
      </c>
      <c r="I45" s="21"/>
      <c r="J45" s="21"/>
      <c r="K45" s="22"/>
      <c r="L45" s="23"/>
      <c r="M45" s="24" t="n">
        <f aca="false">SUM(H45:J45,K45/1.12)</f>
        <v>100</v>
      </c>
      <c r="N45" s="24" t="n">
        <f aca="false">K45/1.12*0.12</f>
        <v>0</v>
      </c>
      <c r="O45" s="24" t="n">
        <f aca="false">-SUM(I45:J45,K45/1.12)*L45</f>
        <v>-0</v>
      </c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 t="n">
        <v>100</v>
      </c>
      <c r="AB45" s="24"/>
      <c r="AC45" s="24"/>
      <c r="AD45" s="24"/>
      <c r="AE45" s="24"/>
      <c r="AF45" s="24" t="n">
        <f aca="false">-SUM(N45:AE45)</f>
        <v>-100</v>
      </c>
      <c r="AG45" s="25" t="n">
        <f aca="false">SUM(H45:K45)+AF45+O45</f>
        <v>0</v>
      </c>
    </row>
    <row r="46" s="26" customFormat="true" ht="18" hidden="false" customHeight="true" outlineLevel="0" collapsed="false">
      <c r="A46" s="15" t="n">
        <v>42872</v>
      </c>
      <c r="B46" s="16"/>
      <c r="C46" s="17" t="s">
        <v>46</v>
      </c>
      <c r="D46" s="17" t="s">
        <v>47</v>
      </c>
      <c r="E46" s="17" t="s">
        <v>265</v>
      </c>
      <c r="F46" s="42" t="n">
        <v>40531</v>
      </c>
      <c r="G46" s="43" t="s">
        <v>516</v>
      </c>
      <c r="H46" s="21"/>
      <c r="I46" s="21"/>
      <c r="J46" s="21"/>
      <c r="K46" s="22" t="n">
        <f aca="false">354.46+42.54</f>
        <v>397</v>
      </c>
      <c r="L46" s="23" t="n">
        <v>0.01</v>
      </c>
      <c r="M46" s="24" t="n">
        <f aca="false">SUM(H46:J46,K46/1.12)</f>
        <v>354.464285714286</v>
      </c>
      <c r="N46" s="24" t="n">
        <f aca="false">K46/1.12*0.12</f>
        <v>42.5357142857143</v>
      </c>
      <c r="O46" s="24" t="n">
        <f aca="false">-SUM(I46:J46,K46/1.12)*L46</f>
        <v>-3.54464285714286</v>
      </c>
      <c r="P46" s="24" t="n">
        <v>354.46</v>
      </c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 t="n">
        <f aca="false">-SUM(N46:AE46)</f>
        <v>-393.451071428571</v>
      </c>
      <c r="AG46" s="25" t="n">
        <f aca="false">SUM(H46:K46)+AF46+O46</f>
        <v>0.00428571428571889</v>
      </c>
    </row>
    <row r="47" s="26" customFormat="true" ht="18" hidden="false" customHeight="true" outlineLevel="0" collapsed="false">
      <c r="A47" s="15" t="n">
        <v>42872</v>
      </c>
      <c r="B47" s="16"/>
      <c r="C47" s="17" t="s">
        <v>46</v>
      </c>
      <c r="D47" s="17" t="s">
        <v>47</v>
      </c>
      <c r="E47" s="17" t="s">
        <v>265</v>
      </c>
      <c r="F47" s="42" t="n">
        <v>40531</v>
      </c>
      <c r="G47" s="43" t="s">
        <v>517</v>
      </c>
      <c r="H47" s="21"/>
      <c r="I47" s="21"/>
      <c r="J47" s="21" t="n">
        <v>564.25</v>
      </c>
      <c r="K47" s="22"/>
      <c r="L47" s="23" t="n">
        <v>0.01</v>
      </c>
      <c r="M47" s="24" t="n">
        <f aca="false">SUM(H47:J47,K47/1.12)</f>
        <v>564.25</v>
      </c>
      <c r="N47" s="24" t="n">
        <f aca="false">K47/1.12*0.12</f>
        <v>0</v>
      </c>
      <c r="O47" s="24" t="n">
        <f aca="false">-SUM(I47:J47,K47/1.12)*L47</f>
        <v>-5.6425</v>
      </c>
      <c r="P47" s="24" t="n">
        <v>564.25</v>
      </c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 t="n">
        <f aca="false">-SUM(N47:AE47)</f>
        <v>-558.6075</v>
      </c>
      <c r="AG47" s="25" t="n">
        <f aca="false">SUM(H47:K47)+AF47+O47</f>
        <v>4.08562073062058E-014</v>
      </c>
    </row>
    <row r="48" s="26" customFormat="true" ht="18" hidden="false" customHeight="true" outlineLevel="0" collapsed="false">
      <c r="A48" s="15" t="n">
        <v>42871</v>
      </c>
      <c r="B48" s="16"/>
      <c r="C48" s="17" t="s">
        <v>51</v>
      </c>
      <c r="D48" s="17" t="s">
        <v>52</v>
      </c>
      <c r="E48" s="17" t="s">
        <v>518</v>
      </c>
      <c r="F48" s="42" t="n">
        <v>101814</v>
      </c>
      <c r="G48" s="43" t="s">
        <v>519</v>
      </c>
      <c r="H48" s="21"/>
      <c r="I48" s="21"/>
      <c r="J48" s="21"/>
      <c r="K48" s="22" t="n">
        <v>1180</v>
      </c>
      <c r="L48" s="23" t="n">
        <v>0.01</v>
      </c>
      <c r="M48" s="24" t="n">
        <f aca="false">SUM(H48:J48,K48/1.12)</f>
        <v>1053.57142857143</v>
      </c>
      <c r="N48" s="24" t="n">
        <f aca="false">K48/1.12*0.12</f>
        <v>126.428571428571</v>
      </c>
      <c r="O48" s="24" t="n">
        <f aca="false">-SUM(I48:J48,K48/1.12)*L48</f>
        <v>-10.5357142857143</v>
      </c>
      <c r="P48" s="24"/>
      <c r="Q48" s="24" t="n">
        <v>1053.57</v>
      </c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 t="n">
        <f aca="false">-SUM(N48:AE48)</f>
        <v>-1169.46285714286</v>
      </c>
      <c r="AG48" s="25" t="n">
        <f aca="false">SUM(H48:K48)+AF48+O48</f>
        <v>0.00142857142866859</v>
      </c>
    </row>
    <row r="49" s="26" customFormat="true" ht="18.75" hidden="false" customHeight="true" outlineLevel="0" collapsed="false">
      <c r="A49" s="15" t="n">
        <v>42872</v>
      </c>
      <c r="B49" s="16"/>
      <c r="C49" s="17" t="s">
        <v>54</v>
      </c>
      <c r="D49" s="17"/>
      <c r="E49" s="17"/>
      <c r="F49" s="42"/>
      <c r="G49" s="43" t="s">
        <v>520</v>
      </c>
      <c r="H49" s="21" t="n">
        <v>40</v>
      </c>
      <c r="I49" s="21"/>
      <c r="J49" s="21"/>
      <c r="K49" s="22"/>
      <c r="L49" s="23"/>
      <c r="M49" s="24" t="n">
        <f aca="false">SUM(H49:J49,K49/1.12)</f>
        <v>40</v>
      </c>
      <c r="N49" s="24" t="n">
        <f aca="false">K49/1.12*0.12</f>
        <v>0</v>
      </c>
      <c r="O49" s="24" t="n">
        <f aca="false">-SUM(I49:J49,K49/1.12)*L49</f>
        <v>-0</v>
      </c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 t="n">
        <v>40</v>
      </c>
      <c r="AB49" s="24"/>
      <c r="AC49" s="24"/>
      <c r="AD49" s="24"/>
      <c r="AE49" s="24"/>
      <c r="AF49" s="24" t="n">
        <f aca="false">-SUM(N49:AE49)</f>
        <v>-40</v>
      </c>
      <c r="AG49" s="25" t="n">
        <f aca="false">SUM(H49:K49)+AF49+O49</f>
        <v>0</v>
      </c>
    </row>
    <row r="50" s="26" customFormat="true" ht="22.5" hidden="false" customHeight="true" outlineLevel="0" collapsed="false">
      <c r="A50" s="15" t="n">
        <v>42872</v>
      </c>
      <c r="B50" s="16"/>
      <c r="C50" s="17" t="s">
        <v>76</v>
      </c>
      <c r="D50" s="17" t="s">
        <v>77</v>
      </c>
      <c r="E50" s="17" t="s">
        <v>39</v>
      </c>
      <c r="F50" s="42" t="n">
        <v>18746</v>
      </c>
      <c r="G50" s="43" t="s">
        <v>521</v>
      </c>
      <c r="H50" s="21"/>
      <c r="I50" s="21"/>
      <c r="J50" s="21"/>
      <c r="K50" s="22" t="n">
        <v>89.9</v>
      </c>
      <c r="L50" s="23"/>
      <c r="M50" s="24" t="n">
        <f aca="false">SUM(H50:J50,K50/1.12)</f>
        <v>80.2678571428571</v>
      </c>
      <c r="N50" s="24" t="n">
        <f aca="false">K50/1.12*0.12</f>
        <v>9.63214285714286</v>
      </c>
      <c r="O50" s="24" t="n">
        <f aca="false">-SUM(I50:J50,K50/1.12)*L50</f>
        <v>-0</v>
      </c>
      <c r="P50" s="24" t="n">
        <v>80.27</v>
      </c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 t="n">
        <f aca="false">-SUM(N50:AE50)</f>
        <v>-89.9021428571428</v>
      </c>
      <c r="AG50" s="25" t="n">
        <f aca="false">SUM(H50:K50)+AF50+O50</f>
        <v>-0.00214285714284301</v>
      </c>
    </row>
    <row r="51" s="26" customFormat="true" ht="22.5" hidden="false" customHeight="true" outlineLevel="0" collapsed="false">
      <c r="A51" s="15" t="n">
        <v>42872</v>
      </c>
      <c r="B51" s="16"/>
      <c r="C51" s="17" t="s">
        <v>76</v>
      </c>
      <c r="D51" s="17" t="s">
        <v>77</v>
      </c>
      <c r="E51" s="17" t="s">
        <v>39</v>
      </c>
      <c r="F51" s="42" t="n">
        <v>18658</v>
      </c>
      <c r="G51" s="43" t="s">
        <v>522</v>
      </c>
      <c r="H51" s="21"/>
      <c r="I51" s="21"/>
      <c r="J51" s="21"/>
      <c r="K51" s="22" t="n">
        <v>97.9</v>
      </c>
      <c r="L51" s="23"/>
      <c r="M51" s="24" t="n">
        <f aca="false">SUM(H51:J51,K51/1.12)</f>
        <v>87.4107142857143</v>
      </c>
      <c r="N51" s="24" t="n">
        <f aca="false">K51/1.12*0.12</f>
        <v>10.4892857142857</v>
      </c>
      <c r="O51" s="24" t="n">
        <f aca="false">-SUM(I51:J51,K51/1.12)*L51</f>
        <v>-0</v>
      </c>
      <c r="P51" s="24" t="n">
        <v>87.41</v>
      </c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 t="n">
        <f aca="false">-SUM(N51:AE51)</f>
        <v>-97.8992857142857</v>
      </c>
      <c r="AG51" s="25" t="n">
        <f aca="false">SUM(H51:K51)+AF51+O51</f>
        <v>0.000714285714295215</v>
      </c>
    </row>
    <row r="52" s="26" customFormat="true" ht="22.5" hidden="false" customHeight="true" outlineLevel="0" collapsed="false">
      <c r="A52" s="15" t="n">
        <v>42872</v>
      </c>
      <c r="B52" s="16"/>
      <c r="C52" s="17" t="s">
        <v>76</v>
      </c>
      <c r="D52" s="17" t="s">
        <v>77</v>
      </c>
      <c r="E52" s="17" t="s">
        <v>39</v>
      </c>
      <c r="F52" s="42" t="n">
        <v>18738</v>
      </c>
      <c r="G52" s="43" t="s">
        <v>129</v>
      </c>
      <c r="H52" s="21"/>
      <c r="I52" s="21"/>
      <c r="J52" s="21"/>
      <c r="K52" s="22" t="n">
        <v>175</v>
      </c>
      <c r="L52" s="23"/>
      <c r="M52" s="24" t="n">
        <f aca="false">SUM(H52:J52,K52/1.12)</f>
        <v>156.25</v>
      </c>
      <c r="N52" s="24" t="n">
        <f aca="false">K52/1.12*0.12</f>
        <v>18.75</v>
      </c>
      <c r="O52" s="24" t="n">
        <f aca="false">-SUM(I52:J52,K52/1.12)*L52</f>
        <v>-0</v>
      </c>
      <c r="P52" s="24" t="n">
        <v>156.25</v>
      </c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 t="n">
        <f aca="false">-SUM(N52:AE52)</f>
        <v>-175</v>
      </c>
      <c r="AG52" s="25" t="n">
        <f aca="false">SUM(H52:K52)+AF52+O52</f>
        <v>0</v>
      </c>
    </row>
    <row r="53" s="26" customFormat="true" ht="22.5" hidden="false" customHeight="true" outlineLevel="0" collapsed="false">
      <c r="A53" s="15" t="n">
        <v>42872</v>
      </c>
      <c r="B53" s="16"/>
      <c r="C53" s="17" t="s">
        <v>76</v>
      </c>
      <c r="D53" s="17" t="s">
        <v>77</v>
      </c>
      <c r="E53" s="17" t="s">
        <v>39</v>
      </c>
      <c r="F53" s="42" t="n">
        <v>18666</v>
      </c>
      <c r="G53" s="43" t="s">
        <v>523</v>
      </c>
      <c r="H53" s="21"/>
      <c r="I53" s="21"/>
      <c r="J53" s="21"/>
      <c r="K53" s="22" t="n">
        <v>238</v>
      </c>
      <c r="L53" s="23"/>
      <c r="M53" s="24" t="n">
        <f aca="false">SUM(H53:J53,K53/1.12)</f>
        <v>212.5</v>
      </c>
      <c r="N53" s="24" t="n">
        <f aca="false">K53/1.12*0.12</f>
        <v>25.5</v>
      </c>
      <c r="O53" s="24" t="n">
        <f aca="false">-SUM(I53:J53,K53/1.12)*L53</f>
        <v>-0</v>
      </c>
      <c r="P53" s="24"/>
      <c r="Q53" s="24"/>
      <c r="R53" s="24"/>
      <c r="S53" s="24"/>
      <c r="T53" s="24" t="n">
        <v>212.5</v>
      </c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 t="n">
        <f aca="false">-SUM(N53:AE53)</f>
        <v>-238</v>
      </c>
      <c r="AG53" s="25" t="n">
        <f aca="false">SUM(H53:K53)+AF53+O53</f>
        <v>0</v>
      </c>
    </row>
    <row r="54" s="26" customFormat="true" ht="22.5" hidden="false" customHeight="true" outlineLevel="0" collapsed="false">
      <c r="A54" s="15" t="n">
        <v>42873</v>
      </c>
      <c r="B54" s="16"/>
      <c r="C54" s="17" t="s">
        <v>46</v>
      </c>
      <c r="D54" s="17" t="s">
        <v>47</v>
      </c>
      <c r="E54" s="17" t="s">
        <v>265</v>
      </c>
      <c r="F54" s="42" t="n">
        <v>31072</v>
      </c>
      <c r="G54" s="43" t="s">
        <v>524</v>
      </c>
      <c r="H54" s="21"/>
      <c r="I54" s="21"/>
      <c r="J54" s="21"/>
      <c r="K54" s="22" t="n">
        <v>85.65</v>
      </c>
      <c r="L54" s="23"/>
      <c r="M54" s="24" t="n">
        <f aca="false">SUM(H54:J54,K54/1.12)</f>
        <v>76.4732142857143</v>
      </c>
      <c r="N54" s="24" t="n">
        <f aca="false">K54/1.12*0.12</f>
        <v>9.17678571428571</v>
      </c>
      <c r="O54" s="24" t="n">
        <f aca="false">-SUM(I54:J54,K54/1.12)*L54</f>
        <v>-0</v>
      </c>
      <c r="P54" s="24"/>
      <c r="Q54" s="24" t="n">
        <v>76.47</v>
      </c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 t="n">
        <f aca="false">-SUM(N54:AE54)</f>
        <v>-85.6467857142857</v>
      </c>
      <c r="AG54" s="25" t="n">
        <f aca="false">SUM(H54:K54)+AF54+O54</f>
        <v>0.00321428571429294</v>
      </c>
    </row>
    <row r="55" s="26" customFormat="true" ht="22.5" hidden="false" customHeight="true" outlineLevel="0" collapsed="false">
      <c r="A55" s="15" t="n">
        <v>42873</v>
      </c>
      <c r="B55" s="16"/>
      <c r="C55" s="17" t="s">
        <v>46</v>
      </c>
      <c r="D55" s="17" t="s">
        <v>47</v>
      </c>
      <c r="E55" s="17" t="s">
        <v>265</v>
      </c>
      <c r="F55" s="42" t="n">
        <v>41185</v>
      </c>
      <c r="G55" s="43" t="s">
        <v>525</v>
      </c>
      <c r="H55" s="21"/>
      <c r="I55" s="21"/>
      <c r="J55" s="21"/>
      <c r="K55" s="22" t="n">
        <f aca="false">1275.81+153.09</f>
        <v>1428.9</v>
      </c>
      <c r="L55" s="23" t="n">
        <v>0.01</v>
      </c>
      <c r="M55" s="24" t="n">
        <f aca="false">SUM(H55:J55,K55/1.12)</f>
        <v>1275.80357142857</v>
      </c>
      <c r="N55" s="24" t="n">
        <f aca="false">K55/1.12*0.12</f>
        <v>153.096428571429</v>
      </c>
      <c r="O55" s="24" t="n">
        <f aca="false">-SUM(I55:J55,K55/1.12)*L55</f>
        <v>-12.7580357142857</v>
      </c>
      <c r="P55" s="24" t="n">
        <v>1275.8</v>
      </c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 t="n">
        <f aca="false">-SUM(N55:AE55)</f>
        <v>-1416.13839285714</v>
      </c>
      <c r="AG55" s="25" t="n">
        <f aca="false">SUM(H55:K55)+AF55+O55</f>
        <v>0.00357142857149029</v>
      </c>
    </row>
    <row r="56" s="26" customFormat="true" ht="22.5" hidden="false" customHeight="true" outlineLevel="0" collapsed="false">
      <c r="A56" s="15" t="n">
        <v>42873</v>
      </c>
      <c r="B56" s="16"/>
      <c r="C56" s="17" t="s">
        <v>46</v>
      </c>
      <c r="D56" s="17" t="s">
        <v>47</v>
      </c>
      <c r="E56" s="17" t="s">
        <v>265</v>
      </c>
      <c r="F56" s="42" t="n">
        <v>41185</v>
      </c>
      <c r="G56" s="43" t="s">
        <v>526</v>
      </c>
      <c r="H56" s="21"/>
      <c r="I56" s="21"/>
      <c r="J56" s="21" t="n">
        <v>713.3</v>
      </c>
      <c r="K56" s="22"/>
      <c r="L56" s="23" t="n">
        <v>0.01</v>
      </c>
      <c r="M56" s="24" t="n">
        <f aca="false">SUM(H56:J56,K56/1.12)</f>
        <v>713.3</v>
      </c>
      <c r="N56" s="24" t="n">
        <f aca="false">K56/1.12*0.12</f>
        <v>0</v>
      </c>
      <c r="O56" s="24" t="n">
        <f aca="false">-SUM(I56:J56,K56/1.12)*L56</f>
        <v>-7.133</v>
      </c>
      <c r="P56" s="24" t="n">
        <v>713.3</v>
      </c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 t="n">
        <f aca="false">-SUM(N56:AE56)</f>
        <v>-706.167</v>
      </c>
      <c r="AG56" s="25" t="n">
        <f aca="false">SUM(H56:K56)+AF56+O56</f>
        <v>3.81916720471054E-014</v>
      </c>
    </row>
    <row r="57" s="26" customFormat="true" ht="22.5" hidden="false" customHeight="true" outlineLevel="0" collapsed="false">
      <c r="A57" s="15" t="n">
        <v>42874</v>
      </c>
      <c r="B57" s="16"/>
      <c r="C57" s="17" t="s">
        <v>84</v>
      </c>
      <c r="D57" s="17" t="s">
        <v>85</v>
      </c>
      <c r="E57" s="17" t="s">
        <v>527</v>
      </c>
      <c r="F57" s="42" t="n">
        <v>111365</v>
      </c>
      <c r="G57" s="43" t="s">
        <v>367</v>
      </c>
      <c r="H57" s="21"/>
      <c r="I57" s="21"/>
      <c r="J57" s="21" t="n">
        <v>929.02</v>
      </c>
      <c r="K57" s="22"/>
      <c r="L57" s="23"/>
      <c r="M57" s="24" t="n">
        <f aca="false">SUM(H57:J57,K57/1.12)</f>
        <v>929.02</v>
      </c>
      <c r="N57" s="24" t="n">
        <f aca="false">K57/1.12*0.12</f>
        <v>0</v>
      </c>
      <c r="O57" s="24" t="n">
        <f aca="false">-SUM(I57:J57,K57/1.12)*L57</f>
        <v>-0</v>
      </c>
      <c r="P57" s="24" t="n">
        <v>929.02</v>
      </c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 t="n">
        <f aca="false">-SUM(N57:AE57)</f>
        <v>-929.02</v>
      </c>
      <c r="AG57" s="25" t="n">
        <f aca="false">SUM(H57:K57)+AF57+O57</f>
        <v>0</v>
      </c>
    </row>
    <row r="58" s="26" customFormat="true" ht="22.5" hidden="false" customHeight="true" outlineLevel="0" collapsed="false">
      <c r="A58" s="15" t="n">
        <v>42874</v>
      </c>
      <c r="B58" s="16"/>
      <c r="C58" s="17" t="s">
        <v>76</v>
      </c>
      <c r="D58" s="17" t="s">
        <v>255</v>
      </c>
      <c r="E58" s="17" t="s">
        <v>256</v>
      </c>
      <c r="F58" s="42" t="n">
        <v>9651</v>
      </c>
      <c r="G58" s="43" t="s">
        <v>528</v>
      </c>
      <c r="H58" s="21"/>
      <c r="I58" s="21"/>
      <c r="J58" s="21" t="n">
        <v>1644.8</v>
      </c>
      <c r="K58" s="22"/>
      <c r="L58" s="23"/>
      <c r="M58" s="24" t="n">
        <f aca="false">SUM(H58:J58,K58/1.12)</f>
        <v>1644.8</v>
      </c>
      <c r="N58" s="24" t="n">
        <f aca="false">K58/1.12*0.12</f>
        <v>0</v>
      </c>
      <c r="O58" s="24" t="n">
        <f aca="false">-SUM(I58:J58,K58/1.12)*L58</f>
        <v>-0</v>
      </c>
      <c r="P58" s="24" t="n">
        <v>1644.8</v>
      </c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 t="n">
        <f aca="false">-SUM(N58:AE58)</f>
        <v>-1644.8</v>
      </c>
      <c r="AG58" s="25" t="n">
        <f aca="false">SUM(H58:K58)+AF58+O58</f>
        <v>0</v>
      </c>
    </row>
    <row r="59" s="26" customFormat="true" ht="20.25" hidden="false" customHeight="true" outlineLevel="0" collapsed="false">
      <c r="A59" s="15" t="n">
        <v>42874</v>
      </c>
      <c r="B59" s="16"/>
      <c r="C59" s="17" t="s">
        <v>474</v>
      </c>
      <c r="D59" s="17"/>
      <c r="E59" s="17"/>
      <c r="F59" s="42"/>
      <c r="G59" s="43" t="s">
        <v>529</v>
      </c>
      <c r="H59" s="21" t="n">
        <f aca="false">481*4</f>
        <v>1924</v>
      </c>
      <c r="I59" s="21"/>
      <c r="J59" s="21"/>
      <c r="K59" s="22"/>
      <c r="L59" s="23"/>
      <c r="M59" s="24" t="n">
        <f aca="false">SUM(H59:J59,K59/1.12)</f>
        <v>1924</v>
      </c>
      <c r="N59" s="24" t="n">
        <f aca="false">K59/1.12*0.12</f>
        <v>0</v>
      </c>
      <c r="O59" s="24" t="n">
        <f aca="false">-SUM(I59:J59,K59/1.12)*L59</f>
        <v>-0</v>
      </c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 t="n">
        <v>1924</v>
      </c>
      <c r="AC59" s="24"/>
      <c r="AD59" s="24"/>
      <c r="AE59" s="24"/>
      <c r="AF59" s="24" t="n">
        <f aca="false">-SUM(N59:AE59)</f>
        <v>-1924</v>
      </c>
      <c r="AG59" s="25" t="n">
        <f aca="false">SUM(H59:K59)+AF59+O59</f>
        <v>0</v>
      </c>
    </row>
    <row r="60" s="26" customFormat="true" ht="20.25" hidden="false" customHeight="true" outlineLevel="0" collapsed="false">
      <c r="A60" s="64" t="n">
        <v>42874</v>
      </c>
      <c r="B60" s="29"/>
      <c r="C60" s="30" t="s">
        <v>177</v>
      </c>
      <c r="D60" s="30" t="s">
        <v>67</v>
      </c>
      <c r="E60" s="30" t="s">
        <v>178</v>
      </c>
      <c r="F60" s="65" t="n">
        <v>54131</v>
      </c>
      <c r="G60" s="66" t="s">
        <v>530</v>
      </c>
      <c r="H60" s="34"/>
      <c r="I60" s="34"/>
      <c r="J60" s="34"/>
      <c r="K60" s="35" t="n">
        <v>1540</v>
      </c>
      <c r="L60" s="36" t="n">
        <v>0.01</v>
      </c>
      <c r="M60" s="37" t="n">
        <f aca="false">SUM(H60:J60,K60/1.12)</f>
        <v>1375</v>
      </c>
      <c r="N60" s="37" t="n">
        <f aca="false">K60/1.12*0.12</f>
        <v>165</v>
      </c>
      <c r="O60" s="37" t="n">
        <f aca="false">-SUM(I60:J60,K60/1.12)*L60</f>
        <v>-13.75</v>
      </c>
      <c r="P60" s="37"/>
      <c r="Q60" s="37" t="n">
        <v>1375</v>
      </c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 t="n">
        <f aca="false">-SUM(N60:AE60)</f>
        <v>-1526.25</v>
      </c>
      <c r="AG60" s="38" t="n">
        <f aca="false">SUM(H60:K60)+AF60+O60</f>
        <v>0</v>
      </c>
    </row>
    <row r="61" s="26" customFormat="true" ht="20.25" hidden="false" customHeight="true" outlineLevel="0" collapsed="false">
      <c r="A61" s="15" t="n">
        <v>42877</v>
      </c>
      <c r="B61" s="16"/>
      <c r="C61" s="17" t="s">
        <v>96</v>
      </c>
      <c r="D61" s="17"/>
      <c r="E61" s="17"/>
      <c r="F61" s="42"/>
      <c r="G61" s="42" t="s">
        <v>119</v>
      </c>
      <c r="H61" s="21" t="n">
        <v>250</v>
      </c>
      <c r="I61" s="21"/>
      <c r="J61" s="21"/>
      <c r="K61" s="22"/>
      <c r="L61" s="23"/>
      <c r="M61" s="24" t="n">
        <f aca="false">SUM(H61:J61,K61/1.12)</f>
        <v>250</v>
      </c>
      <c r="N61" s="24" t="n">
        <f aca="false">K61/1.12*0.12</f>
        <v>0</v>
      </c>
      <c r="O61" s="24" t="n">
        <f aca="false">-SUM(I61:J61,K61/1.12)*L61</f>
        <v>-0</v>
      </c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 t="n">
        <v>250</v>
      </c>
      <c r="AF61" s="24" t="n">
        <f aca="false">-SUM(N61:AE61)</f>
        <v>-250</v>
      </c>
      <c r="AG61" s="25" t="n">
        <f aca="false">SUM(H61:K61)+AF61+O61</f>
        <v>0</v>
      </c>
    </row>
    <row r="62" s="26" customFormat="true" ht="21.75" hidden="false" customHeight="true" outlineLevel="0" collapsed="false">
      <c r="A62" s="15" t="n">
        <v>42878</v>
      </c>
      <c r="B62" s="16"/>
      <c r="C62" s="17" t="s">
        <v>179</v>
      </c>
      <c r="D62" s="17" t="s">
        <v>127</v>
      </c>
      <c r="E62" s="17" t="s">
        <v>531</v>
      </c>
      <c r="F62" s="42" t="n">
        <v>17171</v>
      </c>
      <c r="G62" s="43" t="s">
        <v>44</v>
      </c>
      <c r="H62" s="21"/>
      <c r="I62" s="21"/>
      <c r="J62" s="21"/>
      <c r="K62" s="22" t="n">
        <v>678.37</v>
      </c>
      <c r="L62" s="23"/>
      <c r="M62" s="24" t="n">
        <f aca="false">SUM(H62:J62,K62/1.12)</f>
        <v>605.6875</v>
      </c>
      <c r="N62" s="24" t="n">
        <f aca="false">K62/1.12*0.12</f>
        <v>72.6825</v>
      </c>
      <c r="O62" s="24" t="n">
        <f aca="false">-SUM(I62:J62,K62/1.12)*L62</f>
        <v>-0</v>
      </c>
      <c r="P62" s="24" t="n">
        <v>605.69</v>
      </c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 t="n">
        <f aca="false">-SUM(N62:AE62)</f>
        <v>-678.3725</v>
      </c>
      <c r="AG62" s="25" t="n">
        <f aca="false">SUM(H62:K62)+AF62+O62</f>
        <v>-0.00250000000005457</v>
      </c>
    </row>
    <row r="63" s="26" customFormat="true" ht="18" hidden="false" customHeight="true" outlineLevel="0" collapsed="false">
      <c r="A63" s="15" t="n">
        <v>42879</v>
      </c>
      <c r="B63" s="16"/>
      <c r="C63" s="17" t="s">
        <v>96</v>
      </c>
      <c r="D63" s="17"/>
      <c r="E63" s="17"/>
      <c r="F63" s="42"/>
      <c r="G63" s="43" t="s">
        <v>532</v>
      </c>
      <c r="H63" s="21" t="n">
        <v>90</v>
      </c>
      <c r="I63" s="21"/>
      <c r="J63" s="21"/>
      <c r="K63" s="22"/>
      <c r="L63" s="23"/>
      <c r="M63" s="24" t="n">
        <f aca="false">SUM(H63:J63,K63/1.12)</f>
        <v>90</v>
      </c>
      <c r="N63" s="24" t="n">
        <f aca="false">K63/1.12*0.12</f>
        <v>0</v>
      </c>
      <c r="O63" s="24" t="n">
        <f aca="false">-SUM(I63:J63,K63/1.12)*L63</f>
        <v>-0</v>
      </c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 t="n">
        <v>90</v>
      </c>
      <c r="AB63" s="24"/>
      <c r="AC63" s="24"/>
      <c r="AD63" s="24"/>
      <c r="AE63" s="24"/>
      <c r="AF63" s="24" t="n">
        <f aca="false">-SUM(N63:AE63)</f>
        <v>-90</v>
      </c>
      <c r="AG63" s="25" t="n">
        <f aca="false">SUM(H63:K63)+AF63+O63</f>
        <v>0</v>
      </c>
    </row>
    <row r="64" s="26" customFormat="true" ht="20.25" hidden="false" customHeight="true" outlineLevel="0" collapsed="false">
      <c r="A64" s="15" t="n">
        <v>42880</v>
      </c>
      <c r="B64" s="16"/>
      <c r="C64" s="17" t="s">
        <v>46</v>
      </c>
      <c r="D64" s="17" t="s">
        <v>47</v>
      </c>
      <c r="E64" s="17" t="s">
        <v>533</v>
      </c>
      <c r="F64" s="42" t="n">
        <v>48157</v>
      </c>
      <c r="G64" s="43" t="s">
        <v>534</v>
      </c>
      <c r="H64" s="21"/>
      <c r="I64" s="21"/>
      <c r="J64" s="21"/>
      <c r="K64" s="22" t="n">
        <f aca="false">367.5+64.7+112.35+183.2+140+96+140+660.35+35</f>
        <v>1799.1</v>
      </c>
      <c r="L64" s="23" t="n">
        <v>0.01</v>
      </c>
      <c r="M64" s="24" t="n">
        <f aca="false">SUM(H64:J64,K64/1.12)</f>
        <v>1606.33928571429</v>
      </c>
      <c r="N64" s="24" t="n">
        <f aca="false">K64/1.12*0.12</f>
        <v>192.760714285714</v>
      </c>
      <c r="O64" s="24" t="n">
        <f aca="false">-SUM(I64:J64,K64/1.12)*L64</f>
        <v>-16.0633928571429</v>
      </c>
      <c r="P64" s="24" t="n">
        <v>1606.34</v>
      </c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 t="n">
        <f aca="false">-SUM(N64:AE64)</f>
        <v>-1783.03732142857</v>
      </c>
      <c r="AG64" s="25" t="n">
        <f aca="false">SUM(H64:K64)+AF64+O64</f>
        <v>-0.000714285714376928</v>
      </c>
    </row>
    <row r="65" s="26" customFormat="true" ht="20.25" hidden="false" customHeight="true" outlineLevel="0" collapsed="false">
      <c r="A65" s="15" t="n">
        <v>42880</v>
      </c>
      <c r="B65" s="16"/>
      <c r="C65" s="17" t="s">
        <v>46</v>
      </c>
      <c r="D65" s="17" t="s">
        <v>47</v>
      </c>
      <c r="E65" s="17" t="s">
        <v>533</v>
      </c>
      <c r="F65" s="42" t="n">
        <v>48157</v>
      </c>
      <c r="G65" s="43" t="s">
        <v>535</v>
      </c>
      <c r="H65" s="21"/>
      <c r="I65" s="21"/>
      <c r="J65" s="22" t="n">
        <f aca="false">25.3+42.2</f>
        <v>67.5</v>
      </c>
      <c r="K65" s="22"/>
      <c r="L65" s="23" t="n">
        <v>0.01</v>
      </c>
      <c r="M65" s="24" t="n">
        <f aca="false">SUM(H65:J65,K65/1.12)</f>
        <v>67.5</v>
      </c>
      <c r="N65" s="24" t="n">
        <f aca="false">K65/1.12*0.12</f>
        <v>0</v>
      </c>
      <c r="O65" s="24" t="n">
        <f aca="false">-SUM(I65:J65,K65/1.12)*L65</f>
        <v>-0.675</v>
      </c>
      <c r="P65" s="24" t="n">
        <v>67.5</v>
      </c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 t="n">
        <f aca="false">-SUM(N65:AE65)</f>
        <v>-66.825</v>
      </c>
      <c r="AG65" s="25" t="n">
        <f aca="false">SUM(H65:K65)+AF65+O65</f>
        <v>-2.88657986402541E-015</v>
      </c>
    </row>
    <row r="66" s="26" customFormat="true" ht="20.25" hidden="false" customHeight="true" outlineLevel="0" collapsed="false">
      <c r="A66" s="15" t="n">
        <v>42880</v>
      </c>
      <c r="B66" s="16"/>
      <c r="C66" s="17" t="s">
        <v>536</v>
      </c>
      <c r="D66" s="17" t="s">
        <v>187</v>
      </c>
      <c r="E66" s="17" t="s">
        <v>537</v>
      </c>
      <c r="F66" s="42" t="n">
        <v>35556</v>
      </c>
      <c r="G66" s="43" t="s">
        <v>538</v>
      </c>
      <c r="H66" s="21"/>
      <c r="I66" s="21"/>
      <c r="J66" s="21"/>
      <c r="K66" s="22" t="n">
        <v>562.5</v>
      </c>
      <c r="L66" s="23"/>
      <c r="M66" s="24" t="n">
        <f aca="false">SUM(H66:J66,K66/1.12)</f>
        <v>502.232142857143</v>
      </c>
      <c r="N66" s="24" t="n">
        <f aca="false">K66/1.12*0.12</f>
        <v>60.2678571428571</v>
      </c>
      <c r="O66" s="24" t="n">
        <f aca="false">-SUM(I66:J66,K66/1.12)*L66</f>
        <v>-0</v>
      </c>
      <c r="P66" s="24"/>
      <c r="Q66" s="24"/>
      <c r="R66" s="24" t="n">
        <v>502.23</v>
      </c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 t="n">
        <f aca="false">-SUM(N66:AE66)</f>
        <v>-562.497857142857</v>
      </c>
      <c r="AG66" s="25" t="n">
        <f aca="false">SUM(H66:K66)+AF66+O66</f>
        <v>0.00214285714287143</v>
      </c>
    </row>
    <row r="67" s="26" customFormat="true" ht="20.25" hidden="false" customHeight="true" outlineLevel="0" collapsed="false">
      <c r="A67" s="15" t="n">
        <v>42881</v>
      </c>
      <c r="B67" s="16"/>
      <c r="C67" s="17" t="s">
        <v>88</v>
      </c>
      <c r="D67" s="17"/>
      <c r="E67" s="17"/>
      <c r="F67" s="42"/>
      <c r="G67" s="43" t="s">
        <v>539</v>
      </c>
      <c r="H67" s="21" t="n">
        <v>100</v>
      </c>
      <c r="I67" s="21"/>
      <c r="J67" s="21"/>
      <c r="K67" s="22"/>
      <c r="L67" s="23"/>
      <c r="M67" s="24" t="n">
        <f aca="false">SUM(H67:J67,K67/1.12)</f>
        <v>100</v>
      </c>
      <c r="N67" s="24" t="n">
        <f aca="false">K67/1.12*0.12</f>
        <v>0</v>
      </c>
      <c r="O67" s="24" t="n">
        <f aca="false">-SUM(I67:J67,K67/1.12)*L67</f>
        <v>-0</v>
      </c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 t="n">
        <v>100</v>
      </c>
      <c r="AB67" s="24"/>
      <c r="AC67" s="24"/>
      <c r="AD67" s="24"/>
      <c r="AE67" s="24"/>
      <c r="AF67" s="24" t="n">
        <f aca="false">-SUM(N67:AE67)</f>
        <v>-100</v>
      </c>
      <c r="AG67" s="25" t="n">
        <f aca="false">SUM(H67:K67)+AF67+O67</f>
        <v>0</v>
      </c>
    </row>
    <row r="68" s="26" customFormat="true" ht="20.25" hidden="false" customHeight="true" outlineLevel="0" collapsed="false">
      <c r="A68" s="15" t="n">
        <v>42881</v>
      </c>
      <c r="B68" s="16"/>
      <c r="C68" s="17" t="s">
        <v>339</v>
      </c>
      <c r="D68" s="17" t="s">
        <v>280</v>
      </c>
      <c r="E68" s="17" t="s">
        <v>281</v>
      </c>
      <c r="F68" s="42" t="n">
        <v>1048</v>
      </c>
      <c r="G68" s="43" t="s">
        <v>540</v>
      </c>
      <c r="H68" s="21"/>
      <c r="I68" s="21"/>
      <c r="J68" s="21" t="n">
        <v>1480</v>
      </c>
      <c r="K68" s="22"/>
      <c r="L68" s="23"/>
      <c r="M68" s="24" t="n">
        <f aca="false">SUM(H68:J68,K68/1.12)</f>
        <v>1480</v>
      </c>
      <c r="N68" s="24" t="n">
        <f aca="false">K68/1.12*0.12</f>
        <v>0</v>
      </c>
      <c r="O68" s="24" t="n">
        <f aca="false">-SUM(I68:J68,K68/1.12)*L68</f>
        <v>-0</v>
      </c>
      <c r="P68" s="24" t="n">
        <v>1480</v>
      </c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 t="n">
        <f aca="false">-SUM(N68:AE68)</f>
        <v>-1480</v>
      </c>
      <c r="AG68" s="25" t="n">
        <f aca="false">SUM(H68:K68)+AF68+O68</f>
        <v>0</v>
      </c>
    </row>
    <row r="69" s="26" customFormat="true" ht="20.25" hidden="false" customHeight="true" outlineLevel="0" collapsed="false">
      <c r="A69" s="15" t="n">
        <v>42881</v>
      </c>
      <c r="B69" s="16"/>
      <c r="C69" s="17" t="s">
        <v>37</v>
      </c>
      <c r="D69" s="17" t="s">
        <v>105</v>
      </c>
      <c r="E69" s="17" t="s">
        <v>217</v>
      </c>
      <c r="F69" s="42" t="n">
        <v>602097</v>
      </c>
      <c r="G69" s="43" t="s">
        <v>541</v>
      </c>
      <c r="H69" s="21"/>
      <c r="I69" s="21"/>
      <c r="J69" s="21"/>
      <c r="K69" s="22" t="n">
        <v>65.75</v>
      </c>
      <c r="L69" s="23"/>
      <c r="M69" s="24" t="n">
        <f aca="false">SUM(H69:J69,K69/1.12)</f>
        <v>58.7053571428571</v>
      </c>
      <c r="N69" s="24" t="n">
        <f aca="false">K69/1.12*0.12</f>
        <v>7.04464285714286</v>
      </c>
      <c r="O69" s="24" t="n">
        <f aca="false">-SUM(I69:J69,K69/1.12)*L69</f>
        <v>-0</v>
      </c>
      <c r="P69" s="24"/>
      <c r="Q69" s="24"/>
      <c r="R69" s="24"/>
      <c r="S69" s="24"/>
      <c r="T69" s="24" t="n">
        <v>58.71</v>
      </c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 t="n">
        <f aca="false">-SUM(N69:AE69)</f>
        <v>-65.7546428571429</v>
      </c>
      <c r="AG69" s="25" t="n">
        <f aca="false">SUM(H69:K69)+AF69+O69</f>
        <v>-0.00464285714285495</v>
      </c>
    </row>
    <row r="70" s="26" customFormat="true" ht="20.25" hidden="false" customHeight="true" outlineLevel="0" collapsed="false">
      <c r="A70" s="15" t="n">
        <v>42881</v>
      </c>
      <c r="B70" s="16"/>
      <c r="C70" s="17" t="s">
        <v>474</v>
      </c>
      <c r="D70" s="17"/>
      <c r="E70" s="17"/>
      <c r="F70" s="42"/>
      <c r="G70" s="43" t="s">
        <v>542</v>
      </c>
      <c r="H70" s="21" t="n">
        <v>2405</v>
      </c>
      <c r="I70" s="21"/>
      <c r="J70" s="21"/>
      <c r="K70" s="22"/>
      <c r="L70" s="23"/>
      <c r="M70" s="24" t="n">
        <f aca="false">SUM(H70:J70,K70/1.12)</f>
        <v>2405</v>
      </c>
      <c r="N70" s="24" t="n">
        <f aca="false">K70/1.12*0.12</f>
        <v>0</v>
      </c>
      <c r="O70" s="24" t="n">
        <f aca="false">-SUM(I70:J70,K70/1.12)*L70</f>
        <v>-0</v>
      </c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 t="n">
        <v>2405</v>
      </c>
      <c r="AC70" s="24"/>
      <c r="AD70" s="24"/>
      <c r="AE70" s="24"/>
      <c r="AF70" s="24" t="n">
        <f aca="false">-SUM(N70:AE70)</f>
        <v>-2405</v>
      </c>
      <c r="AG70" s="25" t="n">
        <f aca="false">SUM(H70:K70)+AF70+O70</f>
        <v>0</v>
      </c>
    </row>
    <row r="71" s="26" customFormat="true" ht="20.25" hidden="false" customHeight="true" outlineLevel="0" collapsed="false">
      <c r="A71" s="15" t="n">
        <v>42881</v>
      </c>
      <c r="B71" s="16"/>
      <c r="C71" s="17" t="s">
        <v>76</v>
      </c>
      <c r="D71" s="17" t="s">
        <v>77</v>
      </c>
      <c r="E71" s="17" t="s">
        <v>39</v>
      </c>
      <c r="F71" s="42" t="n">
        <v>18428</v>
      </c>
      <c r="G71" s="43" t="s">
        <v>156</v>
      </c>
      <c r="H71" s="21"/>
      <c r="I71" s="21"/>
      <c r="J71" s="21"/>
      <c r="K71" s="22" t="n">
        <v>98.8</v>
      </c>
      <c r="L71" s="23"/>
      <c r="M71" s="24" t="n">
        <f aca="false">SUM(H71:J71,K71/1.12)</f>
        <v>88.2142857142857</v>
      </c>
      <c r="N71" s="24" t="n">
        <f aca="false">K71/1.12*0.12</f>
        <v>10.5857142857143</v>
      </c>
      <c r="O71" s="24" t="n">
        <f aca="false">-SUM(I71:J71,K71/1.12)*L71</f>
        <v>-0</v>
      </c>
      <c r="P71" s="24" t="n">
        <v>88.21</v>
      </c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 t="n">
        <f aca="false">-SUM(N71:AE71)</f>
        <v>-98.7957142857143</v>
      </c>
      <c r="AG71" s="25" t="n">
        <f aca="false">SUM(H71:K71)+AF71+O71</f>
        <v>0.00428571428571445</v>
      </c>
    </row>
    <row r="72" s="26" customFormat="true" ht="20.25" hidden="false" customHeight="true" outlineLevel="0" collapsed="false">
      <c r="A72" s="15" t="n">
        <v>42882</v>
      </c>
      <c r="B72" s="16"/>
      <c r="C72" s="17" t="s">
        <v>399</v>
      </c>
      <c r="D72" s="17" t="s">
        <v>216</v>
      </c>
      <c r="E72" s="17" t="s">
        <v>513</v>
      </c>
      <c r="F72" s="42" t="n">
        <v>21775</v>
      </c>
      <c r="G72" s="43" t="s">
        <v>218</v>
      </c>
      <c r="H72" s="21"/>
      <c r="I72" s="21"/>
      <c r="J72" s="21"/>
      <c r="K72" s="22" t="n">
        <v>35</v>
      </c>
      <c r="L72" s="23"/>
      <c r="M72" s="24" t="n">
        <f aca="false">SUM(H72:J72,K72/1.12)</f>
        <v>31.25</v>
      </c>
      <c r="N72" s="24" t="n">
        <f aca="false">K72/1.12*0.12</f>
        <v>3.75</v>
      </c>
      <c r="O72" s="24" t="n">
        <f aca="false">-SUM(I72:J72,K72/1.12)*L72</f>
        <v>-0</v>
      </c>
      <c r="P72" s="24"/>
      <c r="Q72" s="24" t="n">
        <v>31.25</v>
      </c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 t="n">
        <f aca="false">-SUM(N72:AE72)</f>
        <v>-35</v>
      </c>
      <c r="AG72" s="25" t="n">
        <f aca="false">SUM(H72:K72)+AF72+O72</f>
        <v>0</v>
      </c>
    </row>
    <row r="73" s="26" customFormat="true" ht="20.25" hidden="false" customHeight="true" outlineLevel="0" collapsed="false">
      <c r="A73" s="15" t="n">
        <v>42882</v>
      </c>
      <c r="B73" s="16"/>
      <c r="C73" s="17" t="s">
        <v>76</v>
      </c>
      <c r="D73" s="17" t="s">
        <v>77</v>
      </c>
      <c r="E73" s="17" t="s">
        <v>39</v>
      </c>
      <c r="F73" s="42" t="n">
        <v>18435</v>
      </c>
      <c r="G73" s="43" t="s">
        <v>156</v>
      </c>
      <c r="H73" s="21"/>
      <c r="I73" s="21"/>
      <c r="J73" s="21"/>
      <c r="K73" s="22" t="n">
        <v>296.4</v>
      </c>
      <c r="L73" s="23"/>
      <c r="M73" s="24" t="n">
        <f aca="false">SUM(H73:J73,K73/1.12)</f>
        <v>264.642857142857</v>
      </c>
      <c r="N73" s="24" t="n">
        <f aca="false">K73/1.12*0.12</f>
        <v>31.7571428571429</v>
      </c>
      <c r="O73" s="24" t="n">
        <f aca="false">-SUM(I73:J73,K73/1.12)*L73</f>
        <v>-0</v>
      </c>
      <c r="P73" s="24" t="n">
        <v>264.64</v>
      </c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 t="n">
        <f aca="false">-SUM(N73:AE73)</f>
        <v>-296.397142857143</v>
      </c>
      <c r="AG73" s="25" t="n">
        <f aca="false">SUM(H73:K73)+AF73+O73</f>
        <v>0.00285714285712402</v>
      </c>
    </row>
    <row r="74" s="26" customFormat="true" ht="20.25" hidden="false" customHeight="true" outlineLevel="0" collapsed="false">
      <c r="A74" s="15" t="n">
        <v>42884</v>
      </c>
      <c r="B74" s="16"/>
      <c r="C74" s="17" t="s">
        <v>76</v>
      </c>
      <c r="D74" s="17" t="s">
        <v>77</v>
      </c>
      <c r="E74" s="17" t="s">
        <v>39</v>
      </c>
      <c r="F74" s="42" t="n">
        <v>18444</v>
      </c>
      <c r="G74" s="43" t="s">
        <v>543</v>
      </c>
      <c r="H74" s="21"/>
      <c r="I74" s="21"/>
      <c r="J74" s="21"/>
      <c r="K74" s="22" t="n">
        <v>115.4</v>
      </c>
      <c r="L74" s="23"/>
      <c r="M74" s="24" t="n">
        <f aca="false">SUM(H74:J74,K74/1.12)</f>
        <v>103.035714285714</v>
      </c>
      <c r="N74" s="24" t="n">
        <f aca="false">K74/1.12*0.12</f>
        <v>12.3642857142857</v>
      </c>
      <c r="O74" s="24" t="n">
        <f aca="false">-SUM(I74:J74,K74/1.12)*L74</f>
        <v>-0</v>
      </c>
      <c r="P74" s="24" t="n">
        <v>103.04</v>
      </c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 t="n">
        <f aca="false">-SUM(N74:AE74)</f>
        <v>-115.404285714286</v>
      </c>
      <c r="AG74" s="25" t="n">
        <f aca="false">SUM(H74:K74)+AF74+O74</f>
        <v>-0.00428571428571445</v>
      </c>
    </row>
    <row r="75" s="26" customFormat="true" ht="20.25" hidden="false" customHeight="true" outlineLevel="0" collapsed="false">
      <c r="A75" s="15" t="n">
        <v>42885</v>
      </c>
      <c r="B75" s="16"/>
      <c r="C75" s="17" t="s">
        <v>76</v>
      </c>
      <c r="D75" s="17" t="s">
        <v>77</v>
      </c>
      <c r="E75" s="17" t="s">
        <v>39</v>
      </c>
      <c r="F75" s="42" t="n">
        <v>18524</v>
      </c>
      <c r="G75" s="43" t="s">
        <v>544</v>
      </c>
      <c r="H75" s="21"/>
      <c r="I75" s="21"/>
      <c r="J75" s="21"/>
      <c r="K75" s="22" t="n">
        <v>474.3</v>
      </c>
      <c r="L75" s="23"/>
      <c r="M75" s="24" t="n">
        <f aca="false">SUM(H75:J75,K75/1.12)</f>
        <v>423.482142857143</v>
      </c>
      <c r="N75" s="24" t="n">
        <f aca="false">K75/1.12*0.12</f>
        <v>50.8178571428571</v>
      </c>
      <c r="O75" s="24" t="n">
        <f aca="false">-SUM(I75:J75,K75/1.12)*L75</f>
        <v>-0</v>
      </c>
      <c r="P75" s="24" t="n">
        <v>423.48</v>
      </c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 t="n">
        <f aca="false">-SUM(N75:AE75)</f>
        <v>-474.297857142857</v>
      </c>
      <c r="AG75" s="25" t="n">
        <f aca="false">SUM(H75:K75)+AF75+O75</f>
        <v>0.00214285714287143</v>
      </c>
    </row>
    <row r="76" s="26" customFormat="true" ht="20.25" hidden="false" customHeight="true" outlineLevel="0" collapsed="false">
      <c r="A76" s="15" t="n">
        <v>42885</v>
      </c>
      <c r="B76" s="16"/>
      <c r="C76" s="17" t="s">
        <v>37</v>
      </c>
      <c r="D76" s="17" t="s">
        <v>105</v>
      </c>
      <c r="E76" s="17" t="s">
        <v>217</v>
      </c>
      <c r="F76" s="42" t="n">
        <v>602615</v>
      </c>
      <c r="G76" s="43" t="s">
        <v>545</v>
      </c>
      <c r="H76" s="21"/>
      <c r="I76" s="21"/>
      <c r="J76" s="21"/>
      <c r="K76" s="22" t="n">
        <v>872.5</v>
      </c>
      <c r="L76" s="23"/>
      <c r="M76" s="24" t="n">
        <f aca="false">SUM(H76:J76,K76/1.12)</f>
        <v>779.017857142857</v>
      </c>
      <c r="N76" s="24" t="n">
        <f aca="false">K76/1.12*0.12</f>
        <v>93.4821428571429</v>
      </c>
      <c r="O76" s="24" t="n">
        <f aca="false">-SUM(I76:J76,K76/1.12)*L76</f>
        <v>-0</v>
      </c>
      <c r="P76" s="24"/>
      <c r="Q76" s="24"/>
      <c r="R76" s="24"/>
      <c r="S76" s="24"/>
      <c r="T76" s="24" t="n">
        <v>779.02</v>
      </c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 t="n">
        <f aca="false">-SUM(N76:AE76)</f>
        <v>-872.502142857143</v>
      </c>
      <c r="AG76" s="25" t="n">
        <f aca="false">SUM(H76:K76)+AF76+O76</f>
        <v>-0.00214285714287143</v>
      </c>
    </row>
    <row r="77" s="26" customFormat="true" ht="20.25" hidden="false" customHeight="true" outlineLevel="0" collapsed="false">
      <c r="A77" s="15" t="n">
        <v>42885</v>
      </c>
      <c r="B77" s="16"/>
      <c r="C77" s="17" t="s">
        <v>46</v>
      </c>
      <c r="D77" s="17" t="s">
        <v>47</v>
      </c>
      <c r="E77" s="17" t="s">
        <v>533</v>
      </c>
      <c r="F77" s="42" t="n">
        <v>49333</v>
      </c>
      <c r="G77" s="43" t="s">
        <v>546</v>
      </c>
      <c r="H77" s="21"/>
      <c r="I77" s="21"/>
      <c r="J77" s="21"/>
      <c r="K77" s="22" t="n">
        <v>1375.35</v>
      </c>
      <c r="L77" s="23"/>
      <c r="M77" s="24" t="n">
        <f aca="false">SUM(H77:J77,K77/1.12)</f>
        <v>1227.99107142857</v>
      </c>
      <c r="N77" s="24" t="n">
        <f aca="false">K77/1.12*0.12</f>
        <v>147.358928571429</v>
      </c>
      <c r="O77" s="24" t="n">
        <f aca="false">-SUM(I77:J77,K77/1.12)*L77</f>
        <v>-0</v>
      </c>
      <c r="P77" s="24" t="n">
        <v>1227.99</v>
      </c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 t="n">
        <f aca="false">-SUM(N77:AE77)</f>
        <v>-1375.34892857143</v>
      </c>
      <c r="AG77" s="25" t="n">
        <f aca="false">SUM(H77:K77)+AF77+O77</f>
        <v>0.00107142857132203</v>
      </c>
    </row>
    <row r="78" s="26" customFormat="true" ht="20.25" hidden="false" customHeight="true" outlineLevel="0" collapsed="false">
      <c r="A78" s="15" t="n">
        <v>42885</v>
      </c>
      <c r="B78" s="16"/>
      <c r="C78" s="17" t="s">
        <v>46</v>
      </c>
      <c r="D78" s="17" t="s">
        <v>47</v>
      </c>
      <c r="E78" s="17" t="s">
        <v>533</v>
      </c>
      <c r="F78" s="42" t="n">
        <v>32836</v>
      </c>
      <c r="G78" s="43" t="s">
        <v>547</v>
      </c>
      <c r="H78" s="21"/>
      <c r="I78" s="21"/>
      <c r="J78" s="21"/>
      <c r="K78" s="22" t="n">
        <v>263.27</v>
      </c>
      <c r="L78" s="23"/>
      <c r="M78" s="24" t="n">
        <f aca="false">SUM(H78:J78,K78/1.12)</f>
        <v>235.0625</v>
      </c>
      <c r="N78" s="24" t="n">
        <f aca="false">K78/1.12*0.12</f>
        <v>28.2075</v>
      </c>
      <c r="O78" s="24" t="n">
        <f aca="false">-SUM(I78:J78,K78/1.12)*L78</f>
        <v>-0</v>
      </c>
      <c r="P78" s="24"/>
      <c r="Q78" s="24"/>
      <c r="R78" s="24"/>
      <c r="S78" s="24"/>
      <c r="T78" s="24"/>
      <c r="U78" s="24"/>
      <c r="V78" s="24"/>
      <c r="W78" s="24"/>
      <c r="X78" s="24"/>
      <c r="Y78" s="24" t="n">
        <v>235.06</v>
      </c>
      <c r="Z78" s="24"/>
      <c r="AA78" s="24"/>
      <c r="AB78" s="24"/>
      <c r="AC78" s="24"/>
      <c r="AD78" s="24"/>
      <c r="AE78" s="24"/>
      <c r="AF78" s="24" t="n">
        <f aca="false">-SUM(N78:AE78)</f>
        <v>-263.2675</v>
      </c>
      <c r="AG78" s="25" t="n">
        <f aca="false">SUM(H78:K78)+AF78+O78</f>
        <v>0.00249999999999773</v>
      </c>
    </row>
    <row r="79" s="26" customFormat="true" ht="20.25" hidden="false" customHeight="true" outlineLevel="0" collapsed="false">
      <c r="A79" s="15" t="n">
        <v>42885</v>
      </c>
      <c r="B79" s="16"/>
      <c r="C79" s="17" t="s">
        <v>548</v>
      </c>
      <c r="D79" s="17" t="s">
        <v>243</v>
      </c>
      <c r="E79" s="17" t="s">
        <v>549</v>
      </c>
      <c r="F79" s="42" t="n">
        <v>15186</v>
      </c>
      <c r="G79" s="43" t="s">
        <v>464</v>
      </c>
      <c r="H79" s="21"/>
      <c r="I79" s="21"/>
      <c r="J79" s="21"/>
      <c r="K79" s="22" t="n">
        <v>1000</v>
      </c>
      <c r="L79" s="23"/>
      <c r="M79" s="24" t="n">
        <f aca="false">SUM(H79:J79,K79/1.12)</f>
        <v>892.857142857143</v>
      </c>
      <c r="N79" s="24" t="n">
        <f aca="false">K79/1.12*0.12</f>
        <v>107.142857142857</v>
      </c>
      <c r="O79" s="24" t="n">
        <f aca="false">-SUM(I79:J79,K79/1.12)*L79</f>
        <v>-0</v>
      </c>
      <c r="P79" s="24"/>
      <c r="Q79" s="24"/>
      <c r="R79" s="24"/>
      <c r="S79" s="24" t="n">
        <v>892.86</v>
      </c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 t="n">
        <f aca="false">-SUM(N79:AE79)</f>
        <v>-1000.00285714286</v>
      </c>
      <c r="AG79" s="25" t="n">
        <f aca="false">SUM(H79:K79)+AF79+O79</f>
        <v>-0.00285714285712402</v>
      </c>
    </row>
    <row r="80" s="26" customFormat="true" ht="20.25" hidden="false" customHeight="true" outlineLevel="0" collapsed="false">
      <c r="A80" s="15" t="n">
        <v>42885</v>
      </c>
      <c r="B80" s="16"/>
      <c r="C80" s="17" t="s">
        <v>54</v>
      </c>
      <c r="D80" s="17"/>
      <c r="E80" s="17"/>
      <c r="F80" s="42"/>
      <c r="G80" s="43" t="s">
        <v>550</v>
      </c>
      <c r="H80" s="21" t="n">
        <v>100</v>
      </c>
      <c r="I80" s="21"/>
      <c r="J80" s="21"/>
      <c r="K80" s="22"/>
      <c r="L80" s="23"/>
      <c r="M80" s="24" t="n">
        <f aca="false">SUM(H80:J80,K80/1.12)</f>
        <v>100</v>
      </c>
      <c r="N80" s="24" t="n">
        <f aca="false">K80/1.12*0.12</f>
        <v>0</v>
      </c>
      <c r="O80" s="24" t="n">
        <f aca="false">-SUM(I80:J80,K80/1.12)*L80</f>
        <v>-0</v>
      </c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 t="n">
        <v>100</v>
      </c>
      <c r="AB80" s="24"/>
      <c r="AC80" s="24"/>
      <c r="AD80" s="24"/>
      <c r="AE80" s="24"/>
      <c r="AF80" s="24" t="n">
        <f aca="false">-SUM(N80:AE80)</f>
        <v>-100</v>
      </c>
      <c r="AG80" s="25" t="n">
        <f aca="false">SUM(H80:K80)+AF80+O80</f>
        <v>0</v>
      </c>
    </row>
    <row r="81" customFormat="false" ht="21" hidden="false" customHeight="true" outlineLevel="0" collapsed="false">
      <c r="A81" s="15"/>
      <c r="B81" s="44"/>
      <c r="C81" s="17"/>
      <c r="D81" s="17"/>
      <c r="E81" s="45"/>
      <c r="F81" s="17"/>
      <c r="G81" s="17"/>
      <c r="H81" s="46"/>
      <c r="I81" s="46"/>
      <c r="J81" s="46"/>
      <c r="K81" s="47"/>
      <c r="L81" s="48"/>
      <c r="M81" s="24" t="n">
        <f aca="false">SUM(H81:J81,K81/1.12)</f>
        <v>0</v>
      </c>
      <c r="N81" s="24" t="n">
        <f aca="false">K81/1.12*0.12</f>
        <v>0</v>
      </c>
      <c r="O81" s="24" t="n">
        <f aca="false">-SUM(I81:J81,K81/1.12)*L81</f>
        <v>-0</v>
      </c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 t="n">
        <f aca="false">-SUM(N81:AE81)</f>
        <v>-0</v>
      </c>
      <c r="AG81" s="25"/>
    </row>
    <row r="82" s="57" customFormat="true" ht="12" hidden="false" customHeight="true" outlineLevel="0" collapsed="false">
      <c r="A82" s="51"/>
      <c r="B82" s="52"/>
      <c r="C82" s="53"/>
      <c r="D82" s="54"/>
      <c r="E82" s="54"/>
      <c r="F82" s="55"/>
      <c r="G82" s="53"/>
      <c r="H82" s="56" t="n">
        <f aca="false">SUM(H5:H81)</f>
        <v>9967.5</v>
      </c>
      <c r="I82" s="56" t="n">
        <f aca="false">SUM(I5:I81)</f>
        <v>0</v>
      </c>
      <c r="J82" s="56" t="n">
        <f aca="false">SUM(J5:J81)</f>
        <v>13241.39</v>
      </c>
      <c r="K82" s="56" t="n">
        <f aca="false">SUM(K5:K81)</f>
        <v>26974</v>
      </c>
      <c r="L82" s="56" t="n">
        <f aca="false">SUM(L5:L81)</f>
        <v>0.2</v>
      </c>
      <c r="M82" s="56" t="n">
        <f aca="false">SUM(M5:M81)</f>
        <v>47292.8185714286</v>
      </c>
      <c r="N82" s="56" t="n">
        <f aca="false">SUM(N5:N81)</f>
        <v>2890.07142857143</v>
      </c>
      <c r="O82" s="56" t="n">
        <f aca="false">SUM(O5:O81)</f>
        <v>-172.644585714286</v>
      </c>
      <c r="P82" s="56" t="n">
        <f aca="false">SUM(P5:P81)</f>
        <v>27170.48</v>
      </c>
      <c r="Q82" s="56" t="n">
        <f aca="false">SUM(Q5:Q81)</f>
        <v>3839.86</v>
      </c>
      <c r="R82" s="56" t="n">
        <f aca="false">SUM(R5:R81)</f>
        <v>980</v>
      </c>
      <c r="S82" s="56" t="n">
        <f aca="false">SUM(S5:S81)</f>
        <v>1558.84</v>
      </c>
      <c r="T82" s="56" t="n">
        <f aca="false">SUM(T5:T81)</f>
        <v>2441.52</v>
      </c>
      <c r="U82" s="56" t="n">
        <f aca="false">SUM(U5:U81)</f>
        <v>0</v>
      </c>
      <c r="V82" s="56" t="n">
        <f aca="false">SUM(V5:V81)</f>
        <v>0</v>
      </c>
      <c r="W82" s="56" t="n">
        <f aca="false">SUM(W5:W81)</f>
        <v>0</v>
      </c>
      <c r="X82" s="56" t="n">
        <f aca="false">SUM(X5:X81)</f>
        <v>0</v>
      </c>
      <c r="Y82" s="56" t="n">
        <f aca="false">SUM(Y5:Y81)</f>
        <v>235.06</v>
      </c>
      <c r="Z82" s="56" t="n">
        <f aca="false">SUM(Z5:Z81)</f>
        <v>1099.56</v>
      </c>
      <c r="AA82" s="56" t="n">
        <f aca="false">SUM(AA5:AA81)</f>
        <v>550</v>
      </c>
      <c r="AB82" s="56" t="n">
        <f aca="false">SUM(AB5:AB81)</f>
        <v>8417.5</v>
      </c>
      <c r="AC82" s="56" t="n">
        <f aca="false">SUM(AC5:AC81)</f>
        <v>0</v>
      </c>
      <c r="AD82" s="56" t="n">
        <f aca="false">SUM(AD5:AD81)</f>
        <v>0</v>
      </c>
      <c r="AE82" s="56" t="n">
        <f aca="false">SUM(AE5:AE81)</f>
        <v>1000</v>
      </c>
      <c r="AF82" s="56" t="n">
        <f aca="false">SUM(AF5:AF81)</f>
        <v>-50010.2468428571</v>
      </c>
      <c r="AG82" s="56" t="n">
        <f aca="false">SUM(AG5:AG81)</f>
        <v>-0.00142857142845187</v>
      </c>
    </row>
    <row r="83" customFormat="false" ht="12" hidden="false" customHeight="true" outlineLevel="0" collapsed="false"/>
    <row r="84" customFormat="false" ht="12" hidden="false" customHeight="true" outlineLevel="0" collapsed="false">
      <c r="K84" s="5" t="n">
        <f aca="false">+K82+J82+H82</f>
        <v>50182.89</v>
      </c>
      <c r="P84" s="5" t="n">
        <f aca="false">P82+Q82</f>
        <v>31010.34</v>
      </c>
      <c r="AF84" s="5" t="n">
        <f aca="false">+AF82</f>
        <v>-50010.2468428571</v>
      </c>
    </row>
    <row r="85" customFormat="false" ht="12" hidden="false" customHeight="true" outlineLevel="0" collapsed="false"/>
    <row r="86" customFormat="false" ht="12" hidden="false" customHeight="true" outlineLevel="0" collapsed="false">
      <c r="C86" s="58" t="s">
        <v>140</v>
      </c>
      <c r="G86" s="57"/>
      <c r="K86" s="59"/>
      <c r="L86" s="59"/>
      <c r="M86" s="59"/>
    </row>
    <row r="87" customFormat="false" ht="12" hidden="false" customHeight="true" outlineLevel="0" collapsed="false"/>
    <row r="88" customFormat="false" ht="12" hidden="false" customHeight="true" outlineLevel="0" collapsed="false"/>
    <row r="89" customFormat="false" ht="12" hidden="false" customHeight="true" outlineLevel="0" collapsed="false">
      <c r="A89" s="3"/>
      <c r="B89" s="3"/>
      <c r="D89" s="3"/>
      <c r="E89" s="3"/>
      <c r="F89" s="3"/>
      <c r="H89" s="3"/>
      <c r="I89" s="3"/>
      <c r="J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customFormat="false" ht="12" hidden="false" customHeight="true" outlineLevel="0" collapsed="false"/>
    <row r="91" customFormat="false" ht="12" hidden="false" customHeight="true" outlineLevel="0" collapsed="false"/>
    <row r="92" customFormat="false" ht="12" hidden="false" customHeight="true" outlineLevel="0" collapsed="false"/>
    <row r="93" customFormat="false" ht="12" hidden="false" customHeight="true" outlineLevel="0" collapsed="false"/>
    <row r="94" customFormat="false" ht="12" hidden="false" customHeight="true" outlineLevel="0" collapsed="false"/>
    <row r="95" customFormat="false" ht="12" hidden="false" customHeight="true" outlineLevel="0" collapsed="false"/>
    <row r="96" customFormat="false" ht="12" hidden="false" customHeight="true" outlineLevel="0" collapsed="false">
      <c r="Q96" s="5" t="n">
        <v>0</v>
      </c>
    </row>
    <row r="97" customFormat="false" ht="12" hidden="false" customHeight="true" outlineLevel="0" collapsed="false"/>
  </sheetData>
  <mergeCells count="1">
    <mergeCell ref="K86:M8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7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1.25" zeroHeight="false" outlineLevelRow="0" outlineLevelCol="0"/>
  <cols>
    <col collapsed="false" customWidth="true" hidden="false" outlineLevel="0" max="1" min="1" style="1" width="12.05"/>
    <col collapsed="false" customWidth="true" hidden="true" outlineLevel="0" max="2" min="2" style="2" width="9.17"/>
    <col collapsed="false" customWidth="true" hidden="false" outlineLevel="0" max="3" min="3" style="3" width="32.58"/>
    <col collapsed="false" customWidth="true" hidden="false" outlineLevel="0" max="4" min="4" style="4" width="17.63"/>
    <col collapsed="false" customWidth="true" hidden="false" outlineLevel="0" max="5" min="5" style="4" width="28.61"/>
    <col collapsed="false" customWidth="true" hidden="false" outlineLevel="0" max="6" min="6" style="2" width="9.89"/>
    <col collapsed="false" customWidth="true" hidden="false" outlineLevel="0" max="7" min="7" style="3" width="34.73"/>
    <col collapsed="false" customWidth="true" hidden="false" outlineLevel="0" max="8" min="8" style="5" width="10.07"/>
    <col collapsed="false" customWidth="true" hidden="false" outlineLevel="0" max="9" min="9" style="5" width="10.61"/>
    <col collapsed="false" customWidth="true" hidden="false" outlineLevel="0" max="10" min="10" style="5" width="12.76"/>
    <col collapsed="false" customWidth="true" hidden="false" outlineLevel="0" max="11" min="11" style="5" width="15.29"/>
    <col collapsed="false" customWidth="true" hidden="false" outlineLevel="0" max="12" min="12" style="6" width="10.24"/>
    <col collapsed="false" customWidth="true" hidden="false" outlineLevel="0" max="13" min="13" style="5" width="14.39"/>
    <col collapsed="false" customWidth="true" hidden="false" outlineLevel="0" max="14" min="14" style="5" width="9.89"/>
    <col collapsed="false" customWidth="true" hidden="false" outlineLevel="0" max="15" min="15" style="5" width="10.43"/>
    <col collapsed="false" customWidth="true" hidden="false" outlineLevel="0" max="16" min="16" style="5" width="14.39"/>
    <col collapsed="false" customWidth="true" hidden="false" outlineLevel="0" max="17" min="17" style="5" width="12.59"/>
    <col collapsed="false" customWidth="true" hidden="false" outlineLevel="0" max="18" min="18" style="5" width="10.78"/>
    <col collapsed="false" customWidth="true" hidden="false" outlineLevel="0" max="19" min="19" style="5" width="10.43"/>
    <col collapsed="false" customWidth="true" hidden="false" outlineLevel="0" max="22" min="20" style="5" width="12.41"/>
    <col collapsed="false" customWidth="true" hidden="false" outlineLevel="0" max="24" min="23" style="5" width="9.89"/>
    <col collapsed="false" customWidth="true" hidden="false" outlineLevel="0" max="25" min="25" style="5" width="10.61"/>
    <col collapsed="false" customWidth="true" hidden="false" outlineLevel="0" max="26" min="26" style="5" width="10.78"/>
    <col collapsed="false" customWidth="true" hidden="false" outlineLevel="0" max="27" min="27" style="5" width="8.63"/>
    <col collapsed="false" customWidth="true" hidden="false" outlineLevel="0" max="28" min="28" style="5" width="11.87"/>
    <col collapsed="false" customWidth="true" hidden="false" outlineLevel="0" max="29" min="29" style="5" width="12.41"/>
    <col collapsed="false" customWidth="true" hidden="false" outlineLevel="0" max="30" min="30" style="5" width="9.89"/>
    <col collapsed="false" customWidth="true" hidden="false" outlineLevel="0" max="31" min="31" style="5" width="10.78"/>
    <col collapsed="false" customWidth="true" hidden="false" outlineLevel="0" max="32" min="32" style="5" width="11.87"/>
    <col collapsed="false" customWidth="true" hidden="false" outlineLevel="0" max="33" min="33" style="3" width="12.41"/>
    <col collapsed="false" customWidth="false" hidden="false" outlineLevel="0" max="257" min="34" style="3" width="11.5"/>
    <col collapsed="false" customWidth="false" hidden="false" outlineLevel="0" max="1025" min="258" style="0" width="11.5"/>
  </cols>
  <sheetData>
    <row r="1" customFormat="false" ht="12" hidden="false" customHeight="true" outlineLevel="0" collapsed="false">
      <c r="A1" s="7" t="s">
        <v>0</v>
      </c>
      <c r="C1" s="8"/>
    </row>
    <row r="2" customFormat="false" ht="12" hidden="false" customHeight="true" outlineLevel="0" collapsed="false">
      <c r="A2" s="7" t="s">
        <v>1</v>
      </c>
    </row>
    <row r="3" customFormat="false" ht="12" hidden="false" customHeight="true" outlineLevel="0" collapsed="false">
      <c r="A3" s="7" t="s">
        <v>551</v>
      </c>
      <c r="B3" s="8"/>
      <c r="C3" s="9"/>
      <c r="N3" s="10" t="n">
        <v>1301</v>
      </c>
      <c r="O3" s="10" t="n">
        <v>2402</v>
      </c>
      <c r="P3" s="10" t="n">
        <v>5001</v>
      </c>
      <c r="Q3" s="10" t="n">
        <v>5002</v>
      </c>
      <c r="R3" s="10" t="n">
        <v>6220</v>
      </c>
      <c r="S3" s="10" t="n">
        <v>6219</v>
      </c>
      <c r="T3" s="10" t="n">
        <v>6212</v>
      </c>
      <c r="U3" s="10"/>
      <c r="V3" s="10" t="n">
        <v>6222</v>
      </c>
      <c r="W3" s="10" t="n">
        <v>6229</v>
      </c>
      <c r="X3" s="10" t="n">
        <v>6211</v>
      </c>
      <c r="Y3" s="10" t="s">
        <v>3</v>
      </c>
      <c r="Z3" s="10"/>
      <c r="AA3" s="10" t="n">
        <v>6230</v>
      </c>
      <c r="AB3" s="10" t="s">
        <v>4</v>
      </c>
      <c r="AC3" s="10" t="n">
        <v>6202</v>
      </c>
      <c r="AD3" s="10" t="n">
        <v>6109</v>
      </c>
      <c r="AE3" s="10" t="n">
        <v>6236</v>
      </c>
      <c r="AF3" s="10" t="n">
        <v>1002</v>
      </c>
    </row>
    <row r="4" s="14" customFormat="true" ht="30" hidden="false" customHeight="true" outlineLevel="0" collapsed="false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22</v>
      </c>
      <c r="S4" s="13" t="s">
        <v>23</v>
      </c>
      <c r="T4" s="13" t="s">
        <v>24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3" t="s">
        <v>33</v>
      </c>
      <c r="AD4" s="13" t="s">
        <v>34</v>
      </c>
      <c r="AE4" s="13" t="s">
        <v>35</v>
      </c>
      <c r="AF4" s="13" t="s">
        <v>36</v>
      </c>
    </row>
    <row r="5" s="26" customFormat="true" ht="20.25" hidden="false" customHeight="true" outlineLevel="0" collapsed="false">
      <c r="A5" s="15" t="n">
        <v>42887</v>
      </c>
      <c r="B5" s="16"/>
      <c r="C5" s="17" t="s">
        <v>431</v>
      </c>
      <c r="D5" s="17" t="s">
        <v>432</v>
      </c>
      <c r="E5" s="17" t="s">
        <v>533</v>
      </c>
      <c r="F5" s="42" t="n">
        <v>193807</v>
      </c>
      <c r="G5" s="43" t="s">
        <v>552</v>
      </c>
      <c r="H5" s="21"/>
      <c r="I5" s="21"/>
      <c r="J5" s="21"/>
      <c r="K5" s="22" t="n">
        <v>1149</v>
      </c>
      <c r="L5" s="23"/>
      <c r="M5" s="24" t="n">
        <f aca="false">SUM(H5:J5,K5/1.12)</f>
        <v>1025.89285714286</v>
      </c>
      <c r="N5" s="24" t="n">
        <f aca="false">K5/1.12*0.12</f>
        <v>123.107142857143</v>
      </c>
      <c r="O5" s="24" t="n">
        <f aca="false">-SUM(I5:J5,K5/1.12)*L5</f>
        <v>-0</v>
      </c>
      <c r="P5" s="24"/>
      <c r="Q5" s="24"/>
      <c r="R5" s="24"/>
      <c r="S5" s="24"/>
      <c r="T5" s="24"/>
      <c r="U5" s="24"/>
      <c r="V5" s="24"/>
      <c r="W5" s="24"/>
      <c r="X5" s="24" t="n">
        <v>1025.89</v>
      </c>
      <c r="Y5" s="24"/>
      <c r="Z5" s="24"/>
      <c r="AA5" s="24"/>
      <c r="AB5" s="24"/>
      <c r="AC5" s="24"/>
      <c r="AD5" s="24"/>
      <c r="AE5" s="24"/>
      <c r="AF5" s="24" t="n">
        <f aca="false">-SUM(N5:AE5)</f>
        <v>-1148.99714285714</v>
      </c>
      <c r="AG5" s="25" t="n">
        <f aca="false">SUM(H5:K5)+AF5+O5</f>
        <v>0.00285714285701033</v>
      </c>
    </row>
    <row r="6" s="26" customFormat="true" ht="20.25" hidden="false" customHeight="true" outlineLevel="0" collapsed="false">
      <c r="A6" s="15" t="n">
        <v>42892</v>
      </c>
      <c r="B6" s="16"/>
      <c r="C6" s="17" t="s">
        <v>474</v>
      </c>
      <c r="D6" s="17"/>
      <c r="E6" s="17"/>
      <c r="F6" s="42"/>
      <c r="G6" s="43" t="s">
        <v>553</v>
      </c>
      <c r="H6" s="21" t="n">
        <f aca="false">481*4</f>
        <v>1924</v>
      </c>
      <c r="I6" s="21"/>
      <c r="J6" s="21"/>
      <c r="K6" s="22"/>
      <c r="L6" s="23"/>
      <c r="M6" s="24" t="n">
        <f aca="false">SUM(H6:J6,K6/1.12)</f>
        <v>1924</v>
      </c>
      <c r="N6" s="24" t="n">
        <f aca="false">K6/1.12*0.12</f>
        <v>0</v>
      </c>
      <c r="O6" s="24" t="n">
        <f aca="false">-SUM(I6:J6,K6/1.12)*L6</f>
        <v>-0</v>
      </c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 t="n">
        <v>1924</v>
      </c>
      <c r="AC6" s="24"/>
      <c r="AD6" s="24"/>
      <c r="AE6" s="24"/>
      <c r="AF6" s="24" t="n">
        <f aca="false">-SUM(N6:AE6)</f>
        <v>-1924</v>
      </c>
      <c r="AG6" s="25" t="n">
        <f aca="false">SUM(H6:K6)+AF6+O6</f>
        <v>0</v>
      </c>
    </row>
    <row r="7" s="26" customFormat="true" ht="20.25" hidden="false" customHeight="true" outlineLevel="0" collapsed="false">
      <c r="A7" s="15" t="n">
        <v>42892</v>
      </c>
      <c r="B7" s="16"/>
      <c r="C7" s="17" t="s">
        <v>46</v>
      </c>
      <c r="D7" s="17" t="s">
        <v>47</v>
      </c>
      <c r="E7" s="17" t="s">
        <v>533</v>
      </c>
      <c r="F7" s="42" t="n">
        <v>44794</v>
      </c>
      <c r="G7" s="42" t="s">
        <v>554</v>
      </c>
      <c r="H7" s="21"/>
      <c r="I7" s="21"/>
      <c r="J7" s="21"/>
      <c r="K7" s="21" t="n">
        <f aca="false">2571.52+308.58</f>
        <v>2880.1</v>
      </c>
      <c r="L7" s="23" t="n">
        <v>0.01</v>
      </c>
      <c r="M7" s="24" t="n">
        <f aca="false">SUM(H7:J7,K7/1.12)</f>
        <v>2571.51785714286</v>
      </c>
      <c r="N7" s="24" t="n">
        <f aca="false">K7/1.12*0.12</f>
        <v>308.582142857143</v>
      </c>
      <c r="O7" s="24" t="n">
        <f aca="false">-SUM(I7:J7,K7/1.12)*L7</f>
        <v>-25.7151785714286</v>
      </c>
      <c r="P7" s="24" t="n">
        <v>2571.52</v>
      </c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 t="n">
        <f aca="false">-SUM(N7:AE7)</f>
        <v>-2854.38696428571</v>
      </c>
      <c r="AG7" s="25" t="n">
        <f aca="false">SUM(H7:K7)+AF7+O7</f>
        <v>-0.00214285714304552</v>
      </c>
    </row>
    <row r="8" s="26" customFormat="true" ht="20.25" hidden="false" customHeight="true" outlineLevel="0" collapsed="false">
      <c r="A8" s="15" t="n">
        <v>42892</v>
      </c>
      <c r="B8" s="16"/>
      <c r="C8" s="17" t="s">
        <v>46</v>
      </c>
      <c r="D8" s="17" t="s">
        <v>47</v>
      </c>
      <c r="E8" s="17" t="s">
        <v>533</v>
      </c>
      <c r="F8" s="42" t="n">
        <v>44794</v>
      </c>
      <c r="G8" s="43" t="s">
        <v>555</v>
      </c>
      <c r="H8" s="21"/>
      <c r="I8" s="21"/>
      <c r="J8" s="21" t="n">
        <v>68.75</v>
      </c>
      <c r="K8" s="22"/>
      <c r="L8" s="23"/>
      <c r="M8" s="24" t="n">
        <f aca="false">SUM(H8:J8,K8/1.12)</f>
        <v>68.75</v>
      </c>
      <c r="N8" s="24" t="n">
        <f aca="false">K8/1.12*0.12</f>
        <v>0</v>
      </c>
      <c r="O8" s="24" t="n">
        <f aca="false">-SUM(I8:J8,K8/1.12)*L8</f>
        <v>-0</v>
      </c>
      <c r="P8" s="24" t="n">
        <v>68.75</v>
      </c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 t="n">
        <f aca="false">-SUM(N8:AE8)</f>
        <v>-68.75</v>
      </c>
      <c r="AG8" s="25" t="n">
        <f aca="false">SUM(H8:K8)+AF8+O8</f>
        <v>0</v>
      </c>
    </row>
    <row r="9" s="26" customFormat="true" ht="20.25" hidden="false" customHeight="true" outlineLevel="0" collapsed="false">
      <c r="A9" s="15" t="n">
        <v>42892</v>
      </c>
      <c r="B9" s="16"/>
      <c r="C9" s="17" t="s">
        <v>424</v>
      </c>
      <c r="D9" s="17"/>
      <c r="E9" s="17"/>
      <c r="F9" s="42"/>
      <c r="G9" s="43" t="s">
        <v>501</v>
      </c>
      <c r="H9" s="21" t="n">
        <v>600</v>
      </c>
      <c r="I9" s="21"/>
      <c r="J9" s="21"/>
      <c r="K9" s="22"/>
      <c r="L9" s="23"/>
      <c r="M9" s="24" t="n">
        <f aca="false">SUM(H9:J9,K9/1.12)</f>
        <v>600</v>
      </c>
      <c r="N9" s="24" t="n">
        <f aca="false">K9/1.12*0.12</f>
        <v>0</v>
      </c>
      <c r="O9" s="24" t="n">
        <f aca="false">-SUM(I9:J9,K9/1.12)*L9</f>
        <v>-0</v>
      </c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 t="n">
        <v>600</v>
      </c>
      <c r="AF9" s="24" t="n">
        <f aca="false">-SUM(N9:AE9)</f>
        <v>-600</v>
      </c>
      <c r="AG9" s="25" t="n">
        <f aca="false">SUM(H9:K9)+AF9+O9</f>
        <v>0</v>
      </c>
    </row>
    <row r="10" s="26" customFormat="true" ht="20.25" hidden="false" customHeight="true" outlineLevel="0" collapsed="false">
      <c r="A10" s="15" t="n">
        <v>42893</v>
      </c>
      <c r="B10" s="16"/>
      <c r="C10" s="17" t="s">
        <v>556</v>
      </c>
      <c r="D10" s="17" t="s">
        <v>280</v>
      </c>
      <c r="E10" s="17" t="s">
        <v>72</v>
      </c>
      <c r="F10" s="42" t="n">
        <v>1102</v>
      </c>
      <c r="G10" s="43" t="s">
        <v>557</v>
      </c>
      <c r="H10" s="21"/>
      <c r="I10" s="21"/>
      <c r="J10" s="21" t="n">
        <v>3820</v>
      </c>
      <c r="K10" s="22"/>
      <c r="L10" s="23"/>
      <c r="M10" s="24" t="n">
        <f aca="false">SUM(H10:J10,K10/1.12)</f>
        <v>3820</v>
      </c>
      <c r="N10" s="24" t="n">
        <f aca="false">K10/1.12*0.12</f>
        <v>0</v>
      </c>
      <c r="O10" s="24" t="n">
        <f aca="false">-SUM(I10:J10,K10/1.12)*L10</f>
        <v>-0</v>
      </c>
      <c r="P10" s="24" t="n">
        <v>3820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 t="n">
        <f aca="false">-SUM(N10:AE10)</f>
        <v>-3820</v>
      </c>
      <c r="AG10" s="25" t="n">
        <f aca="false">SUM(H10:K10)+AF10+O10</f>
        <v>0</v>
      </c>
    </row>
    <row r="11" s="26" customFormat="true" ht="20.25" hidden="false" customHeight="true" outlineLevel="0" collapsed="false">
      <c r="A11" s="15" t="n">
        <v>42893</v>
      </c>
      <c r="B11" s="16"/>
      <c r="C11" s="17" t="s">
        <v>88</v>
      </c>
      <c r="D11" s="17"/>
      <c r="E11" s="17"/>
      <c r="F11" s="42"/>
      <c r="G11" s="43" t="s">
        <v>515</v>
      </c>
      <c r="H11" s="21" t="n">
        <v>100</v>
      </c>
      <c r="I11" s="21"/>
      <c r="J11" s="21"/>
      <c r="K11" s="22"/>
      <c r="L11" s="23"/>
      <c r="M11" s="24" t="n">
        <f aca="false">SUM(H11:J11,K11/1.12)</f>
        <v>100</v>
      </c>
      <c r="N11" s="24" t="n">
        <f aca="false">K11/1.12*0.12</f>
        <v>0</v>
      </c>
      <c r="O11" s="24" t="n">
        <f aca="false">-SUM(I11:J11,K11/1.12)*L11</f>
        <v>-0</v>
      </c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 t="n">
        <v>100</v>
      </c>
      <c r="AB11" s="24"/>
      <c r="AC11" s="24"/>
      <c r="AD11" s="24"/>
      <c r="AE11" s="24"/>
      <c r="AF11" s="24" t="n">
        <f aca="false">-SUM(N11:AE11)</f>
        <v>-100</v>
      </c>
      <c r="AG11" s="25" t="n">
        <f aca="false">SUM(H11:K11)+AF11+O11</f>
        <v>0</v>
      </c>
    </row>
    <row r="12" s="26" customFormat="true" ht="38.25" hidden="false" customHeight="true" outlineLevel="0" collapsed="false">
      <c r="A12" s="15" t="n">
        <v>42894</v>
      </c>
      <c r="B12" s="16"/>
      <c r="C12" s="17" t="s">
        <v>37</v>
      </c>
      <c r="D12" s="17" t="s">
        <v>105</v>
      </c>
      <c r="E12" s="17" t="s">
        <v>217</v>
      </c>
      <c r="F12" s="42" t="n">
        <v>604596</v>
      </c>
      <c r="G12" s="43" t="s">
        <v>558</v>
      </c>
      <c r="H12" s="21"/>
      <c r="I12" s="21"/>
      <c r="J12" s="21"/>
      <c r="K12" s="22" t="n">
        <v>549.75</v>
      </c>
      <c r="L12" s="23"/>
      <c r="M12" s="24" t="n">
        <f aca="false">SUM(H12:J12,K12/1.12)</f>
        <v>490.848214285714</v>
      </c>
      <c r="N12" s="24" t="n">
        <f aca="false">K12/1.12*0.12</f>
        <v>58.9017857142857</v>
      </c>
      <c r="O12" s="24" t="n">
        <f aca="false">-SUM(I12:J12,K12/1.12)*L12</f>
        <v>-0</v>
      </c>
      <c r="P12" s="24"/>
      <c r="Q12" s="24"/>
      <c r="R12" s="24"/>
      <c r="S12" s="24"/>
      <c r="T12" s="24" t="n">
        <v>490.85</v>
      </c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 t="n">
        <f aca="false">-SUM(N12:AE12)</f>
        <v>-549.751785714286</v>
      </c>
      <c r="AG12" s="25" t="n">
        <f aca="false">SUM(H12:K12)+AF12+O12</f>
        <v>-0.0017857142856883</v>
      </c>
    </row>
    <row r="13" s="26" customFormat="true" ht="21" hidden="false" customHeight="true" outlineLevel="0" collapsed="false">
      <c r="A13" s="15" t="n">
        <v>42893</v>
      </c>
      <c r="B13" s="16"/>
      <c r="C13" s="17" t="s">
        <v>556</v>
      </c>
      <c r="D13" s="17" t="s">
        <v>280</v>
      </c>
      <c r="E13" s="17" t="s">
        <v>72</v>
      </c>
      <c r="F13" s="42" t="n">
        <v>1102</v>
      </c>
      <c r="G13" s="43" t="s">
        <v>559</v>
      </c>
      <c r="H13" s="21"/>
      <c r="I13" s="21"/>
      <c r="J13" s="21" t="n">
        <v>330</v>
      </c>
      <c r="K13" s="22"/>
      <c r="L13" s="23"/>
      <c r="M13" s="24" t="n">
        <f aca="false">SUM(H13:J13,K13/1.12)</f>
        <v>330</v>
      </c>
      <c r="N13" s="24" t="n">
        <f aca="false">K13/1.12*0.12</f>
        <v>0</v>
      </c>
      <c r="O13" s="24" t="n">
        <f aca="false">-SUM(I13:J13,K13/1.12)*L13</f>
        <v>-0</v>
      </c>
      <c r="P13" s="24" t="n">
        <v>330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 t="n">
        <f aca="false">-SUM(N13:AE13)</f>
        <v>-330</v>
      </c>
      <c r="AG13" s="25"/>
    </row>
    <row r="14" s="26" customFormat="true" ht="20.25" hidden="false" customHeight="true" outlineLevel="0" collapsed="false">
      <c r="A14" s="15" t="n">
        <v>42894</v>
      </c>
      <c r="B14" s="16"/>
      <c r="C14" s="17" t="s">
        <v>560</v>
      </c>
      <c r="D14" s="17"/>
      <c r="E14" s="17"/>
      <c r="F14" s="42"/>
      <c r="G14" s="43" t="s">
        <v>561</v>
      </c>
      <c r="H14" s="21" t="n">
        <v>481</v>
      </c>
      <c r="I14" s="21"/>
      <c r="J14" s="21"/>
      <c r="K14" s="22"/>
      <c r="L14" s="23"/>
      <c r="M14" s="24" t="n">
        <f aca="false">SUM(H14:J14,K14/1.12)</f>
        <v>481</v>
      </c>
      <c r="N14" s="24" t="n">
        <f aca="false">K14/1.12*0.12</f>
        <v>0</v>
      </c>
      <c r="O14" s="24" t="n">
        <f aca="false">-SUM(I14:J14,K14/1.12)*L14</f>
        <v>-0</v>
      </c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 t="n">
        <v>481</v>
      </c>
      <c r="AC14" s="24"/>
      <c r="AD14" s="24"/>
      <c r="AE14" s="24"/>
      <c r="AF14" s="24" t="n">
        <f aca="false">-SUM(N14:AE14)</f>
        <v>-481</v>
      </c>
      <c r="AG14" s="25" t="n">
        <f aca="false">SUM(H14:K14)+AF14+O14</f>
        <v>0</v>
      </c>
    </row>
    <row r="15" s="26" customFormat="true" ht="20.25" hidden="false" customHeight="true" outlineLevel="0" collapsed="false">
      <c r="A15" s="15" t="n">
        <v>42895</v>
      </c>
      <c r="B15" s="16"/>
      <c r="C15" s="17" t="s">
        <v>560</v>
      </c>
      <c r="D15" s="17"/>
      <c r="E15" s="17"/>
      <c r="F15" s="42"/>
      <c r="G15" s="43" t="s">
        <v>562</v>
      </c>
      <c r="H15" s="21" t="n">
        <v>481</v>
      </c>
      <c r="I15" s="21"/>
      <c r="J15" s="21"/>
      <c r="K15" s="22"/>
      <c r="L15" s="23"/>
      <c r="M15" s="24" t="n">
        <f aca="false">SUM(H15:J15,K15/1.12)</f>
        <v>481</v>
      </c>
      <c r="N15" s="24" t="n">
        <f aca="false">K15/1.12*0.12</f>
        <v>0</v>
      </c>
      <c r="O15" s="24" t="n">
        <f aca="false">-SUM(I15:J15,K15/1.12)*L15</f>
        <v>-0</v>
      </c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 t="n">
        <v>481</v>
      </c>
      <c r="AC15" s="24"/>
      <c r="AD15" s="24"/>
      <c r="AE15" s="24"/>
      <c r="AF15" s="24" t="n">
        <f aca="false">-SUM(N15:AE15)</f>
        <v>-481</v>
      </c>
      <c r="AG15" s="25" t="n">
        <f aca="false">SUM(H15:K15)+AF15+O15</f>
        <v>0</v>
      </c>
    </row>
    <row r="16" s="39" customFormat="true" ht="20.25" hidden="false" customHeight="true" outlineLevel="0" collapsed="false">
      <c r="A16" s="64" t="n">
        <v>42895</v>
      </c>
      <c r="B16" s="29"/>
      <c r="C16" s="30" t="s">
        <v>76</v>
      </c>
      <c r="D16" s="30" t="s">
        <v>77</v>
      </c>
      <c r="E16" s="30" t="s">
        <v>39</v>
      </c>
      <c r="F16" s="65" t="n">
        <v>1</v>
      </c>
      <c r="G16" s="66" t="s">
        <v>563</v>
      </c>
      <c r="H16" s="34"/>
      <c r="I16" s="34"/>
      <c r="J16" s="34"/>
      <c r="K16" s="35" t="n">
        <v>172.5</v>
      </c>
      <c r="L16" s="36"/>
      <c r="M16" s="37" t="n">
        <f aca="false">SUM(H16:J16,K16/1.12)</f>
        <v>154.017857142857</v>
      </c>
      <c r="N16" s="37" t="n">
        <f aca="false">K16/1.12*0.12</f>
        <v>18.4821428571429</v>
      </c>
      <c r="O16" s="37" t="n">
        <f aca="false">-SUM(I16:J16,K16/1.12)*L16</f>
        <v>-0</v>
      </c>
      <c r="P16" s="37" t="n">
        <v>154.02</v>
      </c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 t="n">
        <f aca="false">-SUM(N16:AE16)</f>
        <v>-172.502142857143</v>
      </c>
      <c r="AG16" s="38" t="n">
        <f aca="false">SUM(H16:K16)+AF16+O16</f>
        <v>-0.00214285714287143</v>
      </c>
    </row>
    <row r="17" s="26" customFormat="true" ht="20.25" hidden="false" customHeight="true" outlineLevel="0" collapsed="false">
      <c r="A17" s="15" t="n">
        <v>42896</v>
      </c>
      <c r="B17" s="16"/>
      <c r="C17" s="17" t="s">
        <v>564</v>
      </c>
      <c r="D17" s="17" t="s">
        <v>565</v>
      </c>
      <c r="E17" s="17" t="s">
        <v>566</v>
      </c>
      <c r="F17" s="42" t="n">
        <v>2533</v>
      </c>
      <c r="G17" s="42" t="s">
        <v>567</v>
      </c>
      <c r="H17" s="21"/>
      <c r="I17" s="21"/>
      <c r="J17" s="21"/>
      <c r="K17" s="21" t="n">
        <v>500</v>
      </c>
      <c r="L17" s="23"/>
      <c r="M17" s="24" t="n">
        <f aca="false">SUM(H17:J17,K17/1.12)</f>
        <v>446.428571428571</v>
      </c>
      <c r="N17" s="24" t="n">
        <f aca="false">K17/1.12*0.12</f>
        <v>53.5714285714286</v>
      </c>
      <c r="O17" s="24" t="n">
        <f aca="false">-SUM(I17:J17,K17/1.12)*L17</f>
        <v>-0</v>
      </c>
      <c r="P17" s="24"/>
      <c r="Q17" s="24"/>
      <c r="R17" s="24"/>
      <c r="S17" s="24"/>
      <c r="T17" s="24"/>
      <c r="U17" s="24"/>
      <c r="V17" s="24"/>
      <c r="W17" s="24"/>
      <c r="X17" s="24"/>
      <c r="Y17" s="24" t="n">
        <v>446.43</v>
      </c>
      <c r="Z17" s="24"/>
      <c r="AA17" s="24"/>
      <c r="AB17" s="24"/>
      <c r="AC17" s="24"/>
      <c r="AD17" s="24"/>
      <c r="AE17" s="24"/>
      <c r="AF17" s="24" t="n">
        <f aca="false">-SUM(N17:AE17)</f>
        <v>-500.001428571429</v>
      </c>
      <c r="AG17" s="25" t="n">
        <f aca="false">SUM(H17:K17)+AF17+O17</f>
        <v>-0.00142857142856201</v>
      </c>
    </row>
    <row r="18" s="26" customFormat="true" ht="20.25" hidden="false" customHeight="true" outlineLevel="0" collapsed="false">
      <c r="A18" s="15" t="n">
        <v>42899</v>
      </c>
      <c r="B18" s="16"/>
      <c r="C18" s="17" t="s">
        <v>179</v>
      </c>
      <c r="D18" s="17" t="s">
        <v>127</v>
      </c>
      <c r="E18" s="17" t="s">
        <v>568</v>
      </c>
      <c r="F18" s="42" t="n">
        <v>17428</v>
      </c>
      <c r="G18" s="43" t="s">
        <v>286</v>
      </c>
      <c r="H18" s="21"/>
      <c r="I18" s="21"/>
      <c r="J18" s="21"/>
      <c r="K18" s="22" t="n">
        <v>906.73</v>
      </c>
      <c r="L18" s="23"/>
      <c r="M18" s="24" t="n">
        <f aca="false">SUM(H18:J18,K18/1.12)</f>
        <v>809.580357142857</v>
      </c>
      <c r="N18" s="24" t="n">
        <f aca="false">K18/1.12*0.12</f>
        <v>97.1496428571428</v>
      </c>
      <c r="O18" s="24" t="n">
        <f aca="false">-SUM(I18:J18,K18/1.12)*L18</f>
        <v>-0</v>
      </c>
      <c r="P18" s="24" t="n">
        <v>809.58</v>
      </c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 t="n">
        <f aca="false">-SUM(N18:AE18)</f>
        <v>-906.729642857143</v>
      </c>
      <c r="AG18" s="25" t="n">
        <f aca="false">SUM(H18:K18)+AF18+O18</f>
        <v>0.000357142857183135</v>
      </c>
    </row>
    <row r="19" s="26" customFormat="true" ht="20.25" hidden="false" customHeight="true" outlineLevel="0" collapsed="false">
      <c r="A19" s="15" t="n">
        <v>42929</v>
      </c>
      <c r="B19" s="16"/>
      <c r="C19" s="17" t="s">
        <v>46</v>
      </c>
      <c r="D19" s="17" t="s">
        <v>47</v>
      </c>
      <c r="E19" s="17" t="s">
        <v>533</v>
      </c>
      <c r="F19" s="42" t="n">
        <v>35253</v>
      </c>
      <c r="G19" s="43" t="s">
        <v>569</v>
      </c>
      <c r="H19" s="21"/>
      <c r="I19" s="21"/>
      <c r="J19" s="21"/>
      <c r="K19" s="22" t="n">
        <v>308.5</v>
      </c>
      <c r="L19" s="23"/>
      <c r="M19" s="24" t="n">
        <f aca="false">SUM(H19:J19,K19/1.12)</f>
        <v>275.446428571429</v>
      </c>
      <c r="N19" s="24" t="n">
        <f aca="false">K19/1.12*0.12</f>
        <v>33.0535714285714</v>
      </c>
      <c r="O19" s="24" t="n">
        <f aca="false">-SUM(I19:J19,K19/1.12)*L19</f>
        <v>-0</v>
      </c>
      <c r="P19" s="24"/>
      <c r="Q19" s="24"/>
      <c r="R19" s="24"/>
      <c r="S19" s="24"/>
      <c r="T19" s="24"/>
      <c r="U19" s="24"/>
      <c r="V19" s="24"/>
      <c r="W19" s="24"/>
      <c r="X19" s="24"/>
      <c r="Y19" s="24" t="n">
        <v>275.45</v>
      </c>
      <c r="Z19" s="24"/>
      <c r="AA19" s="24"/>
      <c r="AB19" s="24"/>
      <c r="AC19" s="24"/>
      <c r="AD19" s="24"/>
      <c r="AE19" s="24"/>
      <c r="AF19" s="24" t="n">
        <f aca="false">-SUM(N19:AE19)</f>
        <v>-308.503571428571</v>
      </c>
      <c r="AG19" s="25" t="n">
        <f aca="false">SUM(H19:K19)+AF19+O19</f>
        <v>-0.00357142857143344</v>
      </c>
    </row>
    <row r="20" s="26" customFormat="true" ht="20.25" hidden="false" customHeight="true" outlineLevel="0" collapsed="false">
      <c r="A20" s="15" t="n">
        <v>42899</v>
      </c>
      <c r="B20" s="16"/>
      <c r="C20" s="17" t="s">
        <v>46</v>
      </c>
      <c r="D20" s="17" t="s">
        <v>47</v>
      </c>
      <c r="E20" s="17" t="s">
        <v>533</v>
      </c>
      <c r="F20" s="42" t="n">
        <v>31620</v>
      </c>
      <c r="G20" s="43" t="s">
        <v>570</v>
      </c>
      <c r="H20" s="21"/>
      <c r="I20" s="21"/>
      <c r="J20" s="21"/>
      <c r="K20" s="22" t="n">
        <v>119.9</v>
      </c>
      <c r="L20" s="23"/>
      <c r="M20" s="24" t="n">
        <f aca="false">SUM(H20:J20,K20/1.12)</f>
        <v>107.053571428571</v>
      </c>
      <c r="N20" s="24" t="n">
        <f aca="false">K20/1.12*0.12</f>
        <v>12.8464285714286</v>
      </c>
      <c r="O20" s="24" t="n">
        <f aca="false">-SUM(I20:J20,K20/1.12)*L20</f>
        <v>-0</v>
      </c>
      <c r="P20" s="24"/>
      <c r="Q20" s="24"/>
      <c r="R20" s="24"/>
      <c r="S20" s="24"/>
      <c r="T20" s="24"/>
      <c r="U20" s="24"/>
      <c r="V20" s="24"/>
      <c r="W20" s="24"/>
      <c r="X20" s="24"/>
      <c r="Y20" s="24" t="n">
        <v>107.05</v>
      </c>
      <c r="Z20" s="24"/>
      <c r="AA20" s="24"/>
      <c r="AB20" s="24"/>
      <c r="AC20" s="24"/>
      <c r="AD20" s="24"/>
      <c r="AE20" s="24"/>
      <c r="AF20" s="24" t="n">
        <f aca="false">-SUM(N20:AE20)</f>
        <v>-119.896428571429</v>
      </c>
      <c r="AG20" s="25" t="n">
        <f aca="false">SUM(H20:K20)+AF20+O20</f>
        <v>0.00357142857143344</v>
      </c>
    </row>
    <row r="21" s="26" customFormat="true" ht="20.25" hidden="false" customHeight="true" outlineLevel="0" collapsed="false">
      <c r="A21" s="15" t="n">
        <v>42900</v>
      </c>
      <c r="B21" s="16"/>
      <c r="C21" s="17" t="s">
        <v>46</v>
      </c>
      <c r="D21" s="17" t="s">
        <v>47</v>
      </c>
      <c r="E21" s="17" t="s">
        <v>533</v>
      </c>
      <c r="F21" s="42" t="n">
        <v>42956</v>
      </c>
      <c r="G21" s="43" t="s">
        <v>571</v>
      </c>
      <c r="H21" s="21"/>
      <c r="I21" s="21"/>
      <c r="J21" s="21" t="n">
        <v>592.1</v>
      </c>
      <c r="K21" s="22"/>
      <c r="L21" s="23" t="n">
        <v>0.01</v>
      </c>
      <c r="M21" s="24" t="n">
        <f aca="false">SUM(H21:J21,K21/1.12)</f>
        <v>592.1</v>
      </c>
      <c r="N21" s="24" t="n">
        <f aca="false">K21/1.12*0.12</f>
        <v>0</v>
      </c>
      <c r="O21" s="24" t="n">
        <f aca="false">-SUM(I21:J21,K21/1.12)*L21</f>
        <v>-5.921</v>
      </c>
      <c r="P21" s="24" t="n">
        <v>592.1</v>
      </c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 t="n">
        <f aca="false">-SUM(N21:AE21)</f>
        <v>-586.179</v>
      </c>
      <c r="AG21" s="25" t="n">
        <f aca="false">SUM(H21:K21)+AF21+O21</f>
        <v>4.88498130835069E-014</v>
      </c>
    </row>
    <row r="22" s="26" customFormat="true" ht="20.25" hidden="false" customHeight="true" outlineLevel="0" collapsed="false">
      <c r="A22" s="15" t="n">
        <v>42900</v>
      </c>
      <c r="B22" s="16"/>
      <c r="C22" s="17" t="s">
        <v>46</v>
      </c>
      <c r="D22" s="17" t="s">
        <v>47</v>
      </c>
      <c r="E22" s="17" t="s">
        <v>533</v>
      </c>
      <c r="F22" s="42" t="n">
        <v>42956</v>
      </c>
      <c r="G22" s="43" t="s">
        <v>572</v>
      </c>
      <c r="H22" s="21"/>
      <c r="I22" s="21"/>
      <c r="J22" s="21"/>
      <c r="K22" s="22" t="n">
        <f aca="false">1945.83+233.52</f>
        <v>2179.35</v>
      </c>
      <c r="L22" s="23" t="n">
        <v>0.01</v>
      </c>
      <c r="M22" s="24" t="n">
        <f aca="false">SUM(H22:J22,K22/1.12)</f>
        <v>1945.84821428571</v>
      </c>
      <c r="N22" s="24" t="n">
        <f aca="false">K22/1.12*0.12</f>
        <v>233.501785714286</v>
      </c>
      <c r="O22" s="24" t="n">
        <f aca="false">-SUM(I22:J22,K22/1.12)*L22</f>
        <v>-19.4584821428571</v>
      </c>
      <c r="P22" s="24" t="n">
        <v>1945.85</v>
      </c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 t="n">
        <f aca="false">-SUM(N22:AE22)</f>
        <v>-2159.89330357143</v>
      </c>
      <c r="AG22" s="25" t="n">
        <f aca="false">SUM(H22:K22)+AF22+O22</f>
        <v>-0.00178571428576291</v>
      </c>
    </row>
    <row r="23" s="26" customFormat="true" ht="20.25" hidden="false" customHeight="true" outlineLevel="0" collapsed="false">
      <c r="A23" s="15" t="n">
        <v>42901</v>
      </c>
      <c r="B23" s="16"/>
      <c r="C23" s="17" t="s">
        <v>573</v>
      </c>
      <c r="D23" s="17" t="s">
        <v>574</v>
      </c>
      <c r="E23" s="17" t="s">
        <v>533</v>
      </c>
      <c r="F23" s="42" t="n">
        <v>891086</v>
      </c>
      <c r="G23" s="43" t="s">
        <v>575</v>
      </c>
      <c r="H23" s="21"/>
      <c r="I23" s="21"/>
      <c r="J23" s="21"/>
      <c r="K23" s="22" t="n">
        <v>719.54</v>
      </c>
      <c r="L23" s="23"/>
      <c r="M23" s="24" t="n">
        <f aca="false">SUM(H23:J23,K23/1.12)</f>
        <v>642.446428571428</v>
      </c>
      <c r="N23" s="24" t="n">
        <f aca="false">K23/1.12*0.12</f>
        <v>77.0935714285714</v>
      </c>
      <c r="O23" s="24" t="n">
        <f aca="false">-SUM(I23:J23,K23/1.12)*L23</f>
        <v>-0</v>
      </c>
      <c r="P23" s="24"/>
      <c r="Q23" s="24"/>
      <c r="R23" s="24"/>
      <c r="S23" s="24"/>
      <c r="T23" s="24"/>
      <c r="U23" s="24"/>
      <c r="V23" s="24"/>
      <c r="W23" s="24"/>
      <c r="X23" s="24"/>
      <c r="Y23" s="24" t="n">
        <v>642.45</v>
      </c>
      <c r="Z23" s="24"/>
      <c r="AA23" s="24"/>
      <c r="AB23" s="24"/>
      <c r="AC23" s="24"/>
      <c r="AD23" s="24"/>
      <c r="AE23" s="24"/>
      <c r="AF23" s="24" t="n">
        <f aca="false">-SUM(N23:AE23)</f>
        <v>-719.543571428572</v>
      </c>
      <c r="AG23" s="25" t="n">
        <f aca="false">SUM(H23:K23)+AF23+O23</f>
        <v>-0.00357142857149029</v>
      </c>
    </row>
    <row r="24" s="26" customFormat="true" ht="20.25" hidden="false" customHeight="true" outlineLevel="0" collapsed="false">
      <c r="A24" s="15" t="n">
        <v>42901</v>
      </c>
      <c r="B24" s="16"/>
      <c r="C24" s="17" t="s">
        <v>76</v>
      </c>
      <c r="D24" s="17" t="s">
        <v>77</v>
      </c>
      <c r="E24" s="17" t="s">
        <v>39</v>
      </c>
      <c r="F24" s="42" t="n">
        <v>219818</v>
      </c>
      <c r="G24" s="43" t="s">
        <v>576</v>
      </c>
      <c r="H24" s="21"/>
      <c r="I24" s="21"/>
      <c r="J24" s="21"/>
      <c r="K24" s="22" t="n">
        <v>220</v>
      </c>
      <c r="L24" s="23"/>
      <c r="M24" s="24" t="n">
        <f aca="false">SUM(H24:J24,K24/1.12)</f>
        <v>196.428571428571</v>
      </c>
      <c r="N24" s="24" t="n">
        <f aca="false">K24/1.12*0.12</f>
        <v>23.5714285714286</v>
      </c>
      <c r="O24" s="24" t="n">
        <f aca="false">-SUM(I24:J24,K24/1.12)*L24</f>
        <v>-0</v>
      </c>
      <c r="P24" s="24"/>
      <c r="Q24" s="24" t="n">
        <v>196.43</v>
      </c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 t="n">
        <f aca="false">-SUM(N24:AE24)</f>
        <v>-220.001428571429</v>
      </c>
      <c r="AG24" s="25" t="n">
        <f aca="false">SUM(H24:K24)+AF24+O24</f>
        <v>-0.00142857142856201</v>
      </c>
    </row>
    <row r="25" s="26" customFormat="true" ht="20.25" hidden="false" customHeight="true" outlineLevel="0" collapsed="false">
      <c r="A25" s="15" t="n">
        <v>42901</v>
      </c>
      <c r="B25" s="16"/>
      <c r="C25" s="17" t="s">
        <v>92</v>
      </c>
      <c r="D25" s="17" t="s">
        <v>93</v>
      </c>
      <c r="E25" s="17" t="s">
        <v>577</v>
      </c>
      <c r="F25" s="42" t="n">
        <v>81159</v>
      </c>
      <c r="G25" s="43" t="s">
        <v>578</v>
      </c>
      <c r="H25" s="21"/>
      <c r="I25" s="21"/>
      <c r="J25" s="21"/>
      <c r="K25" s="22" t="n">
        <v>720</v>
      </c>
      <c r="L25" s="23"/>
      <c r="M25" s="24" t="n">
        <f aca="false">SUM(H25:J25,K25/1.12)</f>
        <v>642.857142857143</v>
      </c>
      <c r="N25" s="24" t="n">
        <f aca="false">K25/1.12*0.12</f>
        <v>77.1428571428571</v>
      </c>
      <c r="O25" s="24" t="n">
        <f aca="false">-SUM(I25:J25,K25/1.12)*L25</f>
        <v>-0</v>
      </c>
      <c r="P25" s="24"/>
      <c r="Q25" s="24"/>
      <c r="R25" s="24"/>
      <c r="S25" s="24"/>
      <c r="T25" s="24"/>
      <c r="U25" s="24"/>
      <c r="V25" s="24"/>
      <c r="W25" s="24"/>
      <c r="X25" s="24" t="n">
        <v>642.86</v>
      </c>
      <c r="Y25" s="24"/>
      <c r="Z25" s="24"/>
      <c r="AA25" s="24"/>
      <c r="AB25" s="24"/>
      <c r="AC25" s="24"/>
      <c r="AD25" s="24"/>
      <c r="AE25" s="24"/>
      <c r="AF25" s="24" t="n">
        <f aca="false">-SUM(N25:AE25)</f>
        <v>-720.002857142857</v>
      </c>
      <c r="AG25" s="25" t="n">
        <f aca="false">SUM(H25:K25)+AF25+O25</f>
        <v>-0.00285714285712402</v>
      </c>
    </row>
    <row r="26" s="26" customFormat="true" ht="20.25" hidden="false" customHeight="true" outlineLevel="0" collapsed="false">
      <c r="A26" s="15" t="n">
        <v>42901</v>
      </c>
      <c r="B26" s="16"/>
      <c r="C26" s="17" t="s">
        <v>92</v>
      </c>
      <c r="D26" s="17" t="s">
        <v>93</v>
      </c>
      <c r="E26" s="17" t="s">
        <v>577</v>
      </c>
      <c r="F26" s="42" t="n">
        <v>81159</v>
      </c>
      <c r="G26" s="43" t="s">
        <v>570</v>
      </c>
      <c r="H26" s="21"/>
      <c r="I26" s="21"/>
      <c r="J26" s="21"/>
      <c r="K26" s="22" t="n">
        <v>149.75</v>
      </c>
      <c r="L26" s="23"/>
      <c r="M26" s="24" t="n">
        <f aca="false">SUM(H26:J26,K26/1.12)</f>
        <v>133.705357142857</v>
      </c>
      <c r="N26" s="24" t="n">
        <f aca="false">K26/1.12*0.12</f>
        <v>16.0446428571429</v>
      </c>
      <c r="O26" s="24" t="n">
        <f aca="false">-SUM(I26:J26,K26/1.12)*L26</f>
        <v>-0</v>
      </c>
      <c r="P26" s="24"/>
      <c r="Q26" s="24"/>
      <c r="R26" s="24"/>
      <c r="S26" s="24"/>
      <c r="T26" s="24"/>
      <c r="U26" s="24"/>
      <c r="V26" s="24"/>
      <c r="W26" s="24"/>
      <c r="X26" s="24"/>
      <c r="Y26" s="24" t="n">
        <v>133.71</v>
      </c>
      <c r="Z26" s="24"/>
      <c r="AA26" s="24"/>
      <c r="AB26" s="24"/>
      <c r="AC26" s="24"/>
      <c r="AD26" s="24"/>
      <c r="AE26" s="24"/>
      <c r="AF26" s="24" t="n">
        <f aca="false">-SUM(N26:AE26)</f>
        <v>-149.754642857143</v>
      </c>
      <c r="AG26" s="25" t="n">
        <f aca="false">SUM(H26:K26)+AF26+O26</f>
        <v>-0.00464285714286916</v>
      </c>
    </row>
    <row r="27" s="26" customFormat="true" ht="20.25" hidden="false" customHeight="true" outlineLevel="0" collapsed="false">
      <c r="A27" s="15" t="n">
        <v>42901</v>
      </c>
      <c r="B27" s="16"/>
      <c r="C27" s="17" t="s">
        <v>252</v>
      </c>
      <c r="D27" s="17"/>
      <c r="E27" s="17"/>
      <c r="F27" s="42"/>
      <c r="G27" s="43" t="s">
        <v>579</v>
      </c>
      <c r="H27" s="21" t="n">
        <v>50</v>
      </c>
      <c r="I27" s="21"/>
      <c r="J27" s="21"/>
      <c r="K27" s="22"/>
      <c r="L27" s="23"/>
      <c r="M27" s="24" t="n">
        <f aca="false">SUM(H27:J27,K27/1.12)</f>
        <v>50</v>
      </c>
      <c r="N27" s="24" t="n">
        <f aca="false">K27/1.12*0.12</f>
        <v>0</v>
      </c>
      <c r="O27" s="24" t="n">
        <f aca="false">-SUM(I27:J27,K27/1.12)*L27</f>
        <v>-0</v>
      </c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 t="n">
        <v>50</v>
      </c>
      <c r="AB27" s="24"/>
      <c r="AC27" s="24"/>
      <c r="AD27" s="24"/>
      <c r="AE27" s="24"/>
      <c r="AF27" s="24" t="n">
        <f aca="false">-SUM(N27:AE27)</f>
        <v>-50</v>
      </c>
      <c r="AG27" s="25" t="n">
        <f aca="false">SUM(H27:K27)+AF27+O27</f>
        <v>0</v>
      </c>
    </row>
    <row r="28" s="26" customFormat="true" ht="20.25" hidden="false" customHeight="true" outlineLevel="0" collapsed="false">
      <c r="A28" s="15" t="n">
        <v>42901</v>
      </c>
      <c r="B28" s="16"/>
      <c r="C28" s="17" t="s">
        <v>252</v>
      </c>
      <c r="D28" s="17"/>
      <c r="E28" s="17"/>
      <c r="F28" s="42"/>
      <c r="G28" s="43" t="s">
        <v>580</v>
      </c>
      <c r="H28" s="21" t="n">
        <v>40</v>
      </c>
      <c r="I28" s="21"/>
      <c r="J28" s="21"/>
      <c r="K28" s="22"/>
      <c r="L28" s="23"/>
      <c r="M28" s="24" t="n">
        <f aca="false">SUM(H28:J28,K28/1.12)</f>
        <v>40</v>
      </c>
      <c r="N28" s="24" t="n">
        <f aca="false">K28/1.12*0.12</f>
        <v>0</v>
      </c>
      <c r="O28" s="24" t="n">
        <f aca="false">-SUM(I28:J28,K28/1.12)*L28</f>
        <v>-0</v>
      </c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 t="n">
        <v>40</v>
      </c>
      <c r="AB28" s="24"/>
      <c r="AC28" s="24"/>
      <c r="AD28" s="24"/>
      <c r="AE28" s="24"/>
      <c r="AF28" s="24" t="n">
        <f aca="false">-SUM(N28:AE28)</f>
        <v>-40</v>
      </c>
      <c r="AG28" s="25" t="n">
        <f aca="false">SUM(H28:K28)+AF28+O28</f>
        <v>0</v>
      </c>
    </row>
    <row r="29" s="26" customFormat="true" ht="20.25" hidden="false" customHeight="true" outlineLevel="0" collapsed="false">
      <c r="A29" s="15" t="n">
        <v>42901</v>
      </c>
      <c r="B29" s="16"/>
      <c r="C29" s="17" t="s">
        <v>46</v>
      </c>
      <c r="D29" s="17" t="s">
        <v>47</v>
      </c>
      <c r="E29" s="17" t="s">
        <v>533</v>
      </c>
      <c r="F29" s="42" t="n">
        <v>42619</v>
      </c>
      <c r="G29" s="43" t="s">
        <v>489</v>
      </c>
      <c r="H29" s="21"/>
      <c r="I29" s="21"/>
      <c r="J29" s="21" t="n">
        <v>64.15</v>
      </c>
      <c r="K29" s="22"/>
      <c r="L29" s="23"/>
      <c r="M29" s="24" t="n">
        <f aca="false">SUM(H29:J29,K29/1.12)</f>
        <v>64.15</v>
      </c>
      <c r="N29" s="24" t="n">
        <f aca="false">K29/1.12*0.12</f>
        <v>0</v>
      </c>
      <c r="O29" s="24" t="n">
        <f aca="false">-SUM(I29:J29,K29/1.12)*L29</f>
        <v>-0</v>
      </c>
      <c r="P29" s="24" t="n">
        <v>64.15</v>
      </c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 t="n">
        <f aca="false">-SUM(N29:AE29)</f>
        <v>-64.15</v>
      </c>
      <c r="AG29" s="25" t="n">
        <f aca="false">SUM(H29:K29)+AF29+O29</f>
        <v>0</v>
      </c>
    </row>
    <row r="30" s="26" customFormat="true" ht="20.25" hidden="false" customHeight="true" outlineLevel="0" collapsed="false">
      <c r="A30" s="15" t="n">
        <v>42901</v>
      </c>
      <c r="B30" s="16"/>
      <c r="C30" s="17" t="s">
        <v>46</v>
      </c>
      <c r="D30" s="17" t="s">
        <v>47</v>
      </c>
      <c r="E30" s="17" t="s">
        <v>533</v>
      </c>
      <c r="F30" s="42" t="n">
        <v>42619</v>
      </c>
      <c r="G30" s="43" t="s">
        <v>581</v>
      </c>
      <c r="H30" s="21"/>
      <c r="I30" s="21"/>
      <c r="J30" s="21"/>
      <c r="K30" s="22" t="n">
        <f aca="false">929.56+111.54</f>
        <v>1041.1</v>
      </c>
      <c r="L30" s="23"/>
      <c r="M30" s="24" t="n">
        <f aca="false">SUM(H30:J30,K30/1.12)</f>
        <v>929.553571428571</v>
      </c>
      <c r="N30" s="24" t="n">
        <f aca="false">K30/1.12*0.12</f>
        <v>111.546428571429</v>
      </c>
      <c r="O30" s="24" t="n">
        <f aca="false">-SUM(I30:J30,K30/1.12)*L30</f>
        <v>-0</v>
      </c>
      <c r="P30" s="24" t="n">
        <v>929.55</v>
      </c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 t="n">
        <f aca="false">-SUM(N30:AE30)</f>
        <v>-1041.09642857143</v>
      </c>
      <c r="AG30" s="25" t="n">
        <f aca="false">SUM(H30:K30)+AF30+O30</f>
        <v>0.0035714285713766</v>
      </c>
    </row>
    <row r="31" s="26" customFormat="true" ht="20.25" hidden="false" customHeight="true" outlineLevel="0" collapsed="false">
      <c r="A31" s="15" t="n">
        <v>42902</v>
      </c>
      <c r="B31" s="16"/>
      <c r="C31" s="17" t="s">
        <v>582</v>
      </c>
      <c r="D31" s="17" t="s">
        <v>583</v>
      </c>
      <c r="E31" s="17" t="s">
        <v>59</v>
      </c>
      <c r="F31" s="42" t="n">
        <v>17996</v>
      </c>
      <c r="G31" s="43" t="s">
        <v>218</v>
      </c>
      <c r="H31" s="21"/>
      <c r="I31" s="21"/>
      <c r="J31" s="21"/>
      <c r="K31" s="22" t="n">
        <v>44</v>
      </c>
      <c r="L31" s="23"/>
      <c r="M31" s="24" t="n">
        <f aca="false">SUM(H31:J31,K31/1.12)</f>
        <v>39.2857142857143</v>
      </c>
      <c r="N31" s="24" t="n">
        <f aca="false">K31/1.12*0.12</f>
        <v>4.71428571428571</v>
      </c>
      <c r="O31" s="24" t="n">
        <f aca="false">-SUM(I31:J31,K31/1.12)*L31</f>
        <v>-0</v>
      </c>
      <c r="P31" s="24"/>
      <c r="Q31" s="24" t="n">
        <v>39.29</v>
      </c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 t="n">
        <f aca="false">-SUM(N31:AE31)</f>
        <v>-44.0042857142857</v>
      </c>
      <c r="AG31" s="25" t="n">
        <f aca="false">SUM(H31:K31)+AF31+O31</f>
        <v>-0.00428571428571445</v>
      </c>
    </row>
    <row r="32" s="26" customFormat="true" ht="20.25" hidden="false" customHeight="true" outlineLevel="0" collapsed="false">
      <c r="A32" s="15" t="n">
        <v>42902</v>
      </c>
      <c r="B32" s="16"/>
      <c r="C32" s="17" t="s">
        <v>584</v>
      </c>
      <c r="D32" s="17"/>
      <c r="E32" s="17"/>
      <c r="F32" s="42"/>
      <c r="G32" s="43" t="s">
        <v>585</v>
      </c>
      <c r="H32" s="21" t="n">
        <v>481</v>
      </c>
      <c r="I32" s="21"/>
      <c r="J32" s="21"/>
      <c r="K32" s="22"/>
      <c r="L32" s="23"/>
      <c r="M32" s="24" t="n">
        <f aca="false">SUM(H32:J32,K32/1.12)</f>
        <v>481</v>
      </c>
      <c r="N32" s="24" t="n">
        <f aca="false">K32/1.12*0.12</f>
        <v>0</v>
      </c>
      <c r="O32" s="24" t="n">
        <f aca="false">-SUM(I32:J32,K32/1.12)*L32</f>
        <v>-0</v>
      </c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 t="n">
        <v>481</v>
      </c>
      <c r="AC32" s="24"/>
      <c r="AD32" s="24"/>
      <c r="AE32" s="24"/>
      <c r="AF32" s="24" t="n">
        <f aca="false">-SUM(N32:AE32)</f>
        <v>-481</v>
      </c>
      <c r="AG32" s="25" t="n">
        <f aca="false">SUM(H32:K32)+AF32+O32</f>
        <v>0</v>
      </c>
    </row>
    <row r="33" s="39" customFormat="true" ht="18.75" hidden="false" customHeight="true" outlineLevel="0" collapsed="false">
      <c r="A33" s="64" t="n">
        <v>42902</v>
      </c>
      <c r="B33" s="29"/>
      <c r="C33" s="30" t="s">
        <v>148</v>
      </c>
      <c r="D33" s="30"/>
      <c r="E33" s="30"/>
      <c r="F33" s="65"/>
      <c r="G33" s="66" t="s">
        <v>585</v>
      </c>
      <c r="H33" s="34" t="n">
        <v>481</v>
      </c>
      <c r="I33" s="34"/>
      <c r="J33" s="34"/>
      <c r="K33" s="35"/>
      <c r="L33" s="36"/>
      <c r="M33" s="37" t="n">
        <f aca="false">SUM(H33:J33,K33/1.12)</f>
        <v>481</v>
      </c>
      <c r="N33" s="37" t="n">
        <f aca="false">K33/1.12*0.12</f>
        <v>0</v>
      </c>
      <c r="O33" s="37" t="n">
        <f aca="false">-SUM(I33:J33,K33/1.12)*L33</f>
        <v>-0</v>
      </c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 t="n">
        <v>481</v>
      </c>
      <c r="AC33" s="37"/>
      <c r="AD33" s="37"/>
      <c r="AE33" s="37"/>
      <c r="AF33" s="37" t="n">
        <f aca="false">-SUM(N33:AE33)</f>
        <v>-481</v>
      </c>
      <c r="AG33" s="38" t="n">
        <f aca="false">SUM(H33:K33)+AF33+O33</f>
        <v>0</v>
      </c>
    </row>
    <row r="34" s="26" customFormat="true" ht="20.25" hidden="false" customHeight="true" outlineLevel="0" collapsed="false">
      <c r="A34" s="15" t="n">
        <v>42902</v>
      </c>
      <c r="B34" s="16"/>
      <c r="C34" s="17" t="s">
        <v>76</v>
      </c>
      <c r="D34" s="17" t="s">
        <v>77</v>
      </c>
      <c r="E34" s="17" t="s">
        <v>39</v>
      </c>
      <c r="F34" s="42" t="n">
        <v>776827</v>
      </c>
      <c r="G34" s="42" t="s">
        <v>586</v>
      </c>
      <c r="H34" s="21"/>
      <c r="I34" s="21"/>
      <c r="J34" s="21"/>
      <c r="K34" s="21" t="n">
        <v>164.75</v>
      </c>
      <c r="L34" s="23"/>
      <c r="M34" s="24" t="n">
        <f aca="false">SUM(H34:J34,K34/1.12)</f>
        <v>147.098214285714</v>
      </c>
      <c r="N34" s="24" t="n">
        <f aca="false">K34/1.12*0.12</f>
        <v>17.6517857142857</v>
      </c>
      <c r="O34" s="24" t="n">
        <f aca="false">-SUM(I34:J34,K34/1.12)*L34</f>
        <v>-0</v>
      </c>
      <c r="P34" s="24" t="n">
        <v>147.1</v>
      </c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 t="n">
        <f aca="false">-SUM(N34:AE34)</f>
        <v>-164.751785714286</v>
      </c>
      <c r="AG34" s="25" t="n">
        <f aca="false">SUM(H34:K34)+AF34+O34</f>
        <v>-0.00178571428571672</v>
      </c>
    </row>
    <row r="35" s="26" customFormat="true" ht="20.25" hidden="false" customHeight="true" outlineLevel="0" collapsed="false">
      <c r="A35" s="15" t="n">
        <v>42902</v>
      </c>
      <c r="B35" s="16"/>
      <c r="C35" s="17" t="s">
        <v>37</v>
      </c>
      <c r="D35" s="17" t="s">
        <v>105</v>
      </c>
      <c r="E35" s="17" t="s">
        <v>217</v>
      </c>
      <c r="F35" s="42" t="n">
        <v>606174</v>
      </c>
      <c r="G35" s="43" t="s">
        <v>587</v>
      </c>
      <c r="H35" s="21"/>
      <c r="I35" s="21"/>
      <c r="J35" s="21"/>
      <c r="K35" s="22" t="n">
        <v>390</v>
      </c>
      <c r="L35" s="23"/>
      <c r="M35" s="24" t="n">
        <f aca="false">SUM(H35:J35,K35/1.12)</f>
        <v>348.214285714286</v>
      </c>
      <c r="N35" s="24" t="n">
        <f aca="false">K35/1.12*0.12</f>
        <v>41.7857142857143</v>
      </c>
      <c r="O35" s="24" t="n">
        <f aca="false">-SUM(I35:J35,K35/1.12)*L35</f>
        <v>-0</v>
      </c>
      <c r="P35" s="24"/>
      <c r="Q35" s="24"/>
      <c r="R35" s="24"/>
      <c r="S35" s="24"/>
      <c r="T35" s="24" t="n">
        <v>348.21</v>
      </c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 t="n">
        <f aca="false">-SUM(N35:AE35)</f>
        <v>-389.995714285714</v>
      </c>
      <c r="AG35" s="25" t="n">
        <f aca="false">SUM(H35:K35)+AF35+O35</f>
        <v>0.00428571428574287</v>
      </c>
    </row>
    <row r="36" s="26" customFormat="true" ht="21" hidden="false" customHeight="true" outlineLevel="0" collapsed="false">
      <c r="A36" s="15" t="n">
        <v>42902</v>
      </c>
      <c r="B36" s="16"/>
      <c r="C36" s="19" t="s">
        <v>588</v>
      </c>
      <c r="D36" s="17" t="s">
        <v>190</v>
      </c>
      <c r="E36" s="17" t="s">
        <v>100</v>
      </c>
      <c r="F36" s="42" t="n">
        <v>130067</v>
      </c>
      <c r="G36" s="43" t="s">
        <v>589</v>
      </c>
      <c r="H36" s="21"/>
      <c r="I36" s="21"/>
      <c r="J36" s="21"/>
      <c r="K36" s="22" t="n">
        <v>630</v>
      </c>
      <c r="L36" s="23"/>
      <c r="M36" s="24" t="n">
        <f aca="false">SUM(H36:J36,K36/1.12)</f>
        <v>562.5</v>
      </c>
      <c r="N36" s="24" t="n">
        <f aca="false">K36/1.12*0.12</f>
        <v>67.5</v>
      </c>
      <c r="O36" s="24" t="n">
        <f aca="false">-SUM(I36:J36,K36/1.12)*L36</f>
        <v>-0</v>
      </c>
      <c r="P36" s="24"/>
      <c r="Q36" s="24"/>
      <c r="R36" s="24"/>
      <c r="S36" s="24" t="n">
        <v>562.5</v>
      </c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 t="n">
        <f aca="false">-SUM(N36:AE36)</f>
        <v>-630</v>
      </c>
      <c r="AG36" s="25" t="n">
        <f aca="false">SUM(H36:K36)+AF36+O36</f>
        <v>0</v>
      </c>
    </row>
    <row r="37" s="26" customFormat="true" ht="20.25" hidden="false" customHeight="true" outlineLevel="0" collapsed="false">
      <c r="A37" s="15" t="n">
        <v>42902</v>
      </c>
      <c r="B37" s="16"/>
      <c r="C37" s="17" t="s">
        <v>54</v>
      </c>
      <c r="D37" s="17"/>
      <c r="E37" s="17"/>
      <c r="F37" s="42"/>
      <c r="G37" s="43" t="s">
        <v>590</v>
      </c>
      <c r="H37" s="21" t="n">
        <v>60</v>
      </c>
      <c r="I37" s="21"/>
      <c r="J37" s="21"/>
      <c r="K37" s="22"/>
      <c r="L37" s="23"/>
      <c r="M37" s="24" t="n">
        <f aca="false">SUM(H37:J37,K37/1.12)</f>
        <v>60</v>
      </c>
      <c r="N37" s="24" t="n">
        <f aca="false">K37/1.12*0.12</f>
        <v>0</v>
      </c>
      <c r="O37" s="24" t="n">
        <f aca="false">-SUM(I37:J37,K37/1.12)*L37</f>
        <v>-0</v>
      </c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 t="n">
        <v>60</v>
      </c>
      <c r="AB37" s="24"/>
      <c r="AC37" s="24"/>
      <c r="AD37" s="24"/>
      <c r="AE37" s="24"/>
      <c r="AF37" s="24" t="n">
        <f aca="false">-SUM(N37:AE37)</f>
        <v>-60</v>
      </c>
      <c r="AG37" s="25" t="n">
        <f aca="false">SUM(H37:K37)+AF37+O37</f>
        <v>0</v>
      </c>
    </row>
    <row r="38" s="26" customFormat="true" ht="20.25" hidden="false" customHeight="true" outlineLevel="0" collapsed="false">
      <c r="A38" s="15" t="n">
        <v>42903</v>
      </c>
      <c r="B38" s="16"/>
      <c r="C38" s="17" t="s">
        <v>84</v>
      </c>
      <c r="D38" s="17" t="s">
        <v>85</v>
      </c>
      <c r="E38" s="17" t="s">
        <v>86</v>
      </c>
      <c r="F38" s="42" t="n">
        <v>113845</v>
      </c>
      <c r="G38" s="43" t="s">
        <v>367</v>
      </c>
      <c r="H38" s="21"/>
      <c r="I38" s="21"/>
      <c r="J38" s="21"/>
      <c r="K38" s="22" t="n">
        <v>812.74</v>
      </c>
      <c r="L38" s="23"/>
      <c r="M38" s="24" t="n">
        <f aca="false">SUM(H38:J38,K38/1.12)</f>
        <v>725.660714285714</v>
      </c>
      <c r="N38" s="24" t="n">
        <f aca="false">K38/1.12*0.12</f>
        <v>87.0792857142857</v>
      </c>
      <c r="O38" s="24" t="n">
        <f aca="false">-SUM(I38:J38,K38/1.12)*L38</f>
        <v>-0</v>
      </c>
      <c r="P38" s="24" t="n">
        <v>725.66</v>
      </c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 t="n">
        <f aca="false">-SUM(N38:AE38)</f>
        <v>-812.739285714286</v>
      </c>
      <c r="AG38" s="25" t="n">
        <f aca="false">SUM(H38:K38)+AF38+O38</f>
        <v>0.00071428571436627</v>
      </c>
    </row>
    <row r="39" s="26" customFormat="true" ht="20.25" hidden="false" customHeight="true" outlineLevel="0" collapsed="false">
      <c r="A39" s="15" t="n">
        <v>42905</v>
      </c>
      <c r="B39" s="16"/>
      <c r="C39" s="17" t="s">
        <v>76</v>
      </c>
      <c r="D39" s="17" t="s">
        <v>77</v>
      </c>
      <c r="E39" s="17" t="s">
        <v>39</v>
      </c>
      <c r="F39" s="42" t="n">
        <v>777818</v>
      </c>
      <c r="G39" s="43" t="s">
        <v>591</v>
      </c>
      <c r="H39" s="21"/>
      <c r="I39" s="21"/>
      <c r="J39" s="21"/>
      <c r="K39" s="22" t="n">
        <v>209.85</v>
      </c>
      <c r="L39" s="23"/>
      <c r="M39" s="24" t="n">
        <f aca="false">SUM(H39:J39,K39/1.12)</f>
        <v>187.366071428571</v>
      </c>
      <c r="N39" s="24" t="n">
        <f aca="false">K39/1.12*0.12</f>
        <v>22.4839285714286</v>
      </c>
      <c r="O39" s="24" t="n">
        <f aca="false">-SUM(I39:J39,K39/1.12)*L39</f>
        <v>-0</v>
      </c>
      <c r="P39" s="24"/>
      <c r="Q39" s="24"/>
      <c r="R39" s="24" t="n">
        <v>187.37</v>
      </c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 t="n">
        <f aca="false">-SUM(N39:AE39)</f>
        <v>-209.853928571429</v>
      </c>
      <c r="AG39" s="25" t="n">
        <f aca="false">SUM(H39:K39)+AF39+O39</f>
        <v>-0.00392857142858816</v>
      </c>
    </row>
    <row r="40" s="26" customFormat="true" ht="20.25" hidden="false" customHeight="true" outlineLevel="0" collapsed="false">
      <c r="A40" s="15" t="n">
        <v>42906</v>
      </c>
      <c r="B40" s="16"/>
      <c r="C40" s="17" t="s">
        <v>177</v>
      </c>
      <c r="D40" s="17" t="s">
        <v>67</v>
      </c>
      <c r="E40" s="17" t="s">
        <v>178</v>
      </c>
      <c r="F40" s="42" t="n">
        <v>157544</v>
      </c>
      <c r="G40" s="43" t="s">
        <v>69</v>
      </c>
      <c r="H40" s="21"/>
      <c r="I40" s="21"/>
      <c r="J40" s="21"/>
      <c r="K40" s="22" t="n">
        <v>1540</v>
      </c>
      <c r="L40" s="23" t="n">
        <v>0.01</v>
      </c>
      <c r="M40" s="24" t="n">
        <f aca="false">SUM(H40:J40,K40/1.12)</f>
        <v>1375</v>
      </c>
      <c r="N40" s="24" t="n">
        <f aca="false">K40/1.12*0.12</f>
        <v>165</v>
      </c>
      <c r="O40" s="24" t="n">
        <f aca="false">-SUM(I40:J40,K40/1.12)*L40</f>
        <v>-13.75</v>
      </c>
      <c r="P40" s="24"/>
      <c r="Q40" s="24" t="n">
        <v>1375</v>
      </c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 t="n">
        <f aca="false">-SUM(N40:AE40)</f>
        <v>-1526.25</v>
      </c>
      <c r="AG40" s="25" t="n">
        <f aca="false">SUM(H40:K40)+AF40+O40</f>
        <v>0</v>
      </c>
    </row>
    <row r="41" s="26" customFormat="true" ht="20.25" hidden="false" customHeight="true" outlineLevel="0" collapsed="false">
      <c r="A41" s="15" t="n">
        <v>42906</v>
      </c>
      <c r="B41" s="16"/>
      <c r="C41" s="17" t="s">
        <v>54</v>
      </c>
      <c r="D41" s="17"/>
      <c r="E41" s="17"/>
      <c r="F41" s="42"/>
      <c r="G41" s="43" t="s">
        <v>592</v>
      </c>
      <c r="H41" s="21" t="n">
        <v>40</v>
      </c>
      <c r="I41" s="21"/>
      <c r="J41" s="21"/>
      <c r="K41" s="22"/>
      <c r="L41" s="23"/>
      <c r="M41" s="24" t="n">
        <f aca="false">SUM(H41:J41,K41/1.12)</f>
        <v>40</v>
      </c>
      <c r="N41" s="24" t="n">
        <f aca="false">K41/1.12*0.12</f>
        <v>0</v>
      </c>
      <c r="O41" s="24" t="n">
        <f aca="false">-SUM(I41:J41,K41/1.12)*L41</f>
        <v>-0</v>
      </c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 t="n">
        <v>40</v>
      </c>
      <c r="AB41" s="24"/>
      <c r="AC41" s="24"/>
      <c r="AD41" s="24"/>
      <c r="AE41" s="24"/>
      <c r="AF41" s="24" t="n">
        <f aca="false">-SUM(N41:AE41)</f>
        <v>-40</v>
      </c>
      <c r="AG41" s="25" t="n">
        <f aca="false">SUM(H41:K41)+AF41+O41</f>
        <v>0</v>
      </c>
    </row>
    <row r="42" s="26" customFormat="true" ht="20.25" hidden="false" customHeight="true" outlineLevel="0" collapsed="false">
      <c r="A42" s="15" t="n">
        <v>42907</v>
      </c>
      <c r="B42" s="16"/>
      <c r="C42" s="17" t="s">
        <v>96</v>
      </c>
      <c r="D42" s="17"/>
      <c r="E42" s="17"/>
      <c r="F42" s="42"/>
      <c r="G42" s="43" t="s">
        <v>593</v>
      </c>
      <c r="H42" s="21" t="n">
        <v>250</v>
      </c>
      <c r="I42" s="21"/>
      <c r="J42" s="21"/>
      <c r="K42" s="22"/>
      <c r="L42" s="23"/>
      <c r="M42" s="24" t="n">
        <f aca="false">SUM(H42:J42,K42/1.12)</f>
        <v>250</v>
      </c>
      <c r="N42" s="24" t="n">
        <f aca="false">K42/1.12*0.12</f>
        <v>0</v>
      </c>
      <c r="O42" s="24" t="n">
        <f aca="false">-SUM(I42:J42,K42/1.12)*L42</f>
        <v>-0</v>
      </c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 t="n">
        <v>250</v>
      </c>
      <c r="AC42" s="24"/>
      <c r="AD42" s="24"/>
      <c r="AE42" s="24"/>
      <c r="AF42" s="24" t="n">
        <f aca="false">-SUM(N42:AE42)</f>
        <v>-250</v>
      </c>
      <c r="AG42" s="25" t="n">
        <f aca="false">SUM(H42:K42)+AF42+O42</f>
        <v>0</v>
      </c>
    </row>
    <row r="43" s="26" customFormat="true" ht="20.25" hidden="false" customHeight="true" outlineLevel="0" collapsed="false">
      <c r="A43" s="15" t="n">
        <v>42908</v>
      </c>
      <c r="B43" s="16"/>
      <c r="C43" s="17" t="s">
        <v>46</v>
      </c>
      <c r="D43" s="17" t="s">
        <v>47</v>
      </c>
      <c r="E43" s="17" t="s">
        <v>533</v>
      </c>
      <c r="F43" s="42" t="n">
        <v>42186</v>
      </c>
      <c r="G43" s="43" t="s">
        <v>594</v>
      </c>
      <c r="H43" s="21"/>
      <c r="I43" s="21"/>
      <c r="J43" s="21" t="n">
        <v>106.15</v>
      </c>
      <c r="K43" s="22"/>
      <c r="L43" s="23" t="n">
        <v>0.01</v>
      </c>
      <c r="M43" s="24" t="n">
        <f aca="false">SUM(H43:J43,K43/1.12)</f>
        <v>106.15</v>
      </c>
      <c r="N43" s="24" t="n">
        <f aca="false">K43/1.12*0.12</f>
        <v>0</v>
      </c>
      <c r="O43" s="24" t="n">
        <f aca="false">-SUM(I43:J43,K43/1.12)*L43</f>
        <v>-1.0615</v>
      </c>
      <c r="P43" s="24" t="n">
        <v>106.15</v>
      </c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 t="n">
        <f aca="false">-SUM(N43:AE43)</f>
        <v>-105.0885</v>
      </c>
      <c r="AG43" s="25" t="n">
        <f aca="false">SUM(H43:K43)+AF43+O43</f>
        <v>-4.88498130835069E-015</v>
      </c>
    </row>
    <row r="44" s="26" customFormat="true" ht="24" hidden="false" customHeight="true" outlineLevel="0" collapsed="false">
      <c r="A44" s="15" t="n">
        <v>42908</v>
      </c>
      <c r="B44" s="16"/>
      <c r="C44" s="17" t="s">
        <v>46</v>
      </c>
      <c r="D44" s="17" t="s">
        <v>47</v>
      </c>
      <c r="E44" s="17" t="s">
        <v>533</v>
      </c>
      <c r="F44" s="42" t="n">
        <v>42186</v>
      </c>
      <c r="G44" s="43" t="s">
        <v>595</v>
      </c>
      <c r="H44" s="21"/>
      <c r="I44" s="21"/>
      <c r="J44" s="21"/>
      <c r="K44" s="22" t="n">
        <f aca="false">2286.19+274.36</f>
        <v>2560.55</v>
      </c>
      <c r="L44" s="23" t="n">
        <v>0.01</v>
      </c>
      <c r="M44" s="24" t="n">
        <f aca="false">SUM(H44:J44,K44/1.12)</f>
        <v>2286.20535714286</v>
      </c>
      <c r="N44" s="24" t="n">
        <f aca="false">K44/1.12*0.12</f>
        <v>274.344642857143</v>
      </c>
      <c r="O44" s="24" t="n">
        <f aca="false">-SUM(I44:J44,K44/1.12)*L44</f>
        <v>-22.8620535714286</v>
      </c>
      <c r="P44" s="24" t="n">
        <v>2286.21</v>
      </c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 t="n">
        <f aca="false">-SUM(N44:AE44)</f>
        <v>-2537.69258928571</v>
      </c>
      <c r="AG44" s="25" t="n">
        <f aca="false">SUM(H44:K44)+AF44+O44</f>
        <v>-0.00464285714273416</v>
      </c>
    </row>
    <row r="45" s="26" customFormat="true" ht="20.25" hidden="false" customHeight="true" outlineLevel="0" collapsed="false">
      <c r="A45" s="64" t="n">
        <v>42909</v>
      </c>
      <c r="B45" s="29"/>
      <c r="C45" s="30" t="s">
        <v>376</v>
      </c>
      <c r="D45" s="30" t="s">
        <v>377</v>
      </c>
      <c r="E45" s="30" t="s">
        <v>378</v>
      </c>
      <c r="F45" s="65" t="n">
        <v>1054</v>
      </c>
      <c r="G45" s="66" t="s">
        <v>567</v>
      </c>
      <c r="H45" s="34"/>
      <c r="I45" s="34"/>
      <c r="J45" s="34"/>
      <c r="K45" s="35" t="n">
        <v>350</v>
      </c>
      <c r="L45" s="36"/>
      <c r="M45" s="37" t="n">
        <f aca="false">SUM(H45:J45,K45/1.12)</f>
        <v>312.5</v>
      </c>
      <c r="N45" s="37" t="n">
        <f aca="false">K45/1.12*0.12</f>
        <v>37.5</v>
      </c>
      <c r="O45" s="37" t="n">
        <f aca="false">-SUM(I45:J45,K45/1.12)*L45</f>
        <v>-0</v>
      </c>
      <c r="P45" s="37"/>
      <c r="Q45" s="37"/>
      <c r="R45" s="37"/>
      <c r="S45" s="37"/>
      <c r="T45" s="37"/>
      <c r="U45" s="37"/>
      <c r="V45" s="37"/>
      <c r="W45" s="37"/>
      <c r="X45" s="37"/>
      <c r="Y45" s="37" t="n">
        <v>312.5</v>
      </c>
      <c r="Z45" s="37"/>
      <c r="AA45" s="37"/>
      <c r="AB45" s="37"/>
      <c r="AC45" s="37"/>
      <c r="AD45" s="37"/>
      <c r="AE45" s="37"/>
      <c r="AF45" s="37" t="n">
        <f aca="false">-SUM(N45:AE45)</f>
        <v>-350</v>
      </c>
      <c r="AG45" s="38" t="n">
        <f aca="false">SUM(H45:K45)+AF45+O45</f>
        <v>0</v>
      </c>
    </row>
    <row r="46" s="26" customFormat="true" ht="20.25" hidden="false" customHeight="true" outlineLevel="0" collapsed="false">
      <c r="A46" s="15" t="n">
        <v>42913</v>
      </c>
      <c r="B46" s="16"/>
      <c r="C46" s="17" t="s">
        <v>96</v>
      </c>
      <c r="D46" s="17"/>
      <c r="E46" s="17"/>
      <c r="F46" s="42"/>
      <c r="G46" s="42" t="s">
        <v>596</v>
      </c>
      <c r="H46" s="21" t="n">
        <v>61</v>
      </c>
      <c r="I46" s="21"/>
      <c r="J46" s="21"/>
      <c r="K46" s="21"/>
      <c r="L46" s="23"/>
      <c r="M46" s="24" t="n">
        <f aca="false">SUM(H46:J46,K46/1.12)</f>
        <v>61</v>
      </c>
      <c r="N46" s="24" t="n">
        <f aca="false">K46/1.12*0.12</f>
        <v>0</v>
      </c>
      <c r="O46" s="24" t="n">
        <f aca="false">-SUM(I46:J46,K46/1.12)*L46</f>
        <v>-0</v>
      </c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 t="n">
        <v>61</v>
      </c>
      <c r="AB46" s="24"/>
      <c r="AC46" s="24"/>
      <c r="AD46" s="24"/>
      <c r="AE46" s="24"/>
      <c r="AF46" s="24" t="n">
        <f aca="false">-SUM(N46:AE46)</f>
        <v>-61</v>
      </c>
      <c r="AG46" s="25" t="n">
        <f aca="false">SUM(H46:K46)+AF46+O46</f>
        <v>0</v>
      </c>
    </row>
    <row r="47" s="26" customFormat="true" ht="20.25" hidden="false" customHeight="true" outlineLevel="0" collapsed="false">
      <c r="A47" s="15" t="n">
        <v>42915</v>
      </c>
      <c r="B47" s="16"/>
      <c r="C47" s="17" t="s">
        <v>37</v>
      </c>
      <c r="D47" s="17" t="s">
        <v>105</v>
      </c>
      <c r="E47" s="17" t="s">
        <v>39</v>
      </c>
      <c r="F47" s="42" t="n">
        <v>587911</v>
      </c>
      <c r="G47" s="43" t="s">
        <v>597</v>
      </c>
      <c r="H47" s="21"/>
      <c r="I47" s="21"/>
      <c r="J47" s="21"/>
      <c r="K47" s="22" t="n">
        <v>77.75</v>
      </c>
      <c r="L47" s="23"/>
      <c r="M47" s="24" t="n">
        <f aca="false">SUM(H47:J47,K47/1.12)</f>
        <v>69.4196428571429</v>
      </c>
      <c r="N47" s="24" t="n">
        <f aca="false">K47/1.12*0.12</f>
        <v>8.33035714285714</v>
      </c>
      <c r="O47" s="24" t="n">
        <f aca="false">-SUM(I47:J47,K47/1.12)*L47</f>
        <v>-0</v>
      </c>
      <c r="P47" s="24"/>
      <c r="Q47" s="24"/>
      <c r="R47" s="24"/>
      <c r="S47" s="24"/>
      <c r="T47" s="24" t="n">
        <v>69.42</v>
      </c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 t="n">
        <f aca="false">-SUM(N47:AE47)</f>
        <v>-77.7503571428571</v>
      </c>
      <c r="AG47" s="25" t="n">
        <f aca="false">SUM(H47:K47)+AF47+O47</f>
        <v>-0.000357142857140502</v>
      </c>
    </row>
    <row r="48" s="26" customFormat="true" ht="21" hidden="false" customHeight="true" outlineLevel="0" collapsed="false">
      <c r="A48" s="15" t="n">
        <v>42910</v>
      </c>
      <c r="B48" s="16"/>
      <c r="C48" s="19" t="s">
        <v>254</v>
      </c>
      <c r="D48" s="17" t="s">
        <v>598</v>
      </c>
      <c r="E48" s="17" t="s">
        <v>39</v>
      </c>
      <c r="F48" s="42" t="n">
        <v>80029</v>
      </c>
      <c r="G48" s="43" t="s">
        <v>599</v>
      </c>
      <c r="H48" s="21"/>
      <c r="I48" s="21"/>
      <c r="J48" s="21"/>
      <c r="K48" s="22" t="n">
        <v>131.9</v>
      </c>
      <c r="L48" s="23"/>
      <c r="M48" s="24" t="n">
        <f aca="false">SUM(H48:J48,K48/1.12)</f>
        <v>117.767857142857</v>
      </c>
      <c r="N48" s="24" t="n">
        <f aca="false">K48/1.12*0.12</f>
        <v>14.1321428571429</v>
      </c>
      <c r="O48" s="24" t="n">
        <f aca="false">-SUM(I48:J48,K48/1.12)*L48</f>
        <v>-0</v>
      </c>
      <c r="P48" s="24"/>
      <c r="Q48" s="24"/>
      <c r="R48" s="24"/>
      <c r="S48" s="24"/>
      <c r="T48" s="24"/>
      <c r="U48" s="24" t="n">
        <v>117.77</v>
      </c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 t="n">
        <f aca="false">-SUM(N48:AE48)</f>
        <v>-131.902142857143</v>
      </c>
      <c r="AG48" s="25" t="n">
        <f aca="false">SUM(H48:K48)+AF48+O48</f>
        <v>-0.00214285714284301</v>
      </c>
    </row>
    <row r="49" s="26" customFormat="true" ht="20.25" hidden="false" customHeight="true" outlineLevel="0" collapsed="false">
      <c r="A49" s="15" t="n">
        <v>42910</v>
      </c>
      <c r="B49" s="16"/>
      <c r="C49" s="19" t="s">
        <v>254</v>
      </c>
      <c r="D49" s="17" t="s">
        <v>598</v>
      </c>
      <c r="E49" s="17" t="s">
        <v>39</v>
      </c>
      <c r="F49" s="42" t="n">
        <v>80029</v>
      </c>
      <c r="G49" s="43" t="s">
        <v>600</v>
      </c>
      <c r="H49" s="21"/>
      <c r="I49" s="21"/>
      <c r="J49" s="21"/>
      <c r="K49" s="22" t="n">
        <v>209.85</v>
      </c>
      <c r="L49" s="23"/>
      <c r="M49" s="24" t="n">
        <f aca="false">SUM(H49:J49,K49/1.12)</f>
        <v>187.366071428571</v>
      </c>
      <c r="N49" s="24" t="n">
        <f aca="false">K49/1.12*0.12</f>
        <v>22.4839285714286</v>
      </c>
      <c r="O49" s="24" t="n">
        <f aca="false">-SUM(I49:J49,K49/1.12)*L49</f>
        <v>-0</v>
      </c>
      <c r="P49" s="24"/>
      <c r="Q49" s="24"/>
      <c r="R49" s="24" t="n">
        <v>187.37</v>
      </c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 t="n">
        <f aca="false">-SUM(N49:AE49)</f>
        <v>-209.853928571429</v>
      </c>
      <c r="AG49" s="25" t="n">
        <f aca="false">SUM(H49:K49)+AF49+O49</f>
        <v>-0.00392857142858816</v>
      </c>
    </row>
    <row r="50" s="26" customFormat="true" ht="20.25" hidden="false" customHeight="true" outlineLevel="0" collapsed="false">
      <c r="A50" s="15" t="n">
        <v>42916</v>
      </c>
      <c r="B50" s="16"/>
      <c r="C50" s="19" t="s">
        <v>254</v>
      </c>
      <c r="D50" s="17" t="s">
        <v>598</v>
      </c>
      <c r="E50" s="17" t="s">
        <v>39</v>
      </c>
      <c r="F50" s="42" t="n">
        <v>26469</v>
      </c>
      <c r="G50" s="43" t="s">
        <v>601</v>
      </c>
      <c r="H50" s="21"/>
      <c r="I50" s="21"/>
      <c r="J50" s="21"/>
      <c r="K50" s="22" t="n">
        <v>386.5</v>
      </c>
      <c r="L50" s="23"/>
      <c r="M50" s="24" t="n">
        <f aca="false">SUM(H50:J50,K50/1.12)</f>
        <v>345.089285714286</v>
      </c>
      <c r="N50" s="24" t="n">
        <f aca="false">K50/1.12*0.12</f>
        <v>41.4107142857143</v>
      </c>
      <c r="O50" s="24" t="n">
        <f aca="false">-SUM(I50:J50,K50/1.12)*L50</f>
        <v>-0</v>
      </c>
      <c r="P50" s="24" t="n">
        <v>345.09</v>
      </c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 t="n">
        <f aca="false">-SUM(N50:AE50)</f>
        <v>-386.500714285714</v>
      </c>
      <c r="AG50" s="25" t="n">
        <f aca="false">SUM(H50:K50)+AF50+O50</f>
        <v>-0.000714285714252583</v>
      </c>
    </row>
    <row r="51" s="26" customFormat="true" ht="20.25" hidden="false" customHeight="true" outlineLevel="0" collapsed="false">
      <c r="A51" s="15" t="n">
        <v>42916</v>
      </c>
      <c r="B51" s="16"/>
      <c r="C51" s="17" t="s">
        <v>296</v>
      </c>
      <c r="D51" s="17" t="s">
        <v>297</v>
      </c>
      <c r="E51" s="17" t="s">
        <v>602</v>
      </c>
      <c r="F51" s="42" t="n">
        <v>1047</v>
      </c>
      <c r="G51" s="43" t="s">
        <v>299</v>
      </c>
      <c r="H51" s="21"/>
      <c r="I51" s="21"/>
      <c r="J51" s="21"/>
      <c r="K51" s="22" t="n">
        <v>1320</v>
      </c>
      <c r="L51" s="23" t="n">
        <v>0.01</v>
      </c>
      <c r="M51" s="24" t="n">
        <f aca="false">SUM(H51:J51,K51/1.12)</f>
        <v>1178.57142857143</v>
      </c>
      <c r="N51" s="24" t="n">
        <f aca="false">K51/1.12*0.12</f>
        <v>141.428571428571</v>
      </c>
      <c r="O51" s="24" t="n">
        <f aca="false">-SUM(I51:J51,K51/1.12)*L51</f>
        <v>-11.7857142857143</v>
      </c>
      <c r="P51" s="24" t="n">
        <v>1178.57</v>
      </c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 t="n">
        <f aca="false">-SUM(N51:AE51)</f>
        <v>-1308.21285714286</v>
      </c>
      <c r="AG51" s="25" t="n">
        <f aca="false">SUM(H51:K51)+AF51+O51</f>
        <v>0.00142857142866859</v>
      </c>
    </row>
    <row r="52" s="26" customFormat="true" ht="20.25" hidden="true" customHeight="true" outlineLevel="0" collapsed="false">
      <c r="A52" s="15"/>
      <c r="B52" s="16"/>
      <c r="C52" s="17"/>
      <c r="D52" s="17"/>
      <c r="E52" s="17"/>
      <c r="F52" s="42"/>
      <c r="G52" s="43"/>
      <c r="H52" s="21"/>
      <c r="I52" s="21"/>
      <c r="J52" s="21"/>
      <c r="K52" s="22"/>
      <c r="L52" s="23"/>
      <c r="M52" s="24" t="n">
        <f aca="false">SUM(H52:J52,K52/1.12)</f>
        <v>0</v>
      </c>
      <c r="N52" s="24" t="n">
        <f aca="false">K52/1.12*0.12</f>
        <v>0</v>
      </c>
      <c r="O52" s="24" t="n">
        <f aca="false">-SUM(I52:J52,K52/1.12)*L52</f>
        <v>-0</v>
      </c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 t="n">
        <f aca="false">-SUM(N52:AE52)</f>
        <v>-0</v>
      </c>
      <c r="AG52" s="25" t="n">
        <f aca="false">SUM(H52:K52)+AF52+O52</f>
        <v>0</v>
      </c>
    </row>
    <row r="53" s="26" customFormat="true" ht="20.25" hidden="true" customHeight="true" outlineLevel="0" collapsed="false">
      <c r="A53" s="15"/>
      <c r="B53" s="16"/>
      <c r="C53" s="17"/>
      <c r="D53" s="17"/>
      <c r="E53" s="17"/>
      <c r="F53" s="42"/>
      <c r="G53" s="43"/>
      <c r="H53" s="21"/>
      <c r="I53" s="21"/>
      <c r="J53" s="21"/>
      <c r="K53" s="22"/>
      <c r="L53" s="23"/>
      <c r="M53" s="24" t="n">
        <f aca="false">SUM(H53:J53,K53/1.12)</f>
        <v>0</v>
      </c>
      <c r="N53" s="24" t="n">
        <f aca="false">K53/1.12*0.12</f>
        <v>0</v>
      </c>
      <c r="O53" s="24" t="n">
        <f aca="false">-SUM(I53:J53,K53/1.12)*L53</f>
        <v>-0</v>
      </c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 t="n">
        <f aca="false">-SUM(N53:AE53)</f>
        <v>-0</v>
      </c>
      <c r="AG53" s="25" t="n">
        <f aca="false">SUM(H53:K53)+AF53+O53</f>
        <v>0</v>
      </c>
    </row>
    <row r="54" s="26" customFormat="true" ht="20.25" hidden="true" customHeight="true" outlineLevel="0" collapsed="false">
      <c r="A54" s="15"/>
      <c r="B54" s="16"/>
      <c r="C54" s="17"/>
      <c r="D54" s="17"/>
      <c r="E54" s="17"/>
      <c r="F54" s="42"/>
      <c r="G54" s="43"/>
      <c r="H54" s="21"/>
      <c r="I54" s="21"/>
      <c r="J54" s="21"/>
      <c r="K54" s="22"/>
      <c r="L54" s="23"/>
      <c r="M54" s="24" t="n">
        <f aca="false">SUM(H54:J54,K54/1.12)</f>
        <v>0</v>
      </c>
      <c r="N54" s="24" t="n">
        <f aca="false">K54/1.12*0.12</f>
        <v>0</v>
      </c>
      <c r="O54" s="24" t="n">
        <f aca="false">-SUM(I54:J54,K54/1.12)*L54</f>
        <v>-0</v>
      </c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 t="n">
        <f aca="false">-SUM(N54:AE54)</f>
        <v>-0</v>
      </c>
      <c r="AG54" s="25" t="n">
        <f aca="false">SUM(H54:K54)+AF54+O54</f>
        <v>0</v>
      </c>
    </row>
    <row r="55" s="26" customFormat="true" ht="20.25" hidden="true" customHeight="true" outlineLevel="0" collapsed="false">
      <c r="A55" s="15"/>
      <c r="B55" s="16"/>
      <c r="C55" s="17"/>
      <c r="D55" s="17"/>
      <c r="E55" s="17"/>
      <c r="F55" s="42"/>
      <c r="G55" s="43"/>
      <c r="H55" s="21"/>
      <c r="I55" s="21"/>
      <c r="J55" s="21"/>
      <c r="K55" s="22"/>
      <c r="L55" s="23"/>
      <c r="M55" s="24" t="n">
        <f aca="false">SUM(H55:J55,K55/1.12)</f>
        <v>0</v>
      </c>
      <c r="N55" s="24" t="n">
        <f aca="false">K55/1.12*0.12</f>
        <v>0</v>
      </c>
      <c r="O55" s="24" t="n">
        <f aca="false">-SUM(I55:J55,K55/1.12)*L55</f>
        <v>-0</v>
      </c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 t="n">
        <f aca="false">-SUM(N55:AE55)</f>
        <v>-0</v>
      </c>
      <c r="AG55" s="25" t="n">
        <f aca="false">SUM(H55:K55)+AF55+O55</f>
        <v>0</v>
      </c>
    </row>
    <row r="56" s="26" customFormat="true" ht="20.25" hidden="true" customHeight="true" outlineLevel="0" collapsed="false">
      <c r="A56" s="15"/>
      <c r="B56" s="16"/>
      <c r="C56" s="17"/>
      <c r="D56" s="17"/>
      <c r="E56" s="17"/>
      <c r="F56" s="42"/>
      <c r="G56" s="43"/>
      <c r="H56" s="21"/>
      <c r="I56" s="21"/>
      <c r="J56" s="21"/>
      <c r="K56" s="22"/>
      <c r="L56" s="23"/>
      <c r="M56" s="24" t="n">
        <f aca="false">SUM(H56:J56,K56/1.12)</f>
        <v>0</v>
      </c>
      <c r="N56" s="24" t="n">
        <f aca="false">K56/1.12*0.12</f>
        <v>0</v>
      </c>
      <c r="O56" s="24" t="n">
        <f aca="false">-SUM(I56:J56,K56/1.12)*L56</f>
        <v>-0</v>
      </c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 t="n">
        <f aca="false">-SUM(N56:AE56)</f>
        <v>-0</v>
      </c>
      <c r="AG56" s="25" t="n">
        <f aca="false">SUM(H56:K56)+AF56+O56</f>
        <v>0</v>
      </c>
    </row>
    <row r="57" s="26" customFormat="true" ht="20.25" hidden="true" customHeight="true" outlineLevel="0" collapsed="false">
      <c r="A57" s="15"/>
      <c r="B57" s="16"/>
      <c r="C57" s="17"/>
      <c r="D57" s="17"/>
      <c r="E57" s="17"/>
      <c r="F57" s="42"/>
      <c r="G57" s="43"/>
      <c r="H57" s="21"/>
      <c r="I57" s="21"/>
      <c r="J57" s="21"/>
      <c r="K57" s="22"/>
      <c r="L57" s="23"/>
      <c r="M57" s="24" t="n">
        <f aca="false">SUM(H57:J57,K57/1.12)</f>
        <v>0</v>
      </c>
      <c r="N57" s="24" t="n">
        <f aca="false">K57/1.12*0.12</f>
        <v>0</v>
      </c>
      <c r="O57" s="24" t="n">
        <f aca="false">-SUM(I57:J57,K57/1.12)*L57</f>
        <v>-0</v>
      </c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 t="n">
        <f aca="false">-SUM(N57:AE57)</f>
        <v>-0</v>
      </c>
      <c r="AG57" s="25" t="n">
        <f aca="false">SUM(H57:K57)+AF57+O57</f>
        <v>0</v>
      </c>
    </row>
    <row r="58" s="26" customFormat="true" ht="20.25" hidden="true" customHeight="true" outlineLevel="0" collapsed="false">
      <c r="A58" s="15"/>
      <c r="B58" s="16"/>
      <c r="C58" s="17"/>
      <c r="D58" s="17"/>
      <c r="E58" s="17"/>
      <c r="F58" s="42"/>
      <c r="G58" s="43"/>
      <c r="H58" s="21"/>
      <c r="I58" s="21"/>
      <c r="J58" s="21"/>
      <c r="K58" s="22"/>
      <c r="L58" s="23"/>
      <c r="M58" s="24" t="n">
        <f aca="false">SUM(H58:J58,K58/1.12)</f>
        <v>0</v>
      </c>
      <c r="N58" s="24" t="n">
        <f aca="false">K58/1.12*0.12</f>
        <v>0</v>
      </c>
      <c r="O58" s="24" t="n">
        <f aca="false">-SUM(I58:J58,K58/1.12)*L58</f>
        <v>-0</v>
      </c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 t="n">
        <f aca="false">-SUM(N58:AE58)</f>
        <v>-0</v>
      </c>
      <c r="AG58" s="25" t="n">
        <f aca="false">SUM(H58:K58)+AF58+O58</f>
        <v>0</v>
      </c>
    </row>
    <row r="59" s="26" customFormat="true" ht="20.25" hidden="false" customHeight="true" outlineLevel="0" collapsed="false">
      <c r="A59" s="15" t="n">
        <v>42916</v>
      </c>
      <c r="B59" s="16"/>
      <c r="C59" s="17" t="s">
        <v>603</v>
      </c>
      <c r="D59" s="17" t="s">
        <v>604</v>
      </c>
      <c r="E59" s="17" t="s">
        <v>59</v>
      </c>
      <c r="F59" s="42" t="n">
        <v>2349</v>
      </c>
      <c r="G59" s="43" t="s">
        <v>218</v>
      </c>
      <c r="H59" s="21"/>
      <c r="I59" s="21"/>
      <c r="J59" s="21"/>
      <c r="K59" s="22" t="n">
        <v>70</v>
      </c>
      <c r="L59" s="23"/>
      <c r="M59" s="24" t="n">
        <f aca="false">SUM(H59:J59,K59/1.12)</f>
        <v>62.5</v>
      </c>
      <c r="N59" s="24" t="n">
        <f aca="false">K59/1.12*0.12</f>
        <v>7.5</v>
      </c>
      <c r="O59" s="24" t="n">
        <f aca="false">-SUM(I59:J59,K59/1.12)*L59</f>
        <v>-0</v>
      </c>
      <c r="P59" s="24"/>
      <c r="Q59" s="24" t="n">
        <v>62.5</v>
      </c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 t="n">
        <f aca="false">-SUM(N59:AE59)</f>
        <v>-70</v>
      </c>
      <c r="AG59" s="25" t="n">
        <f aca="false">SUM(H59:K59)+AF59+O59</f>
        <v>0</v>
      </c>
    </row>
    <row r="60" s="26" customFormat="true" ht="20.25" hidden="false" customHeight="true" outlineLevel="0" collapsed="false">
      <c r="A60" s="15" t="n">
        <v>42916</v>
      </c>
      <c r="B60" s="16"/>
      <c r="C60" s="17" t="s">
        <v>573</v>
      </c>
      <c r="D60" s="17" t="s">
        <v>574</v>
      </c>
      <c r="E60" s="17" t="s">
        <v>265</v>
      </c>
      <c r="F60" s="42" t="n">
        <v>891591</v>
      </c>
      <c r="G60" s="43" t="s">
        <v>605</v>
      </c>
      <c r="H60" s="21"/>
      <c r="I60" s="21"/>
      <c r="J60" s="21"/>
      <c r="K60" s="22" t="n">
        <v>802.25</v>
      </c>
      <c r="L60" s="23"/>
      <c r="M60" s="24" t="n">
        <f aca="false">SUM(H60:J60,K60/1.12)</f>
        <v>716.294642857143</v>
      </c>
      <c r="N60" s="24" t="n">
        <f aca="false">K60/1.12*0.12</f>
        <v>85.9553571428571</v>
      </c>
      <c r="O60" s="24" t="n">
        <f aca="false">-SUM(I60:J60,K60/1.12)*L60</f>
        <v>-0</v>
      </c>
      <c r="P60" s="24"/>
      <c r="Q60" s="24"/>
      <c r="R60" s="24" t="n">
        <v>716.29</v>
      </c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 t="n">
        <f aca="false">-SUM(N60:AE60)</f>
        <v>-802.245357142857</v>
      </c>
      <c r="AG60" s="25" t="n">
        <f aca="false">SUM(H60:K60)+AF60+O60</f>
        <v>0.004642857142926</v>
      </c>
    </row>
    <row r="61" s="26" customFormat="true" ht="20.25" hidden="false" customHeight="true" outlineLevel="0" collapsed="false">
      <c r="A61" s="15"/>
      <c r="B61" s="16"/>
      <c r="C61" s="17"/>
      <c r="D61" s="17"/>
      <c r="E61" s="17"/>
      <c r="F61" s="42"/>
      <c r="G61" s="42"/>
      <c r="H61" s="21"/>
      <c r="I61" s="21"/>
      <c r="J61" s="21"/>
      <c r="K61" s="22"/>
      <c r="L61" s="23"/>
      <c r="M61" s="24" t="n">
        <f aca="false">SUM(H61:J61,K61/1.12)</f>
        <v>0</v>
      </c>
      <c r="N61" s="24" t="n">
        <f aca="false">K61/1.12*0.12</f>
        <v>0</v>
      </c>
      <c r="O61" s="24" t="n">
        <f aca="false">-SUM(I61:J61,K61/1.12)*L61</f>
        <v>-0</v>
      </c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 t="n">
        <f aca="false">-SUM(N61:AE61)</f>
        <v>-0</v>
      </c>
      <c r="AG61" s="25" t="n">
        <f aca="false">SUM(H61:K61)+AF61+O61</f>
        <v>0</v>
      </c>
    </row>
    <row r="62" customFormat="false" ht="21" hidden="false" customHeight="true" outlineLevel="0" collapsed="false">
      <c r="A62" s="15"/>
      <c r="B62" s="44"/>
      <c r="C62" s="17"/>
      <c r="D62" s="17"/>
      <c r="E62" s="45"/>
      <c r="F62" s="17"/>
      <c r="G62" s="17"/>
      <c r="H62" s="46"/>
      <c r="I62" s="46"/>
      <c r="J62" s="46"/>
      <c r="K62" s="47"/>
      <c r="L62" s="48"/>
      <c r="M62" s="24" t="n">
        <f aca="false">SUM(H62:J62,K62/1.12)</f>
        <v>0</v>
      </c>
      <c r="N62" s="24" t="n">
        <f aca="false">K62/1.12*0.12</f>
        <v>0</v>
      </c>
      <c r="O62" s="24" t="n">
        <f aca="false">-SUM(I62:J62,K62/1.12)*L62</f>
        <v>-0</v>
      </c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 t="n">
        <f aca="false">-SUM(N62:AE62)</f>
        <v>-0</v>
      </c>
      <c r="AG62" s="25"/>
    </row>
    <row r="63" s="57" customFormat="true" ht="12" hidden="false" customHeight="true" outlineLevel="0" collapsed="false">
      <c r="A63" s="51"/>
      <c r="B63" s="52"/>
      <c r="C63" s="53"/>
      <c r="D63" s="54"/>
      <c r="E63" s="54"/>
      <c r="F63" s="55"/>
      <c r="G63" s="53"/>
      <c r="H63" s="56" t="n">
        <f aca="false">SUM(H5:H62)</f>
        <v>5049</v>
      </c>
      <c r="I63" s="56" t="n">
        <f aca="false">SUM(I5:I62)</f>
        <v>0</v>
      </c>
      <c r="J63" s="56" t="n">
        <f aca="false">SUM(J5:J62)</f>
        <v>4981.15</v>
      </c>
      <c r="K63" s="56" t="n">
        <f aca="false">SUM(K5:K62)</f>
        <v>21316.36</v>
      </c>
      <c r="L63" s="56" t="n">
        <f aca="false">SUM(L5:L62)</f>
        <v>0.07</v>
      </c>
      <c r="M63" s="56" t="n">
        <f aca="false">SUM(M5:M62)</f>
        <v>29062.6142857143</v>
      </c>
      <c r="N63" s="56" t="n">
        <f aca="false">SUM(N5:N62)</f>
        <v>2283.89571428571</v>
      </c>
      <c r="O63" s="56" t="n">
        <f aca="false">SUM(O5:O62)</f>
        <v>-100.553928571429</v>
      </c>
      <c r="P63" s="56" t="n">
        <f aca="false">SUM(P5:P62)</f>
        <v>16074.3</v>
      </c>
      <c r="Q63" s="56" t="n">
        <f aca="false">SUM(Q5:Q62)</f>
        <v>1673.22</v>
      </c>
      <c r="R63" s="56" t="n">
        <f aca="false">SUM(R5:R62)</f>
        <v>1091.03</v>
      </c>
      <c r="S63" s="56" t="n">
        <f aca="false">SUM(S5:S62)</f>
        <v>562.5</v>
      </c>
      <c r="T63" s="56" t="n">
        <f aca="false">SUM(T5:T62)</f>
        <v>908.48</v>
      </c>
      <c r="U63" s="56" t="n">
        <f aca="false">SUM(U5:U62)</f>
        <v>117.77</v>
      </c>
      <c r="V63" s="56" t="n">
        <f aca="false">SUM(V5:V62)</f>
        <v>0</v>
      </c>
      <c r="W63" s="56" t="n">
        <f aca="false">SUM(W5:W62)</f>
        <v>0</v>
      </c>
      <c r="X63" s="56" t="n">
        <f aca="false">SUM(X5:X62)</f>
        <v>1668.75</v>
      </c>
      <c r="Y63" s="56" t="n">
        <f aca="false">SUM(Y5:Y62)</f>
        <v>1917.59</v>
      </c>
      <c r="Z63" s="56" t="n">
        <f aca="false">SUM(Z5:Z62)</f>
        <v>0</v>
      </c>
      <c r="AA63" s="56" t="n">
        <f aca="false">SUM(AA5:AA62)</f>
        <v>351</v>
      </c>
      <c r="AB63" s="56" t="n">
        <f aca="false">SUM(AB5:AB62)</f>
        <v>4098</v>
      </c>
      <c r="AC63" s="56" t="n">
        <f aca="false">SUM(AC5:AC62)</f>
        <v>0</v>
      </c>
      <c r="AD63" s="56" t="n">
        <f aca="false">SUM(AD5:AD62)</f>
        <v>0</v>
      </c>
      <c r="AE63" s="56" t="n">
        <f aca="false">SUM(AE5:AE62)</f>
        <v>600</v>
      </c>
      <c r="AF63" s="56" t="n">
        <f aca="false">SUM(AF5:AF62)</f>
        <v>-31245.9817857143</v>
      </c>
      <c r="AG63" s="56" t="n">
        <f aca="false">SUM(AG5:AG62)</f>
        <v>-0.0257142857142356</v>
      </c>
    </row>
    <row r="64" customFormat="false" ht="12" hidden="false" customHeight="true" outlineLevel="0" collapsed="false"/>
    <row r="65" customFormat="false" ht="12" hidden="false" customHeight="true" outlineLevel="0" collapsed="false">
      <c r="K65" s="5" t="n">
        <f aca="false">+K63+J63+H63</f>
        <v>31346.51</v>
      </c>
      <c r="P65" s="5" t="n">
        <f aca="false">P63+Q63</f>
        <v>17747.52</v>
      </c>
      <c r="AF65" s="5" t="n">
        <f aca="false">+AF63</f>
        <v>-31245.9817857143</v>
      </c>
    </row>
    <row r="66" customFormat="false" ht="12" hidden="false" customHeight="true" outlineLevel="0" collapsed="false"/>
    <row r="67" customFormat="false" ht="12" hidden="false" customHeight="true" outlineLevel="0" collapsed="false">
      <c r="C67" s="58" t="s">
        <v>140</v>
      </c>
      <c r="G67" s="57"/>
      <c r="K67" s="59"/>
      <c r="L67" s="59"/>
      <c r="M67" s="59"/>
    </row>
    <row r="68" customFormat="false" ht="12" hidden="false" customHeight="true" outlineLevel="0" collapsed="false"/>
    <row r="69" customFormat="false" ht="12" hidden="false" customHeight="true" outlineLevel="0" collapsed="false"/>
    <row r="70" customFormat="false" ht="12" hidden="false" customHeight="true" outlineLevel="0" collapsed="false">
      <c r="A70" s="3"/>
      <c r="B70" s="3"/>
      <c r="D70" s="3"/>
      <c r="E70" s="3"/>
      <c r="F70" s="3"/>
      <c r="H70" s="3"/>
      <c r="I70" s="3"/>
      <c r="J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customFormat="false" ht="12" hidden="false" customHeight="true" outlineLevel="0" collapsed="false"/>
    <row r="72" customFormat="false" ht="12" hidden="false" customHeight="true" outlineLevel="0" collapsed="false"/>
    <row r="73" customFormat="false" ht="12" hidden="false" customHeight="true" outlineLevel="0" collapsed="false"/>
    <row r="74" customFormat="false" ht="12" hidden="false" customHeight="true" outlineLevel="0" collapsed="false"/>
    <row r="75" customFormat="false" ht="12" hidden="false" customHeight="true" outlineLevel="0" collapsed="false"/>
    <row r="76" customFormat="false" ht="12" hidden="false" customHeight="true" outlineLevel="0" collapsed="false"/>
    <row r="77" customFormat="false" ht="12" hidden="false" customHeight="true" outlineLevel="0" collapsed="false">
      <c r="Q77" s="5" t="n">
        <v>0</v>
      </c>
    </row>
    <row r="78" customFormat="false" ht="12" hidden="false" customHeight="true" outlineLevel="0" collapsed="false"/>
  </sheetData>
  <mergeCells count="1">
    <mergeCell ref="K67:M6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8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F4" activeCellId="0" sqref="AF4"/>
    </sheetView>
  </sheetViews>
  <sheetFormatPr defaultRowHeight="11.25" zeroHeight="false" outlineLevelRow="0" outlineLevelCol="0"/>
  <cols>
    <col collapsed="false" customWidth="true" hidden="false" outlineLevel="0" max="1" min="1" style="1" width="12.05"/>
    <col collapsed="false" customWidth="true" hidden="true" outlineLevel="0" max="2" min="2" style="2" width="9.17"/>
    <col collapsed="false" customWidth="true" hidden="false" outlineLevel="0" max="3" min="3" style="3" width="32.58"/>
    <col collapsed="false" customWidth="true" hidden="false" outlineLevel="0" max="4" min="4" style="4" width="17.63"/>
    <col collapsed="false" customWidth="true" hidden="false" outlineLevel="0" max="5" min="5" style="4" width="28.61"/>
    <col collapsed="false" customWidth="true" hidden="false" outlineLevel="0" max="6" min="6" style="2" width="9.89"/>
    <col collapsed="false" customWidth="true" hidden="false" outlineLevel="0" max="7" min="7" style="3" width="34.73"/>
    <col collapsed="false" customWidth="true" hidden="false" outlineLevel="0" max="8" min="8" style="5" width="10.07"/>
    <col collapsed="false" customWidth="true" hidden="false" outlineLevel="0" max="9" min="9" style="5" width="10.61"/>
    <col collapsed="false" customWidth="true" hidden="false" outlineLevel="0" max="10" min="10" style="5" width="12.76"/>
    <col collapsed="false" customWidth="true" hidden="false" outlineLevel="0" max="11" min="11" style="5" width="15.29"/>
    <col collapsed="false" customWidth="true" hidden="false" outlineLevel="0" max="12" min="12" style="6" width="10.24"/>
    <col collapsed="false" customWidth="true" hidden="false" outlineLevel="0" max="13" min="13" style="5" width="14.39"/>
    <col collapsed="false" customWidth="true" hidden="false" outlineLevel="0" max="14" min="14" style="5" width="9.89"/>
    <col collapsed="false" customWidth="true" hidden="false" outlineLevel="0" max="15" min="15" style="5" width="10.43"/>
    <col collapsed="false" customWidth="true" hidden="false" outlineLevel="0" max="16" min="16" style="5" width="14.39"/>
    <col collapsed="false" customWidth="true" hidden="false" outlineLevel="0" max="17" min="17" style="5" width="12.59"/>
    <col collapsed="false" customWidth="true" hidden="false" outlineLevel="0" max="18" min="18" style="5" width="10.78"/>
    <col collapsed="false" customWidth="true" hidden="false" outlineLevel="0" max="19" min="19" style="5" width="10.43"/>
    <col collapsed="false" customWidth="true" hidden="false" outlineLevel="0" max="22" min="20" style="5" width="12.41"/>
    <col collapsed="false" customWidth="true" hidden="false" outlineLevel="0" max="24" min="23" style="5" width="9.89"/>
    <col collapsed="false" customWidth="true" hidden="false" outlineLevel="0" max="25" min="25" style="5" width="10.61"/>
    <col collapsed="false" customWidth="true" hidden="false" outlineLevel="0" max="26" min="26" style="5" width="10.78"/>
    <col collapsed="false" customWidth="true" hidden="false" outlineLevel="0" max="27" min="27" style="5" width="9.89"/>
    <col collapsed="false" customWidth="true" hidden="false" outlineLevel="0" max="28" min="28" style="5" width="11.87"/>
    <col collapsed="false" customWidth="true" hidden="false" outlineLevel="0" max="29" min="29" style="5" width="12.41"/>
    <col collapsed="false" customWidth="true" hidden="false" outlineLevel="0" max="30" min="30" style="5" width="9.89"/>
    <col collapsed="false" customWidth="true" hidden="false" outlineLevel="0" max="31" min="31" style="5" width="10.78"/>
    <col collapsed="false" customWidth="true" hidden="false" outlineLevel="0" max="32" min="32" style="5" width="11.87"/>
    <col collapsed="false" customWidth="true" hidden="false" outlineLevel="0" max="33" min="33" style="3" width="12.41"/>
    <col collapsed="false" customWidth="false" hidden="false" outlineLevel="0" max="257" min="34" style="3" width="11.5"/>
    <col collapsed="false" customWidth="false" hidden="false" outlineLevel="0" max="1025" min="258" style="0" width="11.5"/>
  </cols>
  <sheetData>
    <row r="1" customFormat="false" ht="12" hidden="false" customHeight="true" outlineLevel="0" collapsed="false">
      <c r="A1" s="7" t="s">
        <v>0</v>
      </c>
      <c r="C1" s="8"/>
    </row>
    <row r="2" customFormat="false" ht="12" hidden="false" customHeight="true" outlineLevel="0" collapsed="false">
      <c r="A2" s="7" t="s">
        <v>1</v>
      </c>
    </row>
    <row r="3" customFormat="false" ht="12" hidden="false" customHeight="true" outlineLevel="0" collapsed="false">
      <c r="A3" s="7" t="s">
        <v>606</v>
      </c>
      <c r="B3" s="8"/>
      <c r="C3" s="9"/>
      <c r="N3" s="10" t="n">
        <v>1301</v>
      </c>
      <c r="O3" s="10" t="n">
        <v>2402</v>
      </c>
      <c r="P3" s="10" t="n">
        <v>5001</v>
      </c>
      <c r="Q3" s="10" t="n">
        <v>5002</v>
      </c>
      <c r="R3" s="10" t="n">
        <v>6220</v>
      </c>
      <c r="S3" s="10" t="n">
        <v>6219</v>
      </c>
      <c r="T3" s="10" t="n">
        <v>6212</v>
      </c>
      <c r="U3" s="10"/>
      <c r="V3" s="10" t="n">
        <v>6222</v>
      </c>
      <c r="W3" s="10" t="n">
        <v>6229</v>
      </c>
      <c r="X3" s="10" t="n">
        <v>6211</v>
      </c>
      <c r="Y3" s="10" t="s">
        <v>3</v>
      </c>
      <c r="Z3" s="10"/>
      <c r="AA3" s="10" t="n">
        <v>6230</v>
      </c>
      <c r="AB3" s="10" t="s">
        <v>4</v>
      </c>
      <c r="AC3" s="10" t="n">
        <v>6202</v>
      </c>
      <c r="AD3" s="10" t="n">
        <v>6109</v>
      </c>
      <c r="AE3" s="10" t="n">
        <v>6236</v>
      </c>
      <c r="AF3" s="10" t="n">
        <v>1002</v>
      </c>
    </row>
    <row r="4" s="14" customFormat="true" ht="30" hidden="false" customHeight="true" outlineLevel="0" collapsed="false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22</v>
      </c>
      <c r="S4" s="13" t="s">
        <v>23</v>
      </c>
      <c r="T4" s="13" t="s">
        <v>24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3" t="s">
        <v>33</v>
      </c>
      <c r="AD4" s="13" t="s">
        <v>34</v>
      </c>
      <c r="AE4" s="13" t="s">
        <v>35</v>
      </c>
      <c r="AF4" s="13" t="s">
        <v>36</v>
      </c>
    </row>
    <row r="5" s="26" customFormat="true" ht="20.25" hidden="false" customHeight="true" outlineLevel="0" collapsed="false">
      <c r="A5" s="15" t="n">
        <v>42917</v>
      </c>
      <c r="B5" s="16"/>
      <c r="C5" s="17" t="s">
        <v>607</v>
      </c>
      <c r="D5" s="17" t="s">
        <v>604</v>
      </c>
      <c r="E5" s="17" t="s">
        <v>608</v>
      </c>
      <c r="F5" s="42" t="n">
        <v>2351</v>
      </c>
      <c r="G5" s="43" t="s">
        <v>218</v>
      </c>
      <c r="H5" s="21"/>
      <c r="I5" s="21"/>
      <c r="J5" s="21"/>
      <c r="K5" s="22" t="n">
        <v>35</v>
      </c>
      <c r="L5" s="23"/>
      <c r="M5" s="24" t="n">
        <f aca="false">SUM(H5:J5,K5/1.12)</f>
        <v>31.25</v>
      </c>
      <c r="N5" s="24" t="n">
        <f aca="false">K5/1.12*0.12</f>
        <v>3.75</v>
      </c>
      <c r="O5" s="24" t="n">
        <f aca="false">-SUM(I5:J5,K5/1.12)*L5</f>
        <v>-0</v>
      </c>
      <c r="P5" s="24"/>
      <c r="Q5" s="24" t="n">
        <v>31.25</v>
      </c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 t="n">
        <f aca="false">-SUM(N5:AE5)</f>
        <v>-35</v>
      </c>
      <c r="AG5" s="25" t="n">
        <f aca="false">SUM(H5:K5)+AF5+O5</f>
        <v>0</v>
      </c>
    </row>
    <row r="6" s="26" customFormat="true" ht="20.25" hidden="false" customHeight="true" outlineLevel="0" collapsed="false">
      <c r="A6" s="15" t="n">
        <v>42917</v>
      </c>
      <c r="B6" s="16"/>
      <c r="C6" s="17" t="s">
        <v>37</v>
      </c>
      <c r="D6" s="17" t="s">
        <v>105</v>
      </c>
      <c r="E6" s="17" t="s">
        <v>39</v>
      </c>
      <c r="F6" s="42" t="n">
        <v>609393</v>
      </c>
      <c r="G6" s="43" t="s">
        <v>45</v>
      </c>
      <c r="H6" s="21"/>
      <c r="I6" s="21"/>
      <c r="J6" s="21"/>
      <c r="K6" s="22" t="n">
        <v>26.25</v>
      </c>
      <c r="L6" s="23"/>
      <c r="M6" s="24" t="n">
        <f aca="false">SUM(H6:J6,K6/1.12)</f>
        <v>23.4375</v>
      </c>
      <c r="N6" s="24" t="n">
        <f aca="false">K6/1.12*0.12</f>
        <v>2.8125</v>
      </c>
      <c r="O6" s="24" t="n">
        <f aca="false">-SUM(I6:J6,K6/1.12)*L6</f>
        <v>-0</v>
      </c>
      <c r="P6" s="24"/>
      <c r="Q6" s="24"/>
      <c r="R6" s="24"/>
      <c r="S6" s="24"/>
      <c r="T6" s="24"/>
      <c r="U6" s="24"/>
      <c r="V6" s="24"/>
      <c r="W6" s="24"/>
      <c r="X6" s="24"/>
      <c r="Y6" s="24"/>
      <c r="Z6" s="24" t="n">
        <v>23.44</v>
      </c>
      <c r="AA6" s="24"/>
      <c r="AB6" s="24"/>
      <c r="AC6" s="24"/>
      <c r="AD6" s="24"/>
      <c r="AE6" s="24"/>
      <c r="AF6" s="24" t="n">
        <f aca="false">-SUM(N6:AE6)</f>
        <v>-26.2525</v>
      </c>
      <c r="AG6" s="25" t="n">
        <f aca="false">SUM(H6:K6)+AF6+O6</f>
        <v>-0.00250000000000128</v>
      </c>
    </row>
    <row r="7" s="26" customFormat="true" ht="20.25" hidden="false" customHeight="true" outlineLevel="0" collapsed="false">
      <c r="A7" s="15" t="n">
        <v>42917</v>
      </c>
      <c r="B7" s="16"/>
      <c r="C7" s="17" t="s">
        <v>76</v>
      </c>
      <c r="D7" s="17" t="s">
        <v>77</v>
      </c>
      <c r="E7" s="17" t="s">
        <v>39</v>
      </c>
      <c r="F7" s="42" t="n">
        <v>26482</v>
      </c>
      <c r="G7" s="43" t="s">
        <v>609</v>
      </c>
      <c r="H7" s="21"/>
      <c r="I7" s="21"/>
      <c r="J7" s="21"/>
      <c r="K7" s="22" t="n">
        <v>230</v>
      </c>
      <c r="L7" s="23"/>
      <c r="M7" s="24" t="n">
        <f aca="false">SUM(H7:J7,K7/1.12)</f>
        <v>205.357142857143</v>
      </c>
      <c r="N7" s="24" t="n">
        <f aca="false">K7/1.12*0.12</f>
        <v>24.6428571428571</v>
      </c>
      <c r="O7" s="24" t="n">
        <f aca="false">-SUM(I7:J7,K7/1.12)*L7</f>
        <v>-0</v>
      </c>
      <c r="P7" s="24" t="n">
        <v>205.36</v>
      </c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 t="n">
        <f aca="false">-SUM(N7:AE7)</f>
        <v>-230.002857142857</v>
      </c>
      <c r="AG7" s="25" t="n">
        <f aca="false">SUM(H7:K7)+AF7+O7</f>
        <v>-0.00285714285715244</v>
      </c>
    </row>
    <row r="8" s="26" customFormat="true" ht="20.25" hidden="false" customHeight="true" outlineLevel="0" collapsed="false">
      <c r="A8" s="15" t="n">
        <v>42917</v>
      </c>
      <c r="B8" s="16"/>
      <c r="C8" s="17" t="s">
        <v>339</v>
      </c>
      <c r="D8" s="17" t="s">
        <v>280</v>
      </c>
      <c r="E8" s="17" t="s">
        <v>610</v>
      </c>
      <c r="F8" s="42" t="n">
        <v>1220</v>
      </c>
      <c r="G8" s="43" t="s">
        <v>611</v>
      </c>
      <c r="H8" s="21"/>
      <c r="I8" s="21"/>
      <c r="J8" s="21" t="n">
        <v>4030</v>
      </c>
      <c r="K8" s="22"/>
      <c r="L8" s="23"/>
      <c r="M8" s="24" t="n">
        <f aca="false">SUM(H8:J8,K8/1.12)</f>
        <v>4030</v>
      </c>
      <c r="N8" s="24" t="n">
        <f aca="false">K8/1.12*0.12</f>
        <v>0</v>
      </c>
      <c r="O8" s="24" t="n">
        <f aca="false">-SUM(I8:J8,K8/1.12)*L8</f>
        <v>-0</v>
      </c>
      <c r="P8" s="24" t="n">
        <v>4030</v>
      </c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 t="n">
        <f aca="false">-SUM(N8:AE8)</f>
        <v>-4030</v>
      </c>
      <c r="AG8" s="25" t="n">
        <f aca="false">SUM(H8:K8)+AF8+O8</f>
        <v>0</v>
      </c>
    </row>
    <row r="9" s="26" customFormat="true" ht="20.25" hidden="false" customHeight="true" outlineLevel="0" collapsed="false">
      <c r="A9" s="15" t="n">
        <v>42917</v>
      </c>
      <c r="B9" s="16"/>
      <c r="C9" s="17" t="s">
        <v>88</v>
      </c>
      <c r="D9" s="17"/>
      <c r="E9" s="17"/>
      <c r="F9" s="42"/>
      <c r="G9" s="43" t="s">
        <v>612</v>
      </c>
      <c r="H9" s="21" t="n">
        <v>100</v>
      </c>
      <c r="I9" s="21"/>
      <c r="J9" s="21"/>
      <c r="K9" s="22"/>
      <c r="L9" s="23"/>
      <c r="M9" s="24" t="n">
        <f aca="false">SUM(H9:J9,K9/1.12)</f>
        <v>100</v>
      </c>
      <c r="N9" s="24" t="n">
        <f aca="false">K9/1.12*0.12</f>
        <v>0</v>
      </c>
      <c r="O9" s="24" t="n">
        <f aca="false">-SUM(I9:J9,K9/1.12)*L9</f>
        <v>-0</v>
      </c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 t="n">
        <v>100</v>
      </c>
      <c r="AB9" s="24"/>
      <c r="AC9" s="24"/>
      <c r="AD9" s="24"/>
      <c r="AE9" s="24"/>
      <c r="AF9" s="24" t="n">
        <f aca="false">-SUM(N9:AE9)</f>
        <v>-100</v>
      </c>
      <c r="AG9" s="25" t="n">
        <f aca="false">SUM(H9:K9)+AF9+O9</f>
        <v>0</v>
      </c>
    </row>
    <row r="10" s="26" customFormat="true" ht="20.25" hidden="false" customHeight="true" outlineLevel="0" collapsed="false">
      <c r="A10" s="15" t="n">
        <v>42919</v>
      </c>
      <c r="B10" s="16"/>
      <c r="C10" s="17" t="s">
        <v>76</v>
      </c>
      <c r="D10" s="17" t="s">
        <v>77</v>
      </c>
      <c r="E10" s="17" t="s">
        <v>39</v>
      </c>
      <c r="F10" s="42" t="n">
        <v>26495</v>
      </c>
      <c r="G10" s="43" t="s">
        <v>613</v>
      </c>
      <c r="H10" s="21"/>
      <c r="I10" s="21"/>
      <c r="J10" s="21"/>
      <c r="K10" s="22" t="n">
        <v>566.3</v>
      </c>
      <c r="L10" s="23"/>
      <c r="M10" s="24" t="n">
        <f aca="false">SUM(H10:J10,K10/1.12)</f>
        <v>505.625</v>
      </c>
      <c r="N10" s="24" t="n">
        <f aca="false">K10/1.12*0.12</f>
        <v>60.675</v>
      </c>
      <c r="O10" s="24" t="n">
        <f aca="false">-SUM(I10:J10,K10/1.12)*L10</f>
        <v>-0</v>
      </c>
      <c r="P10" s="24" t="n">
        <v>505.63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 t="n">
        <f aca="false">-SUM(N10:AE10)</f>
        <v>-566.305</v>
      </c>
      <c r="AG10" s="25" t="n">
        <f aca="false">SUM(H10:K10)+AF10+O10</f>
        <v>-0.00499999999999545</v>
      </c>
    </row>
    <row r="11" s="26" customFormat="true" ht="23.25" hidden="false" customHeight="true" outlineLevel="0" collapsed="false">
      <c r="A11" s="15" t="n">
        <v>42919</v>
      </c>
      <c r="B11" s="16"/>
      <c r="C11" s="19" t="s">
        <v>614</v>
      </c>
      <c r="D11" s="17" t="s">
        <v>377</v>
      </c>
      <c r="E11" s="17" t="s">
        <v>615</v>
      </c>
      <c r="F11" s="42" t="n">
        <v>40470</v>
      </c>
      <c r="G11" s="43" t="s">
        <v>616</v>
      </c>
      <c r="H11" s="21"/>
      <c r="I11" s="21"/>
      <c r="J11" s="21"/>
      <c r="K11" s="22" t="n">
        <v>1300</v>
      </c>
      <c r="L11" s="23" t="n">
        <v>0.02</v>
      </c>
      <c r="M11" s="24" t="n">
        <f aca="false">SUM(H11:J11,K11/1.12)</f>
        <v>1160.71428571429</v>
      </c>
      <c r="N11" s="24" t="n">
        <f aca="false">K11/1.12*0.12</f>
        <v>139.285714285714</v>
      </c>
      <c r="O11" s="24" t="n">
        <f aca="false">-SUM(I11:J11,K11/1.12)*L11</f>
        <v>-23.2142857142857</v>
      </c>
      <c r="P11" s="24"/>
      <c r="Q11" s="24"/>
      <c r="R11" s="24"/>
      <c r="S11" s="24"/>
      <c r="T11" s="24"/>
      <c r="U11" s="24"/>
      <c r="V11" s="24"/>
      <c r="W11" s="24"/>
      <c r="X11" s="24"/>
      <c r="Y11" s="24" t="n">
        <v>1160.71</v>
      </c>
      <c r="Z11" s="24"/>
      <c r="AA11" s="24"/>
      <c r="AB11" s="24"/>
      <c r="AC11" s="24"/>
      <c r="AD11" s="24"/>
      <c r="AE11" s="24"/>
      <c r="AF11" s="24" t="n">
        <f aca="false">-SUM(N11:AE11)</f>
        <v>-1276.78142857143</v>
      </c>
      <c r="AG11" s="25" t="n">
        <f aca="false">SUM(H11:K11)+AF11+O11</f>
        <v>0.00428571428581037</v>
      </c>
    </row>
    <row r="12" s="26" customFormat="true" ht="20.25" hidden="false" customHeight="true" outlineLevel="0" collapsed="false">
      <c r="A12" s="15" t="n">
        <v>42920</v>
      </c>
      <c r="B12" s="16"/>
      <c r="C12" s="17" t="s">
        <v>76</v>
      </c>
      <c r="D12" s="17" t="s">
        <v>77</v>
      </c>
      <c r="E12" s="17" t="s">
        <v>39</v>
      </c>
      <c r="F12" s="42" t="n">
        <v>26429</v>
      </c>
      <c r="G12" s="43" t="s">
        <v>609</v>
      </c>
      <c r="H12" s="21"/>
      <c r="I12" s="21"/>
      <c r="J12" s="21"/>
      <c r="K12" s="22" t="n">
        <v>128.25</v>
      </c>
      <c r="L12" s="23"/>
      <c r="M12" s="24" t="n">
        <f aca="false">SUM(H12:J12,K12/1.12)</f>
        <v>114.508928571429</v>
      </c>
      <c r="N12" s="24" t="n">
        <f aca="false">K12/1.12*0.12</f>
        <v>13.7410714285714</v>
      </c>
      <c r="O12" s="24" t="n">
        <f aca="false">-SUM(I12:J12,K12/1.12)*L12</f>
        <v>-0</v>
      </c>
      <c r="P12" s="24" t="n">
        <v>114.51</v>
      </c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 t="n">
        <f aca="false">-SUM(N12:AE12)</f>
        <v>-128.251071428571</v>
      </c>
      <c r="AG12" s="25" t="n">
        <f aca="false">SUM(H12:K12)+AF12+O12</f>
        <v>-0.00107142857143572</v>
      </c>
    </row>
    <row r="13" s="26" customFormat="true" ht="21" hidden="false" customHeight="true" outlineLevel="0" collapsed="false">
      <c r="A13" s="15" t="n">
        <v>42920</v>
      </c>
      <c r="B13" s="16"/>
      <c r="C13" s="19" t="s">
        <v>224</v>
      </c>
      <c r="D13" s="17" t="s">
        <v>617</v>
      </c>
      <c r="E13" s="17" t="s">
        <v>144</v>
      </c>
      <c r="F13" s="42" t="n">
        <v>18263</v>
      </c>
      <c r="G13" s="43" t="s">
        <v>618</v>
      </c>
      <c r="H13" s="21"/>
      <c r="I13" s="21"/>
      <c r="J13" s="21"/>
      <c r="K13" s="22" t="n">
        <v>1291.15</v>
      </c>
      <c r="L13" s="23"/>
      <c r="M13" s="24" t="n">
        <f aca="false">SUM(H13:J13,K13/1.12)</f>
        <v>1152.8125</v>
      </c>
      <c r="N13" s="24" t="n">
        <f aca="false">K13/1.12*0.12</f>
        <v>138.3375</v>
      </c>
      <c r="O13" s="24" t="n">
        <f aca="false">-SUM(I13:J13,K13/1.12)*L13</f>
        <v>-0</v>
      </c>
      <c r="P13" s="24" t="n">
        <v>1152.81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 t="n">
        <f aca="false">-SUM(N13:AE13)</f>
        <v>-1291.1475</v>
      </c>
      <c r="AG13" s="25" t="n">
        <f aca="false">SUM(H13:K13)+AF13+O13</f>
        <v>0.00250000000005457</v>
      </c>
    </row>
    <row r="14" s="26" customFormat="true" ht="20.25" hidden="false" customHeight="true" outlineLevel="0" collapsed="false">
      <c r="A14" s="15" t="n">
        <v>42920</v>
      </c>
      <c r="B14" s="16"/>
      <c r="C14" s="17" t="s">
        <v>54</v>
      </c>
      <c r="D14" s="17"/>
      <c r="E14" s="17"/>
      <c r="F14" s="42"/>
      <c r="G14" s="43" t="s">
        <v>619</v>
      </c>
      <c r="H14" s="21" t="n">
        <v>50</v>
      </c>
      <c r="I14" s="21"/>
      <c r="J14" s="21"/>
      <c r="K14" s="22"/>
      <c r="L14" s="23"/>
      <c r="M14" s="24" t="n">
        <f aca="false">SUM(H14:J14,K14/1.12)</f>
        <v>50</v>
      </c>
      <c r="N14" s="24" t="n">
        <f aca="false">K14/1.12*0.12</f>
        <v>0</v>
      </c>
      <c r="O14" s="24" t="n">
        <f aca="false">-SUM(I14:J14,K14/1.12)*L14</f>
        <v>-0</v>
      </c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 t="n">
        <v>50</v>
      </c>
      <c r="AB14" s="24"/>
      <c r="AC14" s="24"/>
      <c r="AD14" s="24"/>
      <c r="AE14" s="24"/>
      <c r="AF14" s="24" t="n">
        <f aca="false">-SUM(N14:AE14)</f>
        <v>-50</v>
      </c>
      <c r="AG14" s="25" t="n">
        <f aca="false">SUM(H14:K14)+AF14+O14</f>
        <v>0</v>
      </c>
    </row>
    <row r="15" s="26" customFormat="true" ht="20.25" hidden="false" customHeight="true" outlineLevel="0" collapsed="false">
      <c r="A15" s="15" t="n">
        <v>42921</v>
      </c>
      <c r="B15" s="16"/>
      <c r="C15" s="17" t="s">
        <v>76</v>
      </c>
      <c r="D15" s="17" t="s">
        <v>77</v>
      </c>
      <c r="E15" s="17" t="s">
        <v>39</v>
      </c>
      <c r="F15" s="42" t="n">
        <v>26354</v>
      </c>
      <c r="G15" s="43" t="s">
        <v>620</v>
      </c>
      <c r="H15" s="21"/>
      <c r="I15" s="21"/>
      <c r="J15" s="21"/>
      <c r="K15" s="22" t="n">
        <v>510.4</v>
      </c>
      <c r="L15" s="23"/>
      <c r="M15" s="24" t="n">
        <f aca="false">SUM(H15:J15,K15/1.12)</f>
        <v>455.714285714286</v>
      </c>
      <c r="N15" s="24" t="n">
        <f aca="false">K15/1.12*0.12</f>
        <v>54.6857142857143</v>
      </c>
      <c r="O15" s="24" t="n">
        <f aca="false">-SUM(I15:J15,K15/1.12)*L15</f>
        <v>-0</v>
      </c>
      <c r="P15" s="24" t="n">
        <v>455.71</v>
      </c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 t="n">
        <f aca="false">-SUM(N15:AE15)</f>
        <v>-510.395714285714</v>
      </c>
      <c r="AG15" s="25" t="n">
        <f aca="false">SUM(H15:K15)+AF15+O15</f>
        <v>0.00428571428574287</v>
      </c>
    </row>
    <row r="16" s="26" customFormat="true" ht="20.25" hidden="false" customHeight="true" outlineLevel="0" collapsed="false">
      <c r="A16" s="15" t="n">
        <v>42921</v>
      </c>
      <c r="B16" s="16"/>
      <c r="C16" s="17" t="s">
        <v>46</v>
      </c>
      <c r="D16" s="17" t="s">
        <v>47</v>
      </c>
      <c r="E16" s="17" t="s">
        <v>533</v>
      </c>
      <c r="F16" s="42" t="n">
        <v>50977</v>
      </c>
      <c r="G16" s="43" t="s">
        <v>621</v>
      </c>
      <c r="H16" s="21"/>
      <c r="I16" s="21"/>
      <c r="J16" s="21" t="n">
        <v>456.5</v>
      </c>
      <c r="K16" s="22"/>
      <c r="L16" s="23" t="n">
        <v>0.01</v>
      </c>
      <c r="M16" s="24" t="n">
        <f aca="false">SUM(H16:J16,K16/1.12)</f>
        <v>456.5</v>
      </c>
      <c r="N16" s="24" t="n">
        <f aca="false">K16/1.12*0.12</f>
        <v>0</v>
      </c>
      <c r="O16" s="24" t="n">
        <f aca="false">-SUM(I16:J16,K16/1.12)*L16</f>
        <v>-4.565</v>
      </c>
      <c r="P16" s="24" t="n">
        <v>456.5</v>
      </c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 t="n">
        <f aca="false">-SUM(N16:AE16)</f>
        <v>-451.935</v>
      </c>
      <c r="AG16" s="25" t="n">
        <f aca="false">SUM(H16:K16)+AF16+O16</f>
        <v>0</v>
      </c>
    </row>
    <row r="17" s="26" customFormat="true" ht="20.25" hidden="false" customHeight="true" outlineLevel="0" collapsed="false">
      <c r="A17" s="15" t="n">
        <v>42921</v>
      </c>
      <c r="B17" s="16"/>
      <c r="C17" s="17" t="s">
        <v>46</v>
      </c>
      <c r="D17" s="17" t="s">
        <v>47</v>
      </c>
      <c r="E17" s="17" t="s">
        <v>533</v>
      </c>
      <c r="F17" s="42" t="n">
        <v>50977</v>
      </c>
      <c r="G17" s="43" t="s">
        <v>622</v>
      </c>
      <c r="H17" s="21"/>
      <c r="I17" s="21"/>
      <c r="J17" s="21"/>
      <c r="K17" s="22" t="n">
        <f aca="false">1911.85+229.45</f>
        <v>2141.3</v>
      </c>
      <c r="L17" s="23" t="n">
        <v>0.01</v>
      </c>
      <c r="M17" s="24" t="n">
        <f aca="false">SUM(H17:J17,K17/1.12)</f>
        <v>1911.875</v>
      </c>
      <c r="N17" s="24" t="n">
        <f aca="false">K17/1.12*0.12</f>
        <v>229.425</v>
      </c>
      <c r="O17" s="24" t="n">
        <f aca="false">-SUM(I17:J17,K17/1.12)*L17</f>
        <v>-19.11875</v>
      </c>
      <c r="P17" s="24" t="n">
        <v>1911.88</v>
      </c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 t="n">
        <f aca="false">-SUM(N17:AE17)</f>
        <v>-2122.18625</v>
      </c>
      <c r="AG17" s="25" t="n">
        <f aca="false">SUM(H17:K17)+AF17+O17</f>
        <v>-0.00500000000001322</v>
      </c>
    </row>
    <row r="18" s="26" customFormat="true" ht="20.25" hidden="false" customHeight="true" outlineLevel="0" collapsed="false">
      <c r="A18" s="15" t="n">
        <v>42922</v>
      </c>
      <c r="B18" s="16"/>
      <c r="C18" s="17" t="s">
        <v>76</v>
      </c>
      <c r="D18" s="17" t="s">
        <v>77</v>
      </c>
      <c r="E18" s="17" t="s">
        <v>39</v>
      </c>
      <c r="F18" s="42" t="n">
        <v>26384</v>
      </c>
      <c r="G18" s="43" t="s">
        <v>623</v>
      </c>
      <c r="H18" s="21"/>
      <c r="I18" s="21"/>
      <c r="J18" s="21"/>
      <c r="K18" s="22" t="n">
        <v>382.85</v>
      </c>
      <c r="L18" s="23"/>
      <c r="M18" s="24" t="n">
        <f aca="false">SUM(H18:J18,K18/1.12)</f>
        <v>341.830357142857</v>
      </c>
      <c r="N18" s="24" t="n">
        <f aca="false">K18/1.12*0.12</f>
        <v>41.0196428571429</v>
      </c>
      <c r="O18" s="24" t="n">
        <f aca="false">-SUM(I18:J18,K18/1.12)*L18</f>
        <v>-0</v>
      </c>
      <c r="P18" s="24" t="n">
        <v>341.83</v>
      </c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 t="n">
        <f aca="false">-SUM(N18:AE18)</f>
        <v>-382.849642857143</v>
      </c>
      <c r="AG18" s="25" t="n">
        <f aca="false">SUM(H18:K18)+AF18+O18</f>
        <v>0.000357142857183135</v>
      </c>
    </row>
    <row r="19" s="26" customFormat="true" ht="20.25" hidden="false" customHeight="true" outlineLevel="0" collapsed="false">
      <c r="A19" s="15" t="n">
        <v>42923</v>
      </c>
      <c r="B19" s="16"/>
      <c r="C19" s="17" t="s">
        <v>624</v>
      </c>
      <c r="D19" s="17" t="s">
        <v>625</v>
      </c>
      <c r="E19" s="17" t="s">
        <v>626</v>
      </c>
      <c r="F19" s="42" t="n">
        <v>42818</v>
      </c>
      <c r="G19" s="43" t="s">
        <v>627</v>
      </c>
      <c r="H19" s="21"/>
      <c r="I19" s="21"/>
      <c r="J19" s="21"/>
      <c r="K19" s="22" t="n">
        <v>464.25</v>
      </c>
      <c r="L19" s="23"/>
      <c r="M19" s="24" t="n">
        <f aca="false">SUM(H19:J19,K19/1.12)</f>
        <v>414.508928571429</v>
      </c>
      <c r="N19" s="24" t="n">
        <f aca="false">K19/1.12*0.12</f>
        <v>49.7410714285714</v>
      </c>
      <c r="O19" s="24" t="n">
        <f aca="false">-SUM(I19:J19,K19/1.12)*L19</f>
        <v>-0</v>
      </c>
      <c r="P19" s="24" t="n">
        <v>414.51</v>
      </c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 t="n">
        <f aca="false">-SUM(N19:AE19)</f>
        <v>-464.251071428572</v>
      </c>
      <c r="AG19" s="25" t="n">
        <f aca="false">SUM(H19:K19)+AF19+O19</f>
        <v>-0.00107142857143572</v>
      </c>
    </row>
    <row r="20" s="26" customFormat="true" ht="20.25" hidden="false" customHeight="true" outlineLevel="0" collapsed="false">
      <c r="A20" s="15" t="n">
        <v>42923</v>
      </c>
      <c r="B20" s="16"/>
      <c r="C20" s="17" t="s">
        <v>54</v>
      </c>
      <c r="D20" s="17"/>
      <c r="E20" s="17"/>
      <c r="F20" s="42"/>
      <c r="G20" s="43" t="s">
        <v>628</v>
      </c>
      <c r="H20" s="21" t="n">
        <v>40</v>
      </c>
      <c r="I20" s="21"/>
      <c r="J20" s="21"/>
      <c r="K20" s="22"/>
      <c r="L20" s="23"/>
      <c r="M20" s="24" t="n">
        <f aca="false">SUM(H20:J20,K20/1.12)</f>
        <v>40</v>
      </c>
      <c r="N20" s="24" t="n">
        <f aca="false">K20/1.12*0.12</f>
        <v>0</v>
      </c>
      <c r="O20" s="24" t="n">
        <f aca="false">-SUM(I20:J20,K20/1.12)*L20</f>
        <v>-0</v>
      </c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 t="n">
        <v>40</v>
      </c>
      <c r="AB20" s="24"/>
      <c r="AC20" s="24"/>
      <c r="AD20" s="24"/>
      <c r="AE20" s="24"/>
      <c r="AF20" s="24" t="n">
        <f aca="false">-SUM(N20:AE20)</f>
        <v>-40</v>
      </c>
      <c r="AG20" s="25" t="n">
        <f aca="false">SUM(H20:K20)+AF20+O20</f>
        <v>0</v>
      </c>
    </row>
    <row r="21" s="26" customFormat="true" ht="24" hidden="false" customHeight="true" outlineLevel="0" collapsed="false">
      <c r="A21" s="15" t="n">
        <v>42923</v>
      </c>
      <c r="B21" s="16"/>
      <c r="C21" s="17" t="s">
        <v>76</v>
      </c>
      <c r="D21" s="17" t="s">
        <v>77</v>
      </c>
      <c r="E21" s="17" t="s">
        <v>39</v>
      </c>
      <c r="F21" s="42" t="n">
        <v>26318</v>
      </c>
      <c r="G21" s="43" t="s">
        <v>629</v>
      </c>
      <c r="H21" s="21"/>
      <c r="I21" s="21"/>
      <c r="J21" s="21"/>
      <c r="K21" s="22" t="n">
        <v>308.75</v>
      </c>
      <c r="L21" s="23"/>
      <c r="M21" s="24" t="n">
        <f aca="false">SUM(H21:J21,K21/1.12)</f>
        <v>275.669642857143</v>
      </c>
      <c r="N21" s="24" t="n">
        <f aca="false">K21/1.12*0.12</f>
        <v>33.0803571428571</v>
      </c>
      <c r="O21" s="24" t="n">
        <f aca="false">-SUM(I21:J21,K21/1.12)*L21</f>
        <v>-0</v>
      </c>
      <c r="P21" s="24" t="n">
        <v>275.67</v>
      </c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 t="n">
        <f aca="false">-SUM(N21:AE21)</f>
        <v>-308.750357142857</v>
      </c>
      <c r="AG21" s="25" t="n">
        <f aca="false">SUM(H21:K21)+AF21+O21</f>
        <v>-0.000357142857183135</v>
      </c>
    </row>
    <row r="22" s="26" customFormat="true" ht="20.25" hidden="false" customHeight="true" outlineLevel="0" collapsed="false">
      <c r="A22" s="15" t="n">
        <v>42923</v>
      </c>
      <c r="B22" s="16"/>
      <c r="C22" s="17" t="s">
        <v>76</v>
      </c>
      <c r="D22" s="17" t="s">
        <v>77</v>
      </c>
      <c r="E22" s="17" t="s">
        <v>39</v>
      </c>
      <c r="F22" s="42" t="n">
        <v>26314</v>
      </c>
      <c r="G22" s="43" t="s">
        <v>630</v>
      </c>
      <c r="H22" s="21"/>
      <c r="I22" s="21"/>
      <c r="J22" s="21"/>
      <c r="K22" s="22" t="n">
        <v>300.14</v>
      </c>
      <c r="L22" s="23"/>
      <c r="M22" s="24" t="n">
        <f aca="false">SUM(H22:J22,K22/1.12)</f>
        <v>267.982142857143</v>
      </c>
      <c r="N22" s="24" t="n">
        <f aca="false">K22/1.12*0.12</f>
        <v>32.1578571428571</v>
      </c>
      <c r="O22" s="24" t="n">
        <f aca="false">-SUM(I22:J22,K22/1.12)*L22</f>
        <v>-0</v>
      </c>
      <c r="P22" s="24" t="n">
        <v>267.98</v>
      </c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 t="n">
        <f aca="false">-SUM(N22:AE22)</f>
        <v>-300.137857142857</v>
      </c>
      <c r="AG22" s="25" t="n">
        <f aca="false">SUM(H22:K22)+AF22+O22</f>
        <v>0.00214285714281459</v>
      </c>
    </row>
    <row r="23" s="26" customFormat="true" ht="20.25" hidden="false" customHeight="true" outlineLevel="0" collapsed="false">
      <c r="A23" s="15" t="n">
        <v>42924</v>
      </c>
      <c r="B23" s="16"/>
      <c r="C23" s="17" t="s">
        <v>76</v>
      </c>
      <c r="D23" s="17" t="s">
        <v>77</v>
      </c>
      <c r="E23" s="17" t="s">
        <v>39</v>
      </c>
      <c r="F23" s="42" t="n">
        <v>26340</v>
      </c>
      <c r="G23" s="43" t="s">
        <v>156</v>
      </c>
      <c r="H23" s="21"/>
      <c r="I23" s="21"/>
      <c r="J23" s="21"/>
      <c r="K23" s="22" t="n">
        <v>88</v>
      </c>
      <c r="L23" s="23"/>
      <c r="M23" s="24" t="n">
        <f aca="false">SUM(H23:J23,K23/1.12)</f>
        <v>78.5714285714286</v>
      </c>
      <c r="N23" s="24" t="n">
        <f aca="false">K23/1.12*0.12</f>
        <v>9.42857142857143</v>
      </c>
      <c r="O23" s="24" t="n">
        <f aca="false">-SUM(I23:J23,K23/1.12)*L23</f>
        <v>-0</v>
      </c>
      <c r="P23" s="24" t="n">
        <v>78.57</v>
      </c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 t="n">
        <f aca="false">-SUM(N23:AE23)</f>
        <v>-87.9985714285714</v>
      </c>
      <c r="AG23" s="25" t="n">
        <f aca="false">SUM(H23:K23)+AF23+O23</f>
        <v>0.00142857142857622</v>
      </c>
    </row>
    <row r="24" s="39" customFormat="true" ht="20.25" hidden="false" customHeight="true" outlineLevel="0" collapsed="false">
      <c r="A24" s="64" t="n">
        <v>42924</v>
      </c>
      <c r="B24" s="29"/>
      <c r="C24" s="30" t="s">
        <v>84</v>
      </c>
      <c r="D24" s="30" t="s">
        <v>85</v>
      </c>
      <c r="E24" s="30" t="s">
        <v>631</v>
      </c>
      <c r="F24" s="65" t="n">
        <v>115654</v>
      </c>
      <c r="G24" s="66" t="s">
        <v>367</v>
      </c>
      <c r="H24" s="34"/>
      <c r="I24" s="34"/>
      <c r="J24" s="34" t="n">
        <v>687.28</v>
      </c>
      <c r="K24" s="35"/>
      <c r="L24" s="36"/>
      <c r="M24" s="37" t="n">
        <f aca="false">SUM(H24:J24,K24/1.12)</f>
        <v>687.28</v>
      </c>
      <c r="N24" s="37" t="n">
        <f aca="false">K24/1.12*0.12</f>
        <v>0</v>
      </c>
      <c r="O24" s="37" t="n">
        <f aca="false">-SUM(I24:J24,K24/1.12)*L24</f>
        <v>-0</v>
      </c>
      <c r="P24" s="37" t="n">
        <v>687.28</v>
      </c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 t="n">
        <f aca="false">-SUM(N24:AE24)</f>
        <v>-687.28</v>
      </c>
      <c r="AG24" s="38" t="n">
        <f aca="false">SUM(H24:K24)+AF24+O24</f>
        <v>0</v>
      </c>
    </row>
    <row r="25" s="26" customFormat="true" ht="20.25" hidden="false" customHeight="true" outlineLevel="0" collapsed="false">
      <c r="A25" s="15" t="n">
        <v>42926</v>
      </c>
      <c r="B25" s="16"/>
      <c r="C25" s="17" t="s">
        <v>84</v>
      </c>
      <c r="D25" s="17" t="s">
        <v>85</v>
      </c>
      <c r="E25" s="17" t="s">
        <v>631</v>
      </c>
      <c r="F25" s="42" t="n">
        <v>115833</v>
      </c>
      <c r="G25" s="42" t="s">
        <v>181</v>
      </c>
      <c r="H25" s="21"/>
      <c r="I25" s="21"/>
      <c r="J25" s="21"/>
      <c r="K25" s="21" t="n">
        <v>1566.18</v>
      </c>
      <c r="L25" s="23"/>
      <c r="M25" s="24" t="n">
        <f aca="false">SUM(H25:J25,K25/1.12)</f>
        <v>1398.375</v>
      </c>
      <c r="N25" s="24" t="n">
        <f aca="false">K25/1.12*0.12</f>
        <v>167.805</v>
      </c>
      <c r="O25" s="24" t="n">
        <f aca="false">-SUM(I25:J25,K25/1.12)*L25</f>
        <v>-0</v>
      </c>
      <c r="P25" s="24" t="n">
        <v>1398.38</v>
      </c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 t="n">
        <f aca="false">-SUM(N25:AE25)</f>
        <v>-1566.185</v>
      </c>
      <c r="AG25" s="25" t="n">
        <f aca="false">SUM(H25:K25)+AF25+O25</f>
        <v>-0.00500000000010914</v>
      </c>
    </row>
    <row r="26" s="26" customFormat="true" ht="20.25" hidden="false" customHeight="true" outlineLevel="0" collapsed="false">
      <c r="A26" s="15" t="n">
        <v>42926</v>
      </c>
      <c r="B26" s="16"/>
      <c r="C26" s="17" t="s">
        <v>88</v>
      </c>
      <c r="D26" s="17"/>
      <c r="E26" s="17"/>
      <c r="F26" s="42"/>
      <c r="G26" s="43" t="s">
        <v>632</v>
      </c>
      <c r="H26" s="21" t="n">
        <v>100</v>
      </c>
      <c r="I26" s="21"/>
      <c r="J26" s="21"/>
      <c r="K26" s="22"/>
      <c r="L26" s="23"/>
      <c r="M26" s="24" t="n">
        <f aca="false">SUM(H26:J26,K26/1.12)</f>
        <v>100</v>
      </c>
      <c r="N26" s="24" t="n">
        <f aca="false">K26/1.12*0.12</f>
        <v>0</v>
      </c>
      <c r="O26" s="24" t="n">
        <f aca="false">-SUM(I26:J26,K26/1.12)*L26</f>
        <v>-0</v>
      </c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 t="n">
        <v>100</v>
      </c>
      <c r="AB26" s="24"/>
      <c r="AC26" s="24"/>
      <c r="AD26" s="24"/>
      <c r="AE26" s="24"/>
      <c r="AF26" s="24" t="n">
        <f aca="false">-SUM(N26:AE26)</f>
        <v>-100</v>
      </c>
      <c r="AG26" s="25" t="n">
        <f aca="false">SUM(H26:K26)+AF26+O26</f>
        <v>0</v>
      </c>
    </row>
    <row r="27" s="26" customFormat="true" ht="20.25" hidden="false" customHeight="true" outlineLevel="0" collapsed="false">
      <c r="A27" s="15" t="n">
        <v>42926</v>
      </c>
      <c r="B27" s="16"/>
      <c r="C27" s="17" t="s">
        <v>76</v>
      </c>
      <c r="D27" s="17" t="s">
        <v>77</v>
      </c>
      <c r="E27" s="17" t="s">
        <v>39</v>
      </c>
      <c r="F27" s="42" t="n">
        <v>26346</v>
      </c>
      <c r="G27" s="43" t="s">
        <v>156</v>
      </c>
      <c r="H27" s="21"/>
      <c r="I27" s="21"/>
      <c r="J27" s="21"/>
      <c r="K27" s="22" t="n">
        <f aca="false">44*4</f>
        <v>176</v>
      </c>
      <c r="L27" s="23"/>
      <c r="M27" s="24" t="n">
        <f aca="false">SUM(H27:J27,K27/1.12)</f>
        <v>157.142857142857</v>
      </c>
      <c r="N27" s="24" t="n">
        <f aca="false">K27/1.12*0.12</f>
        <v>18.8571428571429</v>
      </c>
      <c r="O27" s="24" t="n">
        <f aca="false">-SUM(I27:J27,K27/1.12)*L27</f>
        <v>-0</v>
      </c>
      <c r="P27" s="24" t="n">
        <v>157.14</v>
      </c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 t="n">
        <f aca="false">-SUM(N27:AE27)</f>
        <v>-175.997142857143</v>
      </c>
      <c r="AG27" s="25" t="n">
        <f aca="false">SUM(H27:K27)+AF27+O27</f>
        <v>0.00285714285715244</v>
      </c>
    </row>
    <row r="28" s="26" customFormat="true" ht="20.25" hidden="false" customHeight="true" outlineLevel="0" collapsed="false">
      <c r="A28" s="15" t="n">
        <v>42927</v>
      </c>
      <c r="B28" s="16"/>
      <c r="C28" s="17" t="s">
        <v>46</v>
      </c>
      <c r="D28" s="17" t="s">
        <v>47</v>
      </c>
      <c r="E28" s="17" t="s">
        <v>533</v>
      </c>
      <c r="F28" s="42" t="n">
        <v>38461</v>
      </c>
      <c r="G28" s="43" t="s">
        <v>633</v>
      </c>
      <c r="H28" s="21"/>
      <c r="I28" s="21"/>
      <c r="J28" s="21"/>
      <c r="K28" s="22" t="n">
        <f aca="false">37.75*4+12.75+12.75</f>
        <v>176.5</v>
      </c>
      <c r="L28" s="23" t="n">
        <v>0.01</v>
      </c>
      <c r="M28" s="24" t="n">
        <f aca="false">SUM(H28:J28,K28/1.12)</f>
        <v>157.589285714286</v>
      </c>
      <c r="N28" s="24" t="n">
        <f aca="false">K28/1.12*0.12</f>
        <v>18.9107142857143</v>
      </c>
      <c r="O28" s="24" t="n">
        <f aca="false">-SUM(I28:J28,K28/1.12)*L28</f>
        <v>-1.57589285714286</v>
      </c>
      <c r="P28" s="24" t="n">
        <v>157.59</v>
      </c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 t="n">
        <f aca="false">-SUM(N28:AE28)</f>
        <v>-174.924821428571</v>
      </c>
      <c r="AG28" s="25" t="n">
        <f aca="false">SUM(H28:K28)+AF28+O28</f>
        <v>-0.000714285714276786</v>
      </c>
    </row>
    <row r="29" s="26" customFormat="true" ht="20.25" hidden="false" customHeight="true" outlineLevel="0" collapsed="false">
      <c r="A29" s="15" t="n">
        <v>42927</v>
      </c>
      <c r="B29" s="16"/>
      <c r="C29" s="17" t="s">
        <v>46</v>
      </c>
      <c r="D29" s="17" t="s">
        <v>47</v>
      </c>
      <c r="E29" s="17" t="s">
        <v>533</v>
      </c>
      <c r="F29" s="42" t="n">
        <v>38461</v>
      </c>
      <c r="G29" s="43" t="s">
        <v>634</v>
      </c>
      <c r="H29" s="21"/>
      <c r="I29" s="21"/>
      <c r="J29" s="21"/>
      <c r="K29" s="22" t="n">
        <v>1749.7</v>
      </c>
      <c r="L29" s="23" t="n">
        <v>0.01</v>
      </c>
      <c r="M29" s="24" t="n">
        <f aca="false">SUM(H29:J29,K29/1.12)</f>
        <v>1562.23214285714</v>
      </c>
      <c r="N29" s="24" t="n">
        <f aca="false">K29/1.12*0.12</f>
        <v>187.467857142857</v>
      </c>
      <c r="O29" s="24" t="n">
        <f aca="false">-SUM(I29:J29,K29/1.12)*L29</f>
        <v>-15.6223214285714</v>
      </c>
      <c r="P29" s="24" t="n">
        <v>1562.23</v>
      </c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 t="n">
        <f aca="false">-SUM(N29:AE29)</f>
        <v>-1734.07553571429</v>
      </c>
      <c r="AG29" s="25" t="n">
        <f aca="false">SUM(H29:K29)+AF29+O29</f>
        <v>0.00214285714291229</v>
      </c>
    </row>
    <row r="30" s="26" customFormat="true" ht="20.25" hidden="false" customHeight="true" outlineLevel="0" collapsed="false">
      <c r="A30" s="15" t="n">
        <v>42927</v>
      </c>
      <c r="B30" s="16"/>
      <c r="C30" s="17" t="s">
        <v>635</v>
      </c>
      <c r="D30" s="17" t="s">
        <v>636</v>
      </c>
      <c r="E30" s="17" t="s">
        <v>577</v>
      </c>
      <c r="F30" s="42" t="n">
        <v>402</v>
      </c>
      <c r="G30" s="43" t="s">
        <v>53</v>
      </c>
      <c r="H30" s="21"/>
      <c r="I30" s="21"/>
      <c r="J30" s="21"/>
      <c r="K30" s="22" t="n">
        <v>140</v>
      </c>
      <c r="L30" s="23"/>
      <c r="M30" s="24" t="n">
        <f aca="false">SUM(H30:J30,K30/1.12)</f>
        <v>125</v>
      </c>
      <c r="N30" s="24" t="n">
        <f aca="false">K30/1.12*0.12</f>
        <v>15</v>
      </c>
      <c r="O30" s="24" t="n">
        <f aca="false">-SUM(I30:J30,K30/1.12)*L30</f>
        <v>-0</v>
      </c>
      <c r="P30" s="24"/>
      <c r="Q30" s="24" t="n">
        <v>125</v>
      </c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 t="n">
        <f aca="false">-SUM(N30:AE30)</f>
        <v>-140</v>
      </c>
      <c r="AG30" s="25" t="n">
        <f aca="false">SUM(H30:K30)+AF30+O30</f>
        <v>0</v>
      </c>
    </row>
    <row r="31" s="26" customFormat="true" ht="20.25" hidden="false" customHeight="true" outlineLevel="0" collapsed="false">
      <c r="A31" s="15" t="n">
        <v>42930</v>
      </c>
      <c r="B31" s="16"/>
      <c r="C31" s="17" t="s">
        <v>339</v>
      </c>
      <c r="D31" s="17" t="s">
        <v>280</v>
      </c>
      <c r="E31" s="17" t="s">
        <v>72</v>
      </c>
      <c r="F31" s="42" t="n">
        <v>1293</v>
      </c>
      <c r="G31" s="43" t="s">
        <v>637</v>
      </c>
      <c r="H31" s="21"/>
      <c r="I31" s="21"/>
      <c r="J31" s="21" t="n">
        <v>1770</v>
      </c>
      <c r="K31" s="22"/>
      <c r="L31" s="23"/>
      <c r="M31" s="24" t="n">
        <f aca="false">SUM(H31:J31,K31/1.12)</f>
        <v>1770</v>
      </c>
      <c r="N31" s="24" t="n">
        <f aca="false">K31/1.12*0.12</f>
        <v>0</v>
      </c>
      <c r="O31" s="24" t="n">
        <f aca="false">-SUM(I31:J31,K31/1.12)*L31</f>
        <v>-0</v>
      </c>
      <c r="P31" s="24" t="n">
        <v>1770</v>
      </c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 t="n">
        <f aca="false">-SUM(N31:AE31)</f>
        <v>-1770</v>
      </c>
      <c r="AG31" s="25" t="n">
        <f aca="false">SUM(H31:K31)+AF31+O31</f>
        <v>0</v>
      </c>
    </row>
    <row r="32" s="39" customFormat="true" ht="20.25" hidden="false" customHeight="true" outlineLevel="0" collapsed="false">
      <c r="A32" s="64" t="n">
        <v>42930</v>
      </c>
      <c r="B32" s="29"/>
      <c r="C32" s="30" t="s">
        <v>88</v>
      </c>
      <c r="D32" s="30"/>
      <c r="E32" s="30"/>
      <c r="F32" s="65"/>
      <c r="G32" s="66" t="s">
        <v>638</v>
      </c>
      <c r="H32" s="34" t="n">
        <v>100</v>
      </c>
      <c r="I32" s="34"/>
      <c r="J32" s="34"/>
      <c r="K32" s="35"/>
      <c r="L32" s="36"/>
      <c r="M32" s="37" t="n">
        <f aca="false">SUM(H32:J32,K32/1.12)</f>
        <v>100</v>
      </c>
      <c r="N32" s="37" t="n">
        <f aca="false">K32/1.12*0.12</f>
        <v>0</v>
      </c>
      <c r="O32" s="37" t="n">
        <f aca="false">-SUM(I32:J32,K32/1.12)*L32</f>
        <v>-0</v>
      </c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 t="n">
        <v>100</v>
      </c>
      <c r="AB32" s="37"/>
      <c r="AC32" s="37"/>
      <c r="AD32" s="37"/>
      <c r="AE32" s="37"/>
      <c r="AF32" s="37" t="n">
        <f aca="false">-SUM(N32:AE32)</f>
        <v>-100</v>
      </c>
      <c r="AG32" s="38" t="n">
        <f aca="false">SUM(H32:K32)+AF32+O32</f>
        <v>0</v>
      </c>
    </row>
    <row r="33" s="26" customFormat="true" ht="20.25" hidden="false" customHeight="true" outlineLevel="0" collapsed="false">
      <c r="A33" s="15" t="n">
        <v>42931</v>
      </c>
      <c r="B33" s="16"/>
      <c r="C33" s="17" t="s">
        <v>76</v>
      </c>
      <c r="D33" s="17" t="s">
        <v>77</v>
      </c>
      <c r="E33" s="17" t="s">
        <v>39</v>
      </c>
      <c r="F33" s="42" t="n">
        <v>24076</v>
      </c>
      <c r="G33" s="42" t="s">
        <v>158</v>
      </c>
      <c r="H33" s="21"/>
      <c r="I33" s="21"/>
      <c r="J33" s="21"/>
      <c r="K33" s="21" t="n">
        <v>44.85</v>
      </c>
      <c r="L33" s="23"/>
      <c r="M33" s="24" t="n">
        <f aca="false">SUM(H33:J33,K33/1.12)</f>
        <v>40.0446428571429</v>
      </c>
      <c r="N33" s="24" t="n">
        <f aca="false">K33/1.12*0.12</f>
        <v>4.80535714285714</v>
      </c>
      <c r="O33" s="24" t="n">
        <f aca="false">-SUM(I33:J33,K33/1.12)*L33</f>
        <v>-0</v>
      </c>
      <c r="P33" s="24"/>
      <c r="Q33" s="24" t="n">
        <v>40.04</v>
      </c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 t="n">
        <f aca="false">-SUM(N33:AE33)</f>
        <v>-44.8453571428571</v>
      </c>
      <c r="AG33" s="25" t="n">
        <f aca="false">SUM(H33:K33)+AF33+O33</f>
        <v>0.00464285714286206</v>
      </c>
    </row>
    <row r="34" s="26" customFormat="true" ht="20.25" hidden="false" customHeight="true" outlineLevel="0" collapsed="false">
      <c r="A34" s="15" t="n">
        <v>42931</v>
      </c>
      <c r="B34" s="16"/>
      <c r="C34" s="17" t="s">
        <v>639</v>
      </c>
      <c r="D34" s="17" t="s">
        <v>640</v>
      </c>
      <c r="E34" s="17" t="s">
        <v>100</v>
      </c>
      <c r="F34" s="42" t="n">
        <v>123432</v>
      </c>
      <c r="G34" s="43" t="s">
        <v>641</v>
      </c>
      <c r="H34" s="21"/>
      <c r="I34" s="21"/>
      <c r="J34" s="21"/>
      <c r="K34" s="21" t="n">
        <v>120</v>
      </c>
      <c r="L34" s="23"/>
      <c r="M34" s="24" t="n">
        <f aca="false">SUM(H34:J34,K34/1.12)</f>
        <v>107.142857142857</v>
      </c>
      <c r="N34" s="24" t="n">
        <f aca="false">K34/1.12*0.12</f>
        <v>12.8571428571429</v>
      </c>
      <c r="O34" s="24" t="n">
        <f aca="false">-SUM(I34:J34,K34/1.12)*L34</f>
        <v>-0</v>
      </c>
      <c r="P34" s="24"/>
      <c r="Q34" s="24"/>
      <c r="R34" s="24"/>
      <c r="S34" s="24"/>
      <c r="T34" s="24"/>
      <c r="U34" s="24"/>
      <c r="V34" s="24"/>
      <c r="W34" s="24"/>
      <c r="X34" s="24"/>
      <c r="Y34" s="24" t="n">
        <v>107.14</v>
      </c>
      <c r="Z34" s="24"/>
      <c r="AA34" s="24"/>
      <c r="AB34" s="24"/>
      <c r="AC34" s="24"/>
      <c r="AD34" s="24"/>
      <c r="AE34" s="24"/>
      <c r="AF34" s="24" t="n">
        <f aca="false">-SUM(N34:AE34)</f>
        <v>-119.997142857143</v>
      </c>
      <c r="AG34" s="25" t="n">
        <f aca="false">SUM(H34:K34)+AF34+O34</f>
        <v>0.00285714285713823</v>
      </c>
    </row>
    <row r="35" s="26" customFormat="true" ht="20.25" hidden="false" customHeight="true" outlineLevel="0" collapsed="false">
      <c r="A35" s="15" t="n">
        <v>42931</v>
      </c>
      <c r="B35" s="16"/>
      <c r="C35" s="17" t="s">
        <v>54</v>
      </c>
      <c r="D35" s="17"/>
      <c r="E35" s="17"/>
      <c r="F35" s="42"/>
      <c r="G35" s="43" t="s">
        <v>642</v>
      </c>
      <c r="H35" s="21" t="n">
        <v>40</v>
      </c>
      <c r="I35" s="21"/>
      <c r="J35" s="21"/>
      <c r="K35" s="21"/>
      <c r="L35" s="23"/>
      <c r="M35" s="24" t="n">
        <f aca="false">SUM(H35:J35,K35/1.12)</f>
        <v>40</v>
      </c>
      <c r="N35" s="24" t="n">
        <f aca="false">K35/1.12*0.12</f>
        <v>0</v>
      </c>
      <c r="O35" s="24" t="n">
        <f aca="false">-SUM(I35:J35,K35/1.12)*L35</f>
        <v>-0</v>
      </c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 t="n">
        <v>40</v>
      </c>
      <c r="AB35" s="24"/>
      <c r="AC35" s="24"/>
      <c r="AD35" s="24"/>
      <c r="AE35" s="24"/>
      <c r="AF35" s="24" t="n">
        <f aca="false">-SUM(N35:AE35)</f>
        <v>-40</v>
      </c>
      <c r="AG35" s="25" t="n">
        <f aca="false">SUM(H35:K35)+AF35+O35</f>
        <v>0</v>
      </c>
    </row>
    <row r="36" s="26" customFormat="true" ht="20.25" hidden="false" customHeight="true" outlineLevel="0" collapsed="false">
      <c r="A36" s="15" t="n">
        <v>42931</v>
      </c>
      <c r="B36" s="16"/>
      <c r="C36" s="17" t="s">
        <v>588</v>
      </c>
      <c r="D36" s="17" t="s">
        <v>190</v>
      </c>
      <c r="E36" s="17" t="s">
        <v>100</v>
      </c>
      <c r="F36" s="42" t="n">
        <v>131633</v>
      </c>
      <c r="G36" s="43" t="s">
        <v>643</v>
      </c>
      <c r="H36" s="21"/>
      <c r="I36" s="21"/>
      <c r="J36" s="21"/>
      <c r="K36" s="21" t="n">
        <v>650</v>
      </c>
      <c r="L36" s="23"/>
      <c r="M36" s="24" t="n">
        <f aca="false">SUM(H36:J36,K36/1.12)</f>
        <v>580.357142857143</v>
      </c>
      <c r="N36" s="24" t="n">
        <f aca="false">K36/1.12*0.12</f>
        <v>69.6428571428571</v>
      </c>
      <c r="O36" s="24" t="n">
        <f aca="false">-SUM(I36:J36,K36/1.12)*L36</f>
        <v>-0</v>
      </c>
      <c r="P36" s="24"/>
      <c r="Q36" s="24"/>
      <c r="R36" s="24"/>
      <c r="S36" s="24" t="n">
        <v>580.36</v>
      </c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 t="n">
        <f aca="false">-SUM(N36:AE36)</f>
        <v>-650.002857142857</v>
      </c>
      <c r="AG36" s="25" t="n">
        <f aca="false">SUM(H36:K36)+AF36+O36</f>
        <v>-0.00285714285712402</v>
      </c>
    </row>
    <row r="37" s="26" customFormat="true" ht="20.25" hidden="false" customHeight="true" outlineLevel="0" collapsed="false">
      <c r="A37" s="15" t="n">
        <v>42931</v>
      </c>
      <c r="B37" s="16"/>
      <c r="C37" s="17" t="s">
        <v>84</v>
      </c>
      <c r="D37" s="17" t="s">
        <v>85</v>
      </c>
      <c r="E37" s="17" t="s">
        <v>631</v>
      </c>
      <c r="F37" s="42" t="n">
        <v>116237</v>
      </c>
      <c r="G37" s="43" t="s">
        <v>181</v>
      </c>
      <c r="H37" s="21"/>
      <c r="I37" s="21"/>
      <c r="J37" s="21"/>
      <c r="K37" s="21" t="n">
        <v>1699.5</v>
      </c>
      <c r="L37" s="23"/>
      <c r="M37" s="24" t="n">
        <f aca="false">SUM(H37:J37,K37/1.12)</f>
        <v>1517.41071428571</v>
      </c>
      <c r="N37" s="24" t="n">
        <f aca="false">K37/1.12*0.12</f>
        <v>182.089285714286</v>
      </c>
      <c r="O37" s="24" t="n">
        <f aca="false">-SUM(I37:J37,K37/1.12)*L37</f>
        <v>-0</v>
      </c>
      <c r="P37" s="24" t="n">
        <v>1517.41</v>
      </c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 t="n">
        <f aca="false">-SUM(N37:AE37)</f>
        <v>-1699.49928571429</v>
      </c>
      <c r="AG37" s="25" t="n">
        <f aca="false">SUM(H37:K37)+AF37+O37</f>
        <v>0.000714285714138896</v>
      </c>
    </row>
    <row r="38" s="26" customFormat="true" ht="20.25" hidden="false" customHeight="true" outlineLevel="0" collapsed="false">
      <c r="A38" s="15" t="n">
        <v>42933</v>
      </c>
      <c r="B38" s="16"/>
      <c r="C38" s="17" t="s">
        <v>420</v>
      </c>
      <c r="D38" s="17" t="s">
        <v>421</v>
      </c>
      <c r="E38" s="17" t="s">
        <v>256</v>
      </c>
      <c r="F38" s="42" t="n">
        <v>629</v>
      </c>
      <c r="G38" s="43" t="s">
        <v>498</v>
      </c>
      <c r="H38" s="21"/>
      <c r="I38" s="21"/>
      <c r="J38" s="21"/>
      <c r="K38" s="21" t="n">
        <v>1107</v>
      </c>
      <c r="L38" s="23"/>
      <c r="M38" s="24" t="n">
        <f aca="false">SUM(H38:J38,K38/1.12)</f>
        <v>988.392857142857</v>
      </c>
      <c r="N38" s="24" t="n">
        <f aca="false">K38/1.12*0.12</f>
        <v>118.607142857143</v>
      </c>
      <c r="O38" s="24" t="n">
        <f aca="false">-SUM(I38:J38,K38/1.12)*L38</f>
        <v>-0</v>
      </c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 t="n">
        <v>988.39</v>
      </c>
      <c r="AA38" s="24"/>
      <c r="AB38" s="24"/>
      <c r="AC38" s="24"/>
      <c r="AD38" s="24"/>
      <c r="AE38" s="24"/>
      <c r="AF38" s="24" t="n">
        <f aca="false">-SUM(N38:AE38)</f>
        <v>-1106.99714285714</v>
      </c>
      <c r="AG38" s="25" t="n">
        <f aca="false">SUM(H38:K38)+AF38+O38</f>
        <v>0.0028571428572377</v>
      </c>
    </row>
    <row r="39" s="26" customFormat="true" ht="20.25" hidden="false" customHeight="true" outlineLevel="0" collapsed="false">
      <c r="A39" s="15" t="n">
        <v>42933</v>
      </c>
      <c r="B39" s="16"/>
      <c r="C39" s="17" t="s">
        <v>96</v>
      </c>
      <c r="D39" s="17"/>
      <c r="E39" s="17"/>
      <c r="F39" s="42"/>
      <c r="G39" s="43" t="s">
        <v>644</v>
      </c>
      <c r="H39" s="21" t="n">
        <v>50</v>
      </c>
      <c r="I39" s="21"/>
      <c r="J39" s="21"/>
      <c r="K39" s="21"/>
      <c r="L39" s="23"/>
      <c r="M39" s="24" t="n">
        <f aca="false">SUM(H39:J39,K39/1.12)</f>
        <v>50</v>
      </c>
      <c r="N39" s="24" t="n">
        <f aca="false">K39/1.12*0.12</f>
        <v>0</v>
      </c>
      <c r="O39" s="24" t="n">
        <f aca="false">-SUM(I39:J39,K39/1.12)*L39</f>
        <v>-0</v>
      </c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 t="n">
        <v>50</v>
      </c>
      <c r="AB39" s="24"/>
      <c r="AC39" s="24"/>
      <c r="AD39" s="24"/>
      <c r="AE39" s="24"/>
      <c r="AF39" s="24" t="n">
        <f aca="false">-SUM(N39:AE39)</f>
        <v>-50</v>
      </c>
      <c r="AG39" s="25" t="n">
        <f aca="false">SUM(H39:K39)+AF39+O39</f>
        <v>0</v>
      </c>
    </row>
    <row r="40" s="26" customFormat="true" ht="20.25" hidden="false" customHeight="true" outlineLevel="0" collapsed="false">
      <c r="A40" s="15" t="n">
        <v>42934</v>
      </c>
      <c r="B40" s="16"/>
      <c r="C40" s="17" t="s">
        <v>645</v>
      </c>
      <c r="D40" s="17" t="s">
        <v>646</v>
      </c>
      <c r="E40" s="17" t="s">
        <v>413</v>
      </c>
      <c r="F40" s="42" t="n">
        <v>7117</v>
      </c>
      <c r="G40" s="43" t="s">
        <v>647</v>
      </c>
      <c r="H40" s="21"/>
      <c r="I40" s="21"/>
      <c r="J40" s="21"/>
      <c r="K40" s="22" t="n">
        <v>99</v>
      </c>
      <c r="L40" s="23"/>
      <c r="M40" s="24" t="n">
        <f aca="false">SUM(H40:J40,K40/1.12)</f>
        <v>88.3928571428571</v>
      </c>
      <c r="N40" s="24" t="n">
        <f aca="false">K40/1.12*0.12</f>
        <v>10.6071428571429</v>
      </c>
      <c r="O40" s="24" t="n">
        <f aca="false">-SUM(I40:J40,K40/1.12)*L40</f>
        <v>-0</v>
      </c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 t="n">
        <v>88.39</v>
      </c>
      <c r="AE40" s="24"/>
      <c r="AF40" s="24" t="n">
        <f aca="false">-SUM(N40:AE40)</f>
        <v>-98.9971428571429</v>
      </c>
      <c r="AG40" s="25" t="n">
        <f aca="false">SUM(H40:K40)+AF40+O40</f>
        <v>0.00285714285713823</v>
      </c>
    </row>
    <row r="41" s="26" customFormat="true" ht="20.25" hidden="false" customHeight="true" outlineLevel="0" collapsed="false">
      <c r="A41" s="15" t="n">
        <v>42934</v>
      </c>
      <c r="B41" s="16"/>
      <c r="C41" s="17" t="s">
        <v>96</v>
      </c>
      <c r="D41" s="17"/>
      <c r="E41" s="17"/>
      <c r="F41" s="42"/>
      <c r="G41" s="43" t="s">
        <v>445</v>
      </c>
      <c r="H41" s="21" t="n">
        <v>96</v>
      </c>
      <c r="I41" s="21"/>
      <c r="J41" s="21"/>
      <c r="K41" s="22"/>
      <c r="L41" s="23"/>
      <c r="M41" s="24" t="n">
        <f aca="false">SUM(H41:J41,K41/1.12)</f>
        <v>96</v>
      </c>
      <c r="N41" s="24" t="n">
        <f aca="false">K41/1.12*0.12</f>
        <v>0</v>
      </c>
      <c r="O41" s="24" t="n">
        <f aca="false">-SUM(I41:J41,K41/1.12)*L41</f>
        <v>-0</v>
      </c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 t="n">
        <v>96</v>
      </c>
      <c r="AB41" s="24"/>
      <c r="AC41" s="24"/>
      <c r="AD41" s="24"/>
      <c r="AE41" s="24"/>
      <c r="AF41" s="24" t="n">
        <f aca="false">-SUM(N41:AE41)</f>
        <v>-96</v>
      </c>
      <c r="AG41" s="25" t="n">
        <f aca="false">SUM(H41:K41)+AF41+O41</f>
        <v>0</v>
      </c>
    </row>
    <row r="42" s="26" customFormat="true" ht="20.25" hidden="false" customHeight="true" outlineLevel="0" collapsed="false">
      <c r="A42" s="15" t="n">
        <v>42934</v>
      </c>
      <c r="B42" s="16"/>
      <c r="C42" s="17" t="s">
        <v>648</v>
      </c>
      <c r="D42" s="17" t="s">
        <v>52</v>
      </c>
      <c r="E42" s="17" t="s">
        <v>649</v>
      </c>
      <c r="F42" s="42" t="n">
        <v>102681</v>
      </c>
      <c r="G42" s="43" t="s">
        <v>650</v>
      </c>
      <c r="H42" s="21"/>
      <c r="I42" s="21"/>
      <c r="J42" s="21"/>
      <c r="K42" s="22" t="n">
        <v>1770</v>
      </c>
      <c r="L42" s="23" t="n">
        <v>0.01</v>
      </c>
      <c r="M42" s="24" t="n">
        <f aca="false">SUM(H42:J42,K42/1.12)</f>
        <v>1580.35714285714</v>
      </c>
      <c r="N42" s="24" t="n">
        <f aca="false">K42/1.12*0.12</f>
        <v>189.642857142857</v>
      </c>
      <c r="O42" s="24" t="n">
        <f aca="false">-SUM(I42:J42,K42/1.12)*L42</f>
        <v>-15.8035714285714</v>
      </c>
      <c r="P42" s="24"/>
      <c r="Q42" s="24" t="n">
        <v>1580.36</v>
      </c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 t="n">
        <f aca="false">-SUM(N42:AE42)</f>
        <v>-1754.19928571429</v>
      </c>
      <c r="AG42" s="25" t="n">
        <f aca="false">SUM(H42:K42)+AF42+O42</f>
        <v>-0.00285714285710625</v>
      </c>
    </row>
    <row r="43" s="26" customFormat="true" ht="20.25" hidden="false" customHeight="true" outlineLevel="0" collapsed="false">
      <c r="A43" s="15" t="n">
        <v>42934</v>
      </c>
      <c r="B43" s="16"/>
      <c r="C43" s="17" t="s">
        <v>54</v>
      </c>
      <c r="D43" s="17"/>
      <c r="E43" s="17"/>
      <c r="F43" s="42"/>
      <c r="G43" s="43" t="s">
        <v>651</v>
      </c>
      <c r="H43" s="21" t="n">
        <v>40</v>
      </c>
      <c r="I43" s="21"/>
      <c r="J43" s="21"/>
      <c r="K43" s="22"/>
      <c r="L43" s="23"/>
      <c r="M43" s="24" t="n">
        <f aca="false">SUM(H43:J43,K43/1.12)</f>
        <v>40</v>
      </c>
      <c r="N43" s="24" t="n">
        <f aca="false">K43/1.12*0.12</f>
        <v>0</v>
      </c>
      <c r="O43" s="24" t="n">
        <f aca="false">-SUM(I43:J43,K43/1.12)*L43</f>
        <v>-0</v>
      </c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 t="n">
        <v>40</v>
      </c>
      <c r="AB43" s="24"/>
      <c r="AC43" s="24"/>
      <c r="AD43" s="24"/>
      <c r="AE43" s="24"/>
      <c r="AF43" s="24" t="n">
        <f aca="false">-SUM(N43:AE43)</f>
        <v>-40</v>
      </c>
      <c r="AG43" s="25" t="n">
        <f aca="false">SUM(H43:K43)+AF43+O43</f>
        <v>0</v>
      </c>
    </row>
    <row r="44" s="26" customFormat="true" ht="20.25" hidden="false" customHeight="true" outlineLevel="0" collapsed="false">
      <c r="A44" s="15" t="n">
        <v>42936</v>
      </c>
      <c r="B44" s="16"/>
      <c r="C44" s="17" t="s">
        <v>37</v>
      </c>
      <c r="D44" s="17" t="s">
        <v>105</v>
      </c>
      <c r="E44" s="17" t="s">
        <v>217</v>
      </c>
      <c r="F44" s="42" t="n">
        <v>613515</v>
      </c>
      <c r="G44" s="43" t="s">
        <v>652</v>
      </c>
      <c r="H44" s="21"/>
      <c r="I44" s="21"/>
      <c r="J44" s="21"/>
      <c r="K44" s="22" t="n">
        <v>521.75</v>
      </c>
      <c r="L44" s="23"/>
      <c r="M44" s="24" t="n">
        <f aca="false">SUM(H44:J44,K44/1.12)</f>
        <v>465.848214285714</v>
      </c>
      <c r="N44" s="24" t="n">
        <f aca="false">K44/1.12*0.12</f>
        <v>55.9017857142857</v>
      </c>
      <c r="O44" s="24" t="n">
        <f aca="false">-SUM(I44:J44,K44/1.12)*L44</f>
        <v>-0</v>
      </c>
      <c r="P44" s="24"/>
      <c r="Q44" s="24"/>
      <c r="R44" s="24"/>
      <c r="S44" s="24"/>
      <c r="T44" s="24" t="n">
        <v>465.85</v>
      </c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 t="n">
        <f aca="false">-SUM(N44:AE44)</f>
        <v>-521.751785714286</v>
      </c>
      <c r="AG44" s="25" t="n">
        <f aca="false">SUM(H44:K44)+AF44+O44</f>
        <v>-0.0017857142856883</v>
      </c>
    </row>
    <row r="45" s="26" customFormat="true" ht="20.25" hidden="false" customHeight="true" outlineLevel="0" collapsed="false">
      <c r="A45" s="15" t="n">
        <v>42937</v>
      </c>
      <c r="B45" s="16"/>
      <c r="C45" s="17" t="s">
        <v>46</v>
      </c>
      <c r="D45" s="17" t="s">
        <v>47</v>
      </c>
      <c r="E45" s="17" t="s">
        <v>533</v>
      </c>
      <c r="F45" s="42" t="n">
        <v>37013</v>
      </c>
      <c r="G45" s="43" t="s">
        <v>653</v>
      </c>
      <c r="H45" s="21"/>
      <c r="I45" s="21"/>
      <c r="J45" s="21" t="n">
        <v>159.5</v>
      </c>
      <c r="K45" s="22"/>
      <c r="L45" s="23" t="n">
        <v>0.01</v>
      </c>
      <c r="M45" s="24" t="n">
        <f aca="false">SUM(H45:J45,K45/1.12)</f>
        <v>159.5</v>
      </c>
      <c r="N45" s="24" t="n">
        <f aca="false">K45/1.12*0.12</f>
        <v>0</v>
      </c>
      <c r="O45" s="24" t="n">
        <f aca="false">-SUM(I45:J45,K45/1.12)*L45</f>
        <v>-1.595</v>
      </c>
      <c r="P45" s="24" t="n">
        <v>159.5</v>
      </c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 t="n">
        <f aca="false">-SUM(N45:AE45)</f>
        <v>-157.905</v>
      </c>
      <c r="AG45" s="25" t="n">
        <f aca="false">SUM(H45:K45)+AF45+O45</f>
        <v>0</v>
      </c>
    </row>
    <row r="46" s="39" customFormat="true" ht="20.25" hidden="false" customHeight="true" outlineLevel="0" collapsed="false">
      <c r="A46" s="64" t="n">
        <v>42937</v>
      </c>
      <c r="B46" s="29"/>
      <c r="C46" s="30" t="s">
        <v>46</v>
      </c>
      <c r="D46" s="30" t="s">
        <v>47</v>
      </c>
      <c r="E46" s="30" t="s">
        <v>533</v>
      </c>
      <c r="F46" s="65" t="n">
        <v>37013</v>
      </c>
      <c r="G46" s="66" t="s">
        <v>654</v>
      </c>
      <c r="H46" s="34"/>
      <c r="I46" s="34"/>
      <c r="J46" s="34"/>
      <c r="K46" s="35" t="n">
        <f aca="false">1270.21+152.44</f>
        <v>1422.65</v>
      </c>
      <c r="L46" s="36" t="n">
        <v>0.01</v>
      </c>
      <c r="M46" s="37" t="n">
        <f aca="false">SUM(H46:J46,K46/1.12)</f>
        <v>1270.22321428571</v>
      </c>
      <c r="N46" s="37" t="n">
        <f aca="false">K46/1.12*0.12</f>
        <v>152.426785714286</v>
      </c>
      <c r="O46" s="37" t="n">
        <f aca="false">-SUM(I46:J46,K46/1.12)*L46</f>
        <v>-12.7022321428571</v>
      </c>
      <c r="P46" s="37" t="n">
        <v>1270.22</v>
      </c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 t="n">
        <f aca="false">-SUM(N46:AE46)</f>
        <v>-1409.94455357143</v>
      </c>
      <c r="AG46" s="38" t="n">
        <f aca="false">SUM(H46:K46)+AF46+O46</f>
        <v>0.00321428571443505</v>
      </c>
    </row>
    <row r="47" s="26" customFormat="true" ht="33.75" hidden="false" customHeight="false" outlineLevel="0" collapsed="false">
      <c r="A47" s="15" t="n">
        <v>42938</v>
      </c>
      <c r="B47" s="73"/>
      <c r="C47" s="74" t="s">
        <v>655</v>
      </c>
      <c r="D47" s="74" t="s">
        <v>656</v>
      </c>
      <c r="E47" s="74" t="s">
        <v>657</v>
      </c>
      <c r="F47" s="42" t="n">
        <v>28496</v>
      </c>
      <c r="G47" s="42" t="s">
        <v>658</v>
      </c>
      <c r="H47" s="21"/>
      <c r="I47" s="21"/>
      <c r="J47" s="21"/>
      <c r="K47" s="21" t="n">
        <v>1905</v>
      </c>
      <c r="L47" s="23"/>
      <c r="M47" s="24" t="n">
        <f aca="false">SUM(H47:J47,K47/1.12)</f>
        <v>1700.89285714286</v>
      </c>
      <c r="N47" s="24" t="n">
        <f aca="false">K47/1.12*0.12</f>
        <v>204.107142857143</v>
      </c>
      <c r="O47" s="24" t="n">
        <f aca="false">-SUM(I47:J47,K47/1.12)*L47</f>
        <v>-0</v>
      </c>
      <c r="P47" s="24"/>
      <c r="Q47" s="24"/>
      <c r="R47" s="24"/>
      <c r="S47" s="24"/>
      <c r="T47" s="24"/>
      <c r="U47" s="24"/>
      <c r="V47" s="24"/>
      <c r="W47" s="24"/>
      <c r="X47" s="24"/>
      <c r="Y47" s="24" t="n">
        <v>1700.89</v>
      </c>
      <c r="Z47" s="24"/>
      <c r="AA47" s="24"/>
      <c r="AB47" s="24"/>
      <c r="AC47" s="24"/>
      <c r="AD47" s="24"/>
      <c r="AE47" s="24"/>
      <c r="AF47" s="24" t="n">
        <f aca="false">-SUM(N47:AE47)</f>
        <v>-1904.99714285714</v>
      </c>
      <c r="AG47" s="25" t="n">
        <f aca="false">SUM(H47:K47)+AF47+O47</f>
        <v>0.00285714285701033</v>
      </c>
    </row>
    <row r="48" s="26" customFormat="true" ht="20.25" hidden="false" customHeight="true" outlineLevel="0" collapsed="false">
      <c r="A48" s="15" t="n">
        <v>42938</v>
      </c>
      <c r="B48" s="16"/>
      <c r="C48" s="74" t="s">
        <v>655</v>
      </c>
      <c r="D48" s="74" t="s">
        <v>656</v>
      </c>
      <c r="E48" s="74" t="s">
        <v>657</v>
      </c>
      <c r="F48" s="42" t="n">
        <v>28497</v>
      </c>
      <c r="G48" s="43" t="s">
        <v>659</v>
      </c>
      <c r="H48" s="21"/>
      <c r="I48" s="21"/>
      <c r="J48" s="21"/>
      <c r="K48" s="21" t="n">
        <v>635</v>
      </c>
      <c r="L48" s="23"/>
      <c r="M48" s="24" t="n">
        <f aca="false">SUM(H48:J48,K48/1.12)</f>
        <v>566.964285714286</v>
      </c>
      <c r="N48" s="24" t="n">
        <f aca="false">K48/1.12*0.12</f>
        <v>68.0357142857143</v>
      </c>
      <c r="O48" s="24" t="n">
        <f aca="false">-SUM(I48:J48,K48/1.12)*L48</f>
        <v>-0</v>
      </c>
      <c r="P48" s="24"/>
      <c r="Q48" s="24"/>
      <c r="R48" s="24"/>
      <c r="S48" s="24"/>
      <c r="T48" s="24"/>
      <c r="U48" s="24"/>
      <c r="V48" s="24"/>
      <c r="W48" s="24"/>
      <c r="X48" s="24"/>
      <c r="Y48" s="24" t="n">
        <v>566.96</v>
      </c>
      <c r="Z48" s="24"/>
      <c r="AA48" s="24"/>
      <c r="AB48" s="24"/>
      <c r="AC48" s="24"/>
      <c r="AD48" s="24"/>
      <c r="AE48" s="24"/>
      <c r="AF48" s="24" t="n">
        <f aca="false">-SUM(N48:AE48)</f>
        <v>-634.995714285714</v>
      </c>
      <c r="AG48" s="25" t="n">
        <f aca="false">SUM(H48:K48)+AF48+O48</f>
        <v>0.00428571428574287</v>
      </c>
    </row>
    <row r="49" s="26" customFormat="true" ht="20.25" hidden="false" customHeight="true" outlineLevel="0" collapsed="false">
      <c r="A49" s="15" t="n">
        <v>42938</v>
      </c>
      <c r="B49" s="16"/>
      <c r="C49" s="17" t="s">
        <v>660</v>
      </c>
      <c r="D49" s="17"/>
      <c r="E49" s="17"/>
      <c r="F49" s="42"/>
      <c r="G49" s="43" t="s">
        <v>661</v>
      </c>
      <c r="H49" s="21" t="n">
        <v>160</v>
      </c>
      <c r="I49" s="21"/>
      <c r="J49" s="21"/>
      <c r="K49" s="21"/>
      <c r="L49" s="23"/>
      <c r="M49" s="24" t="n">
        <f aca="false">SUM(H49:J49,K49/1.12)</f>
        <v>160</v>
      </c>
      <c r="N49" s="24" t="n">
        <f aca="false">K49/1.12*0.12</f>
        <v>0</v>
      </c>
      <c r="O49" s="24" t="n">
        <f aca="false">-SUM(I49:J49,K49/1.12)*L49</f>
        <v>-0</v>
      </c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 t="n">
        <v>160</v>
      </c>
      <c r="AB49" s="24"/>
      <c r="AC49" s="24"/>
      <c r="AD49" s="24"/>
      <c r="AE49" s="24"/>
      <c r="AF49" s="24" t="n">
        <f aca="false">-SUM(N49:AE49)</f>
        <v>-160</v>
      </c>
      <c r="AG49" s="25" t="n">
        <f aca="false">SUM(H49:K49)+AF49+O49</f>
        <v>0</v>
      </c>
    </row>
    <row r="50" s="26" customFormat="true" ht="20.25" hidden="false" customHeight="true" outlineLevel="0" collapsed="false">
      <c r="A50" s="15" t="n">
        <v>42938</v>
      </c>
      <c r="B50" s="16"/>
      <c r="C50" s="17" t="s">
        <v>564</v>
      </c>
      <c r="D50" s="17" t="s">
        <v>565</v>
      </c>
      <c r="E50" s="17" t="s">
        <v>662</v>
      </c>
      <c r="F50" s="42" t="n">
        <v>2591</v>
      </c>
      <c r="G50" s="43" t="s">
        <v>616</v>
      </c>
      <c r="H50" s="21"/>
      <c r="I50" s="21"/>
      <c r="J50" s="21"/>
      <c r="K50" s="21" t="n">
        <v>1500</v>
      </c>
      <c r="L50" s="23" t="n">
        <v>0.02</v>
      </c>
      <c r="M50" s="24" t="n">
        <f aca="false">SUM(H50:J50,K50/1.12)</f>
        <v>1339.28571428571</v>
      </c>
      <c r="N50" s="24" t="n">
        <f aca="false">K50/1.12*0.12</f>
        <v>160.714285714286</v>
      </c>
      <c r="O50" s="24" t="n">
        <f aca="false">-SUM(I50:J50,K50/1.12)*L50</f>
        <v>-26.7857142857143</v>
      </c>
      <c r="P50" s="24"/>
      <c r="Q50" s="24"/>
      <c r="R50" s="24"/>
      <c r="S50" s="24"/>
      <c r="T50" s="24"/>
      <c r="U50" s="24"/>
      <c r="V50" s="24"/>
      <c r="W50" s="24"/>
      <c r="X50" s="24"/>
      <c r="Y50" s="24" t="n">
        <v>1339.29</v>
      </c>
      <c r="Z50" s="24"/>
      <c r="AA50" s="24"/>
      <c r="AB50" s="24"/>
      <c r="AC50" s="24"/>
      <c r="AD50" s="24"/>
      <c r="AE50" s="24"/>
      <c r="AF50" s="24" t="n">
        <f aca="false">-SUM(N50:AE50)</f>
        <v>-1473.21857142857</v>
      </c>
      <c r="AG50" s="25" t="n">
        <f aca="false">SUM(H50:K50)+AF50+O50</f>
        <v>-0.00428571428580682</v>
      </c>
    </row>
    <row r="51" s="26" customFormat="true" ht="20.25" hidden="false" customHeight="true" outlineLevel="0" collapsed="false">
      <c r="A51" s="15" t="n">
        <v>42939</v>
      </c>
      <c r="B51" s="16"/>
      <c r="C51" s="17" t="s">
        <v>663</v>
      </c>
      <c r="D51" s="17"/>
      <c r="E51" s="17"/>
      <c r="F51" s="42"/>
      <c r="G51" s="43" t="s">
        <v>664</v>
      </c>
      <c r="H51" s="21" t="n">
        <v>1800</v>
      </c>
      <c r="I51" s="21"/>
      <c r="J51" s="21"/>
      <c r="K51" s="21"/>
      <c r="L51" s="23"/>
      <c r="M51" s="24" t="n">
        <f aca="false">SUM(H51:J51,K51/1.12)</f>
        <v>1800</v>
      </c>
      <c r="N51" s="24" t="n">
        <f aca="false">K51/1.12*0.12</f>
        <v>0</v>
      </c>
      <c r="O51" s="24" t="n">
        <f aca="false">-SUM(I51:J51,K51/1.12)*L51</f>
        <v>-0</v>
      </c>
      <c r="P51" s="24"/>
      <c r="Q51" s="24"/>
      <c r="R51" s="24"/>
      <c r="S51" s="24"/>
      <c r="T51" s="24"/>
      <c r="U51" s="24"/>
      <c r="V51" s="24"/>
      <c r="W51" s="24"/>
      <c r="X51" s="24"/>
      <c r="Y51" s="24" t="n">
        <v>1800</v>
      </c>
      <c r="Z51" s="24"/>
      <c r="AA51" s="24"/>
      <c r="AB51" s="24"/>
      <c r="AC51" s="24"/>
      <c r="AD51" s="24"/>
      <c r="AE51" s="24"/>
      <c r="AF51" s="24" t="n">
        <f aca="false">-SUM(N51:AE51)</f>
        <v>-1800</v>
      </c>
      <c r="AG51" s="25" t="n">
        <f aca="false">SUM(H51:K51)+AF51+O51</f>
        <v>0</v>
      </c>
    </row>
    <row r="52" s="26" customFormat="true" ht="20.25" hidden="false" customHeight="true" outlineLevel="0" collapsed="false">
      <c r="A52" s="15" t="n">
        <v>42939</v>
      </c>
      <c r="B52" s="16"/>
      <c r="C52" s="17" t="s">
        <v>665</v>
      </c>
      <c r="D52" s="17" t="s">
        <v>666</v>
      </c>
      <c r="E52" s="17" t="s">
        <v>59</v>
      </c>
      <c r="F52" s="42" t="n">
        <v>67577</v>
      </c>
      <c r="G52" s="43" t="s">
        <v>667</v>
      </c>
      <c r="H52" s="21" t="n">
        <v>100</v>
      </c>
      <c r="I52" s="21"/>
      <c r="J52" s="21"/>
      <c r="K52" s="21"/>
      <c r="L52" s="23"/>
      <c r="M52" s="24" t="n">
        <f aca="false">SUM(H52:J52,K52/1.12)</f>
        <v>100</v>
      </c>
      <c r="N52" s="24" t="n">
        <f aca="false">K52/1.12*0.12</f>
        <v>0</v>
      </c>
      <c r="O52" s="24" t="n">
        <f aca="false">-SUM(I52:J52,K52/1.12)*L52</f>
        <v>-0</v>
      </c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 t="n">
        <v>100</v>
      </c>
      <c r="AE52" s="24"/>
      <c r="AF52" s="24" t="n">
        <f aca="false">-SUM(N52:AE52)</f>
        <v>-100</v>
      </c>
      <c r="AG52" s="25" t="n">
        <f aca="false">SUM(H52:K52)+AF52+O52</f>
        <v>0</v>
      </c>
    </row>
    <row r="53" s="26" customFormat="true" ht="20.25" hidden="false" customHeight="true" outlineLevel="0" collapsed="false">
      <c r="A53" s="15" t="n">
        <v>42939</v>
      </c>
      <c r="B53" s="16"/>
      <c r="C53" s="17" t="s">
        <v>665</v>
      </c>
      <c r="D53" s="17" t="s">
        <v>666</v>
      </c>
      <c r="E53" s="17" t="s">
        <v>59</v>
      </c>
      <c r="F53" s="42" t="n">
        <v>67577</v>
      </c>
      <c r="G53" s="43" t="s">
        <v>668</v>
      </c>
      <c r="H53" s="21"/>
      <c r="I53" s="21"/>
      <c r="J53" s="21"/>
      <c r="K53" s="21" t="n">
        <v>99</v>
      </c>
      <c r="L53" s="23"/>
      <c r="M53" s="24" t="n">
        <f aca="false">SUM(H53:J53,K53/1.12)</f>
        <v>88.3928571428571</v>
      </c>
      <c r="N53" s="24" t="n">
        <f aca="false">K53/1.12*0.12</f>
        <v>10.6071428571429</v>
      </c>
      <c r="O53" s="24" t="n">
        <f aca="false">-SUM(I53:J53,K53/1.12)*L53</f>
        <v>-0</v>
      </c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 t="n">
        <v>88.39</v>
      </c>
      <c r="AE53" s="24"/>
      <c r="AF53" s="24" t="n">
        <f aca="false">-SUM(N53:AE53)</f>
        <v>-98.9971428571429</v>
      </c>
      <c r="AG53" s="25" t="n">
        <f aca="false">SUM(H53:K53)+AF53+O53</f>
        <v>0.00285714285713823</v>
      </c>
    </row>
    <row r="54" s="26" customFormat="true" ht="20.25" hidden="false" customHeight="true" outlineLevel="0" collapsed="false">
      <c r="A54" s="15" t="n">
        <v>42940</v>
      </c>
      <c r="B54" s="16"/>
      <c r="C54" s="17" t="s">
        <v>84</v>
      </c>
      <c r="D54" s="17" t="s">
        <v>85</v>
      </c>
      <c r="E54" s="17" t="s">
        <v>631</v>
      </c>
      <c r="F54" s="42" t="n">
        <v>116972</v>
      </c>
      <c r="G54" s="43" t="s">
        <v>367</v>
      </c>
      <c r="H54" s="21"/>
      <c r="I54" s="21"/>
      <c r="J54" s="21"/>
      <c r="K54" s="21" t="n">
        <v>721</v>
      </c>
      <c r="L54" s="23"/>
      <c r="M54" s="24" t="n">
        <f aca="false">SUM(H54:J54,K54/1.12)</f>
        <v>643.75</v>
      </c>
      <c r="N54" s="24" t="n">
        <f aca="false">K54/1.12*0.12</f>
        <v>77.25</v>
      </c>
      <c r="O54" s="24" t="n">
        <f aca="false">-SUM(I54:J54,K54/1.12)*L54</f>
        <v>-0</v>
      </c>
      <c r="P54" s="24" t="n">
        <v>643.75</v>
      </c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 t="n">
        <f aca="false">-SUM(N54:AE54)</f>
        <v>-721</v>
      </c>
      <c r="AG54" s="25" t="n">
        <f aca="false">SUM(H54:K54)+AF54+O54</f>
        <v>0</v>
      </c>
    </row>
    <row r="55" s="26" customFormat="true" ht="20.25" hidden="false" customHeight="true" outlineLevel="0" collapsed="false">
      <c r="A55" s="15" t="n">
        <v>42940</v>
      </c>
      <c r="B55" s="16"/>
      <c r="C55" s="17" t="s">
        <v>88</v>
      </c>
      <c r="D55" s="17"/>
      <c r="E55" s="17"/>
      <c r="F55" s="42"/>
      <c r="G55" s="43" t="s">
        <v>669</v>
      </c>
      <c r="H55" s="21" t="n">
        <v>100</v>
      </c>
      <c r="I55" s="21"/>
      <c r="J55" s="21"/>
      <c r="K55" s="21"/>
      <c r="L55" s="23"/>
      <c r="M55" s="24" t="n">
        <f aca="false">SUM(H55:J55,K55/1.12)</f>
        <v>100</v>
      </c>
      <c r="N55" s="24" t="n">
        <f aca="false">K55/1.12*0.12</f>
        <v>0</v>
      </c>
      <c r="O55" s="24" t="n">
        <f aca="false">-SUM(I55:J55,K55/1.12)*L55</f>
        <v>-0</v>
      </c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 t="n">
        <v>100</v>
      </c>
      <c r="AB55" s="24"/>
      <c r="AC55" s="24"/>
      <c r="AD55" s="24"/>
      <c r="AE55" s="24"/>
      <c r="AF55" s="24" t="n">
        <f aca="false">-SUM(N55:AE55)</f>
        <v>-100</v>
      </c>
      <c r="AG55" s="25" t="n">
        <f aca="false">SUM(H55:K55)+AF55+O55</f>
        <v>0</v>
      </c>
    </row>
    <row r="56" s="26" customFormat="true" ht="20.25" hidden="false" customHeight="true" outlineLevel="0" collapsed="false">
      <c r="A56" s="15" t="n">
        <v>42943</v>
      </c>
      <c r="B56" s="16"/>
      <c r="C56" s="17" t="s">
        <v>98</v>
      </c>
      <c r="D56" s="17" t="s">
        <v>190</v>
      </c>
      <c r="E56" s="17" t="s">
        <v>100</v>
      </c>
      <c r="F56" s="42" t="n">
        <v>132232</v>
      </c>
      <c r="G56" s="43" t="s">
        <v>670</v>
      </c>
      <c r="H56" s="21"/>
      <c r="I56" s="21"/>
      <c r="J56" s="21"/>
      <c r="K56" s="21" t="n">
        <v>350</v>
      </c>
      <c r="L56" s="23"/>
      <c r="M56" s="24" t="n">
        <f aca="false">SUM(H56:J56,K56/1.12)</f>
        <v>312.5</v>
      </c>
      <c r="N56" s="24" t="n">
        <f aca="false">K56/1.12*0.12</f>
        <v>37.5</v>
      </c>
      <c r="O56" s="24" t="n">
        <f aca="false">-SUM(I56:J56,K56/1.12)*L56</f>
        <v>-0</v>
      </c>
      <c r="P56" s="24"/>
      <c r="Q56" s="24"/>
      <c r="R56" s="24"/>
      <c r="S56" s="24" t="n">
        <v>312.5</v>
      </c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 t="n">
        <f aca="false">-SUM(N56:AE56)</f>
        <v>-350</v>
      </c>
      <c r="AG56" s="25" t="n">
        <f aca="false">SUM(H56:K56)+AF56+O56</f>
        <v>0</v>
      </c>
    </row>
    <row r="57" s="26" customFormat="true" ht="20.25" hidden="false" customHeight="true" outlineLevel="0" collapsed="false">
      <c r="A57" s="15" t="n">
        <v>42943</v>
      </c>
      <c r="B57" s="16"/>
      <c r="C57" s="17" t="s">
        <v>671</v>
      </c>
      <c r="D57" s="17"/>
      <c r="E57" s="17" t="s">
        <v>100</v>
      </c>
      <c r="F57" s="42" t="s">
        <v>672</v>
      </c>
      <c r="G57" s="43" t="s">
        <v>673</v>
      </c>
      <c r="H57" s="21"/>
      <c r="I57" s="21"/>
      <c r="J57" s="21"/>
      <c r="K57" s="21" t="n">
        <v>787.65</v>
      </c>
      <c r="L57" s="23"/>
      <c r="M57" s="24" t="n">
        <f aca="false">SUM(H57:J57,K57/1.12)</f>
        <v>703.258928571428</v>
      </c>
      <c r="N57" s="24" t="n">
        <f aca="false">K57/1.12*0.12</f>
        <v>84.3910714285714</v>
      </c>
      <c r="O57" s="24" t="n">
        <f aca="false">-SUM(I57:J57,K57/1.12)*L57</f>
        <v>-0</v>
      </c>
      <c r="P57" s="24" t="n">
        <v>703.26</v>
      </c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 t="n">
        <f aca="false">-SUM(N57:AE57)</f>
        <v>-787.651071428571</v>
      </c>
      <c r="AG57" s="25" t="n">
        <f aca="false">SUM(H57:K57)+AF57+O57</f>
        <v>-0.00107142857143572</v>
      </c>
    </row>
    <row r="58" s="26" customFormat="true" ht="20.25" hidden="false" customHeight="true" outlineLevel="0" collapsed="false">
      <c r="A58" s="15" t="n">
        <v>42943</v>
      </c>
      <c r="B58" s="16"/>
      <c r="C58" s="17" t="s">
        <v>54</v>
      </c>
      <c r="D58" s="17"/>
      <c r="E58" s="17"/>
      <c r="F58" s="42"/>
      <c r="G58" s="43" t="s">
        <v>674</v>
      </c>
      <c r="H58" s="21" t="n">
        <v>50</v>
      </c>
      <c r="I58" s="21"/>
      <c r="J58" s="21"/>
      <c r="K58" s="21"/>
      <c r="L58" s="23"/>
      <c r="M58" s="24" t="n">
        <f aca="false">SUM(H58:J58,K58/1.12)</f>
        <v>50</v>
      </c>
      <c r="N58" s="24" t="n">
        <f aca="false">K58/1.12*0.12</f>
        <v>0</v>
      </c>
      <c r="O58" s="24" t="n">
        <f aca="false">-SUM(I58:J58,K58/1.12)*L58</f>
        <v>-0</v>
      </c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 t="n">
        <v>50</v>
      </c>
      <c r="AB58" s="24"/>
      <c r="AC58" s="24"/>
      <c r="AD58" s="24"/>
      <c r="AE58" s="24"/>
      <c r="AF58" s="24" t="n">
        <f aca="false">-SUM(N58:AE58)</f>
        <v>-50</v>
      </c>
      <c r="AG58" s="25" t="n">
        <f aca="false">SUM(H58:K58)+AF58+O58</f>
        <v>0</v>
      </c>
    </row>
    <row r="59" s="26" customFormat="true" ht="20.25" hidden="false" customHeight="true" outlineLevel="0" collapsed="false">
      <c r="A59" s="15" t="n">
        <v>42943</v>
      </c>
      <c r="B59" s="16"/>
      <c r="C59" s="17" t="s">
        <v>54</v>
      </c>
      <c r="D59" s="17"/>
      <c r="E59" s="17"/>
      <c r="F59" s="42"/>
      <c r="G59" s="43" t="s">
        <v>675</v>
      </c>
      <c r="H59" s="21" t="n">
        <v>60</v>
      </c>
      <c r="I59" s="21"/>
      <c r="J59" s="21"/>
      <c r="K59" s="21"/>
      <c r="L59" s="23"/>
      <c r="M59" s="24" t="n">
        <f aca="false">SUM(H59:J59,K59/1.12)</f>
        <v>60</v>
      </c>
      <c r="N59" s="24" t="n">
        <f aca="false">K59/1.12*0.12</f>
        <v>0</v>
      </c>
      <c r="O59" s="24" t="n">
        <f aca="false">-SUM(I59:J59,K59/1.12)*L59</f>
        <v>-0</v>
      </c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 t="n">
        <v>60</v>
      </c>
      <c r="AB59" s="24"/>
      <c r="AC59" s="24"/>
      <c r="AD59" s="24"/>
      <c r="AE59" s="24"/>
      <c r="AF59" s="24" t="n">
        <f aca="false">-SUM(N59:AE59)</f>
        <v>-60</v>
      </c>
      <c r="AG59" s="25" t="n">
        <f aca="false">SUM(H59:K59)+AF59+O59</f>
        <v>0</v>
      </c>
    </row>
    <row r="60" s="26" customFormat="true" ht="20.25" hidden="false" customHeight="true" outlineLevel="0" collapsed="false">
      <c r="A60" s="15" t="n">
        <v>42944</v>
      </c>
      <c r="B60" s="16"/>
      <c r="C60" s="17" t="s">
        <v>46</v>
      </c>
      <c r="D60" s="17" t="s">
        <v>47</v>
      </c>
      <c r="E60" s="17" t="s">
        <v>533</v>
      </c>
      <c r="F60" s="42" t="n">
        <v>61575</v>
      </c>
      <c r="G60" s="43" t="s">
        <v>676</v>
      </c>
      <c r="H60" s="21"/>
      <c r="I60" s="21"/>
      <c r="J60" s="21" t="n">
        <v>404.55</v>
      </c>
      <c r="K60" s="22"/>
      <c r="L60" s="23" t="n">
        <v>0.01</v>
      </c>
      <c r="M60" s="24" t="n">
        <f aca="false">SUM(H60:J60,K60/1.12)</f>
        <v>404.55</v>
      </c>
      <c r="N60" s="24" t="n">
        <f aca="false">K60/1.12*0.12</f>
        <v>0</v>
      </c>
      <c r="O60" s="24" t="n">
        <f aca="false">-SUM(I60:J60,K60/1.12)*L60</f>
        <v>-4.0455</v>
      </c>
      <c r="P60" s="24" t="n">
        <v>404.55</v>
      </c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 t="n">
        <f aca="false">-SUM(N60:AE60)</f>
        <v>-400.5045</v>
      </c>
      <c r="AG60" s="25" t="n">
        <f aca="false">SUM(H60:K60)+AF60+O60</f>
        <v>0</v>
      </c>
    </row>
    <row r="61" s="39" customFormat="true" ht="20.25" hidden="false" customHeight="true" outlineLevel="0" collapsed="false">
      <c r="A61" s="64" t="n">
        <v>42944</v>
      </c>
      <c r="B61" s="29"/>
      <c r="C61" s="30" t="s">
        <v>46</v>
      </c>
      <c r="D61" s="30" t="s">
        <v>47</v>
      </c>
      <c r="E61" s="30" t="s">
        <v>533</v>
      </c>
      <c r="F61" s="65" t="n">
        <v>61575</v>
      </c>
      <c r="G61" s="66" t="s">
        <v>677</v>
      </c>
      <c r="H61" s="34"/>
      <c r="I61" s="34"/>
      <c r="J61" s="34"/>
      <c r="K61" s="35" t="n">
        <f aca="false">1196.11+143.54</f>
        <v>1339.65</v>
      </c>
      <c r="L61" s="36" t="n">
        <v>0.01</v>
      </c>
      <c r="M61" s="37" t="n">
        <f aca="false">SUM(H61:J61,K61/1.12)</f>
        <v>1196.11607142857</v>
      </c>
      <c r="N61" s="37" t="n">
        <f aca="false">K61/1.12*0.12</f>
        <v>143.533928571429</v>
      </c>
      <c r="O61" s="37" t="n">
        <f aca="false">-SUM(I61:J61,K61/1.12)*L61</f>
        <v>-11.9611607142857</v>
      </c>
      <c r="P61" s="37" t="n">
        <v>1196.12</v>
      </c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 t="n">
        <f aca="false">-SUM(N61:AE61)</f>
        <v>-1327.69276785714</v>
      </c>
      <c r="AG61" s="38" t="n">
        <f aca="false">SUM(H61:K61)+AF61+O61</f>
        <v>-0.00392857142867342</v>
      </c>
    </row>
    <row r="62" s="26" customFormat="true" ht="20.25" hidden="false" customHeight="true" outlineLevel="0" collapsed="false">
      <c r="A62" s="15" t="n">
        <v>42945</v>
      </c>
      <c r="B62" s="16"/>
      <c r="C62" s="19" t="s">
        <v>88</v>
      </c>
      <c r="D62" s="17"/>
      <c r="E62" s="17"/>
      <c r="F62" s="42"/>
      <c r="G62" s="43" t="s">
        <v>678</v>
      </c>
      <c r="H62" s="21" t="n">
        <v>100</v>
      </c>
      <c r="I62" s="21"/>
      <c r="J62" s="21"/>
      <c r="K62" s="22"/>
      <c r="L62" s="23"/>
      <c r="M62" s="24" t="n">
        <f aca="false">SUM(H62:J62,K62/1.12)</f>
        <v>100</v>
      </c>
      <c r="N62" s="24" t="n">
        <f aca="false">K62/1.12*0.12</f>
        <v>0</v>
      </c>
      <c r="O62" s="24" t="n">
        <f aca="false">-SUM(I62:J62,K62/1.12)*L62</f>
        <v>-0</v>
      </c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 t="n">
        <v>100</v>
      </c>
      <c r="AB62" s="24"/>
      <c r="AC62" s="24"/>
      <c r="AD62" s="24"/>
      <c r="AE62" s="24"/>
      <c r="AF62" s="24" t="n">
        <f aca="false">-SUM(N62:AE62)</f>
        <v>-100</v>
      </c>
      <c r="AG62" s="25" t="n">
        <f aca="false">SUM(H62:K62)+AF62+O62</f>
        <v>0</v>
      </c>
    </row>
    <row r="63" s="26" customFormat="true" ht="20.25" hidden="false" customHeight="true" outlineLevel="0" collapsed="false">
      <c r="A63" s="15" t="n">
        <v>42945</v>
      </c>
      <c r="B63" s="16"/>
      <c r="C63" s="19" t="s">
        <v>96</v>
      </c>
      <c r="D63" s="17"/>
      <c r="E63" s="17"/>
      <c r="F63" s="42"/>
      <c r="G63" s="43" t="s">
        <v>679</v>
      </c>
      <c r="H63" s="21" t="n">
        <v>40</v>
      </c>
      <c r="I63" s="21"/>
      <c r="J63" s="21"/>
      <c r="K63" s="22"/>
      <c r="L63" s="23"/>
      <c r="M63" s="24" t="n">
        <f aca="false">SUM(H63:J63,K63/1.12)</f>
        <v>40</v>
      </c>
      <c r="N63" s="24" t="n">
        <f aca="false">K63/1.12*0.12</f>
        <v>0</v>
      </c>
      <c r="O63" s="24" t="n">
        <f aca="false">-SUM(I63:J63,K63/1.12)*L63</f>
        <v>-0</v>
      </c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 t="n">
        <v>40</v>
      </c>
      <c r="AB63" s="24"/>
      <c r="AC63" s="24"/>
      <c r="AD63" s="24"/>
      <c r="AE63" s="24"/>
      <c r="AF63" s="24" t="n">
        <f aca="false">-SUM(N63:AE63)</f>
        <v>-40</v>
      </c>
      <c r="AG63" s="25" t="n">
        <f aca="false">SUM(H63:K63)+AF63+O63</f>
        <v>0</v>
      </c>
    </row>
    <row r="64" s="26" customFormat="true" ht="20.25" hidden="false" customHeight="true" outlineLevel="0" collapsed="false">
      <c r="A64" s="15" t="n">
        <v>42945</v>
      </c>
      <c r="B64" s="16"/>
      <c r="C64" s="17" t="s">
        <v>680</v>
      </c>
      <c r="D64" s="17" t="s">
        <v>681</v>
      </c>
      <c r="E64" s="17" t="s">
        <v>682</v>
      </c>
      <c r="F64" s="42" t="n">
        <v>540</v>
      </c>
      <c r="G64" s="43" t="s">
        <v>683</v>
      </c>
      <c r="H64" s="21"/>
      <c r="I64" s="21"/>
      <c r="J64" s="21"/>
      <c r="K64" s="22" t="n">
        <v>514.54</v>
      </c>
      <c r="L64" s="23"/>
      <c r="M64" s="24" t="n">
        <f aca="false">SUM(H64:J64,K64/1.12)</f>
        <v>459.410714285714</v>
      </c>
      <c r="N64" s="24" t="n">
        <f aca="false">K64/1.12*0.12</f>
        <v>55.1292857142857</v>
      </c>
      <c r="O64" s="24" t="n">
        <f aca="false">-SUM(I64:J64,K64/1.12)*L64</f>
        <v>-0</v>
      </c>
      <c r="P64" s="24" t="n">
        <v>459.41</v>
      </c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 t="n">
        <f aca="false">-SUM(N64:AE64)</f>
        <v>-514.539285714286</v>
      </c>
      <c r="AG64" s="25" t="n">
        <f aca="false">SUM(H64:K64)+AF64+O64</f>
        <v>0.000714285714252583</v>
      </c>
    </row>
    <row r="65" s="26" customFormat="true" ht="20.25" hidden="false" customHeight="true" outlineLevel="0" collapsed="false">
      <c r="A65" s="15" t="n">
        <v>42945</v>
      </c>
      <c r="B65" s="16"/>
      <c r="C65" s="17" t="s">
        <v>684</v>
      </c>
      <c r="D65" s="17" t="s">
        <v>71</v>
      </c>
      <c r="E65" s="17" t="s">
        <v>72</v>
      </c>
      <c r="F65" s="42" t="n">
        <v>5693</v>
      </c>
      <c r="G65" s="43" t="s">
        <v>685</v>
      </c>
      <c r="H65" s="21"/>
      <c r="I65" s="21"/>
      <c r="J65" s="21" t="n">
        <v>995</v>
      </c>
      <c r="K65" s="22"/>
      <c r="L65" s="23"/>
      <c r="M65" s="24" t="n">
        <f aca="false">SUM(H65:J65,K65/1.12)</f>
        <v>995</v>
      </c>
      <c r="N65" s="24" t="n">
        <f aca="false">K65/1.12*0.12</f>
        <v>0</v>
      </c>
      <c r="O65" s="24" t="n">
        <f aca="false">-SUM(I65:J65,K65/1.12)*L65</f>
        <v>-0</v>
      </c>
      <c r="P65" s="24" t="n">
        <v>995</v>
      </c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 t="n">
        <f aca="false">-SUM(N65:AE65)</f>
        <v>-995</v>
      </c>
      <c r="AG65" s="25" t="n">
        <f aca="false">SUM(H65:K65)+AF65+O65</f>
        <v>0</v>
      </c>
    </row>
    <row r="66" s="26" customFormat="true" ht="20.25" hidden="false" customHeight="true" outlineLevel="0" collapsed="false">
      <c r="A66" s="15" t="n">
        <v>42944</v>
      </c>
      <c r="B66" s="16"/>
      <c r="C66" s="17" t="s">
        <v>54</v>
      </c>
      <c r="D66" s="17"/>
      <c r="E66" s="17"/>
      <c r="F66" s="42"/>
      <c r="G66" s="43" t="s">
        <v>686</v>
      </c>
      <c r="H66" s="21" t="n">
        <v>60</v>
      </c>
      <c r="I66" s="21"/>
      <c r="J66" s="21"/>
      <c r="K66" s="22"/>
      <c r="L66" s="23"/>
      <c r="M66" s="24" t="n">
        <f aca="false">SUM(H66:J66,K66/1.12)</f>
        <v>60</v>
      </c>
      <c r="N66" s="24" t="n">
        <f aca="false">K66/1.12*0.12</f>
        <v>0</v>
      </c>
      <c r="O66" s="24" t="n">
        <f aca="false">-SUM(I66:J66,K66/1.12)*L66</f>
        <v>-0</v>
      </c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 t="n">
        <v>60</v>
      </c>
      <c r="AB66" s="24"/>
      <c r="AC66" s="24"/>
      <c r="AD66" s="24"/>
      <c r="AE66" s="24"/>
      <c r="AF66" s="24" t="n">
        <f aca="false">-SUM(N66:AE66)</f>
        <v>-60</v>
      </c>
      <c r="AG66" s="25" t="n">
        <f aca="false">SUM(H66:K66)+AF66+O66</f>
        <v>0</v>
      </c>
    </row>
    <row r="67" s="26" customFormat="true" ht="20.25" hidden="false" customHeight="true" outlineLevel="0" collapsed="false">
      <c r="A67" s="15" t="n">
        <v>42947</v>
      </c>
      <c r="B67" s="16"/>
      <c r="C67" s="17" t="s">
        <v>57</v>
      </c>
      <c r="D67" s="17" t="s">
        <v>687</v>
      </c>
      <c r="E67" s="17" t="s">
        <v>217</v>
      </c>
      <c r="F67" s="42" t="n">
        <v>27429</v>
      </c>
      <c r="G67" s="43" t="s">
        <v>688</v>
      </c>
      <c r="H67" s="21"/>
      <c r="I67" s="21"/>
      <c r="J67" s="21"/>
      <c r="K67" s="22" t="n">
        <v>272</v>
      </c>
      <c r="L67" s="23"/>
      <c r="M67" s="24" t="n">
        <f aca="false">SUM(H67:J67,K67/1.12)</f>
        <v>242.857142857143</v>
      </c>
      <c r="N67" s="24" t="n">
        <f aca="false">K67/1.12*0.12</f>
        <v>29.1428571428571</v>
      </c>
      <c r="O67" s="24" t="n">
        <f aca="false">-SUM(I67:J67,K67/1.12)*L67</f>
        <v>-0</v>
      </c>
      <c r="P67" s="24"/>
      <c r="Q67" s="24" t="n">
        <v>242.86</v>
      </c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 t="n">
        <f aca="false">-SUM(N67:AE67)</f>
        <v>-272.002857142857</v>
      </c>
      <c r="AG67" s="25" t="n">
        <f aca="false">SUM(H67:K67)+AF67+O67</f>
        <v>-0.00285714285712402</v>
      </c>
    </row>
    <row r="68" s="26" customFormat="true" ht="20.25" hidden="false" customHeight="true" outlineLevel="0" collapsed="false">
      <c r="A68" s="15" t="n">
        <v>42947</v>
      </c>
      <c r="B68" s="16"/>
      <c r="C68" s="17" t="s">
        <v>689</v>
      </c>
      <c r="D68" s="17"/>
      <c r="E68" s="17"/>
      <c r="F68" s="42"/>
      <c r="G68" s="43" t="s">
        <v>690</v>
      </c>
      <c r="H68" s="21"/>
      <c r="I68" s="21"/>
      <c r="J68" s="21"/>
      <c r="K68" s="22" t="n">
        <v>40</v>
      </c>
      <c r="L68" s="23"/>
      <c r="M68" s="24" t="n">
        <f aca="false">SUM(H68:J68,K68/1.12)</f>
        <v>35.7142857142857</v>
      </c>
      <c r="N68" s="24" t="n">
        <f aca="false">K68/1.12*0.12</f>
        <v>4.28571428571429</v>
      </c>
      <c r="O68" s="24" t="n">
        <f aca="false">-SUM(I68:J68,K68/1.12)*L68</f>
        <v>-0</v>
      </c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 t="n">
        <v>35.71</v>
      </c>
      <c r="AC68" s="24"/>
      <c r="AD68" s="24"/>
      <c r="AE68" s="24"/>
      <c r="AF68" s="24" t="n">
        <f aca="false">-SUM(N68:AE68)</f>
        <v>-39.9957142857143</v>
      </c>
      <c r="AG68" s="25" t="n">
        <f aca="false">SUM(H68:K68)+AF68+O68</f>
        <v>0.00428571428571445</v>
      </c>
    </row>
    <row r="69" s="26" customFormat="true" ht="20.25" hidden="false" customHeight="true" outlineLevel="0" collapsed="false">
      <c r="A69" s="15"/>
      <c r="B69" s="16"/>
      <c r="C69" s="17"/>
      <c r="D69" s="17"/>
      <c r="E69" s="17"/>
      <c r="F69" s="42"/>
      <c r="G69" s="42"/>
      <c r="H69" s="21"/>
      <c r="I69" s="21"/>
      <c r="J69" s="21"/>
      <c r="K69" s="22"/>
      <c r="L69" s="23"/>
      <c r="M69" s="24" t="n">
        <f aca="false">SUM(H69:J69,K69/1.12)</f>
        <v>0</v>
      </c>
      <c r="N69" s="24" t="n">
        <f aca="false">K69/1.12*0.12</f>
        <v>0</v>
      </c>
      <c r="O69" s="24" t="n">
        <f aca="false">-SUM(I69:J69,K69/1.12)*L69</f>
        <v>-0</v>
      </c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 t="n">
        <f aca="false">-SUM(N69:AE69)</f>
        <v>-0</v>
      </c>
      <c r="AG69" s="25" t="n">
        <f aca="false">SUM(H69:K69)+AF69+O69</f>
        <v>0</v>
      </c>
    </row>
    <row r="70" customFormat="false" ht="21" hidden="false" customHeight="true" outlineLevel="0" collapsed="false">
      <c r="A70" s="15"/>
      <c r="B70" s="44"/>
      <c r="C70" s="17"/>
      <c r="D70" s="17"/>
      <c r="E70" s="45"/>
      <c r="F70" s="17"/>
      <c r="G70" s="17"/>
      <c r="H70" s="46"/>
      <c r="I70" s="46"/>
      <c r="J70" s="46"/>
      <c r="K70" s="47"/>
      <c r="L70" s="48"/>
      <c r="M70" s="24" t="n">
        <f aca="false">SUM(H70:J70,K70/1.12)</f>
        <v>0</v>
      </c>
      <c r="N70" s="24" t="n">
        <f aca="false">K70/1.12*0.12</f>
        <v>0</v>
      </c>
      <c r="O70" s="24" t="n">
        <f aca="false">-SUM(I70:J70,K70/1.12)*L70</f>
        <v>-0</v>
      </c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 t="n">
        <f aca="false">-SUM(N70:AE70)</f>
        <v>-0</v>
      </c>
      <c r="AG70" s="25"/>
    </row>
    <row r="71" s="57" customFormat="true" ht="12" hidden="false" customHeight="true" outlineLevel="0" collapsed="false">
      <c r="A71" s="51"/>
      <c r="B71" s="52"/>
      <c r="C71" s="53"/>
      <c r="D71" s="54"/>
      <c r="E71" s="54"/>
      <c r="F71" s="55"/>
      <c r="G71" s="53"/>
      <c r="H71" s="56" t="n">
        <f aca="false">SUM(H5:H70)</f>
        <v>3086</v>
      </c>
      <c r="I71" s="56" t="n">
        <f aca="false">SUM(I5:I70)</f>
        <v>0</v>
      </c>
      <c r="J71" s="56" t="n">
        <f aca="false">SUM(J5:J70)</f>
        <v>8502.83</v>
      </c>
      <c r="K71" s="56" t="n">
        <f aca="false">SUM(K5:K70)</f>
        <v>27179.61</v>
      </c>
      <c r="L71" s="56" t="n">
        <f aca="false">SUM(L5:L70)</f>
        <v>0.13</v>
      </c>
      <c r="M71" s="56" t="n">
        <f aca="false">SUM(M5:M70)</f>
        <v>35856.3389285714</v>
      </c>
      <c r="N71" s="56" t="n">
        <f aca="false">SUM(N5:N70)</f>
        <v>2912.10107142857</v>
      </c>
      <c r="O71" s="56" t="n">
        <f aca="false">SUM(O5:O70)</f>
        <v>-136.989428571429</v>
      </c>
      <c r="P71" s="56" t="n">
        <f aca="false">SUM(P5:P70)</f>
        <v>23292.8</v>
      </c>
      <c r="Q71" s="56" t="n">
        <f aca="false">SUM(Q5:Q70)</f>
        <v>2019.51</v>
      </c>
      <c r="R71" s="56" t="n">
        <f aca="false">SUM(R5:R70)</f>
        <v>0</v>
      </c>
      <c r="S71" s="56" t="n">
        <f aca="false">SUM(S5:S70)</f>
        <v>892.86</v>
      </c>
      <c r="T71" s="56" t="n">
        <f aca="false">SUM(T5:T70)</f>
        <v>465.85</v>
      </c>
      <c r="U71" s="56" t="n">
        <f aca="false">SUM(U5:U70)</f>
        <v>0</v>
      </c>
      <c r="V71" s="56" t="n">
        <f aca="false">SUM(V5:V70)</f>
        <v>0</v>
      </c>
      <c r="W71" s="56" t="n">
        <f aca="false">SUM(W5:W70)</f>
        <v>0</v>
      </c>
      <c r="X71" s="56" t="n">
        <f aca="false">SUM(X5:X70)</f>
        <v>0</v>
      </c>
      <c r="Y71" s="56" t="n">
        <f aca="false">SUM(Y5:Y70)</f>
        <v>6674.99</v>
      </c>
      <c r="Z71" s="56" t="n">
        <f aca="false">SUM(Z5:Z70)</f>
        <v>1011.83</v>
      </c>
      <c r="AA71" s="56" t="n">
        <f aca="false">SUM(AA5:AA70)</f>
        <v>1186</v>
      </c>
      <c r="AB71" s="56" t="n">
        <f aca="false">SUM(AB5:AB70)</f>
        <v>35.71</v>
      </c>
      <c r="AC71" s="56" t="n">
        <f aca="false">SUM(AC5:AC70)</f>
        <v>0</v>
      </c>
      <c r="AD71" s="56" t="n">
        <f aca="false">SUM(AD5:AD70)</f>
        <v>276.78</v>
      </c>
      <c r="AE71" s="56" t="n">
        <f aca="false">SUM(AE5:AE70)</f>
        <v>0</v>
      </c>
      <c r="AF71" s="56" t="n">
        <f aca="false">SUM(AF5:AF70)</f>
        <v>-38631.4416428571</v>
      </c>
      <c r="AG71" s="56" t="n">
        <f aca="false">SUM(AG5:AG70)</f>
        <v>0.00892857142849368</v>
      </c>
    </row>
    <row r="72" customFormat="false" ht="12" hidden="false" customHeight="true" outlineLevel="0" collapsed="false"/>
    <row r="73" customFormat="false" ht="12" hidden="false" customHeight="true" outlineLevel="0" collapsed="false">
      <c r="K73" s="5" t="n">
        <f aca="false">+K71+J71+H71</f>
        <v>38768.44</v>
      </c>
      <c r="P73" s="5" t="n">
        <f aca="false">P71+Q71</f>
        <v>25312.31</v>
      </c>
      <c r="AF73" s="5" t="n">
        <f aca="false">+AF71</f>
        <v>-38631.4416428571</v>
      </c>
    </row>
    <row r="74" customFormat="false" ht="12" hidden="false" customHeight="true" outlineLevel="0" collapsed="false"/>
    <row r="75" customFormat="false" ht="12" hidden="false" customHeight="true" outlineLevel="0" collapsed="false">
      <c r="C75" s="58" t="s">
        <v>140</v>
      </c>
      <c r="G75" s="57"/>
      <c r="K75" s="59"/>
      <c r="L75" s="59"/>
      <c r="M75" s="59"/>
    </row>
    <row r="76" customFormat="false" ht="12" hidden="false" customHeight="true" outlineLevel="0" collapsed="false"/>
    <row r="77" customFormat="false" ht="12" hidden="false" customHeight="true" outlineLevel="0" collapsed="false"/>
    <row r="78" customFormat="false" ht="12" hidden="false" customHeight="true" outlineLevel="0" collapsed="false">
      <c r="A78" s="3"/>
      <c r="B78" s="3"/>
      <c r="D78" s="3"/>
      <c r="E78" s="3"/>
      <c r="F78" s="3"/>
      <c r="H78" s="3"/>
      <c r="I78" s="3"/>
      <c r="J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customFormat="false" ht="12" hidden="false" customHeight="true" outlineLevel="0" collapsed="false"/>
    <row r="80" customFormat="false" ht="12" hidden="false" customHeight="true" outlineLevel="0" collapsed="false"/>
    <row r="81" customFormat="false" ht="12" hidden="false" customHeight="true" outlineLevel="0" collapsed="false"/>
    <row r="82" customFormat="false" ht="12" hidden="false" customHeight="true" outlineLevel="0" collapsed="false"/>
    <row r="83" customFormat="false" ht="12" hidden="false" customHeight="true" outlineLevel="0" collapsed="false"/>
    <row r="84" customFormat="false" ht="12" hidden="false" customHeight="true" outlineLevel="0" collapsed="false"/>
    <row r="85" customFormat="false" ht="12" hidden="false" customHeight="true" outlineLevel="0" collapsed="false">
      <c r="Q85" s="5" t="n">
        <v>0</v>
      </c>
    </row>
    <row r="86" customFormat="false" ht="12" hidden="false" customHeight="true" outlineLevel="0" collapsed="false"/>
  </sheetData>
  <mergeCells count="1">
    <mergeCell ref="K75:M7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04"/>
  <sheetViews>
    <sheetView showFormulas="false" showGridLines="true" showRowColHeaders="true" showZeros="true" rightToLeft="false" tabSelected="false" showOutlineSymbols="true" defaultGridColor="true" view="normal" topLeftCell="O1" colorId="64" zoomScale="90" zoomScaleNormal="90" zoomScalePageLayoutView="100" workbookViewId="0">
      <selection pane="topLeft" activeCell="AH7" activeCellId="0" sqref="AH7"/>
    </sheetView>
  </sheetViews>
  <sheetFormatPr defaultRowHeight="11.25" zeroHeight="false" outlineLevelRow="0" outlineLevelCol="0"/>
  <cols>
    <col collapsed="false" customWidth="true" hidden="false" outlineLevel="0" max="1" min="1" style="1" width="10.24"/>
    <col collapsed="false" customWidth="true" hidden="true" outlineLevel="0" max="2" min="2" style="2" width="9.17"/>
    <col collapsed="false" customWidth="true" hidden="false" outlineLevel="0" max="3" min="3" style="3" width="26.09"/>
    <col collapsed="false" customWidth="true" hidden="false" outlineLevel="0" max="4" min="4" style="4" width="17.63"/>
    <col collapsed="false" customWidth="true" hidden="false" outlineLevel="0" max="5" min="5" style="4" width="28.61"/>
    <col collapsed="false" customWidth="true" hidden="false" outlineLevel="0" max="6" min="6" style="2" width="9.89"/>
    <col collapsed="false" customWidth="true" hidden="false" outlineLevel="0" max="7" min="7" style="3" width="34.73"/>
    <col collapsed="false" customWidth="true" hidden="false" outlineLevel="0" max="8" min="8" style="5" width="10.07"/>
    <col collapsed="false" customWidth="true" hidden="false" outlineLevel="0" max="9" min="9" style="5" width="10.61"/>
    <col collapsed="false" customWidth="true" hidden="false" outlineLevel="0" max="10" min="10" style="5" width="9.89"/>
    <col collapsed="false" customWidth="true" hidden="false" outlineLevel="0" max="11" min="11" style="5" width="13.13"/>
    <col collapsed="false" customWidth="true" hidden="false" outlineLevel="0" max="12" min="12" style="6" width="9.89"/>
    <col collapsed="false" customWidth="true" hidden="false" outlineLevel="0" max="13" min="13" style="5" width="12.22"/>
    <col collapsed="false" customWidth="true" hidden="false" outlineLevel="0" max="14" min="14" style="5" width="9.89"/>
    <col collapsed="false" customWidth="true" hidden="false" outlineLevel="0" max="15" min="15" style="5" width="10.43"/>
    <col collapsed="false" customWidth="true" hidden="false" outlineLevel="0" max="16" min="16" style="5" width="13.13"/>
    <col collapsed="false" customWidth="false" hidden="false" outlineLevel="0" max="17" min="17" style="5" width="11.5"/>
    <col collapsed="false" customWidth="true" hidden="false" outlineLevel="0" max="18" min="18" style="5" width="10.78"/>
    <col collapsed="false" customWidth="true" hidden="false" outlineLevel="0" max="19" min="19" style="5" width="10.43"/>
    <col collapsed="false" customWidth="true" hidden="false" outlineLevel="0" max="20" min="20" style="5" width="11.15"/>
    <col collapsed="false" customWidth="true" hidden="false" outlineLevel="0" max="22" min="21" style="5" width="12.41"/>
    <col collapsed="false" customWidth="true" hidden="false" outlineLevel="0" max="24" min="23" style="5" width="9.89"/>
    <col collapsed="false" customWidth="true" hidden="false" outlineLevel="0" max="25" min="25" style="5" width="10.61"/>
    <col collapsed="false" customWidth="true" hidden="false" outlineLevel="0" max="26" min="26" style="5" width="10.78"/>
    <col collapsed="false" customWidth="true" hidden="false" outlineLevel="0" max="27" min="27" style="5" width="8.63"/>
    <col collapsed="false" customWidth="true" hidden="false" outlineLevel="0" max="28" min="28" style="5" width="19.61"/>
    <col collapsed="false" customWidth="true" hidden="false" outlineLevel="0" max="29" min="29" style="5" width="10.07"/>
    <col collapsed="false" customWidth="true" hidden="false" outlineLevel="0" max="30" min="30" style="5" width="8.63"/>
    <col collapsed="false" customWidth="true" hidden="false" outlineLevel="0" max="31" min="31" style="5" width="11.15"/>
    <col collapsed="false" customWidth="true" hidden="false" outlineLevel="0" max="32" min="32" style="5" width="14.39"/>
    <col collapsed="false" customWidth="true" hidden="false" outlineLevel="0" max="33" min="33" style="3" width="10.78"/>
    <col collapsed="false" customWidth="false" hidden="false" outlineLevel="0" max="257" min="34" style="3" width="11.5"/>
    <col collapsed="false" customWidth="false" hidden="false" outlineLevel="0" max="1025" min="258" style="0" width="11.5"/>
  </cols>
  <sheetData>
    <row r="1" customFormat="false" ht="12" hidden="false" customHeight="true" outlineLevel="0" collapsed="false">
      <c r="A1" s="7" t="s">
        <v>0</v>
      </c>
      <c r="C1" s="8"/>
    </row>
    <row r="2" customFormat="false" ht="12" hidden="false" customHeight="true" outlineLevel="0" collapsed="false">
      <c r="A2" s="7" t="s">
        <v>1</v>
      </c>
    </row>
    <row r="3" customFormat="false" ht="12" hidden="false" customHeight="true" outlineLevel="0" collapsed="false">
      <c r="A3" s="7" t="s">
        <v>691</v>
      </c>
      <c r="B3" s="8"/>
      <c r="C3" s="9"/>
      <c r="N3" s="10" t="n">
        <v>1301</v>
      </c>
      <c r="O3" s="10" t="n">
        <v>2402</v>
      </c>
      <c r="P3" s="10" t="n">
        <v>5001</v>
      </c>
      <c r="Q3" s="10" t="n">
        <v>5002</v>
      </c>
      <c r="R3" s="10" t="n">
        <v>6220</v>
      </c>
      <c r="S3" s="10" t="n">
        <v>6219</v>
      </c>
      <c r="T3" s="10" t="n">
        <v>6212</v>
      </c>
      <c r="U3" s="10"/>
      <c r="V3" s="10" t="n">
        <v>6222</v>
      </c>
      <c r="W3" s="10" t="n">
        <v>6229</v>
      </c>
      <c r="X3" s="10" t="n">
        <v>6211</v>
      </c>
      <c r="Y3" s="10" t="s">
        <v>3</v>
      </c>
      <c r="Z3" s="10"/>
      <c r="AA3" s="10" t="n">
        <v>6230</v>
      </c>
      <c r="AB3" s="10" t="s">
        <v>4</v>
      </c>
      <c r="AC3" s="10" t="n">
        <v>6202</v>
      </c>
      <c r="AD3" s="10" t="n">
        <v>6109</v>
      </c>
      <c r="AE3" s="10" t="n">
        <v>6236</v>
      </c>
      <c r="AF3" s="10" t="n">
        <v>1002</v>
      </c>
    </row>
    <row r="4" customFormat="false" ht="12" hidden="false" customHeight="true" outlineLevel="0" collapsed="false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22</v>
      </c>
      <c r="S4" s="13" t="s">
        <v>23</v>
      </c>
      <c r="T4" s="13" t="s">
        <v>24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3" t="s">
        <v>33</v>
      </c>
      <c r="AD4" s="13" t="s">
        <v>34</v>
      </c>
      <c r="AE4" s="13" t="s">
        <v>35</v>
      </c>
      <c r="AF4" s="13" t="s">
        <v>36</v>
      </c>
    </row>
    <row r="5" s="26" customFormat="true" ht="20.25" hidden="false" customHeight="true" outlineLevel="0" collapsed="false">
      <c r="A5" s="15" t="n">
        <v>42948</v>
      </c>
      <c r="B5" s="16"/>
      <c r="C5" s="17" t="s">
        <v>692</v>
      </c>
      <c r="D5" s="17" t="s">
        <v>77</v>
      </c>
      <c r="E5" s="17" t="s">
        <v>39</v>
      </c>
      <c r="F5" s="42" t="n">
        <v>24867</v>
      </c>
      <c r="G5" s="43" t="s">
        <v>693</v>
      </c>
      <c r="H5" s="21"/>
      <c r="I5" s="21"/>
      <c r="J5" s="21"/>
      <c r="K5" s="21" t="n">
        <v>587.6</v>
      </c>
      <c r="L5" s="23"/>
      <c r="M5" s="24" t="n">
        <f aca="false">SUM(H5:J5,K5/1.12)</f>
        <v>524.642857142857</v>
      </c>
      <c r="N5" s="24" t="n">
        <f aca="false">K5/1.12*0.12</f>
        <v>62.9571428571428</v>
      </c>
      <c r="O5" s="24" t="n">
        <f aca="false">-SUM(I5:J5,K5/1.12)*L5</f>
        <v>-0</v>
      </c>
      <c r="P5" s="24" t="n">
        <v>524.64</v>
      </c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 t="n">
        <f aca="false">-SUM(N5:AE5)</f>
        <v>-587.597142857143</v>
      </c>
      <c r="AG5" s="25" t="n">
        <f aca="false">SUM(H5:K5)+AF5+O5</f>
        <v>0.0028571428572377</v>
      </c>
    </row>
    <row r="6" s="26" customFormat="true" ht="20.25" hidden="false" customHeight="true" outlineLevel="0" collapsed="false">
      <c r="A6" s="15" t="n">
        <v>42949</v>
      </c>
      <c r="B6" s="16"/>
      <c r="C6" s="17" t="s">
        <v>692</v>
      </c>
      <c r="D6" s="17" t="s">
        <v>77</v>
      </c>
      <c r="E6" s="17" t="s">
        <v>39</v>
      </c>
      <c r="F6" s="42" t="n">
        <v>24865</v>
      </c>
      <c r="G6" s="43" t="s">
        <v>460</v>
      </c>
      <c r="H6" s="21"/>
      <c r="I6" s="21"/>
      <c r="J6" s="21"/>
      <c r="K6" s="21" t="n">
        <v>436</v>
      </c>
      <c r="L6" s="23"/>
      <c r="M6" s="24" t="n">
        <f aca="false">SUM(H6:J6,K6/1.12)</f>
        <v>389.285714285714</v>
      </c>
      <c r="N6" s="24" t="n">
        <f aca="false">K6/1.12*0.12</f>
        <v>46.7142857142857</v>
      </c>
      <c r="O6" s="24" t="n">
        <f aca="false">-SUM(I6:J6,K6/1.12)*L6</f>
        <v>-0</v>
      </c>
      <c r="P6" s="24"/>
      <c r="Q6" s="24" t="n">
        <v>389.29</v>
      </c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 t="n">
        <f aca="false">-SUM(N6:AE6)</f>
        <v>-436.004285714286</v>
      </c>
      <c r="AG6" s="25" t="n">
        <f aca="false">SUM(H6:K6)+AF6+O6</f>
        <v>-0.00428571428574287</v>
      </c>
    </row>
    <row r="7" s="26" customFormat="true" ht="20.25" hidden="false" customHeight="true" outlineLevel="0" collapsed="false">
      <c r="A7" s="15" t="n">
        <v>42949</v>
      </c>
      <c r="B7" s="16"/>
      <c r="C7" s="17" t="s">
        <v>692</v>
      </c>
      <c r="D7" s="17" t="s">
        <v>77</v>
      </c>
      <c r="E7" s="17" t="s">
        <v>39</v>
      </c>
      <c r="F7" s="42" t="n">
        <v>24526</v>
      </c>
      <c r="G7" s="43" t="s">
        <v>694</v>
      </c>
      <c r="H7" s="21"/>
      <c r="I7" s="21"/>
      <c r="J7" s="21"/>
      <c r="K7" s="21" t="n">
        <v>335.9</v>
      </c>
      <c r="L7" s="23"/>
      <c r="M7" s="24" t="n">
        <f aca="false">SUM(H7:J7,K7/1.12)</f>
        <v>299.910714285714</v>
      </c>
      <c r="N7" s="24" t="n">
        <f aca="false">K7/1.12*0.12</f>
        <v>35.9892857142857</v>
      </c>
      <c r="O7" s="24" t="n">
        <f aca="false">-SUM(I7:J7,K7/1.12)*L7</f>
        <v>-0</v>
      </c>
      <c r="P7" s="24" t="n">
        <v>299.91</v>
      </c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 t="n">
        <f aca="false">-SUM(N7:AE7)</f>
        <v>-335.899285714286</v>
      </c>
      <c r="AG7" s="25" t="n">
        <f aca="false">SUM(H7:K7)+AF7+O7</f>
        <v>0.000714285714252583</v>
      </c>
    </row>
    <row r="8" s="26" customFormat="true" ht="20.25" hidden="false" customHeight="true" outlineLevel="0" collapsed="false">
      <c r="A8" s="15" t="n">
        <v>42949</v>
      </c>
      <c r="B8" s="16"/>
      <c r="C8" s="17" t="s">
        <v>224</v>
      </c>
      <c r="D8" s="17" t="s">
        <v>127</v>
      </c>
      <c r="E8" s="17" t="s">
        <v>413</v>
      </c>
      <c r="F8" s="42" t="n">
        <v>19520</v>
      </c>
      <c r="G8" s="43" t="s">
        <v>695</v>
      </c>
      <c r="H8" s="21"/>
      <c r="I8" s="21"/>
      <c r="J8" s="21"/>
      <c r="K8" s="21" t="n">
        <v>996.29</v>
      </c>
      <c r="L8" s="23"/>
      <c r="M8" s="24" t="n">
        <f aca="false">SUM(H8:J8,K8/1.12)</f>
        <v>889.544642857143</v>
      </c>
      <c r="N8" s="24" t="n">
        <f aca="false">K8/1.12*0.12</f>
        <v>106.745357142857</v>
      </c>
      <c r="O8" s="24" t="n">
        <f aca="false">-SUM(I8:J8,K8/1.12)*L8</f>
        <v>-0</v>
      </c>
      <c r="P8" s="24" t="n">
        <v>889.54</v>
      </c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 t="n">
        <f aca="false">-SUM(N8:AE8)</f>
        <v>-996.285357142857</v>
      </c>
      <c r="AG8" s="25" t="n">
        <f aca="false">SUM(H8:K8)+AF8+O8</f>
        <v>0.004642857142926</v>
      </c>
    </row>
    <row r="9" s="26" customFormat="true" ht="20.25" hidden="false" customHeight="true" outlineLevel="0" collapsed="false">
      <c r="A9" s="15" t="n">
        <v>42950</v>
      </c>
      <c r="B9" s="16"/>
      <c r="C9" s="17" t="s">
        <v>339</v>
      </c>
      <c r="D9" s="17" t="s">
        <v>280</v>
      </c>
      <c r="E9" s="17" t="s">
        <v>116</v>
      </c>
      <c r="F9" s="42" t="n">
        <v>1391</v>
      </c>
      <c r="G9" s="43" t="s">
        <v>477</v>
      </c>
      <c r="H9" s="21"/>
      <c r="I9" s="21"/>
      <c r="J9" s="21" t="n">
        <v>3235</v>
      </c>
      <c r="K9" s="21"/>
      <c r="L9" s="23"/>
      <c r="M9" s="24" t="n">
        <f aca="false">SUM(H9:J9,K9/1.12)</f>
        <v>3235</v>
      </c>
      <c r="N9" s="24" t="n">
        <f aca="false">K9/1.12*0.12</f>
        <v>0</v>
      </c>
      <c r="O9" s="24" t="n">
        <f aca="false">-SUM(I9:J9,K9/1.12)*L9</f>
        <v>-0</v>
      </c>
      <c r="P9" s="24" t="n">
        <v>3235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 t="n">
        <f aca="false">-SUM(N9:AE9)</f>
        <v>-3235</v>
      </c>
      <c r="AG9" s="25" t="n">
        <f aca="false">SUM(H9:K9)+AF9+O9</f>
        <v>0</v>
      </c>
    </row>
    <row r="10" s="26" customFormat="true" ht="20.25" hidden="false" customHeight="true" outlineLevel="0" collapsed="false">
      <c r="A10" s="15" t="n">
        <v>42950</v>
      </c>
      <c r="B10" s="16"/>
      <c r="C10" s="17" t="s">
        <v>46</v>
      </c>
      <c r="D10" s="17" t="s">
        <v>47</v>
      </c>
      <c r="E10" s="17" t="s">
        <v>533</v>
      </c>
      <c r="F10" s="42" t="n">
        <v>49699</v>
      </c>
      <c r="G10" s="43" t="s">
        <v>696</v>
      </c>
      <c r="H10" s="21"/>
      <c r="I10" s="21"/>
      <c r="J10" s="21"/>
      <c r="K10" s="21" t="n">
        <f aca="false">2174.96+260.99</f>
        <v>2435.95</v>
      </c>
      <c r="L10" s="23" t="n">
        <v>0.01</v>
      </c>
      <c r="M10" s="24" t="n">
        <f aca="false">SUM(H10:J10,K10/1.12)</f>
        <v>2174.95535714286</v>
      </c>
      <c r="N10" s="24" t="n">
        <f aca="false">K10/1.12*0.12</f>
        <v>260.994642857143</v>
      </c>
      <c r="O10" s="24" t="n">
        <f aca="false">-SUM(I10:J10,K10/1.12)*L10</f>
        <v>-21.7495535714286</v>
      </c>
      <c r="P10" s="24" t="n">
        <v>2174.96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 t="n">
        <f aca="false">-SUM(N10:AE10)</f>
        <v>-2414.20508928571</v>
      </c>
      <c r="AG10" s="25" t="n">
        <f aca="false">SUM(H10:K10)+AF10+O10</f>
        <v>-0.00464285714337365</v>
      </c>
    </row>
    <row r="11" s="26" customFormat="true" ht="20.25" hidden="false" customHeight="true" outlineLevel="0" collapsed="false">
      <c r="A11" s="15" t="n">
        <v>42950</v>
      </c>
      <c r="B11" s="16"/>
      <c r="C11" s="17" t="s">
        <v>46</v>
      </c>
      <c r="D11" s="17" t="s">
        <v>47</v>
      </c>
      <c r="E11" s="17" t="s">
        <v>533</v>
      </c>
      <c r="F11" s="42" t="n">
        <v>49699</v>
      </c>
      <c r="G11" s="43" t="s">
        <v>697</v>
      </c>
      <c r="H11" s="21"/>
      <c r="I11" s="21"/>
      <c r="J11" s="21" t="n">
        <v>378.25</v>
      </c>
      <c r="K11" s="21"/>
      <c r="L11" s="23" t="n">
        <v>0.01</v>
      </c>
      <c r="M11" s="24" t="n">
        <f aca="false">SUM(H11:J11,K11/1.12)</f>
        <v>378.25</v>
      </c>
      <c r="N11" s="24" t="n">
        <f aca="false">K11/1.12*0.12</f>
        <v>0</v>
      </c>
      <c r="O11" s="24" t="n">
        <f aca="false">-SUM(I11:J11,K11/1.12)*L11</f>
        <v>-3.7825</v>
      </c>
      <c r="P11" s="24" t="n">
        <v>378.25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 t="n">
        <f aca="false">-SUM(N11:AE11)</f>
        <v>-374.4675</v>
      </c>
      <c r="AG11" s="25" t="n">
        <f aca="false">SUM(H11:K11)+AF11+O11</f>
        <v>2.70894418008538E-014</v>
      </c>
    </row>
    <row r="12" s="26" customFormat="true" ht="20.25" hidden="false" customHeight="true" outlineLevel="0" collapsed="false">
      <c r="A12" s="15" t="n">
        <v>42950</v>
      </c>
      <c r="B12" s="16"/>
      <c r="C12" s="17" t="s">
        <v>88</v>
      </c>
      <c r="D12" s="17"/>
      <c r="E12" s="17"/>
      <c r="F12" s="42"/>
      <c r="G12" s="43" t="s">
        <v>698</v>
      </c>
      <c r="H12" s="21" t="n">
        <v>100</v>
      </c>
      <c r="I12" s="21"/>
      <c r="J12" s="21"/>
      <c r="K12" s="21"/>
      <c r="L12" s="23"/>
      <c r="M12" s="24" t="n">
        <f aca="false">SUM(H12:J12,K12/1.12)</f>
        <v>100</v>
      </c>
      <c r="N12" s="24" t="n">
        <f aca="false">K12/1.12*0.12</f>
        <v>0</v>
      </c>
      <c r="O12" s="24" t="n">
        <f aca="false">-SUM(I12:J12,K12/1.12)*L12</f>
        <v>-0</v>
      </c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 t="n">
        <v>100</v>
      </c>
      <c r="AB12" s="24"/>
      <c r="AC12" s="24"/>
      <c r="AD12" s="24"/>
      <c r="AE12" s="24"/>
      <c r="AF12" s="24" t="n">
        <f aca="false">-SUM(N12:AE12)</f>
        <v>-100</v>
      </c>
      <c r="AG12" s="25" t="n">
        <f aca="false">SUM(H12:K12)+AF12+O12</f>
        <v>0</v>
      </c>
    </row>
    <row r="13" s="26" customFormat="true" ht="20.25" hidden="false" customHeight="true" outlineLevel="0" collapsed="false">
      <c r="A13" s="15" t="n">
        <v>42951</v>
      </c>
      <c r="B13" s="16"/>
      <c r="C13" s="17" t="s">
        <v>37</v>
      </c>
      <c r="D13" s="17" t="s">
        <v>105</v>
      </c>
      <c r="E13" s="17" t="s">
        <v>39</v>
      </c>
      <c r="F13" s="42" t="n">
        <v>616522</v>
      </c>
      <c r="G13" s="43" t="s">
        <v>410</v>
      </c>
      <c r="H13" s="21"/>
      <c r="I13" s="21"/>
      <c r="J13" s="21"/>
      <c r="K13" s="21" t="n">
        <v>28</v>
      </c>
      <c r="L13" s="23"/>
      <c r="M13" s="24" t="n">
        <f aca="false">SUM(H13:J13,K13/1.12)</f>
        <v>25</v>
      </c>
      <c r="N13" s="24" t="n">
        <f aca="false">K13/1.12*0.12</f>
        <v>3</v>
      </c>
      <c r="O13" s="24" t="n">
        <f aca="false">-SUM(I13:J13,K13/1.12)*L13</f>
        <v>-0</v>
      </c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 t="n">
        <v>25</v>
      </c>
      <c r="AA13" s="24"/>
      <c r="AB13" s="24"/>
      <c r="AC13" s="24"/>
      <c r="AD13" s="24"/>
      <c r="AE13" s="24"/>
      <c r="AF13" s="24" t="n">
        <f aca="false">-SUM(N13:AE13)</f>
        <v>-28</v>
      </c>
      <c r="AG13" s="25" t="n">
        <f aca="false">SUM(H13:K13)+AF13+O13</f>
        <v>0</v>
      </c>
    </row>
    <row r="14" s="26" customFormat="true" ht="20.25" hidden="false" customHeight="true" outlineLevel="0" collapsed="false">
      <c r="A14" s="15" t="n">
        <v>42951</v>
      </c>
      <c r="B14" s="16"/>
      <c r="C14" s="17" t="s">
        <v>37</v>
      </c>
      <c r="D14" s="17" t="s">
        <v>105</v>
      </c>
      <c r="E14" s="17" t="s">
        <v>39</v>
      </c>
      <c r="F14" s="42" t="n">
        <v>594134</v>
      </c>
      <c r="G14" s="43" t="s">
        <v>699</v>
      </c>
      <c r="H14" s="21"/>
      <c r="I14" s="21"/>
      <c r="J14" s="21"/>
      <c r="K14" s="21" t="n">
        <v>78</v>
      </c>
      <c r="L14" s="23"/>
      <c r="M14" s="24" t="n">
        <f aca="false">SUM(H14:J14,K14/1.12)</f>
        <v>69.6428571428571</v>
      </c>
      <c r="N14" s="24" t="n">
        <f aca="false">K14/1.12*0.12</f>
        <v>8.35714285714286</v>
      </c>
      <c r="O14" s="24" t="n">
        <f aca="false">-SUM(I14:J14,K14/1.12)*L14</f>
        <v>-0</v>
      </c>
      <c r="P14" s="24"/>
      <c r="Q14" s="24"/>
      <c r="R14" s="24"/>
      <c r="S14" s="24"/>
      <c r="T14" s="24" t="n">
        <v>69.64</v>
      </c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 t="n">
        <f aca="false">-SUM(N14:AE14)</f>
        <v>-77.9971428571429</v>
      </c>
      <c r="AG14" s="25" t="n">
        <f aca="false">SUM(H14:K14)+AF14+O14</f>
        <v>0.00285714285713823</v>
      </c>
    </row>
    <row r="15" s="26" customFormat="true" ht="20.25" hidden="false" customHeight="true" outlineLevel="0" collapsed="false">
      <c r="A15" s="15" t="n">
        <v>42951</v>
      </c>
      <c r="B15" s="16"/>
      <c r="C15" s="17" t="s">
        <v>37</v>
      </c>
      <c r="D15" s="17" t="s">
        <v>105</v>
      </c>
      <c r="E15" s="17" t="s">
        <v>39</v>
      </c>
      <c r="F15" s="42" t="n">
        <v>616488</v>
      </c>
      <c r="G15" s="43" t="s">
        <v>442</v>
      </c>
      <c r="H15" s="21"/>
      <c r="I15" s="21"/>
      <c r="J15" s="21"/>
      <c r="K15" s="21" t="n">
        <v>260</v>
      </c>
      <c r="L15" s="23"/>
      <c r="M15" s="24" t="n">
        <f aca="false">SUM(H15:J15,K15/1.12)</f>
        <v>232.142857142857</v>
      </c>
      <c r="N15" s="24" t="n">
        <f aca="false">K15/1.12*0.12</f>
        <v>27.8571428571429</v>
      </c>
      <c r="O15" s="24" t="n">
        <f aca="false">-SUM(I15:J15,K15/1.12)*L15</f>
        <v>-0</v>
      </c>
      <c r="P15" s="24"/>
      <c r="Q15" s="24"/>
      <c r="R15" s="24"/>
      <c r="S15" s="24"/>
      <c r="T15" s="24" t="n">
        <v>232.14</v>
      </c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 t="n">
        <f aca="false">-SUM(N15:AE15)</f>
        <v>-259.997142857143</v>
      </c>
      <c r="AG15" s="25" t="n">
        <f aca="false">SUM(H15:K15)+AF15+O15</f>
        <v>0.00285714285718086</v>
      </c>
    </row>
    <row r="16" s="26" customFormat="true" ht="20.25" hidden="false" customHeight="true" outlineLevel="0" collapsed="false">
      <c r="A16" s="15" t="n">
        <v>42951</v>
      </c>
      <c r="B16" s="16"/>
      <c r="C16" s="17" t="s">
        <v>692</v>
      </c>
      <c r="D16" s="17" t="s">
        <v>77</v>
      </c>
      <c r="E16" s="17" t="s">
        <v>39</v>
      </c>
      <c r="F16" s="42" t="n">
        <v>24590</v>
      </c>
      <c r="G16" s="43" t="s">
        <v>110</v>
      </c>
      <c r="H16" s="21"/>
      <c r="I16" s="21"/>
      <c r="J16" s="21"/>
      <c r="K16" s="21" t="n">
        <v>84.95</v>
      </c>
      <c r="L16" s="23"/>
      <c r="M16" s="24" t="n">
        <f aca="false">SUM(H16:J16,K16/1.12)</f>
        <v>75.8482142857143</v>
      </c>
      <c r="N16" s="24" t="n">
        <f aca="false">K16/1.12*0.12</f>
        <v>9.10178571428571</v>
      </c>
      <c r="O16" s="24" t="n">
        <f aca="false">-SUM(I16:J16,K16/1.12)*L16</f>
        <v>-0</v>
      </c>
      <c r="P16" s="24" t="n">
        <v>75.85</v>
      </c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 t="n">
        <f aca="false">-SUM(N16:AE16)</f>
        <v>-84.9517857142857</v>
      </c>
      <c r="AG16" s="25" t="n">
        <f aca="false">SUM(H16:K16)+AF16+O16</f>
        <v>-0.00178571428570251</v>
      </c>
    </row>
    <row r="17" s="26" customFormat="true" ht="20.25" hidden="false" customHeight="true" outlineLevel="0" collapsed="false">
      <c r="A17" s="15" t="n">
        <v>42951</v>
      </c>
      <c r="B17" s="16"/>
      <c r="C17" s="17" t="s">
        <v>692</v>
      </c>
      <c r="D17" s="17" t="s">
        <v>77</v>
      </c>
      <c r="E17" s="17" t="s">
        <v>39</v>
      </c>
      <c r="F17" s="42" t="n">
        <v>24879</v>
      </c>
      <c r="G17" s="43" t="s">
        <v>700</v>
      </c>
      <c r="H17" s="21"/>
      <c r="I17" s="21"/>
      <c r="J17" s="21"/>
      <c r="K17" s="21" t="n">
        <v>30.71</v>
      </c>
      <c r="L17" s="23"/>
      <c r="M17" s="24" t="n">
        <f aca="false">SUM(H17:J17,K17/1.12)</f>
        <v>27.4196428571429</v>
      </c>
      <c r="N17" s="24" t="n">
        <f aca="false">K17/1.12*0.12</f>
        <v>3.29035714285714</v>
      </c>
      <c r="O17" s="24" t="n">
        <f aca="false">-SUM(I17:J17,K17/1.12)*L17</f>
        <v>-0</v>
      </c>
      <c r="P17" s="24" t="n">
        <v>27.42</v>
      </c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 t="n">
        <f aca="false">-SUM(N17:AE17)</f>
        <v>-30.7103571428571</v>
      </c>
      <c r="AG17" s="25" t="n">
        <f aca="false">SUM(H17:K17)+AF17+O17</f>
        <v>-0.000357142857144055</v>
      </c>
    </row>
    <row r="18" s="39" customFormat="true" ht="20.25" hidden="false" customHeight="true" outlineLevel="0" collapsed="false">
      <c r="A18" s="64" t="n">
        <v>42951</v>
      </c>
      <c r="B18" s="29"/>
      <c r="C18" s="30" t="s">
        <v>37</v>
      </c>
      <c r="D18" s="30" t="s">
        <v>105</v>
      </c>
      <c r="E18" s="30" t="s">
        <v>39</v>
      </c>
      <c r="F18" s="65" t="n">
        <v>616565</v>
      </c>
      <c r="G18" s="66" t="s">
        <v>701</v>
      </c>
      <c r="H18" s="34"/>
      <c r="I18" s="34"/>
      <c r="J18" s="34"/>
      <c r="K18" s="34" t="n">
        <v>430</v>
      </c>
      <c r="L18" s="36"/>
      <c r="M18" s="37" t="n">
        <f aca="false">SUM(H18:J18,K18/1.12)</f>
        <v>383.928571428571</v>
      </c>
      <c r="N18" s="37" t="n">
        <f aca="false">K18/1.12*0.12</f>
        <v>46.0714285714286</v>
      </c>
      <c r="O18" s="37" t="n">
        <f aca="false">-SUM(I18:J18,K18/1.12)*L18</f>
        <v>-0</v>
      </c>
      <c r="P18" s="37"/>
      <c r="Q18" s="37"/>
      <c r="R18" s="37"/>
      <c r="S18" s="37"/>
      <c r="T18" s="37" t="n">
        <v>383.93</v>
      </c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 t="n">
        <f aca="false">-SUM(N18:AE18)</f>
        <v>-430.001428571429</v>
      </c>
      <c r="AG18" s="38" t="n">
        <f aca="false">SUM(H18:K18)+AF18+O18</f>
        <v>-0.00142857142856201</v>
      </c>
    </row>
    <row r="19" s="26" customFormat="true" ht="19.5" hidden="false" customHeight="true" outlineLevel="0" collapsed="false">
      <c r="A19" s="15" t="n">
        <v>42955</v>
      </c>
      <c r="B19" s="73"/>
      <c r="C19" s="74" t="s">
        <v>702</v>
      </c>
      <c r="D19" s="74"/>
      <c r="E19" s="74"/>
      <c r="F19" s="42"/>
      <c r="G19" s="42" t="s">
        <v>703</v>
      </c>
      <c r="H19" s="21" t="n">
        <v>150</v>
      </c>
      <c r="I19" s="21"/>
      <c r="J19" s="21"/>
      <c r="K19" s="21"/>
      <c r="L19" s="23"/>
      <c r="M19" s="24" t="n">
        <f aca="false">SUM(H19:J19,K19/1.12)</f>
        <v>150</v>
      </c>
      <c r="N19" s="24" t="n">
        <f aca="false">K19/1.12*0.12</f>
        <v>0</v>
      </c>
      <c r="O19" s="24" t="n">
        <f aca="false">-SUM(I19:J19,K19/1.12)*L19</f>
        <v>-0</v>
      </c>
      <c r="P19" s="24" t="n">
        <v>150</v>
      </c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 t="n">
        <f aca="false">-SUM(N19:AE19)</f>
        <v>-150</v>
      </c>
      <c r="AG19" s="25" t="n">
        <f aca="false">SUM(H19:K19)+AF19+O19</f>
        <v>0</v>
      </c>
    </row>
    <row r="20" s="26" customFormat="true" ht="20.25" hidden="false" customHeight="true" outlineLevel="0" collapsed="false">
      <c r="A20" s="15" t="n">
        <v>42955</v>
      </c>
      <c r="B20" s="16"/>
      <c r="C20" s="75" t="s">
        <v>84</v>
      </c>
      <c r="D20" s="74" t="s">
        <v>85</v>
      </c>
      <c r="E20" s="74" t="s">
        <v>631</v>
      </c>
      <c r="F20" s="42" t="n">
        <v>118170</v>
      </c>
      <c r="G20" s="43" t="s">
        <v>367</v>
      </c>
      <c r="H20" s="21"/>
      <c r="I20" s="21"/>
      <c r="J20" s="21"/>
      <c r="K20" s="21" t="n">
        <v>774.27</v>
      </c>
      <c r="L20" s="23"/>
      <c r="M20" s="24" t="n">
        <f aca="false">SUM(H20:J20,K20/1.12)</f>
        <v>691.3125</v>
      </c>
      <c r="N20" s="24" t="n">
        <f aca="false">K20/1.12*0.12</f>
        <v>82.9575</v>
      </c>
      <c r="O20" s="24" t="n">
        <f aca="false">-SUM(I20:J20,K20/1.12)*L20</f>
        <v>-0</v>
      </c>
      <c r="P20" s="24" t="n">
        <v>691.31</v>
      </c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 t="n">
        <f aca="false">-SUM(N20:AE20)</f>
        <v>-774.2675</v>
      </c>
      <c r="AG20" s="25" t="n">
        <f aca="false">SUM(H20:K20)+AF20+O20</f>
        <v>0.00250000000005457</v>
      </c>
    </row>
    <row r="21" s="26" customFormat="true" ht="20.25" hidden="false" customHeight="true" outlineLevel="0" collapsed="false">
      <c r="A21" s="15" t="n">
        <v>42955</v>
      </c>
      <c r="B21" s="16"/>
      <c r="C21" s="17" t="s">
        <v>88</v>
      </c>
      <c r="D21" s="17"/>
      <c r="E21" s="17"/>
      <c r="F21" s="42"/>
      <c r="G21" s="43" t="s">
        <v>704</v>
      </c>
      <c r="H21" s="21" t="n">
        <v>100</v>
      </c>
      <c r="I21" s="21"/>
      <c r="J21" s="21"/>
      <c r="K21" s="21"/>
      <c r="L21" s="23"/>
      <c r="M21" s="24" t="n">
        <f aca="false">SUM(H21:J21,K21/1.12)</f>
        <v>100</v>
      </c>
      <c r="N21" s="24" t="n">
        <f aca="false">K21/1.12*0.12</f>
        <v>0</v>
      </c>
      <c r="O21" s="24" t="n">
        <f aca="false">-SUM(I21:J21,K21/1.12)*L21</f>
        <v>-0</v>
      </c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 t="n">
        <v>100</v>
      </c>
      <c r="AB21" s="24"/>
      <c r="AC21" s="24"/>
      <c r="AD21" s="24"/>
      <c r="AE21" s="24"/>
      <c r="AF21" s="24" t="n">
        <f aca="false">-SUM(N21:AE21)</f>
        <v>-100</v>
      </c>
      <c r="AG21" s="25" t="n">
        <f aca="false">SUM(H21:K21)+AF21+O21</f>
        <v>0</v>
      </c>
    </row>
    <row r="22" s="26" customFormat="true" ht="20.25" hidden="false" customHeight="true" outlineLevel="0" collapsed="false">
      <c r="A22" s="15" t="n">
        <v>42955</v>
      </c>
      <c r="B22" s="16"/>
      <c r="C22" s="17" t="s">
        <v>88</v>
      </c>
      <c r="D22" s="17"/>
      <c r="E22" s="17"/>
      <c r="F22" s="42"/>
      <c r="G22" s="43" t="s">
        <v>705</v>
      </c>
      <c r="H22" s="21" t="n">
        <v>50</v>
      </c>
      <c r="I22" s="21"/>
      <c r="J22" s="21"/>
      <c r="K22" s="21"/>
      <c r="L22" s="23"/>
      <c r="M22" s="24" t="n">
        <f aca="false">SUM(H22:J22,K22/1.12)</f>
        <v>50</v>
      </c>
      <c r="N22" s="24" t="n">
        <f aca="false">K22/1.12*0.12</f>
        <v>0</v>
      </c>
      <c r="O22" s="24" t="n">
        <f aca="false">-SUM(I22:J22,K22/1.12)*L22</f>
        <v>-0</v>
      </c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 t="n">
        <v>50</v>
      </c>
      <c r="AB22" s="24"/>
      <c r="AC22" s="24"/>
      <c r="AD22" s="24"/>
      <c r="AE22" s="24"/>
      <c r="AF22" s="24" t="n">
        <f aca="false">-SUM(N22:AE22)</f>
        <v>-50</v>
      </c>
      <c r="AG22" s="25" t="n">
        <f aca="false">SUM(H22:K22)+AF22+O22</f>
        <v>0</v>
      </c>
    </row>
    <row r="23" s="26" customFormat="true" ht="20.25" hidden="false" customHeight="true" outlineLevel="0" collapsed="false">
      <c r="A23" s="15" t="n">
        <v>42955</v>
      </c>
      <c r="B23" s="16"/>
      <c r="C23" s="17" t="s">
        <v>702</v>
      </c>
      <c r="D23" s="17"/>
      <c r="E23" s="17"/>
      <c r="F23" s="42"/>
      <c r="G23" s="43" t="s">
        <v>706</v>
      </c>
      <c r="H23" s="21"/>
      <c r="I23" s="21"/>
      <c r="J23" s="21" t="n">
        <v>1150</v>
      </c>
      <c r="K23" s="21"/>
      <c r="L23" s="23"/>
      <c r="M23" s="24" t="n">
        <f aca="false">SUM(H23:J23,K23/1.12)</f>
        <v>1150</v>
      </c>
      <c r="N23" s="24" t="n">
        <f aca="false">K23/1.12*0.12</f>
        <v>0</v>
      </c>
      <c r="O23" s="24" t="n">
        <f aca="false">-SUM(I23:J23,K23/1.12)*L23</f>
        <v>-0</v>
      </c>
      <c r="P23" s="24" t="n">
        <v>1150</v>
      </c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 t="n">
        <f aca="false">-SUM(N23:AE23)</f>
        <v>-1150</v>
      </c>
      <c r="AG23" s="25" t="n">
        <f aca="false">SUM(H23:K23)+AF23+O23</f>
        <v>0</v>
      </c>
    </row>
    <row r="24" s="26" customFormat="true" ht="20.25" hidden="false" customHeight="true" outlineLevel="0" collapsed="false">
      <c r="A24" s="15" t="n">
        <v>42955</v>
      </c>
      <c r="B24" s="16"/>
      <c r="C24" s="17" t="s">
        <v>500</v>
      </c>
      <c r="D24" s="17"/>
      <c r="E24" s="17"/>
      <c r="F24" s="42"/>
      <c r="G24" s="43" t="s">
        <v>501</v>
      </c>
      <c r="H24" s="21" t="n">
        <v>500</v>
      </c>
      <c r="I24" s="21"/>
      <c r="J24" s="21"/>
      <c r="K24" s="21"/>
      <c r="L24" s="23"/>
      <c r="M24" s="24" t="n">
        <f aca="false">SUM(H24:J24,K24/1.12)</f>
        <v>500</v>
      </c>
      <c r="N24" s="24" t="n">
        <f aca="false">K24/1.12*0.12</f>
        <v>0</v>
      </c>
      <c r="O24" s="24" t="n">
        <f aca="false">-SUM(I24:J24,K24/1.12)*L24</f>
        <v>-0</v>
      </c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 t="n">
        <v>500</v>
      </c>
      <c r="AF24" s="24" t="n">
        <f aca="false">-SUM(N24:AE24)</f>
        <v>-500</v>
      </c>
      <c r="AG24" s="25" t="n">
        <f aca="false">SUM(H24:K24)+AF24+O24</f>
        <v>0</v>
      </c>
    </row>
    <row r="25" s="26" customFormat="true" ht="20.25" hidden="false" customHeight="true" outlineLevel="0" collapsed="false">
      <c r="A25" s="15" t="n">
        <v>42956</v>
      </c>
      <c r="B25" s="16"/>
      <c r="C25" s="17" t="s">
        <v>324</v>
      </c>
      <c r="D25" s="17"/>
      <c r="E25" s="17"/>
      <c r="F25" s="42"/>
      <c r="G25" s="43" t="s">
        <v>707</v>
      </c>
      <c r="H25" s="21" t="n">
        <v>250</v>
      </c>
      <c r="I25" s="21"/>
      <c r="J25" s="21"/>
      <c r="K25" s="21"/>
      <c r="L25" s="23"/>
      <c r="M25" s="24" t="n">
        <f aca="false">SUM(H25:J25,K25/1.12)</f>
        <v>250</v>
      </c>
      <c r="N25" s="24" t="n">
        <f aca="false">K25/1.12*0.12</f>
        <v>0</v>
      </c>
      <c r="O25" s="24" t="n">
        <f aca="false">-SUM(I25:J25,K25/1.12)*L25</f>
        <v>-0</v>
      </c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 t="n">
        <v>250</v>
      </c>
      <c r="AC25" s="24"/>
      <c r="AD25" s="24"/>
      <c r="AE25" s="24"/>
      <c r="AF25" s="24" t="n">
        <f aca="false">-SUM(N25:AE25)</f>
        <v>-250</v>
      </c>
      <c r="AG25" s="25" t="n">
        <f aca="false">SUM(H25:K25)+AF25+O25</f>
        <v>0</v>
      </c>
    </row>
    <row r="26" s="26" customFormat="true" ht="20.25" hidden="false" customHeight="true" outlineLevel="0" collapsed="false">
      <c r="A26" s="15" t="n">
        <v>42956</v>
      </c>
      <c r="B26" s="16"/>
      <c r="C26" s="17" t="s">
        <v>708</v>
      </c>
      <c r="D26" s="17"/>
      <c r="E26" s="17"/>
      <c r="F26" s="42" t="n">
        <v>2143</v>
      </c>
      <c r="G26" s="43" t="s">
        <v>74</v>
      </c>
      <c r="H26" s="21"/>
      <c r="I26" s="21"/>
      <c r="J26" s="21"/>
      <c r="K26" s="21" t="n">
        <v>672</v>
      </c>
      <c r="L26" s="23"/>
      <c r="M26" s="24" t="n">
        <f aca="false">SUM(H26:J26,K26/1.12)</f>
        <v>600</v>
      </c>
      <c r="N26" s="24" t="n">
        <f aca="false">K26/1.12*0.12</f>
        <v>72</v>
      </c>
      <c r="O26" s="24" t="n">
        <f aca="false">-SUM(I26:J26,K26/1.12)*L26</f>
        <v>-0</v>
      </c>
      <c r="P26" s="24" t="n">
        <v>600</v>
      </c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 t="n">
        <f aca="false">-SUM(N26:AE26)</f>
        <v>-672</v>
      </c>
      <c r="AG26" s="25" t="n">
        <f aca="false">SUM(H26:K26)+AF26+O26</f>
        <v>0</v>
      </c>
    </row>
    <row r="27" s="26" customFormat="true" ht="20.25" hidden="false" customHeight="true" outlineLevel="0" collapsed="false">
      <c r="A27" s="15" t="n">
        <v>42957</v>
      </c>
      <c r="B27" s="16"/>
      <c r="C27" s="17" t="s">
        <v>37</v>
      </c>
      <c r="D27" s="17" t="s">
        <v>105</v>
      </c>
      <c r="E27" s="17" t="s">
        <v>39</v>
      </c>
      <c r="F27" s="42" t="n">
        <v>617770</v>
      </c>
      <c r="G27" s="43" t="s">
        <v>191</v>
      </c>
      <c r="H27" s="21"/>
      <c r="I27" s="21"/>
      <c r="J27" s="21"/>
      <c r="K27" s="21" t="n">
        <v>89.75</v>
      </c>
      <c r="L27" s="23"/>
      <c r="M27" s="24" t="n">
        <f aca="false">SUM(H27:J27,K27/1.12)</f>
        <v>80.1339285714286</v>
      </c>
      <c r="N27" s="24" t="n">
        <f aca="false">K27/1.12*0.12</f>
        <v>9.61607142857143</v>
      </c>
      <c r="O27" s="24" t="n">
        <f aca="false">-SUM(I27:J27,K27/1.12)*L27</f>
        <v>-0</v>
      </c>
      <c r="P27" s="24"/>
      <c r="Q27" s="24"/>
      <c r="R27" s="24"/>
      <c r="S27" s="24"/>
      <c r="T27" s="24" t="n">
        <v>80.13</v>
      </c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 t="n">
        <f aca="false">-SUM(N27:AE27)</f>
        <v>-89.7460714285714</v>
      </c>
      <c r="AG27" s="25" t="n">
        <f aca="false">SUM(H27:K27)+AF27+O27</f>
        <v>0.00392857142857395</v>
      </c>
    </row>
    <row r="28" s="26" customFormat="true" ht="20.25" hidden="false" customHeight="true" outlineLevel="0" collapsed="false">
      <c r="A28" s="15" t="n">
        <v>42957</v>
      </c>
      <c r="B28" s="16"/>
      <c r="C28" s="17" t="s">
        <v>54</v>
      </c>
      <c r="D28" s="17"/>
      <c r="E28" s="17"/>
      <c r="F28" s="42"/>
      <c r="G28" s="43" t="s">
        <v>709</v>
      </c>
      <c r="H28" s="21" t="n">
        <v>40</v>
      </c>
      <c r="I28" s="21"/>
      <c r="J28" s="21"/>
      <c r="K28" s="21"/>
      <c r="L28" s="23"/>
      <c r="M28" s="24" t="n">
        <f aca="false">SUM(H28:J28,K28/1.12)</f>
        <v>40</v>
      </c>
      <c r="N28" s="24" t="n">
        <f aca="false">K28/1.12*0.12</f>
        <v>0</v>
      </c>
      <c r="O28" s="24" t="n">
        <f aca="false">-SUM(I28:J28,K28/1.12)*L28</f>
        <v>-0</v>
      </c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 t="n">
        <v>40</v>
      </c>
      <c r="AB28" s="24"/>
      <c r="AC28" s="24"/>
      <c r="AD28" s="24"/>
      <c r="AE28" s="24"/>
      <c r="AF28" s="24" t="n">
        <f aca="false">-SUM(N28:AE28)</f>
        <v>-40</v>
      </c>
      <c r="AG28" s="25" t="n">
        <f aca="false">SUM(H28:K28)+AF28+O28</f>
        <v>0</v>
      </c>
    </row>
    <row r="29" s="26" customFormat="true" ht="20.25" hidden="false" customHeight="true" outlineLevel="0" collapsed="false">
      <c r="A29" s="15" t="n">
        <v>42957</v>
      </c>
      <c r="B29" s="16"/>
      <c r="C29" s="17" t="s">
        <v>692</v>
      </c>
      <c r="D29" s="17" t="s">
        <v>77</v>
      </c>
      <c r="E29" s="17" t="s">
        <v>39</v>
      </c>
      <c r="F29" s="42" t="n">
        <v>25525</v>
      </c>
      <c r="G29" s="43" t="s">
        <v>710</v>
      </c>
      <c r="H29" s="21"/>
      <c r="I29" s="21"/>
      <c r="J29" s="21"/>
      <c r="K29" s="21" t="n">
        <v>98.85</v>
      </c>
      <c r="L29" s="23"/>
      <c r="M29" s="24" t="n">
        <f aca="false">SUM(H29:J29,K29/1.12)</f>
        <v>88.2589285714286</v>
      </c>
      <c r="N29" s="24" t="n">
        <f aca="false">K29/1.12*0.12</f>
        <v>10.5910714285714</v>
      </c>
      <c r="O29" s="24" t="n">
        <f aca="false">-SUM(I29:J29,K29/1.12)*L29</f>
        <v>-0</v>
      </c>
      <c r="P29" s="24" t="n">
        <v>88.26</v>
      </c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 t="n">
        <f aca="false">-SUM(N29:AE29)</f>
        <v>-98.8510714285714</v>
      </c>
      <c r="AG29" s="25" t="n">
        <f aca="false">SUM(H29:K29)+AF29+O29</f>
        <v>-0.00107142857143572</v>
      </c>
    </row>
    <row r="30" s="26" customFormat="true" ht="20.25" hidden="false" customHeight="true" outlineLevel="0" collapsed="false">
      <c r="A30" s="15" t="n">
        <v>42958</v>
      </c>
      <c r="B30" s="16"/>
      <c r="C30" s="17" t="s">
        <v>37</v>
      </c>
      <c r="D30" s="17" t="s">
        <v>105</v>
      </c>
      <c r="E30" s="17" t="s">
        <v>39</v>
      </c>
      <c r="F30" s="42" t="n">
        <v>595241</v>
      </c>
      <c r="G30" s="43" t="s">
        <v>711</v>
      </c>
      <c r="H30" s="21"/>
      <c r="I30" s="21"/>
      <c r="J30" s="21"/>
      <c r="K30" s="21" t="n">
        <v>81.5</v>
      </c>
      <c r="L30" s="23"/>
      <c r="M30" s="24" t="n">
        <f aca="false">SUM(H30:J30,K30/1.12)</f>
        <v>72.7678571428571</v>
      </c>
      <c r="N30" s="24" t="n">
        <f aca="false">K30/1.12*0.12</f>
        <v>8.73214285714286</v>
      </c>
      <c r="O30" s="24" t="n">
        <f aca="false">-SUM(I30:J30,K30/1.12)*L30</f>
        <v>-0</v>
      </c>
      <c r="P30" s="24"/>
      <c r="Q30" s="24"/>
      <c r="R30" s="24"/>
      <c r="S30" s="24"/>
      <c r="T30" s="24" t="n">
        <v>72.77</v>
      </c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 t="n">
        <f aca="false">-SUM(N30:AE30)</f>
        <v>-81.5021428571429</v>
      </c>
      <c r="AG30" s="25" t="n">
        <f aca="false">SUM(H30:K30)+AF30+O30</f>
        <v>-0.00214285714285722</v>
      </c>
    </row>
    <row r="31" s="39" customFormat="true" ht="20.25" hidden="false" customHeight="true" outlineLevel="0" collapsed="false">
      <c r="A31" s="64" t="n">
        <v>42958</v>
      </c>
      <c r="B31" s="29"/>
      <c r="C31" s="30" t="s">
        <v>712</v>
      </c>
      <c r="D31" s="30" t="s">
        <v>713</v>
      </c>
      <c r="E31" s="30" t="s">
        <v>59</v>
      </c>
      <c r="F31" s="65" t="n">
        <v>8037</v>
      </c>
      <c r="G31" s="66" t="s">
        <v>714</v>
      </c>
      <c r="H31" s="34"/>
      <c r="I31" s="34"/>
      <c r="J31" s="34"/>
      <c r="K31" s="34" t="n">
        <v>3100</v>
      </c>
      <c r="L31" s="36"/>
      <c r="M31" s="37" t="n">
        <f aca="false">SUM(H31:J31,K31/1.12)</f>
        <v>2767.85714285714</v>
      </c>
      <c r="N31" s="37" t="n">
        <f aca="false">K31/1.12*0.12</f>
        <v>332.142857142857</v>
      </c>
      <c r="O31" s="37" t="n">
        <f aca="false">-SUM(I31:J31,K31/1.12)*L31</f>
        <v>-0</v>
      </c>
      <c r="P31" s="37"/>
      <c r="Q31" s="37"/>
      <c r="R31" s="37"/>
      <c r="S31" s="37"/>
      <c r="T31" s="37"/>
      <c r="U31" s="37" t="n">
        <v>2767.86</v>
      </c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 t="n">
        <f aca="false">-SUM(N31:AE31)</f>
        <v>-3100.00285714286</v>
      </c>
      <c r="AG31" s="38" t="n">
        <f aca="false">SUM(H31:K31)+AF31+O31</f>
        <v>-0.00285714285746508</v>
      </c>
    </row>
    <row r="32" s="26" customFormat="true" ht="25.5" hidden="false" customHeight="true" outlineLevel="0" collapsed="false">
      <c r="A32" s="15" t="n">
        <v>42958</v>
      </c>
      <c r="B32" s="73"/>
      <c r="C32" s="17" t="s">
        <v>46</v>
      </c>
      <c r="D32" s="17" t="s">
        <v>47</v>
      </c>
      <c r="E32" s="17" t="s">
        <v>533</v>
      </c>
      <c r="F32" s="42" t="n">
        <v>56244</v>
      </c>
      <c r="G32" s="42" t="s">
        <v>715</v>
      </c>
      <c r="H32" s="21"/>
      <c r="I32" s="21"/>
      <c r="J32" s="21"/>
      <c r="K32" s="21" t="n">
        <f aca="false">1508.63+181.02</f>
        <v>1689.65</v>
      </c>
      <c r="L32" s="23" t="n">
        <v>0.01</v>
      </c>
      <c r="M32" s="24" t="n">
        <f aca="false">SUM(H32:J32,K32/1.12)</f>
        <v>1508.61607142857</v>
      </c>
      <c r="N32" s="24" t="n">
        <f aca="false">K32/1.12*0.12</f>
        <v>181.033928571429</v>
      </c>
      <c r="O32" s="24" t="n">
        <f aca="false">-SUM(I32:J32,K32/1.12)*L32</f>
        <v>-15.0861607142857</v>
      </c>
      <c r="P32" s="24" t="n">
        <v>1508.62</v>
      </c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 t="n">
        <f aca="false">-SUM(N32:AE32)</f>
        <v>-1674.56776785714</v>
      </c>
      <c r="AG32" s="25" t="n">
        <f aca="false">SUM(H32:K32)+AF32+O32</f>
        <v>-0.00392857142822045</v>
      </c>
    </row>
    <row r="33" s="26" customFormat="true" ht="20.25" hidden="false" customHeight="true" outlineLevel="0" collapsed="false">
      <c r="A33" s="15" t="n">
        <v>42958</v>
      </c>
      <c r="B33" s="16"/>
      <c r="C33" s="17" t="s">
        <v>46</v>
      </c>
      <c r="D33" s="17" t="s">
        <v>47</v>
      </c>
      <c r="E33" s="17" t="s">
        <v>533</v>
      </c>
      <c r="F33" s="42" t="n">
        <v>56244</v>
      </c>
      <c r="G33" s="43" t="s">
        <v>716</v>
      </c>
      <c r="H33" s="21"/>
      <c r="I33" s="21"/>
      <c r="J33" s="21" t="n">
        <v>806.2</v>
      </c>
      <c r="K33" s="21"/>
      <c r="L33" s="23" t="n">
        <v>0.01</v>
      </c>
      <c r="M33" s="24" t="n">
        <f aca="false">SUM(H33:J33,K33/1.12)</f>
        <v>806.2</v>
      </c>
      <c r="N33" s="24" t="n">
        <f aca="false">K33/1.12*0.12</f>
        <v>0</v>
      </c>
      <c r="O33" s="24" t="n">
        <f aca="false">-SUM(I33:J33,K33/1.12)*L33</f>
        <v>-8.062</v>
      </c>
      <c r="P33" s="24" t="n">
        <v>806.2</v>
      </c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 t="n">
        <f aca="false">-SUM(N33:AE33)</f>
        <v>-798.138</v>
      </c>
      <c r="AG33" s="25" t="n">
        <f aca="false">SUM(H33:K33)+AF33+O33</f>
        <v>0</v>
      </c>
    </row>
    <row r="34" s="26" customFormat="true" ht="19.5" hidden="false" customHeight="true" outlineLevel="0" collapsed="false">
      <c r="A34" s="15" t="n">
        <v>42961</v>
      </c>
      <c r="B34" s="16"/>
      <c r="C34" s="17" t="s">
        <v>92</v>
      </c>
      <c r="D34" s="17" t="s">
        <v>93</v>
      </c>
      <c r="E34" s="17" t="s">
        <v>533</v>
      </c>
      <c r="F34" s="42" t="n">
        <v>58395</v>
      </c>
      <c r="G34" s="43" t="s">
        <v>570</v>
      </c>
      <c r="H34" s="21"/>
      <c r="I34" s="21"/>
      <c r="J34" s="21"/>
      <c r="K34" s="21" t="n">
        <v>149.75</v>
      </c>
      <c r="L34" s="23"/>
      <c r="M34" s="24" t="n">
        <f aca="false">SUM(H34:J34,K34/1.12)</f>
        <v>133.705357142857</v>
      </c>
      <c r="N34" s="24" t="n">
        <f aca="false">K34/1.12*0.12</f>
        <v>16.0446428571429</v>
      </c>
      <c r="O34" s="24" t="n">
        <f aca="false">-SUM(I34:J34,K34/1.12)*L34</f>
        <v>-0</v>
      </c>
      <c r="P34" s="24"/>
      <c r="Q34" s="24"/>
      <c r="R34" s="24"/>
      <c r="S34" s="24"/>
      <c r="T34" s="24"/>
      <c r="U34" s="24"/>
      <c r="V34" s="24"/>
      <c r="W34" s="24"/>
      <c r="X34" s="24"/>
      <c r="Y34" s="24" t="n">
        <v>133.71</v>
      </c>
      <c r="Z34" s="24"/>
      <c r="AA34" s="24"/>
      <c r="AB34" s="24"/>
      <c r="AC34" s="24"/>
      <c r="AD34" s="24"/>
      <c r="AE34" s="24"/>
      <c r="AF34" s="24" t="n">
        <f aca="false">-SUM(N34:AE34)</f>
        <v>-149.754642857143</v>
      </c>
      <c r="AG34" s="25" t="n">
        <f aca="false">SUM(H34:K34)+AF34+O34</f>
        <v>-0.00464285714286916</v>
      </c>
    </row>
    <row r="35" s="26" customFormat="true" ht="20.25" hidden="false" customHeight="true" outlineLevel="0" collapsed="false">
      <c r="A35" s="15" t="n">
        <v>42962</v>
      </c>
      <c r="B35" s="16"/>
      <c r="C35" s="17" t="s">
        <v>717</v>
      </c>
      <c r="D35" s="17"/>
      <c r="E35" s="17"/>
      <c r="F35" s="42"/>
      <c r="G35" s="43" t="s">
        <v>718</v>
      </c>
      <c r="H35" s="21" t="n">
        <v>630</v>
      </c>
      <c r="I35" s="21"/>
      <c r="J35" s="21"/>
      <c r="K35" s="21"/>
      <c r="L35" s="23"/>
      <c r="M35" s="24" t="n">
        <f aca="false">SUM(H35:J35,K35/1.12)</f>
        <v>630</v>
      </c>
      <c r="N35" s="24" t="n">
        <f aca="false">K35/1.12*0.12</f>
        <v>0</v>
      </c>
      <c r="O35" s="24" t="n">
        <f aca="false">-SUM(I35:J35,K35/1.12)*L35</f>
        <v>-0</v>
      </c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 t="n">
        <v>630</v>
      </c>
      <c r="AF35" s="24" t="n">
        <f aca="false">-SUM(N35:AE35)</f>
        <v>-630</v>
      </c>
      <c r="AG35" s="25" t="n">
        <f aca="false">SUM(H35:K35)+AF35+O35</f>
        <v>0</v>
      </c>
    </row>
    <row r="36" s="26" customFormat="true" ht="20.25" hidden="false" customHeight="true" outlineLevel="0" collapsed="false">
      <c r="A36" s="15" t="n">
        <v>42962</v>
      </c>
      <c r="B36" s="16"/>
      <c r="C36" s="17" t="s">
        <v>719</v>
      </c>
      <c r="D36" s="17" t="s">
        <v>273</v>
      </c>
      <c r="E36" s="17" t="s">
        <v>274</v>
      </c>
      <c r="F36" s="42" t="n">
        <v>399</v>
      </c>
      <c r="G36" s="43" t="s">
        <v>720</v>
      </c>
      <c r="H36" s="21"/>
      <c r="I36" s="21"/>
      <c r="J36" s="21"/>
      <c r="K36" s="21" t="n">
        <v>257.6</v>
      </c>
      <c r="L36" s="23"/>
      <c r="M36" s="24" t="n">
        <f aca="false">SUM(H36:J36,K36/1.12)</f>
        <v>230</v>
      </c>
      <c r="N36" s="24" t="n">
        <f aca="false">K36/1.12*0.12</f>
        <v>27.6</v>
      </c>
      <c r="O36" s="24" t="n">
        <f aca="false">-SUM(I36:J36,K36/1.12)*L36</f>
        <v>-0</v>
      </c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 t="n">
        <v>230</v>
      </c>
      <c r="AA36" s="24"/>
      <c r="AB36" s="24"/>
      <c r="AC36" s="24"/>
      <c r="AD36" s="24"/>
      <c r="AE36" s="24"/>
      <c r="AF36" s="24" t="n">
        <f aca="false">-SUM(N36:AE36)</f>
        <v>-257.6</v>
      </c>
      <c r="AG36" s="25" t="n">
        <f aca="false">SUM(H36:K36)+AF36+O36</f>
        <v>0</v>
      </c>
    </row>
    <row r="37" s="26" customFormat="true" ht="20.25" hidden="false" customHeight="true" outlineLevel="0" collapsed="false">
      <c r="A37" s="15" t="n">
        <v>42962</v>
      </c>
      <c r="B37" s="16"/>
      <c r="C37" s="17" t="s">
        <v>324</v>
      </c>
      <c r="D37" s="17"/>
      <c r="E37" s="17"/>
      <c r="F37" s="42"/>
      <c r="G37" s="43" t="s">
        <v>721</v>
      </c>
      <c r="H37" s="21" t="n">
        <v>20</v>
      </c>
      <c r="I37" s="21"/>
      <c r="J37" s="21"/>
      <c r="K37" s="21"/>
      <c r="L37" s="23"/>
      <c r="M37" s="24" t="n">
        <f aca="false">SUM(H37:J37,K37/1.12)</f>
        <v>20</v>
      </c>
      <c r="N37" s="24" t="n">
        <f aca="false">K37/1.12*0.12</f>
        <v>0</v>
      </c>
      <c r="O37" s="24" t="n">
        <f aca="false">-SUM(I37:J37,K37/1.12)*L37</f>
        <v>-0</v>
      </c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 t="n">
        <v>20</v>
      </c>
      <c r="AB37" s="24"/>
      <c r="AC37" s="24"/>
      <c r="AD37" s="24"/>
      <c r="AE37" s="24"/>
      <c r="AF37" s="24" t="n">
        <f aca="false">-SUM(N37:AE37)</f>
        <v>-20</v>
      </c>
      <c r="AG37" s="25" t="n">
        <f aca="false">SUM(H37:K37)+AF37+O37</f>
        <v>0</v>
      </c>
    </row>
    <row r="38" s="26" customFormat="true" ht="20.25" hidden="false" customHeight="true" outlineLevel="0" collapsed="false">
      <c r="A38" s="15" t="n">
        <v>42962</v>
      </c>
      <c r="B38" s="16"/>
      <c r="C38" s="17" t="s">
        <v>46</v>
      </c>
      <c r="D38" s="17" t="s">
        <v>47</v>
      </c>
      <c r="E38" s="17" t="s">
        <v>533</v>
      </c>
      <c r="F38" s="42" t="n">
        <v>44615</v>
      </c>
      <c r="G38" s="43" t="s">
        <v>722</v>
      </c>
      <c r="H38" s="21"/>
      <c r="I38" s="21"/>
      <c r="J38" s="21"/>
      <c r="K38" s="21" t="n">
        <f aca="false">676.61+81.19</f>
        <v>757.8</v>
      </c>
      <c r="L38" s="23"/>
      <c r="M38" s="24" t="n">
        <f aca="false">SUM(H38:J38,K38/1.12)</f>
        <v>676.607142857143</v>
      </c>
      <c r="N38" s="24" t="n">
        <f aca="false">K38/1.12*0.12</f>
        <v>81.1928571428571</v>
      </c>
      <c r="O38" s="24" t="n">
        <f aca="false">-SUM(I38:J38,K38/1.12)*L38</f>
        <v>-0</v>
      </c>
      <c r="P38" s="24" t="n">
        <v>676.61</v>
      </c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 t="n">
        <f aca="false">-SUM(N38:AE38)</f>
        <v>-757.802857142857</v>
      </c>
      <c r="AG38" s="25" t="n">
        <f aca="false">SUM(H38:K38)+AF38+O38</f>
        <v>-0.0028571428572377</v>
      </c>
    </row>
    <row r="39" s="26" customFormat="true" ht="20.25" hidden="false" customHeight="true" outlineLevel="0" collapsed="false">
      <c r="A39" s="15" t="n">
        <v>42962</v>
      </c>
      <c r="B39" s="16"/>
      <c r="C39" s="17" t="s">
        <v>46</v>
      </c>
      <c r="D39" s="17" t="s">
        <v>47</v>
      </c>
      <c r="E39" s="17" t="s">
        <v>533</v>
      </c>
      <c r="F39" s="42" t="n">
        <v>44615</v>
      </c>
      <c r="G39" s="43" t="s">
        <v>723</v>
      </c>
      <c r="H39" s="21"/>
      <c r="I39" s="21"/>
      <c r="J39" s="21" t="n">
        <v>65.75</v>
      </c>
      <c r="K39" s="21"/>
      <c r="L39" s="23"/>
      <c r="M39" s="24" t="n">
        <f aca="false">SUM(H39:J39,K39/1.12)</f>
        <v>65.75</v>
      </c>
      <c r="N39" s="24" t="n">
        <f aca="false">K39/1.12*0.12</f>
        <v>0</v>
      </c>
      <c r="O39" s="24" t="n">
        <f aca="false">-SUM(I39:J39,K39/1.12)*L39</f>
        <v>-0</v>
      </c>
      <c r="P39" s="24" t="n">
        <v>65.75</v>
      </c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 t="n">
        <f aca="false">-SUM(N39:AE39)</f>
        <v>-65.75</v>
      </c>
      <c r="AG39" s="25" t="n">
        <f aca="false">SUM(H39:K39)+AF39+O39</f>
        <v>0</v>
      </c>
    </row>
    <row r="40" s="26" customFormat="true" ht="20.25" hidden="false" customHeight="true" outlineLevel="0" collapsed="false">
      <c r="A40" s="15" t="n">
        <v>42962</v>
      </c>
      <c r="B40" s="16"/>
      <c r="C40" s="17" t="s">
        <v>46</v>
      </c>
      <c r="D40" s="17" t="s">
        <v>47</v>
      </c>
      <c r="E40" s="17" t="s">
        <v>533</v>
      </c>
      <c r="F40" s="42" t="n">
        <v>34981</v>
      </c>
      <c r="G40" s="43" t="s">
        <v>724</v>
      </c>
      <c r="H40" s="21"/>
      <c r="I40" s="21"/>
      <c r="J40" s="21"/>
      <c r="K40" s="21" t="n">
        <v>795</v>
      </c>
      <c r="L40" s="23"/>
      <c r="M40" s="24" t="n">
        <f aca="false">SUM(H40:J40,K40/1.12)</f>
        <v>709.821428571429</v>
      </c>
      <c r="N40" s="24" t="n">
        <f aca="false">K40/1.12*0.12</f>
        <v>85.1785714285714</v>
      </c>
      <c r="O40" s="24" t="n">
        <f aca="false">-SUM(I40:J40,K40/1.12)*L40</f>
        <v>-0</v>
      </c>
      <c r="P40" s="24"/>
      <c r="Q40" s="24"/>
      <c r="R40" s="24"/>
      <c r="S40" s="24"/>
      <c r="T40" s="24"/>
      <c r="U40" s="24"/>
      <c r="V40" s="24"/>
      <c r="W40" s="24"/>
      <c r="X40" s="24" t="n">
        <v>709.82</v>
      </c>
      <c r="Y40" s="24"/>
      <c r="Z40" s="24"/>
      <c r="AA40" s="24"/>
      <c r="AB40" s="24"/>
      <c r="AC40" s="24"/>
      <c r="AD40" s="24"/>
      <c r="AE40" s="24"/>
      <c r="AF40" s="24" t="n">
        <f aca="false">-SUM(N40:AE40)</f>
        <v>-794.998571428572</v>
      </c>
      <c r="AG40" s="25" t="n">
        <f aca="false">SUM(H40:K40)+AF40+O40</f>
        <v>0.00142857142850517</v>
      </c>
    </row>
    <row r="41" s="26" customFormat="true" ht="20.25" hidden="false" customHeight="true" outlineLevel="0" collapsed="false">
      <c r="A41" s="15" t="n">
        <v>42962</v>
      </c>
      <c r="B41" s="16"/>
      <c r="C41" s="17" t="s">
        <v>54</v>
      </c>
      <c r="D41" s="17"/>
      <c r="E41" s="17"/>
      <c r="F41" s="42"/>
      <c r="G41" s="43" t="s">
        <v>619</v>
      </c>
      <c r="H41" s="21" t="n">
        <v>40</v>
      </c>
      <c r="I41" s="21"/>
      <c r="J41" s="21"/>
      <c r="K41" s="21"/>
      <c r="L41" s="23"/>
      <c r="M41" s="24" t="n">
        <f aca="false">SUM(H41:J41,K41/1.12)</f>
        <v>40</v>
      </c>
      <c r="N41" s="24" t="n">
        <f aca="false">K41/1.12*0.12</f>
        <v>0</v>
      </c>
      <c r="O41" s="24" t="n">
        <f aca="false">-SUM(I41:J41,K41/1.12)*L41</f>
        <v>-0</v>
      </c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 t="n">
        <v>40</v>
      </c>
      <c r="AB41" s="24"/>
      <c r="AC41" s="24"/>
      <c r="AD41" s="24"/>
      <c r="AE41" s="24"/>
      <c r="AF41" s="24" t="n">
        <f aca="false">-SUM(N41:AE41)</f>
        <v>-40</v>
      </c>
      <c r="AG41" s="25" t="n">
        <f aca="false">SUM(H41:K41)+AF41+O41</f>
        <v>0</v>
      </c>
    </row>
    <row r="42" s="26" customFormat="true" ht="20.25" hidden="false" customHeight="true" outlineLevel="0" collapsed="false">
      <c r="A42" s="15" t="n">
        <v>42962</v>
      </c>
      <c r="B42" s="16"/>
      <c r="C42" s="17" t="s">
        <v>96</v>
      </c>
      <c r="D42" s="17"/>
      <c r="E42" s="17"/>
      <c r="F42" s="42"/>
      <c r="G42" s="43" t="s">
        <v>725</v>
      </c>
      <c r="H42" s="21" t="n">
        <v>120</v>
      </c>
      <c r="I42" s="21"/>
      <c r="J42" s="21"/>
      <c r="K42" s="21"/>
      <c r="L42" s="23"/>
      <c r="M42" s="24" t="n">
        <f aca="false">SUM(H42:J42,K42/1.12)</f>
        <v>120</v>
      </c>
      <c r="N42" s="24" t="n">
        <f aca="false">K42/1.12*0.12</f>
        <v>0</v>
      </c>
      <c r="O42" s="24" t="n">
        <f aca="false">-SUM(I42:J42,K42/1.12)*L42</f>
        <v>-0</v>
      </c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 t="n">
        <v>120</v>
      </c>
      <c r="AB42" s="24"/>
      <c r="AC42" s="24"/>
      <c r="AD42" s="24"/>
      <c r="AE42" s="24"/>
      <c r="AF42" s="24" t="n">
        <f aca="false">-SUM(N42:AE42)</f>
        <v>-120</v>
      </c>
      <c r="AG42" s="25" t="n">
        <f aca="false">SUM(H42:K42)+AF42+O42</f>
        <v>0</v>
      </c>
    </row>
    <row r="43" s="26" customFormat="true" ht="20.25" hidden="false" customHeight="true" outlineLevel="0" collapsed="false">
      <c r="A43" s="15" t="n">
        <v>42963</v>
      </c>
      <c r="B43" s="16"/>
      <c r="C43" s="17" t="s">
        <v>692</v>
      </c>
      <c r="D43" s="17" t="s">
        <v>77</v>
      </c>
      <c r="E43" s="17" t="s">
        <v>39</v>
      </c>
      <c r="F43" s="42" t="n">
        <v>24798</v>
      </c>
      <c r="G43" s="43" t="s">
        <v>726</v>
      </c>
      <c r="H43" s="21"/>
      <c r="I43" s="21"/>
      <c r="J43" s="21"/>
      <c r="K43" s="21" t="n">
        <v>96.35</v>
      </c>
      <c r="L43" s="23"/>
      <c r="M43" s="24" t="n">
        <f aca="false">SUM(H43:J43,K43/1.12)</f>
        <v>86.0267857142857</v>
      </c>
      <c r="N43" s="24" t="n">
        <f aca="false">K43/1.12*0.12</f>
        <v>10.3232142857143</v>
      </c>
      <c r="O43" s="24" t="n">
        <f aca="false">-SUM(I43:J43,K43/1.12)*L43</f>
        <v>-0</v>
      </c>
      <c r="P43" s="24" t="n">
        <v>86.03</v>
      </c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 t="n">
        <f aca="false">-SUM(N43:AE43)</f>
        <v>-96.3532142857143</v>
      </c>
      <c r="AG43" s="25" t="n">
        <f aca="false">SUM(H43:K43)+AF43+O43</f>
        <v>-0.00321428571429294</v>
      </c>
    </row>
    <row r="44" s="26" customFormat="true" ht="20.25" hidden="false" customHeight="true" outlineLevel="0" collapsed="false">
      <c r="A44" s="15" t="n">
        <v>42963</v>
      </c>
      <c r="B44" s="16"/>
      <c r="C44" s="17" t="s">
        <v>680</v>
      </c>
      <c r="D44" s="17" t="s">
        <v>681</v>
      </c>
      <c r="E44" s="17" t="s">
        <v>727</v>
      </c>
      <c r="F44" s="42" t="n">
        <v>620</v>
      </c>
      <c r="G44" s="43" t="s">
        <v>181</v>
      </c>
      <c r="H44" s="21"/>
      <c r="I44" s="21"/>
      <c r="J44" s="21"/>
      <c r="K44" s="21" t="n">
        <v>3075.93</v>
      </c>
      <c r="L44" s="23"/>
      <c r="M44" s="24" t="n">
        <f aca="false">SUM(H44:J44,K44/1.12)</f>
        <v>2746.36607142857</v>
      </c>
      <c r="N44" s="24" t="n">
        <f aca="false">K44/1.12*0.12</f>
        <v>329.563928571428</v>
      </c>
      <c r="O44" s="24" t="n">
        <f aca="false">-SUM(I44:J44,K44/1.12)*L44</f>
        <v>-0</v>
      </c>
      <c r="P44" s="24" t="n">
        <v>2746.37</v>
      </c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 t="n">
        <f aca="false">-SUM(N44:AE44)</f>
        <v>-3075.93392857143</v>
      </c>
      <c r="AG44" s="25" t="n">
        <f aca="false">SUM(H44:K44)+AF44+O44</f>
        <v>-0.00392857142878711</v>
      </c>
    </row>
    <row r="45" s="26" customFormat="true" ht="20.25" hidden="false" customHeight="true" outlineLevel="0" collapsed="false">
      <c r="A45" s="15" t="n">
        <v>42963</v>
      </c>
      <c r="B45" s="16"/>
      <c r="C45" s="17" t="s">
        <v>88</v>
      </c>
      <c r="D45" s="17"/>
      <c r="E45" s="17"/>
      <c r="F45" s="42"/>
      <c r="G45" s="43" t="s">
        <v>728</v>
      </c>
      <c r="H45" s="21" t="n">
        <v>50</v>
      </c>
      <c r="I45" s="21"/>
      <c r="J45" s="21"/>
      <c r="K45" s="21"/>
      <c r="L45" s="23"/>
      <c r="M45" s="24" t="n">
        <f aca="false">SUM(H45:J45,K45/1.12)</f>
        <v>50</v>
      </c>
      <c r="N45" s="24" t="n">
        <f aca="false">K45/1.12*0.12</f>
        <v>0</v>
      </c>
      <c r="O45" s="24" t="n">
        <f aca="false">-SUM(I45:J45,K45/1.12)*L45</f>
        <v>-0</v>
      </c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 t="n">
        <v>50</v>
      </c>
      <c r="AB45" s="24"/>
      <c r="AC45" s="24"/>
      <c r="AD45" s="24"/>
      <c r="AE45" s="24"/>
      <c r="AF45" s="24" t="n">
        <f aca="false">-SUM(N45:AE45)</f>
        <v>-50</v>
      </c>
      <c r="AG45" s="25" t="n">
        <f aca="false">SUM(H45:K45)+AF45+O45</f>
        <v>0</v>
      </c>
    </row>
    <row r="46" s="26" customFormat="true" ht="20.25" hidden="false" customHeight="true" outlineLevel="0" collapsed="false">
      <c r="A46" s="15" t="n">
        <v>42963</v>
      </c>
      <c r="B46" s="16"/>
      <c r="C46" s="17" t="s">
        <v>215</v>
      </c>
      <c r="D46" s="17" t="s">
        <v>216</v>
      </c>
      <c r="E46" s="17" t="s">
        <v>59</v>
      </c>
      <c r="F46" s="42" t="n">
        <v>2220</v>
      </c>
      <c r="G46" s="43" t="s">
        <v>218</v>
      </c>
      <c r="H46" s="21"/>
      <c r="I46" s="21"/>
      <c r="J46" s="21"/>
      <c r="K46" s="21" t="n">
        <v>35</v>
      </c>
      <c r="L46" s="23"/>
      <c r="M46" s="24" t="n">
        <f aca="false">SUM(H46:J46,K46/1.12)</f>
        <v>31.25</v>
      </c>
      <c r="N46" s="24" t="n">
        <f aca="false">K46/1.12*0.12</f>
        <v>3.75</v>
      </c>
      <c r="O46" s="24" t="n">
        <f aca="false">-SUM(I46:J46,K46/1.12)*L46</f>
        <v>-0</v>
      </c>
      <c r="P46" s="24"/>
      <c r="Q46" s="24" t="n">
        <v>31.25</v>
      </c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 t="n">
        <f aca="false">-SUM(N46:AE46)</f>
        <v>-35</v>
      </c>
      <c r="AG46" s="25" t="n">
        <f aca="false">SUM(H46:K46)+AF46+O46</f>
        <v>0</v>
      </c>
    </row>
    <row r="47" s="26" customFormat="true" ht="20.25" hidden="false" customHeight="true" outlineLevel="0" collapsed="false">
      <c r="A47" s="15" t="n">
        <v>42964</v>
      </c>
      <c r="B47" s="16"/>
      <c r="C47" s="17" t="s">
        <v>296</v>
      </c>
      <c r="D47" s="17" t="s">
        <v>297</v>
      </c>
      <c r="E47" s="17" t="s">
        <v>729</v>
      </c>
      <c r="F47" s="42" t="n">
        <v>1205</v>
      </c>
      <c r="G47" s="43" t="s">
        <v>299</v>
      </c>
      <c r="H47" s="21"/>
      <c r="I47" s="21"/>
      <c r="J47" s="21"/>
      <c r="K47" s="21" t="n">
        <v>1320</v>
      </c>
      <c r="L47" s="23" t="n">
        <v>0.01</v>
      </c>
      <c r="M47" s="24" t="n">
        <f aca="false">SUM(H47:J47,K47/1.12)</f>
        <v>1178.57142857143</v>
      </c>
      <c r="N47" s="24" t="n">
        <f aca="false">K47/1.12*0.12</f>
        <v>141.428571428571</v>
      </c>
      <c r="O47" s="24" t="n">
        <f aca="false">-SUM(I47:J47,K47/1.12)*L47</f>
        <v>-11.7857142857143</v>
      </c>
      <c r="P47" s="24"/>
      <c r="Q47" s="24" t="n">
        <v>1178.57</v>
      </c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 t="n">
        <f aca="false">-SUM(N47:AE47)</f>
        <v>-1308.21285714286</v>
      </c>
      <c r="AG47" s="25" t="n">
        <f aca="false">SUM(H47:K47)+AF47+O47</f>
        <v>0.00142857142866859</v>
      </c>
    </row>
    <row r="48" s="26" customFormat="true" ht="20.25" hidden="false" customHeight="true" outlineLevel="0" collapsed="false">
      <c r="A48" s="15" t="n">
        <v>42964</v>
      </c>
      <c r="B48" s="16"/>
      <c r="C48" s="17" t="s">
        <v>730</v>
      </c>
      <c r="D48" s="17" t="s">
        <v>574</v>
      </c>
      <c r="E48" s="17" t="s">
        <v>577</v>
      </c>
      <c r="F48" s="42" t="n">
        <v>956374</v>
      </c>
      <c r="G48" s="43" t="s">
        <v>731</v>
      </c>
      <c r="H48" s="21"/>
      <c r="I48" s="21"/>
      <c r="J48" s="21"/>
      <c r="K48" s="21" t="n">
        <v>939</v>
      </c>
      <c r="L48" s="23"/>
      <c r="M48" s="24" t="n">
        <f aca="false">SUM(H48:J48,K48/1.12)</f>
        <v>838.392857142857</v>
      </c>
      <c r="N48" s="24" t="n">
        <f aca="false">K48/1.12*0.12</f>
        <v>100.607142857143</v>
      </c>
      <c r="O48" s="24" t="n">
        <f aca="false">-SUM(I48:J48,K48/1.12)*L48</f>
        <v>-0</v>
      </c>
      <c r="P48" s="24"/>
      <c r="Q48" s="24"/>
      <c r="R48" s="24"/>
      <c r="S48" s="24"/>
      <c r="T48" s="24"/>
      <c r="U48" s="24"/>
      <c r="V48" s="24"/>
      <c r="W48" s="24"/>
      <c r="X48" s="24"/>
      <c r="Y48" s="24" t="n">
        <v>838.39</v>
      </c>
      <c r="Z48" s="24"/>
      <c r="AA48" s="24"/>
      <c r="AB48" s="24"/>
      <c r="AC48" s="24"/>
      <c r="AD48" s="24"/>
      <c r="AE48" s="24"/>
      <c r="AF48" s="24" t="n">
        <f aca="false">-SUM(N48:AE48)</f>
        <v>-938.997142857143</v>
      </c>
      <c r="AG48" s="25" t="n">
        <f aca="false">SUM(H48:K48)+AF48+O48</f>
        <v>0.00285714285712402</v>
      </c>
    </row>
    <row r="49" s="26" customFormat="true" ht="20.25" hidden="false" customHeight="true" outlineLevel="0" collapsed="false">
      <c r="A49" s="15" t="n">
        <v>42964</v>
      </c>
      <c r="B49" s="16"/>
      <c r="C49" s="17" t="s">
        <v>154</v>
      </c>
      <c r="D49" s="17"/>
      <c r="E49" s="17"/>
      <c r="F49" s="42"/>
      <c r="G49" s="43" t="s">
        <v>732</v>
      </c>
      <c r="H49" s="21" t="n">
        <v>481</v>
      </c>
      <c r="I49" s="21"/>
      <c r="J49" s="21"/>
      <c r="K49" s="21"/>
      <c r="L49" s="23"/>
      <c r="M49" s="24" t="n">
        <f aca="false">SUM(H49:J49,K49/1.12)</f>
        <v>481</v>
      </c>
      <c r="N49" s="24" t="n">
        <f aca="false">K49/1.12*0.12</f>
        <v>0</v>
      </c>
      <c r="O49" s="24" t="n">
        <f aca="false">-SUM(I49:J49,K49/1.12)*L49</f>
        <v>-0</v>
      </c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 t="n">
        <v>481</v>
      </c>
      <c r="AC49" s="24"/>
      <c r="AD49" s="24"/>
      <c r="AE49" s="24"/>
      <c r="AF49" s="24" t="n">
        <f aca="false">-SUM(N49:AE49)</f>
        <v>-481</v>
      </c>
      <c r="AG49" s="25" t="n">
        <f aca="false">SUM(H49:K49)+AF49+O49</f>
        <v>0</v>
      </c>
    </row>
    <row r="50" s="26" customFormat="true" ht="20.25" hidden="false" customHeight="true" outlineLevel="0" collapsed="false">
      <c r="A50" s="15" t="n">
        <v>42964</v>
      </c>
      <c r="B50" s="16"/>
      <c r="C50" s="17" t="s">
        <v>692</v>
      </c>
      <c r="D50" s="17" t="s">
        <v>77</v>
      </c>
      <c r="E50" s="17" t="s">
        <v>39</v>
      </c>
      <c r="F50" s="42" t="n">
        <v>24690</v>
      </c>
      <c r="G50" s="43" t="s">
        <v>225</v>
      </c>
      <c r="H50" s="21"/>
      <c r="I50" s="21"/>
      <c r="J50" s="21" t="n">
        <v>43.17</v>
      </c>
      <c r="K50" s="76"/>
      <c r="L50" s="23"/>
      <c r="M50" s="24" t="n">
        <f aca="false">SUM(H50:J50,K50/1.12)</f>
        <v>43.17</v>
      </c>
      <c r="N50" s="24" t="n">
        <f aca="false">K50/1.12*0.12</f>
        <v>0</v>
      </c>
      <c r="O50" s="24" t="n">
        <f aca="false">-SUM(I50:J50,K50/1.12)*L50</f>
        <v>-0</v>
      </c>
      <c r="P50" s="24" t="n">
        <v>43.17</v>
      </c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 t="n">
        <f aca="false">-SUM(N50:AE50)</f>
        <v>-43.17</v>
      </c>
      <c r="AG50" s="25" t="n">
        <f aca="false">SUM(H50:J50)+AF50+O50</f>
        <v>0</v>
      </c>
    </row>
    <row r="51" s="26" customFormat="true" ht="20.25" hidden="false" customHeight="true" outlineLevel="0" collapsed="false">
      <c r="A51" s="15" t="n">
        <v>42965</v>
      </c>
      <c r="B51" s="16"/>
      <c r="C51" s="17" t="s">
        <v>692</v>
      </c>
      <c r="D51" s="17" t="s">
        <v>77</v>
      </c>
      <c r="E51" s="17" t="s">
        <v>39</v>
      </c>
      <c r="F51" s="42" t="n">
        <v>24723</v>
      </c>
      <c r="G51" s="43" t="s">
        <v>225</v>
      </c>
      <c r="H51" s="21"/>
      <c r="I51" s="21"/>
      <c r="J51" s="21" t="n">
        <v>83.16</v>
      </c>
      <c r="K51" s="76"/>
      <c r="L51" s="23"/>
      <c r="M51" s="24" t="n">
        <f aca="false">SUM(H51:J51,K51/1.12)</f>
        <v>83.16</v>
      </c>
      <c r="N51" s="24" t="n">
        <f aca="false">K51/1.12*0.12</f>
        <v>0</v>
      </c>
      <c r="O51" s="24" t="n">
        <f aca="false">-SUM(I51:J51,K51/1.12)*L51</f>
        <v>-0</v>
      </c>
      <c r="P51" s="24" t="n">
        <v>83.16</v>
      </c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 t="n">
        <f aca="false">-SUM(N51:AE51)</f>
        <v>-83.16</v>
      </c>
      <c r="AG51" s="25" t="n">
        <f aca="false">SUM(H51:J51)+AF51+O51</f>
        <v>0</v>
      </c>
    </row>
    <row r="52" s="26" customFormat="true" ht="20.25" hidden="false" customHeight="true" outlineLevel="0" collapsed="false">
      <c r="A52" s="15" t="n">
        <v>42965</v>
      </c>
      <c r="B52" s="16"/>
      <c r="C52" s="17" t="s">
        <v>46</v>
      </c>
      <c r="D52" s="17" t="s">
        <v>47</v>
      </c>
      <c r="E52" s="17" t="s">
        <v>533</v>
      </c>
      <c r="F52" s="42" t="n">
        <v>52556</v>
      </c>
      <c r="G52" s="43" t="s">
        <v>733</v>
      </c>
      <c r="H52" s="21"/>
      <c r="I52" s="21"/>
      <c r="J52" s="21"/>
      <c r="K52" s="21" t="n">
        <f aca="false">1703.92+204.48</f>
        <v>1908.4</v>
      </c>
      <c r="L52" s="23" t="n">
        <v>0.01</v>
      </c>
      <c r="M52" s="24" t="n">
        <f aca="false">SUM(H52:J52,K52/1.12)</f>
        <v>1703.92857142857</v>
      </c>
      <c r="N52" s="24" t="n">
        <f aca="false">K52/1.12*0.12</f>
        <v>204.471428571429</v>
      </c>
      <c r="O52" s="24" t="n">
        <f aca="false">-SUM(I52:J52,K52/1.12)*L52</f>
        <v>-17.0392857142857</v>
      </c>
      <c r="P52" s="24" t="n">
        <v>1703.93</v>
      </c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 t="n">
        <f aca="false">-SUM(N52:AE52)</f>
        <v>-1891.36214285714</v>
      </c>
      <c r="AG52" s="25" t="n">
        <f aca="false">SUM(H52:K52)+AF52+O52</f>
        <v>-0.00142857142839503</v>
      </c>
    </row>
    <row r="53" s="26" customFormat="true" ht="20.25" hidden="false" customHeight="true" outlineLevel="0" collapsed="false">
      <c r="A53" s="15" t="n">
        <v>42965</v>
      </c>
      <c r="B53" s="16"/>
      <c r="C53" s="17" t="s">
        <v>46</v>
      </c>
      <c r="D53" s="17" t="s">
        <v>47</v>
      </c>
      <c r="E53" s="17" t="s">
        <v>533</v>
      </c>
      <c r="F53" s="42" t="n">
        <v>52556</v>
      </c>
      <c r="G53" s="43" t="s">
        <v>225</v>
      </c>
      <c r="H53" s="21"/>
      <c r="I53" s="21"/>
      <c r="J53" s="21" t="n">
        <v>126.25</v>
      </c>
      <c r="K53" s="21"/>
      <c r="L53" s="23" t="n">
        <v>0.01</v>
      </c>
      <c r="M53" s="24" t="n">
        <f aca="false">SUM(H53:J53,K53/1.12)</f>
        <v>126.25</v>
      </c>
      <c r="N53" s="24" t="n">
        <f aca="false">K53/1.12*0.12</f>
        <v>0</v>
      </c>
      <c r="O53" s="24" t="n">
        <f aca="false">-SUM(I53:J53,K53/1.12)*L53</f>
        <v>-1.2625</v>
      </c>
      <c r="P53" s="24" t="n">
        <v>126.25</v>
      </c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 t="n">
        <f aca="false">-SUM(N53:AE53)</f>
        <v>-124.9875</v>
      </c>
      <c r="AG53" s="25" t="n">
        <f aca="false">SUM(H53:K53)+AF53+O53</f>
        <v>0</v>
      </c>
    </row>
    <row r="54" s="26" customFormat="true" ht="20.25" hidden="false" customHeight="true" outlineLevel="0" collapsed="false">
      <c r="A54" s="15" t="n">
        <v>42965</v>
      </c>
      <c r="B54" s="16"/>
      <c r="C54" s="17" t="s">
        <v>671</v>
      </c>
      <c r="D54" s="17" t="s">
        <v>734</v>
      </c>
      <c r="E54" s="17" t="s">
        <v>100</v>
      </c>
      <c r="F54" s="42" t="n">
        <v>963641</v>
      </c>
      <c r="G54" s="43" t="s">
        <v>735</v>
      </c>
      <c r="H54" s="21"/>
      <c r="I54" s="21"/>
      <c r="J54" s="21"/>
      <c r="K54" s="21" t="n">
        <v>182.3</v>
      </c>
      <c r="L54" s="23"/>
      <c r="M54" s="24" t="n">
        <f aca="false">SUM(H54:J54,K54/1.12)</f>
        <v>162.767857142857</v>
      </c>
      <c r="N54" s="24" t="n">
        <f aca="false">K54/1.12*0.12</f>
        <v>19.5321428571429</v>
      </c>
      <c r="O54" s="24" t="n">
        <f aca="false">-SUM(I54:J54,K54/1.12)*L54</f>
        <v>-0</v>
      </c>
      <c r="P54" s="24"/>
      <c r="Q54" s="24"/>
      <c r="R54" s="24"/>
      <c r="S54" s="24"/>
      <c r="T54" s="24"/>
      <c r="U54" s="24"/>
      <c r="V54" s="24"/>
      <c r="W54" s="24"/>
      <c r="X54" s="24" t="n">
        <v>162.77</v>
      </c>
      <c r="Y54" s="24"/>
      <c r="Z54" s="24"/>
      <c r="AA54" s="24"/>
      <c r="AB54" s="24"/>
      <c r="AC54" s="24"/>
      <c r="AD54" s="24"/>
      <c r="AE54" s="24"/>
      <c r="AF54" s="24" t="n">
        <f aca="false">-SUM(N54:AE54)</f>
        <v>-182.302142857143</v>
      </c>
      <c r="AG54" s="25" t="n">
        <f aca="false">SUM(H54:K54)+AF54+O54</f>
        <v>-0.00214285714284301</v>
      </c>
    </row>
    <row r="55" s="26" customFormat="true" ht="20.25" hidden="false" customHeight="true" outlineLevel="0" collapsed="false">
      <c r="A55" s="15" t="n">
        <v>42965</v>
      </c>
      <c r="B55" s="16"/>
      <c r="C55" s="17" t="s">
        <v>671</v>
      </c>
      <c r="D55" s="17" t="s">
        <v>734</v>
      </c>
      <c r="E55" s="17" t="s">
        <v>100</v>
      </c>
      <c r="F55" s="42" t="n">
        <v>963641</v>
      </c>
      <c r="G55" s="43" t="s">
        <v>736</v>
      </c>
      <c r="H55" s="21"/>
      <c r="I55" s="21"/>
      <c r="J55" s="21"/>
      <c r="K55" s="21" t="n">
        <v>232.25</v>
      </c>
      <c r="L55" s="23"/>
      <c r="M55" s="24" t="n">
        <f aca="false">SUM(H55:J55,K55/1.12)</f>
        <v>207.366071428571</v>
      </c>
      <c r="N55" s="24" t="n">
        <f aca="false">K55/1.12*0.12</f>
        <v>24.8839285714286</v>
      </c>
      <c r="O55" s="24" t="n">
        <f aca="false">-SUM(I55:J55,K55/1.12)*L55</f>
        <v>-0</v>
      </c>
      <c r="P55" s="24"/>
      <c r="Q55" s="24"/>
      <c r="R55" s="24" t="n">
        <v>207.37</v>
      </c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 t="n">
        <f aca="false">-SUM(N55:AE55)</f>
        <v>-232.253928571429</v>
      </c>
      <c r="AG55" s="25" t="n">
        <f aca="false">SUM(H55:K55)+AF55+O55</f>
        <v>-0.00392857142855974</v>
      </c>
    </row>
    <row r="56" s="26" customFormat="true" ht="20.25" hidden="false" customHeight="true" outlineLevel="0" collapsed="false">
      <c r="A56" s="15" t="n">
        <v>42965</v>
      </c>
      <c r="B56" s="16"/>
      <c r="C56" s="17" t="s">
        <v>51</v>
      </c>
      <c r="D56" s="17" t="s">
        <v>52</v>
      </c>
      <c r="E56" s="17" t="s">
        <v>518</v>
      </c>
      <c r="F56" s="42" t="n">
        <v>103098</v>
      </c>
      <c r="G56" s="43" t="s">
        <v>53</v>
      </c>
      <c r="H56" s="21"/>
      <c r="I56" s="21"/>
      <c r="J56" s="21"/>
      <c r="K56" s="21" t="n">
        <v>675</v>
      </c>
      <c r="L56" s="23"/>
      <c r="M56" s="24" t="n">
        <f aca="false">SUM(H56:J56,K56/1.12)</f>
        <v>602.678571428571</v>
      </c>
      <c r="N56" s="24" t="n">
        <f aca="false">K56/1.12*0.12</f>
        <v>72.3214285714286</v>
      </c>
      <c r="O56" s="24" t="n">
        <f aca="false">-SUM(I56:J56,K56/1.12)*L56</f>
        <v>-0</v>
      </c>
      <c r="P56" s="24"/>
      <c r="Q56" s="24" t="n">
        <v>602.68</v>
      </c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 t="n">
        <f aca="false">-SUM(N56:AE56)</f>
        <v>-675.001428571429</v>
      </c>
      <c r="AG56" s="25" t="n">
        <f aca="false">SUM(H56:K56)+AF56+O56</f>
        <v>-0.00142857142850517</v>
      </c>
    </row>
    <row r="57" s="26" customFormat="true" ht="20.25" hidden="false" customHeight="true" outlineLevel="0" collapsed="false">
      <c r="A57" s="15" t="n">
        <v>42965</v>
      </c>
      <c r="B57" s="16"/>
      <c r="C57" s="17" t="s">
        <v>54</v>
      </c>
      <c r="D57" s="17"/>
      <c r="E57" s="17"/>
      <c r="F57" s="42"/>
      <c r="G57" s="43" t="s">
        <v>737</v>
      </c>
      <c r="H57" s="21" t="n">
        <v>120</v>
      </c>
      <c r="I57" s="21"/>
      <c r="J57" s="21"/>
      <c r="K57" s="21"/>
      <c r="L57" s="23"/>
      <c r="M57" s="24" t="n">
        <f aca="false">SUM(H57:J57,K57/1.12)</f>
        <v>120</v>
      </c>
      <c r="N57" s="24" t="n">
        <f aca="false">K57/1.12*0.12</f>
        <v>0</v>
      </c>
      <c r="O57" s="24" t="n">
        <f aca="false">-SUM(I57:J57,K57/1.12)*L57</f>
        <v>-0</v>
      </c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 t="n">
        <v>120</v>
      </c>
      <c r="AB57" s="24"/>
      <c r="AC57" s="24"/>
      <c r="AD57" s="24"/>
      <c r="AE57" s="24"/>
      <c r="AF57" s="24" t="n">
        <f aca="false">-SUM(N57:AE57)</f>
        <v>-120</v>
      </c>
      <c r="AG57" s="25" t="n">
        <f aca="false">SUM(H57:K57)+AF57+O57</f>
        <v>0</v>
      </c>
    </row>
    <row r="58" s="26" customFormat="true" ht="20.25" hidden="false" customHeight="true" outlineLevel="0" collapsed="false">
      <c r="A58" s="15" t="n">
        <v>42965</v>
      </c>
      <c r="B58" s="16"/>
      <c r="C58" s="17" t="s">
        <v>88</v>
      </c>
      <c r="D58" s="17"/>
      <c r="E58" s="17"/>
      <c r="F58" s="42"/>
      <c r="G58" s="43" t="s">
        <v>738</v>
      </c>
      <c r="H58" s="21" t="n">
        <v>100</v>
      </c>
      <c r="I58" s="21"/>
      <c r="J58" s="21"/>
      <c r="K58" s="21"/>
      <c r="L58" s="23"/>
      <c r="M58" s="24" t="n">
        <f aca="false">SUM(H58:J58,K58/1.12)</f>
        <v>100</v>
      </c>
      <c r="N58" s="24" t="n">
        <f aca="false">K58/1.12*0.12</f>
        <v>0</v>
      </c>
      <c r="O58" s="24" t="n">
        <f aca="false">-SUM(I58:J58,K58/1.12)*L58</f>
        <v>-0</v>
      </c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 t="n">
        <v>100</v>
      </c>
      <c r="AB58" s="24"/>
      <c r="AC58" s="24"/>
      <c r="AD58" s="24"/>
      <c r="AE58" s="24"/>
      <c r="AF58" s="24" t="n">
        <f aca="false">-SUM(N58:AE58)</f>
        <v>-100</v>
      </c>
      <c r="AG58" s="25" t="n">
        <f aca="false">SUM(H58:K58)+AF58+O58</f>
        <v>0</v>
      </c>
    </row>
    <row r="59" s="26" customFormat="true" ht="20.25" hidden="false" customHeight="true" outlineLevel="0" collapsed="false">
      <c r="A59" s="15" t="n">
        <v>42965</v>
      </c>
      <c r="B59" s="16"/>
      <c r="C59" s="17" t="s">
        <v>84</v>
      </c>
      <c r="D59" s="17" t="s">
        <v>85</v>
      </c>
      <c r="E59" s="17" t="s">
        <v>631</v>
      </c>
      <c r="F59" s="42" t="n">
        <v>118919</v>
      </c>
      <c r="G59" s="43" t="s">
        <v>367</v>
      </c>
      <c r="H59" s="21"/>
      <c r="I59" s="21"/>
      <c r="J59" s="21" t="n">
        <v>653.31</v>
      </c>
      <c r="K59" s="21"/>
      <c r="L59" s="23"/>
      <c r="M59" s="24" t="n">
        <f aca="false">SUM(H59:J59,K59/1.12)</f>
        <v>653.31</v>
      </c>
      <c r="N59" s="24" t="n">
        <f aca="false">K59/1.12*0.12</f>
        <v>0</v>
      </c>
      <c r="O59" s="24" t="n">
        <f aca="false">-SUM(I59:J59,K59/1.12)*L59</f>
        <v>-0</v>
      </c>
      <c r="P59" s="24" t="n">
        <v>653.31</v>
      </c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 t="n">
        <f aca="false">-SUM(N59:AE59)</f>
        <v>-653.31</v>
      </c>
      <c r="AG59" s="25" t="n">
        <f aca="false">SUM(H59:K59)+AF59+O59</f>
        <v>0</v>
      </c>
    </row>
    <row r="60" s="26" customFormat="true" ht="20.25" hidden="false" customHeight="true" outlineLevel="0" collapsed="false">
      <c r="A60" s="15" t="n">
        <v>42965</v>
      </c>
      <c r="B60" s="16"/>
      <c r="C60" s="17" t="s">
        <v>37</v>
      </c>
      <c r="D60" s="17" t="s">
        <v>105</v>
      </c>
      <c r="E60" s="17" t="s">
        <v>39</v>
      </c>
      <c r="F60" s="42" t="n">
        <v>619697</v>
      </c>
      <c r="G60" s="43" t="s">
        <v>739</v>
      </c>
      <c r="H60" s="21"/>
      <c r="I60" s="21"/>
      <c r="J60" s="21"/>
      <c r="K60" s="21" t="n">
        <v>208.75</v>
      </c>
      <c r="L60" s="23"/>
      <c r="M60" s="24" t="n">
        <f aca="false">SUM(H60:J60,K60/1.12)</f>
        <v>186.383928571429</v>
      </c>
      <c r="N60" s="24" t="n">
        <f aca="false">K60/1.12*0.12</f>
        <v>22.3660714285714</v>
      </c>
      <c r="O60" s="24" t="n">
        <f aca="false">-SUM(I60:J60,K60/1.12)*L60</f>
        <v>-0</v>
      </c>
      <c r="P60" s="24"/>
      <c r="Q60" s="24"/>
      <c r="R60" s="24"/>
      <c r="S60" s="24"/>
      <c r="T60" s="24" t="n">
        <v>186.38</v>
      </c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 t="n">
        <f aca="false">-SUM(N60:AE60)</f>
        <v>-208.746071428571</v>
      </c>
      <c r="AG60" s="25" t="n">
        <f aca="false">SUM(H60:K60)+AF60+O60</f>
        <v>0.00392857142858816</v>
      </c>
    </row>
    <row r="61" s="26" customFormat="true" ht="20.25" hidden="false" customHeight="true" outlineLevel="0" collapsed="false">
      <c r="A61" s="15" t="n">
        <v>42965</v>
      </c>
      <c r="B61" s="16"/>
      <c r="C61" s="17" t="s">
        <v>57</v>
      </c>
      <c r="D61" s="17" t="s">
        <v>740</v>
      </c>
      <c r="E61" s="17" t="s">
        <v>59</v>
      </c>
      <c r="F61" s="42" t="n">
        <v>28995</v>
      </c>
      <c r="G61" s="43" t="s">
        <v>60</v>
      </c>
      <c r="H61" s="21"/>
      <c r="I61" s="21"/>
      <c r="J61" s="21"/>
      <c r="K61" s="21" t="n">
        <v>106.75</v>
      </c>
      <c r="L61" s="23"/>
      <c r="M61" s="24" t="n">
        <f aca="false">SUM(H61:J61,K61/1.12)</f>
        <v>95.3125</v>
      </c>
      <c r="N61" s="24" t="n">
        <f aca="false">K61/1.12*0.12</f>
        <v>11.4375</v>
      </c>
      <c r="O61" s="24" t="n">
        <f aca="false">-SUM(I61:J61,K61/1.12)*L61</f>
        <v>-0</v>
      </c>
      <c r="P61" s="24"/>
      <c r="Q61" s="24"/>
      <c r="R61" s="24" t="n">
        <v>95.31</v>
      </c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 t="n">
        <f aca="false">-SUM(N61:AE61)</f>
        <v>-106.7475</v>
      </c>
      <c r="AG61" s="25" t="n">
        <f aca="false">SUM(H61:K61)+AF61+O61</f>
        <v>0.00249999999999773</v>
      </c>
    </row>
    <row r="62" s="39" customFormat="true" ht="20.25" hidden="false" customHeight="true" outlineLevel="0" collapsed="false">
      <c r="A62" s="64" t="n">
        <v>42966</v>
      </c>
      <c r="B62" s="29"/>
      <c r="C62" s="30" t="s">
        <v>692</v>
      </c>
      <c r="D62" s="30" t="s">
        <v>77</v>
      </c>
      <c r="E62" s="30" t="s">
        <v>39</v>
      </c>
      <c r="F62" s="65" t="n">
        <v>24733</v>
      </c>
      <c r="G62" s="66" t="s">
        <v>741</v>
      </c>
      <c r="H62" s="34"/>
      <c r="I62" s="34"/>
      <c r="J62" s="34"/>
      <c r="K62" s="34" t="n">
        <v>84.85</v>
      </c>
      <c r="L62" s="36"/>
      <c r="M62" s="37" t="n">
        <f aca="false">SUM(H62:J62,K62/1.12)</f>
        <v>75.7589285714286</v>
      </c>
      <c r="N62" s="37" t="n">
        <f aca="false">K62/1.12*0.12</f>
        <v>9.09107142857143</v>
      </c>
      <c r="O62" s="37" t="n">
        <f aca="false">-SUM(I62:J62,K62/1.12)*L62</f>
        <v>-0</v>
      </c>
      <c r="P62" s="37" t="n">
        <v>75.76</v>
      </c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 t="n">
        <f aca="false">-SUM(N62:AE62)</f>
        <v>-84.8510714285714</v>
      </c>
      <c r="AG62" s="38" t="n">
        <f aca="false">SUM(H62:K62)+AF62+O62</f>
        <v>-0.00107142857143572</v>
      </c>
    </row>
    <row r="63" s="26" customFormat="true" ht="25.5" hidden="false" customHeight="true" outlineLevel="0" collapsed="false">
      <c r="A63" s="15" t="n">
        <v>42965</v>
      </c>
      <c r="B63" s="73"/>
      <c r="C63" s="17" t="s">
        <v>339</v>
      </c>
      <c r="D63" s="17" t="s">
        <v>280</v>
      </c>
      <c r="E63" s="17" t="s">
        <v>72</v>
      </c>
      <c r="F63" s="42" t="n">
        <v>1475</v>
      </c>
      <c r="G63" s="42" t="s">
        <v>742</v>
      </c>
      <c r="H63" s="21"/>
      <c r="I63" s="21"/>
      <c r="J63" s="21" t="n">
        <v>1914</v>
      </c>
      <c r="K63" s="21"/>
      <c r="L63" s="23"/>
      <c r="M63" s="24" t="n">
        <f aca="false">SUM(H63:J63,K63/1.12)</f>
        <v>1914</v>
      </c>
      <c r="N63" s="24" t="n">
        <f aca="false">K63/1.12*0.12</f>
        <v>0</v>
      </c>
      <c r="O63" s="24" t="n">
        <f aca="false">-SUM(I63:J63,K63/1.12)*L63</f>
        <v>-0</v>
      </c>
      <c r="P63" s="24" t="n">
        <v>1914</v>
      </c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 t="n">
        <f aca="false">-SUM(N63:AE63)</f>
        <v>-1914</v>
      </c>
      <c r="AG63" s="25" t="n">
        <f aca="false">SUM(H63:K63)+AF63+O63</f>
        <v>0</v>
      </c>
    </row>
    <row r="64" s="26" customFormat="true" ht="20.25" hidden="false" customHeight="true" outlineLevel="0" collapsed="false">
      <c r="A64" s="15" t="n">
        <v>42966</v>
      </c>
      <c r="B64" s="16"/>
      <c r="C64" s="17" t="s">
        <v>96</v>
      </c>
      <c r="D64" s="17"/>
      <c r="E64" s="17"/>
      <c r="F64" s="42"/>
      <c r="G64" s="43" t="s">
        <v>743</v>
      </c>
      <c r="H64" s="21"/>
      <c r="I64" s="21"/>
      <c r="J64" s="21" t="n">
        <v>50</v>
      </c>
      <c r="K64" s="21"/>
      <c r="L64" s="23"/>
      <c r="M64" s="24" t="n">
        <f aca="false">SUM(H64:J64,K64/1.12)</f>
        <v>50</v>
      </c>
      <c r="N64" s="24" t="n">
        <f aca="false">K64/1.12*0.12</f>
        <v>0</v>
      </c>
      <c r="O64" s="24" t="n">
        <f aca="false">-SUM(I64:J64,K64/1.12)*L64</f>
        <v>-0</v>
      </c>
      <c r="P64" s="24"/>
      <c r="Q64" s="24"/>
      <c r="R64" s="24" t="n">
        <v>50</v>
      </c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 t="n">
        <f aca="false">-SUM(N64:AE64)</f>
        <v>-50</v>
      </c>
      <c r="AG64" s="25" t="n">
        <f aca="false">SUM(H64:K64)+AF64+O64</f>
        <v>0</v>
      </c>
    </row>
    <row r="65" s="26" customFormat="true" ht="19.5" hidden="false" customHeight="true" outlineLevel="0" collapsed="false">
      <c r="A65" s="15" t="n">
        <v>43000</v>
      </c>
      <c r="B65" s="16"/>
      <c r="C65" s="17" t="s">
        <v>46</v>
      </c>
      <c r="D65" s="17" t="s">
        <v>47</v>
      </c>
      <c r="E65" s="17" t="s">
        <v>577</v>
      </c>
      <c r="F65" s="42" t="n">
        <v>58149</v>
      </c>
      <c r="G65" s="43" t="s">
        <v>744</v>
      </c>
      <c r="H65" s="21"/>
      <c r="I65" s="21"/>
      <c r="J65" s="21" t="n">
        <v>30</v>
      </c>
      <c r="K65" s="21"/>
      <c r="L65" s="23"/>
      <c r="M65" s="24" t="n">
        <f aca="false">SUM(H65:J65,K65/1.12)</f>
        <v>30</v>
      </c>
      <c r="N65" s="24" t="n">
        <f aca="false">K65/1.12*0.12</f>
        <v>0</v>
      </c>
      <c r="O65" s="24" t="n">
        <f aca="false">-SUM(I65:J65,K65/1.12)*L65</f>
        <v>-0</v>
      </c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 t="n">
        <v>30</v>
      </c>
      <c r="AF65" s="24" t="n">
        <f aca="false">-SUM(N65:AE65)</f>
        <v>-30</v>
      </c>
      <c r="AG65" s="25" t="n">
        <f aca="false">SUM(H65:K65)+AF65+O65</f>
        <v>0</v>
      </c>
    </row>
    <row r="66" s="26" customFormat="true" ht="20.25" hidden="false" customHeight="true" outlineLevel="0" collapsed="false">
      <c r="A66" s="15" t="n">
        <v>42971</v>
      </c>
      <c r="B66" s="16"/>
      <c r="C66" s="17" t="s">
        <v>54</v>
      </c>
      <c r="D66" s="17"/>
      <c r="E66" s="17"/>
      <c r="F66" s="42"/>
      <c r="G66" s="43" t="s">
        <v>102</v>
      </c>
      <c r="H66" s="21" t="n">
        <v>60</v>
      </c>
      <c r="I66" s="21"/>
      <c r="J66" s="21"/>
      <c r="K66" s="21"/>
      <c r="L66" s="23"/>
      <c r="M66" s="24" t="n">
        <f aca="false">SUM(H66:J66,K66/1.12)</f>
        <v>60</v>
      </c>
      <c r="N66" s="24" t="n">
        <f aca="false">K66/1.12*0.12</f>
        <v>0</v>
      </c>
      <c r="O66" s="24" t="n">
        <f aca="false">-SUM(I66:J66,K66/1.12)*L66</f>
        <v>-0</v>
      </c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 t="n">
        <v>60</v>
      </c>
      <c r="AB66" s="24"/>
      <c r="AC66" s="24"/>
      <c r="AD66" s="24"/>
      <c r="AE66" s="24"/>
      <c r="AF66" s="24" t="n">
        <f aca="false">-SUM(N66:AE66)</f>
        <v>-60</v>
      </c>
      <c r="AG66" s="25" t="n">
        <f aca="false">SUM(H66:K66)+AF66+O66</f>
        <v>0</v>
      </c>
    </row>
    <row r="67" s="26" customFormat="true" ht="20.25" hidden="false" customHeight="true" outlineLevel="0" collapsed="false">
      <c r="A67" s="15" t="n">
        <v>42971</v>
      </c>
      <c r="B67" s="16"/>
      <c r="C67" s="17" t="s">
        <v>745</v>
      </c>
      <c r="D67" s="17" t="s">
        <v>746</v>
      </c>
      <c r="E67" s="17" t="s">
        <v>747</v>
      </c>
      <c r="F67" s="42" t="n">
        <v>53453</v>
      </c>
      <c r="G67" s="43" t="s">
        <v>748</v>
      </c>
      <c r="H67" s="21"/>
      <c r="I67" s="21"/>
      <c r="J67" s="21"/>
      <c r="K67" s="21" t="n">
        <v>400</v>
      </c>
      <c r="L67" s="23"/>
      <c r="M67" s="24" t="n">
        <f aca="false">SUM(H67:J67,K67/1.12)</f>
        <v>357.142857142857</v>
      </c>
      <c r="N67" s="24" t="n">
        <f aca="false">K67/1.12*0.12</f>
        <v>42.8571428571429</v>
      </c>
      <c r="O67" s="24" t="n">
        <f aca="false">-SUM(I67:J67,K67/1.12)*L67</f>
        <v>-0</v>
      </c>
      <c r="P67" s="24"/>
      <c r="Q67" s="24"/>
      <c r="R67" s="24"/>
      <c r="S67" s="24" t="n">
        <v>357.14</v>
      </c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 t="n">
        <f aca="false">-SUM(N67:AE67)</f>
        <v>-399.997142857143</v>
      </c>
      <c r="AG67" s="25" t="n">
        <f aca="false">SUM(H67:K67)+AF67+O67</f>
        <v>0.00285714285718086</v>
      </c>
    </row>
    <row r="68" s="26" customFormat="true" ht="20.25" hidden="false" customHeight="true" outlineLevel="0" collapsed="false">
      <c r="A68" s="15" t="n">
        <v>42971</v>
      </c>
      <c r="B68" s="16"/>
      <c r="C68" s="17" t="s">
        <v>745</v>
      </c>
      <c r="D68" s="17" t="s">
        <v>746</v>
      </c>
      <c r="E68" s="17" t="s">
        <v>747</v>
      </c>
      <c r="F68" s="42" t="n">
        <v>53452</v>
      </c>
      <c r="G68" s="43" t="s">
        <v>749</v>
      </c>
      <c r="H68" s="21"/>
      <c r="I68" s="21"/>
      <c r="J68" s="21"/>
      <c r="K68" s="21" t="n">
        <v>1065</v>
      </c>
      <c r="L68" s="23"/>
      <c r="M68" s="24" t="n">
        <f aca="false">SUM(H68:J68,K68/1.12)</f>
        <v>950.892857142857</v>
      </c>
      <c r="N68" s="24" t="n">
        <f aca="false">K68/1.12*0.12</f>
        <v>114.107142857143</v>
      </c>
      <c r="O68" s="24" t="n">
        <f aca="false">-SUM(I68:J68,K68/1.12)*L68</f>
        <v>-0</v>
      </c>
      <c r="P68" s="24"/>
      <c r="Q68" s="24"/>
      <c r="R68" s="24"/>
      <c r="S68" s="24" t="n">
        <v>950.89</v>
      </c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 t="n">
        <f aca="false">-SUM(N68:AE68)</f>
        <v>-1064.99714285714</v>
      </c>
      <c r="AG68" s="25" t="n">
        <f aca="false">SUM(H68:K68)+AF68+O68</f>
        <v>0.0028571428572377</v>
      </c>
    </row>
    <row r="69" s="26" customFormat="true" ht="20.25" hidden="false" customHeight="true" outlineLevel="0" collapsed="false">
      <c r="A69" s="15" t="n">
        <v>42971</v>
      </c>
      <c r="B69" s="16"/>
      <c r="C69" s="17" t="s">
        <v>692</v>
      </c>
      <c r="D69" s="17" t="s">
        <v>77</v>
      </c>
      <c r="E69" s="17" t="s">
        <v>401</v>
      </c>
      <c r="F69" s="42" t="n">
        <v>25352</v>
      </c>
      <c r="G69" s="43" t="s">
        <v>435</v>
      </c>
      <c r="H69" s="21"/>
      <c r="I69" s="21"/>
      <c r="J69" s="21"/>
      <c r="K69" s="21" t="n">
        <v>80.25</v>
      </c>
      <c r="L69" s="23"/>
      <c r="M69" s="24" t="n">
        <f aca="false">SUM(H69:J69,K69/1.12)</f>
        <v>71.6517857142857</v>
      </c>
      <c r="N69" s="24" t="n">
        <f aca="false">K69/1.12*0.12</f>
        <v>8.59821428571429</v>
      </c>
      <c r="O69" s="24" t="n">
        <f aca="false">-SUM(I69:J69,K69/1.12)*L69</f>
        <v>-0</v>
      </c>
      <c r="P69" s="24" t="n">
        <v>71.65</v>
      </c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 t="n">
        <f aca="false">-SUM(N69:AE69)</f>
        <v>-80.2482142857143</v>
      </c>
      <c r="AG69" s="25" t="n">
        <f aca="false">SUM(H69:K69)+AF69+O69</f>
        <v>0.00178571428571672</v>
      </c>
    </row>
    <row r="70" s="26" customFormat="true" ht="20.25" hidden="false" customHeight="true" outlineLevel="0" collapsed="false">
      <c r="A70" s="15" t="n">
        <v>42971</v>
      </c>
      <c r="B70" s="16"/>
      <c r="C70" s="17" t="s">
        <v>224</v>
      </c>
      <c r="D70" s="17" t="s">
        <v>750</v>
      </c>
      <c r="E70" s="17" t="s">
        <v>577</v>
      </c>
      <c r="F70" s="42" t="n">
        <v>20665</v>
      </c>
      <c r="G70" s="43" t="s">
        <v>286</v>
      </c>
      <c r="H70" s="21"/>
      <c r="I70" s="21"/>
      <c r="J70" s="21"/>
      <c r="K70" s="21" t="n">
        <v>688.17</v>
      </c>
      <c r="L70" s="23"/>
      <c r="M70" s="24" t="n">
        <f aca="false">SUM(H70:J70,K70/1.12)</f>
        <v>614.4375</v>
      </c>
      <c r="N70" s="24" t="n">
        <f aca="false">K70/1.12*0.12</f>
        <v>73.7325</v>
      </c>
      <c r="O70" s="24" t="n">
        <f aca="false">-SUM(I70:J70,K70/1.12)*L70</f>
        <v>-0</v>
      </c>
      <c r="P70" s="24" t="n">
        <v>614.44</v>
      </c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 t="n">
        <f aca="false">-SUM(N70:AE70)</f>
        <v>-688.1725</v>
      </c>
      <c r="AG70" s="25" t="n">
        <f aca="false">SUM(H70:K70)+AF70+O70</f>
        <v>-0.00250000000005457</v>
      </c>
    </row>
    <row r="71" s="39" customFormat="true" ht="20.25" hidden="false" customHeight="true" outlineLevel="0" collapsed="false">
      <c r="A71" s="64" t="n">
        <v>42972</v>
      </c>
      <c r="B71" s="29"/>
      <c r="C71" s="30" t="s">
        <v>680</v>
      </c>
      <c r="D71" s="30" t="s">
        <v>681</v>
      </c>
      <c r="E71" s="30" t="s">
        <v>577</v>
      </c>
      <c r="F71" s="65" t="n">
        <v>7272</v>
      </c>
      <c r="G71" s="66" t="s">
        <v>751</v>
      </c>
      <c r="H71" s="34"/>
      <c r="I71" s="34"/>
      <c r="J71" s="34"/>
      <c r="K71" s="34" t="n">
        <v>1774.49</v>
      </c>
      <c r="L71" s="36"/>
      <c r="M71" s="37" t="n">
        <f aca="false">SUM(H71:J71,K71/1.12)</f>
        <v>1584.36607142857</v>
      </c>
      <c r="N71" s="37" t="n">
        <f aca="false">K71/1.12*0.12</f>
        <v>190.123928571429</v>
      </c>
      <c r="O71" s="37" t="n">
        <f aca="false">-SUM(I71:J71,K71/1.12)*L71</f>
        <v>-0</v>
      </c>
      <c r="P71" s="37" t="n">
        <v>1584.37</v>
      </c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 t="n">
        <f aca="false">-SUM(N71:AE71)</f>
        <v>-1774.49392857143</v>
      </c>
      <c r="AG71" s="38" t="n">
        <f aca="false">SUM(H71:K71)+AF71+O71</f>
        <v>-0.00392857142855974</v>
      </c>
    </row>
    <row r="72" s="26" customFormat="true" ht="25.5" hidden="false" customHeight="true" outlineLevel="0" collapsed="false">
      <c r="A72" s="15" t="n">
        <v>42972</v>
      </c>
      <c r="B72" s="73"/>
      <c r="C72" s="17" t="s">
        <v>692</v>
      </c>
      <c r="D72" s="17" t="s">
        <v>77</v>
      </c>
      <c r="E72" s="17" t="s">
        <v>401</v>
      </c>
      <c r="F72" s="42" t="n">
        <v>25370</v>
      </c>
      <c r="G72" s="42" t="s">
        <v>752</v>
      </c>
      <c r="H72" s="21"/>
      <c r="I72" s="21"/>
      <c r="J72" s="21"/>
      <c r="K72" s="21" t="n">
        <v>181.15</v>
      </c>
      <c r="L72" s="23"/>
      <c r="M72" s="24" t="n">
        <f aca="false">SUM(H72:J72,K72/1.12)</f>
        <v>161.741071428571</v>
      </c>
      <c r="N72" s="24" t="n">
        <f aca="false">K72/1.12*0.12</f>
        <v>19.4089285714286</v>
      </c>
      <c r="O72" s="24" t="n">
        <f aca="false">-SUM(I72:J72,K72/1.12)*L72</f>
        <v>-0</v>
      </c>
      <c r="P72" s="24" t="n">
        <v>161.74</v>
      </c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 t="n">
        <f aca="false">-SUM(N72:AE72)</f>
        <v>-181.148928571429</v>
      </c>
      <c r="AG72" s="25" t="n">
        <f aca="false">SUM(H72:K72)+AF72+O72</f>
        <v>0.00107142857143572</v>
      </c>
    </row>
    <row r="73" s="26" customFormat="true" ht="20.25" hidden="false" customHeight="true" outlineLevel="0" collapsed="false">
      <c r="A73" s="15" t="n">
        <v>42973</v>
      </c>
      <c r="B73" s="16"/>
      <c r="C73" s="17" t="s">
        <v>692</v>
      </c>
      <c r="D73" s="17" t="s">
        <v>77</v>
      </c>
      <c r="E73" s="17" t="s">
        <v>401</v>
      </c>
      <c r="F73" s="42" t="n">
        <v>25378</v>
      </c>
      <c r="G73" s="43" t="s">
        <v>753</v>
      </c>
      <c r="H73" s="21"/>
      <c r="I73" s="21"/>
      <c r="J73" s="21"/>
      <c r="K73" s="21" t="n">
        <v>49.25</v>
      </c>
      <c r="L73" s="23"/>
      <c r="M73" s="24" t="n">
        <f aca="false">SUM(H73:J73,K73/1.12)</f>
        <v>43.9732142857143</v>
      </c>
      <c r="N73" s="24" t="n">
        <f aca="false">K73/1.12*0.12</f>
        <v>5.27678571428571</v>
      </c>
      <c r="O73" s="24" t="n">
        <f aca="false">-SUM(I73:J73,K73/1.12)*L73</f>
        <v>-0</v>
      </c>
      <c r="P73" s="24" t="n">
        <v>43.97</v>
      </c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 t="n">
        <f aca="false">-SUM(N73:AE73)</f>
        <v>-49.2467857142857</v>
      </c>
      <c r="AG73" s="25" t="n">
        <f aca="false">SUM(H73:K73)+AF73+O73</f>
        <v>0.00321428571428584</v>
      </c>
    </row>
    <row r="74" s="26" customFormat="true" ht="19.5" hidden="false" customHeight="true" outlineLevel="0" collapsed="false">
      <c r="A74" s="15" t="n">
        <v>42973</v>
      </c>
      <c r="B74" s="16"/>
      <c r="C74" s="17" t="s">
        <v>754</v>
      </c>
      <c r="D74" s="17" t="s">
        <v>755</v>
      </c>
      <c r="E74" s="17" t="s">
        <v>608</v>
      </c>
      <c r="F74" s="42" t="n">
        <v>36483</v>
      </c>
      <c r="G74" s="43" t="s">
        <v>756</v>
      </c>
      <c r="H74" s="21"/>
      <c r="I74" s="21"/>
      <c r="J74" s="21"/>
      <c r="K74" s="21" t="n">
        <v>375</v>
      </c>
      <c r="L74" s="23"/>
      <c r="M74" s="24" t="n">
        <f aca="false">SUM(H74:J74,K74/1.12)</f>
        <v>334.821428571429</v>
      </c>
      <c r="N74" s="24" t="n">
        <f aca="false">K74/1.12*0.12</f>
        <v>40.1785714285714</v>
      </c>
      <c r="O74" s="24" t="n">
        <f aca="false">-SUM(I74:J74,K74/1.12)*L74</f>
        <v>-0</v>
      </c>
      <c r="P74" s="24"/>
      <c r="Q74" s="24"/>
      <c r="R74" s="24" t="n">
        <v>334.82</v>
      </c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 t="n">
        <f aca="false">-SUM(N74:AE74)</f>
        <v>-374.998571428571</v>
      </c>
      <c r="AG74" s="25" t="n">
        <f aca="false">SUM(H74:K74)+AF74+O74</f>
        <v>0.00142857142856201</v>
      </c>
    </row>
    <row r="75" s="26" customFormat="true" ht="19.5" hidden="false" customHeight="true" outlineLevel="0" collapsed="false">
      <c r="A75" s="15" t="n">
        <v>42973</v>
      </c>
      <c r="B75" s="16"/>
      <c r="C75" s="17" t="s">
        <v>399</v>
      </c>
      <c r="D75" s="17" t="s">
        <v>216</v>
      </c>
      <c r="E75" s="17" t="s">
        <v>401</v>
      </c>
      <c r="F75" s="42" t="n">
        <v>22268</v>
      </c>
      <c r="G75" s="43" t="s">
        <v>218</v>
      </c>
      <c r="H75" s="21"/>
      <c r="I75" s="21"/>
      <c r="J75" s="21"/>
      <c r="K75" s="21" t="n">
        <v>35</v>
      </c>
      <c r="L75" s="23"/>
      <c r="M75" s="24" t="n">
        <f aca="false">SUM(H75:J75,K75/1.12)</f>
        <v>31.25</v>
      </c>
      <c r="N75" s="24" t="n">
        <f aca="false">K75/1.12*0.12</f>
        <v>3.75</v>
      </c>
      <c r="O75" s="24" t="n">
        <f aca="false">-SUM(I75:J75,K75/1.12)*L75</f>
        <v>-0</v>
      </c>
      <c r="P75" s="24"/>
      <c r="Q75" s="24" t="n">
        <v>31.25</v>
      </c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 t="n">
        <f aca="false">-SUM(N75:AE75)</f>
        <v>-35</v>
      </c>
      <c r="AG75" s="25" t="n">
        <f aca="false">SUM(H75:K75)+AF75+O75</f>
        <v>0</v>
      </c>
    </row>
    <row r="76" s="26" customFormat="true" ht="19.5" hidden="false" customHeight="true" outlineLevel="0" collapsed="false">
      <c r="A76" s="15" t="n">
        <v>42976</v>
      </c>
      <c r="B76" s="16"/>
      <c r="C76" s="17" t="s">
        <v>692</v>
      </c>
      <c r="D76" s="17" t="s">
        <v>77</v>
      </c>
      <c r="E76" s="17" t="s">
        <v>401</v>
      </c>
      <c r="F76" s="42" t="n">
        <v>24905</v>
      </c>
      <c r="G76" s="43" t="s">
        <v>757</v>
      </c>
      <c r="H76" s="21"/>
      <c r="I76" s="21"/>
      <c r="J76" s="21"/>
      <c r="K76" s="21" t="n">
        <v>175</v>
      </c>
      <c r="L76" s="23"/>
      <c r="M76" s="24" t="n">
        <f aca="false">SUM(H76:J76,K76/1.12)</f>
        <v>156.25</v>
      </c>
      <c r="N76" s="24" t="n">
        <f aca="false">K76/1.12*0.12</f>
        <v>18.75</v>
      </c>
      <c r="O76" s="24" t="n">
        <f aca="false">-SUM(I76:J76,K76/1.12)*L76</f>
        <v>-0</v>
      </c>
      <c r="P76" s="24" t="n">
        <v>156.25</v>
      </c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 t="n">
        <f aca="false">-SUM(N76:AE76)</f>
        <v>-175</v>
      </c>
      <c r="AG76" s="25" t="n">
        <f aca="false">SUM(H76:K76)+AF76+O76</f>
        <v>0</v>
      </c>
    </row>
    <row r="77" s="26" customFormat="true" ht="19.5" hidden="false" customHeight="true" outlineLevel="0" collapsed="false">
      <c r="A77" s="15" t="n">
        <v>42977</v>
      </c>
      <c r="B77" s="16"/>
      <c r="C77" s="17" t="s">
        <v>692</v>
      </c>
      <c r="D77" s="17" t="s">
        <v>77</v>
      </c>
      <c r="E77" s="17" t="s">
        <v>401</v>
      </c>
      <c r="F77" s="42" t="n">
        <v>24952</v>
      </c>
      <c r="G77" s="43" t="s">
        <v>758</v>
      </c>
      <c r="H77" s="21"/>
      <c r="I77" s="21"/>
      <c r="J77" s="21"/>
      <c r="K77" s="21" t="n">
        <v>239</v>
      </c>
      <c r="L77" s="23"/>
      <c r="M77" s="24" t="n">
        <f aca="false">SUM(H77:J77,K77/1.12)</f>
        <v>213.392857142857</v>
      </c>
      <c r="N77" s="24" t="n">
        <f aca="false">K77/1.12*0.12</f>
        <v>25.6071428571428</v>
      </c>
      <c r="O77" s="24" t="n">
        <f aca="false">-SUM(I77:J77,K77/1.12)*L77</f>
        <v>-0</v>
      </c>
      <c r="P77" s="24" t="n">
        <v>213.39</v>
      </c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 t="n">
        <f aca="false">-SUM(N77:AE77)</f>
        <v>-238.997142857143</v>
      </c>
      <c r="AG77" s="25" t="n">
        <f aca="false">SUM(H77:K77)+AF77+O77</f>
        <v>0.00285714285715244</v>
      </c>
    </row>
    <row r="78" s="26" customFormat="true" ht="20.25" hidden="false" customHeight="true" outlineLevel="0" collapsed="false">
      <c r="A78" s="15" t="n">
        <v>42977</v>
      </c>
      <c r="B78" s="16"/>
      <c r="C78" s="17" t="s">
        <v>692</v>
      </c>
      <c r="D78" s="17" t="s">
        <v>77</v>
      </c>
      <c r="E78" s="17" t="s">
        <v>401</v>
      </c>
      <c r="F78" s="42" t="n">
        <v>24946</v>
      </c>
      <c r="G78" s="43" t="s">
        <v>759</v>
      </c>
      <c r="H78" s="21"/>
      <c r="I78" s="21"/>
      <c r="J78" s="21"/>
      <c r="K78" s="21" t="n">
        <v>97.32</v>
      </c>
      <c r="L78" s="23"/>
      <c r="M78" s="24" t="n">
        <f aca="false">SUM(H78:J78,K78/1.12)</f>
        <v>86.8928571428571</v>
      </c>
      <c r="N78" s="24" t="n">
        <f aca="false">K78/1.12*0.12</f>
        <v>10.4271428571429</v>
      </c>
      <c r="O78" s="24" t="n">
        <f aca="false">-SUM(I78:J78,K78/1.12)*L78</f>
        <v>-0</v>
      </c>
      <c r="P78" s="24" t="n">
        <v>86.89</v>
      </c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 t="n">
        <f aca="false">-SUM(N78:AE78)</f>
        <v>-97.3171428571429</v>
      </c>
      <c r="AG78" s="25" t="n">
        <f aca="false">SUM(H78:K78)+AF78+O78</f>
        <v>0.00285714285713823</v>
      </c>
    </row>
    <row r="79" s="26" customFormat="true" ht="20.25" hidden="false" customHeight="true" outlineLevel="0" collapsed="false">
      <c r="A79" s="15" t="n">
        <v>42977</v>
      </c>
      <c r="B79" s="16"/>
      <c r="C79" s="17" t="s">
        <v>37</v>
      </c>
      <c r="D79" s="17" t="s">
        <v>105</v>
      </c>
      <c r="E79" s="17" t="s">
        <v>401</v>
      </c>
      <c r="F79" s="42" t="n">
        <v>598032</v>
      </c>
      <c r="G79" s="43" t="s">
        <v>197</v>
      </c>
      <c r="H79" s="21"/>
      <c r="I79" s="21"/>
      <c r="J79" s="21"/>
      <c r="K79" s="21" t="n">
        <v>430</v>
      </c>
      <c r="L79" s="23"/>
      <c r="M79" s="24" t="n">
        <f aca="false">SUM(H79:J79,K79/1.12)</f>
        <v>383.928571428571</v>
      </c>
      <c r="N79" s="24" t="n">
        <f aca="false">K79/1.12*0.12</f>
        <v>46.0714285714286</v>
      </c>
      <c r="O79" s="24" t="n">
        <f aca="false">-SUM(I79:J79,K79/1.12)*L79</f>
        <v>-0</v>
      </c>
      <c r="P79" s="24"/>
      <c r="Q79" s="24"/>
      <c r="R79" s="24"/>
      <c r="S79" s="24"/>
      <c r="T79" s="24" t="n">
        <v>383.93</v>
      </c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 t="n">
        <f aca="false">-SUM(N79:AE79)</f>
        <v>-430.001428571429</v>
      </c>
      <c r="AG79" s="25" t="n">
        <f aca="false">SUM(H79:K79)+AF79+O79</f>
        <v>-0.00142857142856201</v>
      </c>
    </row>
    <row r="80" s="26" customFormat="true" ht="20.25" hidden="false" customHeight="true" outlineLevel="0" collapsed="false">
      <c r="A80" s="15" t="n">
        <v>42977</v>
      </c>
      <c r="B80" s="16"/>
      <c r="C80" s="17" t="s">
        <v>37</v>
      </c>
      <c r="D80" s="17" t="s">
        <v>105</v>
      </c>
      <c r="E80" s="17" t="s">
        <v>401</v>
      </c>
      <c r="F80" s="42" t="n">
        <v>597947</v>
      </c>
      <c r="G80" s="43" t="s">
        <v>760</v>
      </c>
      <c r="H80" s="21"/>
      <c r="I80" s="21"/>
      <c r="J80" s="21"/>
      <c r="K80" s="21" t="n">
        <v>224.75</v>
      </c>
      <c r="L80" s="23"/>
      <c r="M80" s="24" t="n">
        <f aca="false">SUM(H80:J80,K80/1.12)</f>
        <v>200.669642857143</v>
      </c>
      <c r="N80" s="24" t="n">
        <f aca="false">K80/1.12*0.12</f>
        <v>24.0803571428571</v>
      </c>
      <c r="O80" s="24" t="n">
        <f aca="false">-SUM(I80:J80,K80/1.12)*L80</f>
        <v>-0</v>
      </c>
      <c r="P80" s="24"/>
      <c r="Q80" s="24"/>
      <c r="R80" s="24"/>
      <c r="S80" s="24"/>
      <c r="T80" s="24" t="n">
        <v>200.67</v>
      </c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 t="n">
        <f aca="false">-SUM(N80:AE80)</f>
        <v>-224.750357142857</v>
      </c>
      <c r="AG80" s="25" t="n">
        <f aca="false">SUM(H80:K80)+AF80+O80</f>
        <v>-0.000357142857126291</v>
      </c>
    </row>
    <row r="81" s="26" customFormat="true" ht="20.25" hidden="false" customHeight="true" outlineLevel="0" collapsed="false">
      <c r="A81" s="15" t="n">
        <v>42978</v>
      </c>
      <c r="B81" s="16"/>
      <c r="C81" s="17" t="s">
        <v>84</v>
      </c>
      <c r="D81" s="17" t="s">
        <v>761</v>
      </c>
      <c r="E81" s="17" t="s">
        <v>762</v>
      </c>
      <c r="F81" s="42" t="n">
        <v>120001</v>
      </c>
      <c r="G81" s="43" t="s">
        <v>367</v>
      </c>
      <c r="H81" s="21"/>
      <c r="I81" s="21"/>
      <c r="J81" s="21" t="n">
        <v>830.97</v>
      </c>
      <c r="K81" s="21"/>
      <c r="L81" s="23"/>
      <c r="M81" s="24" t="n">
        <f aca="false">SUM(H81:J81,K81/1.12)</f>
        <v>830.97</v>
      </c>
      <c r="N81" s="24" t="n">
        <f aca="false">K81/1.12*0.12</f>
        <v>0</v>
      </c>
      <c r="O81" s="24" t="n">
        <f aca="false">-SUM(I81:J81,K81/1.12)*L81</f>
        <v>-0</v>
      </c>
      <c r="P81" s="24" t="n">
        <v>830.97</v>
      </c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 t="n">
        <f aca="false">-SUM(N81:AE81)</f>
        <v>-830.97</v>
      </c>
      <c r="AG81" s="25" t="n">
        <f aca="false">SUM(H81:K81)+AF81+O81</f>
        <v>0</v>
      </c>
    </row>
    <row r="82" s="26" customFormat="true" ht="20.25" hidden="false" customHeight="true" outlineLevel="0" collapsed="false">
      <c r="A82" s="15" t="n">
        <v>42978</v>
      </c>
      <c r="B82" s="16"/>
      <c r="C82" s="17" t="s">
        <v>132</v>
      </c>
      <c r="D82" s="17" t="s">
        <v>133</v>
      </c>
      <c r="E82" s="17" t="s">
        <v>227</v>
      </c>
      <c r="F82" s="42" t="n">
        <v>2969</v>
      </c>
      <c r="G82" s="43" t="s">
        <v>135</v>
      </c>
      <c r="H82" s="21"/>
      <c r="I82" s="21"/>
      <c r="J82" s="21"/>
      <c r="K82" s="21" t="n">
        <v>492</v>
      </c>
      <c r="L82" s="23"/>
      <c r="M82" s="24" t="n">
        <f aca="false">SUM(H82:J82,K82/1.12)</f>
        <v>439.285714285714</v>
      </c>
      <c r="N82" s="24" t="n">
        <f aca="false">K82/1.12*0.12</f>
        <v>52.7142857142857</v>
      </c>
      <c r="O82" s="24" t="n">
        <f aca="false">-SUM(I82:J82,K82/1.12)*L82</f>
        <v>-0</v>
      </c>
      <c r="P82" s="24" t="n">
        <v>439.29</v>
      </c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 t="n">
        <f aca="false">-SUM(N82:AE82)</f>
        <v>-492.004285714286</v>
      </c>
      <c r="AG82" s="25" t="n">
        <f aca="false">SUM(H82:K82)+AF82+O82</f>
        <v>-0.00428571428574287</v>
      </c>
    </row>
    <row r="83" s="26" customFormat="true" ht="20.25" hidden="false" customHeight="true" outlineLevel="0" collapsed="false">
      <c r="A83" s="15" t="n">
        <v>42978</v>
      </c>
      <c r="B83" s="16"/>
      <c r="C83" s="17" t="s">
        <v>54</v>
      </c>
      <c r="D83" s="17"/>
      <c r="E83" s="17"/>
      <c r="F83" s="42"/>
      <c r="G83" s="43" t="s">
        <v>763</v>
      </c>
      <c r="H83" s="21" t="n">
        <v>60</v>
      </c>
      <c r="I83" s="21"/>
      <c r="J83" s="21"/>
      <c r="K83" s="21"/>
      <c r="L83" s="23"/>
      <c r="M83" s="24" t="n">
        <f aca="false">SUM(H83:J83,K83/1.12)</f>
        <v>60</v>
      </c>
      <c r="N83" s="24" t="n">
        <f aca="false">K83/1.12*0.12</f>
        <v>0</v>
      </c>
      <c r="O83" s="24" t="n">
        <f aca="false">-SUM(I83:J83,K83/1.12)*L83</f>
        <v>-0</v>
      </c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 t="n">
        <v>60</v>
      </c>
      <c r="AB83" s="24"/>
      <c r="AC83" s="24"/>
      <c r="AD83" s="24"/>
      <c r="AE83" s="24"/>
      <c r="AF83" s="24" t="n">
        <f aca="false">-SUM(N83:AE83)</f>
        <v>-60</v>
      </c>
      <c r="AG83" s="25" t="n">
        <f aca="false">SUM(H83:K83)+AF83+O83</f>
        <v>0</v>
      </c>
    </row>
    <row r="84" s="26" customFormat="true" ht="20.25" hidden="false" customHeight="true" outlineLevel="0" collapsed="false">
      <c r="A84" s="15" t="n">
        <v>42978</v>
      </c>
      <c r="B84" s="16"/>
      <c r="C84" s="17" t="s">
        <v>37</v>
      </c>
      <c r="D84" s="17" t="s">
        <v>105</v>
      </c>
      <c r="E84" s="17" t="s">
        <v>401</v>
      </c>
      <c r="F84" s="42" t="n">
        <v>621809</v>
      </c>
      <c r="G84" s="43" t="s">
        <v>764</v>
      </c>
      <c r="H84" s="21"/>
      <c r="I84" s="21"/>
      <c r="J84" s="21"/>
      <c r="K84" s="21" t="n">
        <v>15.75</v>
      </c>
      <c r="L84" s="23"/>
      <c r="M84" s="24" t="n">
        <f aca="false">SUM(H84:J84,K84/1.12)</f>
        <v>14.0625</v>
      </c>
      <c r="N84" s="24" t="n">
        <f aca="false">K84/1.12*0.12</f>
        <v>1.6875</v>
      </c>
      <c r="O84" s="24" t="n">
        <f aca="false">-SUM(I84:J84,K84/1.12)*L84</f>
        <v>-0</v>
      </c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 t="n">
        <v>14.06</v>
      </c>
      <c r="AA84" s="24"/>
      <c r="AB84" s="24"/>
      <c r="AC84" s="24"/>
      <c r="AD84" s="24"/>
      <c r="AE84" s="24"/>
      <c r="AF84" s="24" t="n">
        <f aca="false">-SUM(N84:AE84)</f>
        <v>-15.7475</v>
      </c>
      <c r="AG84" s="25" t="n">
        <f aca="false">SUM(H84:K84)+AF84+O84</f>
        <v>0.0024999999999995</v>
      </c>
    </row>
    <row r="85" s="26" customFormat="true" ht="20.25" hidden="false" customHeight="true" outlineLevel="0" collapsed="false">
      <c r="A85" s="15" t="n">
        <v>42978</v>
      </c>
      <c r="B85" s="16"/>
      <c r="C85" s="17" t="s">
        <v>765</v>
      </c>
      <c r="D85" s="17"/>
      <c r="E85" s="17"/>
      <c r="F85" s="42"/>
      <c r="G85" s="43" t="s">
        <v>766</v>
      </c>
      <c r="H85" s="21" t="n">
        <v>40</v>
      </c>
      <c r="I85" s="21"/>
      <c r="J85" s="21"/>
      <c r="K85" s="21"/>
      <c r="L85" s="23"/>
      <c r="M85" s="24" t="n">
        <f aca="false">SUM(H85:J85,K85/1.12)</f>
        <v>40</v>
      </c>
      <c r="N85" s="24" t="n">
        <f aca="false">K85/1.12*0.12</f>
        <v>0</v>
      </c>
      <c r="O85" s="24" t="n">
        <f aca="false">-SUM(I85:J85,K85/1.12)*L85</f>
        <v>-0</v>
      </c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 t="n">
        <v>40</v>
      </c>
      <c r="AF85" s="24" t="n">
        <f aca="false">-SUM(N85:AE85)</f>
        <v>-40</v>
      </c>
      <c r="AG85" s="25" t="n">
        <f aca="false">SUM(H85:K85)+AF85+O85</f>
        <v>0</v>
      </c>
    </row>
    <row r="86" s="26" customFormat="true" ht="20.25" hidden="false" customHeight="true" outlineLevel="0" collapsed="false">
      <c r="A86" s="15" t="n">
        <v>42978</v>
      </c>
      <c r="B86" s="16"/>
      <c r="C86" s="17" t="s">
        <v>96</v>
      </c>
      <c r="D86" s="17"/>
      <c r="E86" s="17"/>
      <c r="F86" s="42"/>
      <c r="G86" s="43" t="s">
        <v>767</v>
      </c>
      <c r="H86" s="21" t="n">
        <v>60</v>
      </c>
      <c r="I86" s="21"/>
      <c r="J86" s="21"/>
      <c r="K86" s="21"/>
      <c r="L86" s="23"/>
      <c r="M86" s="24" t="n">
        <f aca="false">SUM(H86:J86,K86/1.12)</f>
        <v>60</v>
      </c>
      <c r="N86" s="24" t="n">
        <f aca="false">K86/1.12*0.12</f>
        <v>0</v>
      </c>
      <c r="O86" s="24" t="n">
        <f aca="false">-SUM(I86:J86,K86/1.12)*L86</f>
        <v>-0</v>
      </c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 t="n">
        <v>60</v>
      </c>
      <c r="AB86" s="24"/>
      <c r="AC86" s="24"/>
      <c r="AD86" s="24"/>
      <c r="AE86" s="24"/>
      <c r="AF86" s="24" t="n">
        <f aca="false">-SUM(N86:AE86)</f>
        <v>-60</v>
      </c>
      <c r="AG86" s="25" t="n">
        <f aca="false">SUM(H86:K86)+AF86+O86</f>
        <v>0</v>
      </c>
    </row>
    <row r="87" s="26" customFormat="true" ht="20.25" hidden="false" customHeight="true" outlineLevel="0" collapsed="false">
      <c r="A87" s="15"/>
      <c r="B87" s="16"/>
      <c r="C87" s="17"/>
      <c r="D87" s="17"/>
      <c r="E87" s="17"/>
      <c r="F87" s="42"/>
      <c r="G87" s="43"/>
      <c r="H87" s="21"/>
      <c r="I87" s="21"/>
      <c r="J87" s="21"/>
      <c r="K87" s="21"/>
      <c r="L87" s="23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5"/>
    </row>
    <row r="88" s="26" customFormat="true" ht="20.25" hidden="false" customHeight="true" outlineLevel="0" collapsed="false">
      <c r="A88" s="15"/>
      <c r="B88" s="16"/>
      <c r="C88" s="17"/>
      <c r="D88" s="17"/>
      <c r="E88" s="17"/>
      <c r="F88" s="42"/>
      <c r="G88" s="43"/>
      <c r="H88" s="21"/>
      <c r="I88" s="21"/>
      <c r="J88" s="21"/>
      <c r="K88" s="22"/>
      <c r="L88" s="23"/>
      <c r="M88" s="24" t="n">
        <f aca="false">SUM(H88:J88,K88/1.12)</f>
        <v>0</v>
      </c>
      <c r="N88" s="24" t="n">
        <f aca="false">K88/1.12*0.12</f>
        <v>0</v>
      </c>
      <c r="O88" s="24" t="n">
        <f aca="false">-SUM(I88:J88,K88/1.12)*L88</f>
        <v>-0</v>
      </c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 t="n">
        <f aca="false">-SUM(N88:AE88)</f>
        <v>-0</v>
      </c>
      <c r="AG88" s="25" t="n">
        <f aca="false">SUM(H88:K88)+AF88+O88</f>
        <v>0</v>
      </c>
    </row>
    <row r="89" s="57" customFormat="true" ht="12" hidden="false" customHeight="true" outlineLevel="0" collapsed="false">
      <c r="A89" s="51"/>
      <c r="B89" s="52"/>
      <c r="C89" s="53"/>
      <c r="D89" s="54"/>
      <c r="E89" s="54"/>
      <c r="F89" s="55"/>
      <c r="G89" s="53"/>
      <c r="H89" s="56" t="n">
        <f aca="false">SUM(H5:H88)</f>
        <v>2971</v>
      </c>
      <c r="I89" s="56" t="n">
        <f aca="false">SUM(I5:I88)</f>
        <v>0</v>
      </c>
      <c r="J89" s="56" t="n">
        <f aca="false">SUM(J5:J88)</f>
        <v>9366.06</v>
      </c>
      <c r="K89" s="56" t="n">
        <f aca="false">SUM(K5:K88)</f>
        <v>29356.28</v>
      </c>
      <c r="L89" s="56" t="n">
        <f aca="false">SUM(L5:L88)</f>
        <v>0.07</v>
      </c>
      <c r="M89" s="56" t="n">
        <f aca="false">SUM(M5:M88)</f>
        <v>38548.0242857143</v>
      </c>
      <c r="N89" s="56" t="n">
        <f aca="false">SUM(N5:N88)</f>
        <v>3145.31571428571</v>
      </c>
      <c r="O89" s="56" t="n">
        <f aca="false">SUM(O5:O88)</f>
        <v>-78.7677142857143</v>
      </c>
      <c r="P89" s="56" t="n">
        <f aca="false">SUM(P5:P88)</f>
        <v>24977.26</v>
      </c>
      <c r="Q89" s="56" t="n">
        <f aca="false">SUM(Q5:Q88)</f>
        <v>2233.04</v>
      </c>
      <c r="R89" s="56" t="n">
        <f aca="false">SUM(R5:R88)</f>
        <v>687.5</v>
      </c>
      <c r="S89" s="56" t="n">
        <f aca="false">SUM(S5:S88)</f>
        <v>1308.03</v>
      </c>
      <c r="T89" s="56" t="n">
        <f aca="false">SUM(T5:T88)</f>
        <v>1609.59</v>
      </c>
      <c r="U89" s="56" t="n">
        <f aca="false">SUM(U5:U88)</f>
        <v>2767.86</v>
      </c>
      <c r="V89" s="56" t="n">
        <f aca="false">SUM(V5:V88)</f>
        <v>0</v>
      </c>
      <c r="W89" s="56" t="n">
        <f aca="false">SUM(W5:W88)</f>
        <v>0</v>
      </c>
      <c r="X89" s="56" t="n">
        <f aca="false">SUM(X5:X88)</f>
        <v>872.59</v>
      </c>
      <c r="Y89" s="56" t="n">
        <f aca="false">SUM(Y5:Y88)</f>
        <v>972.1</v>
      </c>
      <c r="Z89" s="56" t="n">
        <f aca="false">SUM(Z5:Z88)</f>
        <v>269.06</v>
      </c>
      <c r="AA89" s="56" t="n">
        <f aca="false">SUM(AA5:AA88)</f>
        <v>920</v>
      </c>
      <c r="AB89" s="56" t="n">
        <f aca="false">SUM(AB5:AB88)</f>
        <v>731</v>
      </c>
      <c r="AC89" s="56" t="n">
        <f aca="false">SUM(AC5:AC88)</f>
        <v>0</v>
      </c>
      <c r="AD89" s="56" t="n">
        <f aca="false">SUM(AD5:AD88)</f>
        <v>0</v>
      </c>
      <c r="AE89" s="56" t="n">
        <f aca="false">SUM(AE5:AE88)</f>
        <v>1200</v>
      </c>
      <c r="AF89" s="56" t="n">
        <f aca="false">SUM(AF5:AF88)</f>
        <v>-41614.578</v>
      </c>
      <c r="AG89" s="56" t="n">
        <f aca="false">SUM(AG5:AG88)</f>
        <v>-0.00571428571449095</v>
      </c>
    </row>
    <row r="90" customFormat="false" ht="12" hidden="false" customHeight="true" outlineLevel="0" collapsed="false"/>
    <row r="91" customFormat="false" ht="12" hidden="false" customHeight="true" outlineLevel="0" collapsed="false">
      <c r="K91" s="77" t="n">
        <f aca="false">+K89+J89+H89</f>
        <v>41693.34</v>
      </c>
      <c r="AF91" s="77" t="n">
        <f aca="false">+AF89</f>
        <v>-41614.578</v>
      </c>
    </row>
    <row r="92" customFormat="false" ht="12" hidden="false" customHeight="true" outlineLevel="0" collapsed="false"/>
    <row r="93" customFormat="false" ht="12" hidden="false" customHeight="true" outlineLevel="0" collapsed="false">
      <c r="C93" s="58" t="s">
        <v>140</v>
      </c>
      <c r="G93" s="57"/>
      <c r="K93" s="59"/>
      <c r="L93" s="59"/>
      <c r="M93" s="59"/>
    </row>
    <row r="94" customFormat="false" ht="12" hidden="false" customHeight="true" outlineLevel="0" collapsed="false"/>
    <row r="95" customFormat="false" ht="12" hidden="false" customHeight="true" outlineLevel="0" collapsed="false"/>
    <row r="96" customFormat="false" ht="12" hidden="false" customHeight="true" outlineLevel="0" collapsed="false">
      <c r="A96" s="3"/>
      <c r="B96" s="3"/>
      <c r="D96" s="3"/>
      <c r="E96" s="3"/>
      <c r="F96" s="3"/>
      <c r="H96" s="3"/>
      <c r="I96" s="3"/>
      <c r="J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customFormat="false" ht="12" hidden="false" customHeight="true" outlineLevel="0" collapsed="false"/>
    <row r="98" customFormat="false" ht="12" hidden="false" customHeight="true" outlineLevel="0" collapsed="false"/>
    <row r="99" customFormat="false" ht="12" hidden="false" customHeight="true" outlineLevel="0" collapsed="false">
      <c r="AF99" s="5" t="e">
        <f aca="false">AF91++</f>
        <v>#N/A</v>
      </c>
    </row>
    <row r="100" customFormat="false" ht="12" hidden="false" customHeight="true" outlineLevel="0" collapsed="false"/>
    <row r="101" customFormat="false" ht="12" hidden="false" customHeight="true" outlineLevel="0" collapsed="false"/>
    <row r="102" customFormat="false" ht="12" hidden="false" customHeight="true" outlineLevel="0" collapsed="false"/>
    <row r="103" customFormat="false" ht="12" hidden="false" customHeight="true" outlineLevel="0" collapsed="false">
      <c r="Q103" s="5" t="n">
        <v>0</v>
      </c>
    </row>
    <row r="104" customFormat="false" ht="12" hidden="false" customHeight="true" outlineLevel="0" collapsed="false"/>
  </sheetData>
  <mergeCells count="1">
    <mergeCell ref="K93:M9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94"/>
  <sheetViews>
    <sheetView showFormulas="false" showGridLines="true" showRowColHeaders="true" showZeros="true" rightToLeft="false" tabSelected="true" showOutlineSymbols="true" defaultGridColor="true" view="normal" topLeftCell="AA1" colorId="64" zoomScale="90" zoomScaleNormal="90" zoomScalePageLayoutView="100" workbookViewId="0">
      <selection pane="topLeft" activeCell="AT4" activeCellId="0" sqref="AT4"/>
    </sheetView>
  </sheetViews>
  <sheetFormatPr defaultRowHeight="11.25" zeroHeight="false" outlineLevelRow="0" outlineLevelCol="0"/>
  <cols>
    <col collapsed="false" customWidth="true" hidden="false" outlineLevel="0" max="1" min="1" style="1" width="12.05"/>
    <col collapsed="false" customWidth="true" hidden="true" outlineLevel="0" max="2" min="2" style="2" width="9.17"/>
    <col collapsed="false" customWidth="true" hidden="false" outlineLevel="0" max="3" min="3" style="3" width="32.58"/>
    <col collapsed="false" customWidth="true" hidden="false" outlineLevel="0" max="4" min="4" style="4" width="17.63"/>
    <col collapsed="false" customWidth="true" hidden="false" outlineLevel="0" max="5" min="5" style="4" width="28.61"/>
    <col collapsed="false" customWidth="true" hidden="false" outlineLevel="0" max="6" min="6" style="2" width="9.89"/>
    <col collapsed="false" customWidth="true" hidden="false" outlineLevel="0" max="7" min="7" style="3" width="34.73"/>
    <col collapsed="false" customWidth="true" hidden="false" outlineLevel="0" max="8" min="8" style="5" width="10.07"/>
    <col collapsed="false" customWidth="true" hidden="false" outlineLevel="0" max="9" min="9" style="5" width="10.61"/>
    <col collapsed="false" customWidth="true" hidden="false" outlineLevel="0" max="10" min="10" style="5" width="12.76"/>
    <col collapsed="false" customWidth="true" hidden="false" outlineLevel="0" max="11" min="11" style="5" width="15.29"/>
    <col collapsed="false" customWidth="true" hidden="false" outlineLevel="0" max="12" min="12" style="6" width="10.24"/>
    <col collapsed="false" customWidth="true" hidden="false" outlineLevel="0" max="13" min="13" style="5" width="14.39"/>
    <col collapsed="false" customWidth="true" hidden="false" outlineLevel="0" max="14" min="14" style="5" width="9.89"/>
    <col collapsed="false" customWidth="true" hidden="false" outlineLevel="0" max="15" min="15" style="5" width="10.43"/>
    <col collapsed="false" customWidth="true" hidden="false" outlineLevel="0" max="16" min="16" style="5" width="14.39"/>
    <col collapsed="false" customWidth="true" hidden="false" outlineLevel="0" max="17" min="17" style="5" width="12.59"/>
    <col collapsed="false" customWidth="true" hidden="false" outlineLevel="0" max="18" min="18" style="5" width="10.78"/>
    <col collapsed="false" customWidth="true" hidden="false" outlineLevel="0" max="19" min="19" style="5" width="10.43"/>
    <col collapsed="false" customWidth="true" hidden="false" outlineLevel="0" max="22" min="20" style="5" width="12.41"/>
    <col collapsed="false" customWidth="true" hidden="false" outlineLevel="0" max="24" min="23" style="5" width="9.89"/>
    <col collapsed="false" customWidth="true" hidden="false" outlineLevel="0" max="25" min="25" style="5" width="10.61"/>
    <col collapsed="false" customWidth="true" hidden="false" outlineLevel="0" max="26" min="26" style="5" width="12.76"/>
    <col collapsed="false" customWidth="true" hidden="false" outlineLevel="0" max="27" min="27" style="5" width="9.89"/>
    <col collapsed="false" customWidth="true" hidden="false" outlineLevel="0" max="28" min="28" style="5" width="11.87"/>
    <col collapsed="false" customWidth="true" hidden="false" outlineLevel="0" max="29" min="29" style="5" width="12.41"/>
    <col collapsed="false" customWidth="true" hidden="false" outlineLevel="0" max="30" min="30" style="5" width="9.89"/>
    <col collapsed="false" customWidth="true" hidden="false" outlineLevel="0" max="31" min="31" style="5" width="10.78"/>
    <col collapsed="false" customWidth="true" hidden="false" outlineLevel="0" max="32" min="32" style="5" width="11.87"/>
    <col collapsed="false" customWidth="true" hidden="false" outlineLevel="0" max="33" min="33" style="3" width="12.41"/>
    <col collapsed="false" customWidth="false" hidden="false" outlineLevel="0" max="257" min="34" style="3" width="11.5"/>
    <col collapsed="false" customWidth="false" hidden="false" outlineLevel="0" max="1025" min="258" style="0" width="11.5"/>
  </cols>
  <sheetData>
    <row r="1" customFormat="false" ht="12" hidden="false" customHeight="true" outlineLevel="0" collapsed="false">
      <c r="A1" s="7" t="s">
        <v>0</v>
      </c>
      <c r="C1" s="8"/>
    </row>
    <row r="2" customFormat="false" ht="12" hidden="false" customHeight="true" outlineLevel="0" collapsed="false">
      <c r="A2" s="7" t="s">
        <v>1</v>
      </c>
    </row>
    <row r="3" customFormat="false" ht="12" hidden="false" customHeight="true" outlineLevel="0" collapsed="false">
      <c r="A3" s="7" t="s">
        <v>768</v>
      </c>
      <c r="B3" s="8"/>
      <c r="C3" s="9"/>
      <c r="N3" s="10" t="n">
        <v>1301</v>
      </c>
      <c r="O3" s="10" t="n">
        <v>2402</v>
      </c>
      <c r="P3" s="10" t="n">
        <v>5001</v>
      </c>
      <c r="Q3" s="10" t="n">
        <v>5002</v>
      </c>
      <c r="R3" s="10" t="n">
        <v>6220</v>
      </c>
      <c r="S3" s="10" t="n">
        <v>6219</v>
      </c>
      <c r="T3" s="10" t="n">
        <v>6212</v>
      </c>
      <c r="U3" s="10"/>
      <c r="V3" s="10" t="n">
        <v>6222</v>
      </c>
      <c r="W3" s="10" t="n">
        <v>6229</v>
      </c>
      <c r="X3" s="10" t="n">
        <v>6211</v>
      </c>
      <c r="Y3" s="10" t="s">
        <v>3</v>
      </c>
      <c r="Z3" s="10"/>
      <c r="AA3" s="10" t="n">
        <v>6230</v>
      </c>
      <c r="AB3" s="10" t="s">
        <v>4</v>
      </c>
      <c r="AC3" s="10" t="n">
        <v>6202</v>
      </c>
      <c r="AD3" s="10" t="n">
        <v>6109</v>
      </c>
      <c r="AE3" s="10" t="n">
        <v>6236</v>
      </c>
      <c r="AF3" s="10" t="n">
        <v>1002</v>
      </c>
    </row>
    <row r="4" s="14" customFormat="true" ht="30" hidden="false" customHeight="true" outlineLevel="0" collapsed="false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22</v>
      </c>
      <c r="S4" s="13" t="s">
        <v>23</v>
      </c>
      <c r="T4" s="13" t="s">
        <v>24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3" t="s">
        <v>33</v>
      </c>
      <c r="AD4" s="13" t="s">
        <v>34</v>
      </c>
      <c r="AE4" s="13" t="s">
        <v>35</v>
      </c>
      <c r="AF4" s="13" t="s">
        <v>36</v>
      </c>
    </row>
    <row r="5" s="26" customFormat="true" ht="19.5" hidden="false" customHeight="true" outlineLevel="0" collapsed="false">
      <c r="A5" s="15" t="n">
        <v>42980</v>
      </c>
      <c r="B5" s="73"/>
      <c r="C5" s="74" t="s">
        <v>399</v>
      </c>
      <c r="D5" s="74" t="s">
        <v>216</v>
      </c>
      <c r="E5" s="74" t="s">
        <v>59</v>
      </c>
      <c r="F5" s="42" t="n">
        <v>22287</v>
      </c>
      <c r="G5" s="42" t="s">
        <v>218</v>
      </c>
      <c r="H5" s="21"/>
      <c r="I5" s="21"/>
      <c r="J5" s="21"/>
      <c r="K5" s="21" t="n">
        <v>35</v>
      </c>
      <c r="L5" s="23"/>
      <c r="M5" s="24" t="n">
        <f aca="false">SUM(H5:J5,K5/1.12)</f>
        <v>31.25</v>
      </c>
      <c r="N5" s="24" t="n">
        <f aca="false">K5/1.12*0.12</f>
        <v>3.75</v>
      </c>
      <c r="O5" s="24" t="n">
        <f aca="false">-SUM(I5:J5,K5/1.12)*L5</f>
        <v>-0</v>
      </c>
      <c r="P5" s="24"/>
      <c r="Q5" s="24" t="n">
        <v>31.25</v>
      </c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 t="n">
        <f aca="false">-SUM(N5:AE5)</f>
        <v>-35</v>
      </c>
      <c r="AG5" s="25" t="n">
        <f aca="false">SUM(H5:K5)+AF5+O5</f>
        <v>0</v>
      </c>
    </row>
    <row r="6" s="26" customFormat="true" ht="19.5" hidden="false" customHeight="true" outlineLevel="0" collapsed="false">
      <c r="A6" s="15" t="n">
        <v>42980</v>
      </c>
      <c r="B6" s="73"/>
      <c r="C6" s="74" t="s">
        <v>88</v>
      </c>
      <c r="D6" s="74"/>
      <c r="E6" s="74"/>
      <c r="F6" s="42"/>
      <c r="G6" s="43" t="s">
        <v>769</v>
      </c>
      <c r="H6" s="21" t="n">
        <v>100</v>
      </c>
      <c r="I6" s="21"/>
      <c r="J6" s="21"/>
      <c r="K6" s="21"/>
      <c r="L6" s="23"/>
      <c r="M6" s="24" t="n">
        <f aca="false">SUM(H6:J6,K6/1.12)</f>
        <v>100</v>
      </c>
      <c r="N6" s="24" t="n">
        <f aca="false">K6/1.12*0.12</f>
        <v>0</v>
      </c>
      <c r="O6" s="24" t="n">
        <f aca="false">-SUM(I6:J6,K6/1.12)*L6</f>
        <v>-0</v>
      </c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 t="n">
        <v>100</v>
      </c>
      <c r="AB6" s="24"/>
      <c r="AC6" s="24"/>
      <c r="AD6" s="24"/>
      <c r="AE6" s="24"/>
      <c r="AF6" s="24" t="n">
        <f aca="false">-SUM(N6:AE6)</f>
        <v>-100</v>
      </c>
      <c r="AG6" s="25" t="n">
        <f aca="false">SUM(H6:K6)+AF6+O6</f>
        <v>0</v>
      </c>
    </row>
    <row r="7" s="26" customFormat="true" ht="19.5" hidden="false" customHeight="true" outlineLevel="0" collapsed="false">
      <c r="A7" s="15" t="n">
        <v>42980</v>
      </c>
      <c r="B7" s="73"/>
      <c r="C7" s="17" t="s">
        <v>37</v>
      </c>
      <c r="D7" s="17" t="s">
        <v>105</v>
      </c>
      <c r="E7" s="17" t="s">
        <v>39</v>
      </c>
      <c r="F7" s="42" t="n">
        <v>622125</v>
      </c>
      <c r="G7" s="43" t="s">
        <v>770</v>
      </c>
      <c r="H7" s="21"/>
      <c r="I7" s="21"/>
      <c r="J7" s="21"/>
      <c r="K7" s="21" t="n">
        <v>28</v>
      </c>
      <c r="L7" s="23"/>
      <c r="M7" s="24" t="n">
        <f aca="false">SUM(H7:J7,K7/1.12)</f>
        <v>25</v>
      </c>
      <c r="N7" s="24" t="n">
        <f aca="false">K7/1.12*0.12</f>
        <v>3</v>
      </c>
      <c r="O7" s="24" t="n">
        <f aca="false">-SUM(I7:J7,K7/1.12)*L7</f>
        <v>-0</v>
      </c>
      <c r="P7" s="24"/>
      <c r="Q7" s="24"/>
      <c r="R7" s="24"/>
      <c r="S7" s="24"/>
      <c r="T7" s="24"/>
      <c r="U7" s="24"/>
      <c r="V7" s="24"/>
      <c r="W7" s="24"/>
      <c r="X7" s="24"/>
      <c r="Y7" s="24"/>
      <c r="Z7" s="24" t="n">
        <v>25</v>
      </c>
      <c r="AA7" s="24"/>
      <c r="AB7" s="24"/>
      <c r="AC7" s="24"/>
      <c r="AD7" s="24"/>
      <c r="AE7" s="24"/>
      <c r="AF7" s="24" t="n">
        <f aca="false">-SUM(N7:AE7)</f>
        <v>-28</v>
      </c>
      <c r="AG7" s="25" t="n">
        <f aca="false">SUM(H7:K7)+AF7+O7</f>
        <v>0</v>
      </c>
    </row>
    <row r="8" s="26" customFormat="true" ht="19.5" hidden="false" customHeight="true" outlineLevel="0" collapsed="false">
      <c r="A8" s="15" t="n">
        <v>42980</v>
      </c>
      <c r="B8" s="73"/>
      <c r="C8" s="74" t="s">
        <v>771</v>
      </c>
      <c r="D8" s="74" t="s">
        <v>280</v>
      </c>
      <c r="E8" s="74" t="s">
        <v>116</v>
      </c>
      <c r="F8" s="42" t="n">
        <v>1551</v>
      </c>
      <c r="G8" s="43" t="s">
        <v>772</v>
      </c>
      <c r="H8" s="21"/>
      <c r="I8" s="21"/>
      <c r="J8" s="21" t="n">
        <v>3965</v>
      </c>
      <c r="K8" s="21"/>
      <c r="L8" s="23"/>
      <c r="M8" s="24" t="n">
        <f aca="false">SUM(H8:J8,K8/1.12)</f>
        <v>3965</v>
      </c>
      <c r="N8" s="24" t="n">
        <f aca="false">K8/1.12*0.12</f>
        <v>0</v>
      </c>
      <c r="O8" s="24" t="n">
        <f aca="false">-SUM(I8:J8,K8/1.12)*L8</f>
        <v>-0</v>
      </c>
      <c r="P8" s="24" t="n">
        <v>3965</v>
      </c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 t="n">
        <f aca="false">-SUM(N8:AE8)</f>
        <v>-3965</v>
      </c>
      <c r="AG8" s="25" t="n">
        <f aca="false">SUM(H8:K8)+AF8+O8</f>
        <v>0</v>
      </c>
    </row>
    <row r="9" s="26" customFormat="true" ht="19.5" hidden="false" customHeight="true" outlineLevel="0" collapsed="false">
      <c r="A9" s="15" t="n">
        <v>42980</v>
      </c>
      <c r="B9" s="73"/>
      <c r="C9" s="17" t="s">
        <v>692</v>
      </c>
      <c r="D9" s="17" t="s">
        <v>77</v>
      </c>
      <c r="E9" s="17" t="s">
        <v>39</v>
      </c>
      <c r="F9" s="42" t="n">
        <v>24447</v>
      </c>
      <c r="G9" s="43" t="s">
        <v>773</v>
      </c>
      <c r="H9" s="21"/>
      <c r="I9" s="21"/>
      <c r="J9" s="21" t="n">
        <v>137</v>
      </c>
      <c r="K9" s="21"/>
      <c r="L9" s="23"/>
      <c r="M9" s="24" t="n">
        <f aca="false">SUM(H9:J9,K9/1.12)</f>
        <v>137</v>
      </c>
      <c r="N9" s="24" t="n">
        <f aca="false">K9/1.12*0.12</f>
        <v>0</v>
      </c>
      <c r="O9" s="24" t="n">
        <f aca="false">-SUM(I9:J9,K9/1.12)*L9</f>
        <v>-0</v>
      </c>
      <c r="P9" s="24" t="n">
        <v>137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 t="n">
        <f aca="false">-SUM(N9:AE9)</f>
        <v>-137</v>
      </c>
      <c r="AG9" s="25" t="n">
        <f aca="false">SUM(H9:K9)+AF9+O9</f>
        <v>0</v>
      </c>
    </row>
    <row r="10" s="26" customFormat="true" ht="19.5" hidden="false" customHeight="true" outlineLevel="0" collapsed="false">
      <c r="A10" s="15" t="n">
        <v>42980</v>
      </c>
      <c r="B10" s="73"/>
      <c r="C10" s="17" t="s">
        <v>692</v>
      </c>
      <c r="D10" s="17" t="s">
        <v>77</v>
      </c>
      <c r="E10" s="17" t="s">
        <v>39</v>
      </c>
      <c r="F10" s="42" t="n">
        <v>24447</v>
      </c>
      <c r="G10" s="43" t="s">
        <v>774</v>
      </c>
      <c r="H10" s="21"/>
      <c r="I10" s="21"/>
      <c r="J10" s="21"/>
      <c r="K10" s="21" t="n">
        <f aca="false">38.75+52.5</f>
        <v>91.25</v>
      </c>
      <c r="L10" s="23"/>
      <c r="M10" s="24" t="n">
        <f aca="false">SUM(H10:J10,K10/1.12)</f>
        <v>81.4732142857143</v>
      </c>
      <c r="N10" s="24" t="n">
        <f aca="false">K10/1.12*0.12</f>
        <v>9.77678571428571</v>
      </c>
      <c r="O10" s="24" t="n">
        <f aca="false">-SUM(I10:J10,K10/1.12)*L10</f>
        <v>-0</v>
      </c>
      <c r="P10" s="24"/>
      <c r="Q10" s="24"/>
      <c r="R10" s="24" t="n">
        <v>81.47</v>
      </c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 t="n">
        <f aca="false">-SUM(N10:AE10)</f>
        <v>-91.2467857142857</v>
      </c>
      <c r="AG10" s="25" t="n">
        <f aca="false">SUM(H10:K10)+AF10+O10</f>
        <v>0.00321428571429294</v>
      </c>
    </row>
    <row r="11" s="26" customFormat="true" ht="19.5" hidden="false" customHeight="true" outlineLevel="0" collapsed="false">
      <c r="A11" s="15" t="n">
        <v>42980</v>
      </c>
      <c r="B11" s="73"/>
      <c r="C11" s="74" t="s">
        <v>46</v>
      </c>
      <c r="D11" s="74" t="s">
        <v>47</v>
      </c>
      <c r="E11" s="74" t="s">
        <v>531</v>
      </c>
      <c r="F11" s="42" t="n">
        <v>61497</v>
      </c>
      <c r="G11" s="43" t="s">
        <v>775</v>
      </c>
      <c r="H11" s="21"/>
      <c r="I11" s="21"/>
      <c r="J11" s="21" t="n">
        <v>787</v>
      </c>
      <c r="K11" s="21"/>
      <c r="L11" s="23" t="n">
        <v>0.01</v>
      </c>
      <c r="M11" s="24" t="n">
        <f aca="false">SUM(H11:J11,K11/1.12)</f>
        <v>787</v>
      </c>
      <c r="N11" s="24" t="n">
        <f aca="false">K11/1.12*0.12</f>
        <v>0</v>
      </c>
      <c r="O11" s="24" t="n">
        <f aca="false">-SUM(I11:J11,K11/1.12)*L11</f>
        <v>-7.87</v>
      </c>
      <c r="P11" s="24" t="n">
        <v>787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 t="n">
        <f aca="false">-SUM(N11:AE11)</f>
        <v>-779.13</v>
      </c>
      <c r="AG11" s="25" t="n">
        <f aca="false">SUM(H11:K11)+AF11+O11</f>
        <v>0</v>
      </c>
    </row>
    <row r="12" s="26" customFormat="true" ht="19.5" hidden="false" customHeight="true" outlineLevel="0" collapsed="false">
      <c r="A12" s="15" t="n">
        <v>42980</v>
      </c>
      <c r="B12" s="73"/>
      <c r="C12" s="74" t="s">
        <v>46</v>
      </c>
      <c r="D12" s="74" t="s">
        <v>47</v>
      </c>
      <c r="E12" s="74" t="s">
        <v>531</v>
      </c>
      <c r="F12" s="42" t="n">
        <v>61497</v>
      </c>
      <c r="G12" s="43" t="s">
        <v>776</v>
      </c>
      <c r="H12" s="21"/>
      <c r="I12" s="21"/>
      <c r="J12" s="21"/>
      <c r="K12" s="21" t="n">
        <f aca="false">3709.35+445.15</f>
        <v>4154.5</v>
      </c>
      <c r="L12" s="23" t="n">
        <v>0.01</v>
      </c>
      <c r="M12" s="24" t="n">
        <f aca="false">SUM(H12:J12,K12/1.12)</f>
        <v>3709.375</v>
      </c>
      <c r="N12" s="24" t="n">
        <f aca="false">K12/1.12*0.12</f>
        <v>445.125</v>
      </c>
      <c r="O12" s="24" t="n">
        <f aca="false">-SUM(I12:J12,K12/1.12)*L12</f>
        <v>-37.09375</v>
      </c>
      <c r="P12" s="24" t="n">
        <v>3709.38</v>
      </c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 t="n">
        <f aca="false">-SUM(N12:AE12)</f>
        <v>-4117.41125</v>
      </c>
      <c r="AG12" s="25" t="n">
        <f aca="false">SUM(H12:K12)+AF12+O12</f>
        <v>-0.00500000000010203</v>
      </c>
    </row>
    <row r="13" s="26" customFormat="true" ht="20.25" hidden="false" customHeight="true" outlineLevel="0" collapsed="false">
      <c r="A13" s="15" t="n">
        <v>42982</v>
      </c>
      <c r="B13" s="16"/>
      <c r="C13" s="17" t="s">
        <v>692</v>
      </c>
      <c r="D13" s="17" t="s">
        <v>77</v>
      </c>
      <c r="E13" s="17" t="s">
        <v>39</v>
      </c>
      <c r="F13" s="42" t="n">
        <v>25067</v>
      </c>
      <c r="G13" s="43" t="s">
        <v>110</v>
      </c>
      <c r="H13" s="21"/>
      <c r="I13" s="21"/>
      <c r="J13" s="21"/>
      <c r="K13" s="21" t="n">
        <v>179.9</v>
      </c>
      <c r="L13" s="23"/>
      <c r="M13" s="24" t="n">
        <f aca="false">SUM(H13:J13,K13/1.12)</f>
        <v>160.625</v>
      </c>
      <c r="N13" s="24" t="n">
        <f aca="false">K13/1.12*0.12</f>
        <v>19.275</v>
      </c>
      <c r="O13" s="24" t="n">
        <f aca="false">-SUM(I13:J13,K13/1.12)*L13</f>
        <v>-0</v>
      </c>
      <c r="P13" s="24" t="n">
        <v>160.63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 t="n">
        <f aca="false">-SUM(N13:AE13)</f>
        <v>-179.905</v>
      </c>
      <c r="AG13" s="25" t="n">
        <f aca="false">SUM(H13:K13)+AF13+O13</f>
        <v>-0.00499999999999545</v>
      </c>
    </row>
    <row r="14" s="26" customFormat="true" ht="20.25" hidden="false" customHeight="true" outlineLevel="0" collapsed="false">
      <c r="A14" s="15" t="n">
        <v>42982</v>
      </c>
      <c r="B14" s="16"/>
      <c r="C14" s="17" t="s">
        <v>692</v>
      </c>
      <c r="D14" s="17" t="s">
        <v>77</v>
      </c>
      <c r="E14" s="17" t="s">
        <v>39</v>
      </c>
      <c r="F14" s="42" t="n">
        <v>25076</v>
      </c>
      <c r="G14" s="43" t="s">
        <v>777</v>
      </c>
      <c r="H14" s="21"/>
      <c r="I14" s="21"/>
      <c r="J14" s="21"/>
      <c r="K14" s="21" t="n">
        <v>351</v>
      </c>
      <c r="L14" s="23"/>
      <c r="M14" s="24" t="n">
        <f aca="false">SUM(H14:J14,K14/1.12)</f>
        <v>313.392857142857</v>
      </c>
      <c r="N14" s="24" t="n">
        <f aca="false">K14/1.12*0.12</f>
        <v>37.6071428571429</v>
      </c>
      <c r="O14" s="24" t="n">
        <f aca="false">-SUM(I14:J14,K14/1.12)*L14</f>
        <v>-0</v>
      </c>
      <c r="P14" s="24" t="n">
        <v>313.39</v>
      </c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 t="n">
        <f aca="false">-SUM(N14:AE14)</f>
        <v>-350.997142857143</v>
      </c>
      <c r="AG14" s="25" t="n">
        <f aca="false">SUM(H14:K14)+AF14+O14</f>
        <v>0.00285714285718086</v>
      </c>
    </row>
    <row r="15" s="26" customFormat="true" ht="20.25" hidden="false" customHeight="true" outlineLevel="0" collapsed="false">
      <c r="A15" s="15" t="n">
        <v>42982</v>
      </c>
      <c r="B15" s="16"/>
      <c r="C15" s="17" t="s">
        <v>224</v>
      </c>
      <c r="D15" s="17" t="s">
        <v>127</v>
      </c>
      <c r="E15" s="17" t="s">
        <v>413</v>
      </c>
      <c r="F15" s="42" t="n">
        <v>20930</v>
      </c>
      <c r="G15" s="43" t="s">
        <v>618</v>
      </c>
      <c r="H15" s="21"/>
      <c r="I15" s="21"/>
      <c r="J15" s="21"/>
      <c r="K15" s="21" t="n">
        <v>1022.04</v>
      </c>
      <c r="L15" s="23"/>
      <c r="M15" s="24" t="n">
        <f aca="false">SUM(H15:J15,K15/1.12)</f>
        <v>912.535714285714</v>
      </c>
      <c r="N15" s="24" t="n">
        <f aca="false">K15/1.12*0.12</f>
        <v>109.504285714286</v>
      </c>
      <c r="O15" s="24" t="n">
        <f aca="false">-SUM(I15:J15,K15/1.12)*L15</f>
        <v>-0</v>
      </c>
      <c r="P15" s="24" t="n">
        <v>912.54</v>
      </c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 t="n">
        <f aca="false">-SUM(N15:AE15)</f>
        <v>-1022.04428571429</v>
      </c>
      <c r="AG15" s="25" t="n">
        <f aca="false">SUM(H15:K15)+AF15+O15</f>
        <v>-0.00428571428574287</v>
      </c>
    </row>
    <row r="16" s="26" customFormat="true" ht="20.25" hidden="false" customHeight="true" outlineLevel="0" collapsed="false">
      <c r="A16" s="15" t="n">
        <v>42982</v>
      </c>
      <c r="B16" s="16"/>
      <c r="C16" s="74" t="s">
        <v>46</v>
      </c>
      <c r="D16" s="74" t="s">
        <v>47</v>
      </c>
      <c r="E16" s="74" t="s">
        <v>531</v>
      </c>
      <c r="F16" s="42" t="n">
        <v>76783</v>
      </c>
      <c r="G16" s="43" t="s">
        <v>53</v>
      </c>
      <c r="H16" s="21"/>
      <c r="I16" s="21"/>
      <c r="J16" s="21"/>
      <c r="K16" s="21" t="n">
        <v>148.5</v>
      </c>
      <c r="L16" s="23"/>
      <c r="M16" s="24" t="n">
        <f aca="false">SUM(H16:J16,K16/1.12)</f>
        <v>132.589285714286</v>
      </c>
      <c r="N16" s="24" t="n">
        <f aca="false">K16/1.12*0.12</f>
        <v>15.9107142857143</v>
      </c>
      <c r="O16" s="24" t="n">
        <f aca="false">-SUM(I16:J16,K16/1.12)*L16</f>
        <v>-0</v>
      </c>
      <c r="P16" s="24"/>
      <c r="Q16" s="24" t="n">
        <v>132.59</v>
      </c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 t="n">
        <f aca="false">-SUM(N16:AE16)</f>
        <v>-148.500714285714</v>
      </c>
      <c r="AG16" s="25" t="n">
        <f aca="false">SUM(H16:K16)+AF16+O16</f>
        <v>-0.000714285714281004</v>
      </c>
    </row>
    <row r="17" s="26" customFormat="true" ht="20.25" hidden="false" customHeight="true" outlineLevel="0" collapsed="false">
      <c r="A17" s="15" t="n">
        <v>42982</v>
      </c>
      <c r="B17" s="16"/>
      <c r="C17" s="74" t="s">
        <v>46</v>
      </c>
      <c r="D17" s="74" t="s">
        <v>47</v>
      </c>
      <c r="E17" s="74" t="s">
        <v>531</v>
      </c>
      <c r="F17" s="42" t="n">
        <v>60289</v>
      </c>
      <c r="G17" s="43" t="s">
        <v>778</v>
      </c>
      <c r="H17" s="21"/>
      <c r="I17" s="21"/>
      <c r="J17" s="21"/>
      <c r="K17" s="21" t="n">
        <v>998.95</v>
      </c>
      <c r="L17" s="23"/>
      <c r="M17" s="24" t="n">
        <f aca="false">SUM(H17:J17,K17/1.12)</f>
        <v>891.919642857143</v>
      </c>
      <c r="N17" s="24" t="n">
        <f aca="false">K17/1.12*0.12</f>
        <v>107.030357142857</v>
      </c>
      <c r="O17" s="24" t="n">
        <f aca="false">-SUM(I17:J17,K17/1.12)*L17</f>
        <v>-0</v>
      </c>
      <c r="P17" s="24"/>
      <c r="Q17" s="24" t="n">
        <v>891.92</v>
      </c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 t="n">
        <f aca="false">-SUM(N17:AE17)</f>
        <v>-998.950357142857</v>
      </c>
      <c r="AG17" s="25" t="n">
        <f aca="false">SUM(H17:K17)+AF17+O17</f>
        <v>-0.000357142857069448</v>
      </c>
    </row>
    <row r="18" s="26" customFormat="true" ht="20.25" hidden="false" customHeight="true" outlineLevel="0" collapsed="false">
      <c r="A18" s="15" t="n">
        <v>42983</v>
      </c>
      <c r="B18" s="16"/>
      <c r="C18" s="17" t="s">
        <v>37</v>
      </c>
      <c r="D18" s="17" t="s">
        <v>105</v>
      </c>
      <c r="E18" s="17" t="s">
        <v>39</v>
      </c>
      <c r="F18" s="42" t="n">
        <v>622776</v>
      </c>
      <c r="G18" s="43" t="s">
        <v>197</v>
      </c>
      <c r="H18" s="21"/>
      <c r="I18" s="21"/>
      <c r="J18" s="21"/>
      <c r="K18" s="21" t="n">
        <v>430</v>
      </c>
      <c r="L18" s="23"/>
      <c r="M18" s="24" t="n">
        <f aca="false">SUM(H18:J18,K18/1.12)</f>
        <v>383.928571428571</v>
      </c>
      <c r="N18" s="24" t="n">
        <f aca="false">K18/1.12*0.12</f>
        <v>46.0714285714286</v>
      </c>
      <c r="O18" s="24" t="n">
        <f aca="false">-SUM(I18:J18,K18/1.12)*L18</f>
        <v>-0</v>
      </c>
      <c r="P18" s="24"/>
      <c r="Q18" s="24"/>
      <c r="R18" s="24"/>
      <c r="S18" s="24"/>
      <c r="T18" s="24" t="n">
        <v>383.93</v>
      </c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 t="n">
        <f aca="false">-SUM(N18:AE18)</f>
        <v>-430.001428571429</v>
      </c>
      <c r="AG18" s="25" t="n">
        <f aca="false">SUM(H18:K18)+AF18+O18</f>
        <v>-0.00142857142856201</v>
      </c>
    </row>
    <row r="19" s="26" customFormat="true" ht="20.25" hidden="false" customHeight="true" outlineLevel="0" collapsed="false">
      <c r="A19" s="15" t="n">
        <v>42983</v>
      </c>
      <c r="B19" s="16"/>
      <c r="C19" s="17" t="s">
        <v>779</v>
      </c>
      <c r="D19" s="17" t="s">
        <v>780</v>
      </c>
      <c r="E19" s="17" t="s">
        <v>531</v>
      </c>
      <c r="F19" s="42" t="n">
        <v>539020</v>
      </c>
      <c r="G19" s="43" t="s">
        <v>781</v>
      </c>
      <c r="H19" s="21"/>
      <c r="I19" s="21"/>
      <c r="J19" s="21"/>
      <c r="K19" s="21" t="n">
        <v>1004.12</v>
      </c>
      <c r="L19" s="23"/>
      <c r="M19" s="24" t="n">
        <f aca="false">SUM(H19:J19,K19/1.12)</f>
        <v>896.535714285714</v>
      </c>
      <c r="N19" s="24" t="n">
        <f aca="false">K19/1.12*0.12</f>
        <v>107.584285714286</v>
      </c>
      <c r="O19" s="24" t="n">
        <f aca="false">-SUM(I19:J19,K19/1.12)*L19</f>
        <v>-0</v>
      </c>
      <c r="P19" s="24" t="n">
        <v>896.54</v>
      </c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 t="n">
        <f aca="false">-SUM(N19:AE19)</f>
        <v>-1004.12428571429</v>
      </c>
      <c r="AG19" s="25" t="n">
        <f aca="false">SUM(H19:K19)+AF19+O19</f>
        <v>-0.00428571428562918</v>
      </c>
    </row>
    <row r="20" s="26" customFormat="true" ht="20.25" hidden="false" customHeight="true" outlineLevel="0" collapsed="false">
      <c r="A20" s="15" t="n">
        <v>42983</v>
      </c>
      <c r="B20" s="16"/>
      <c r="C20" s="17" t="s">
        <v>573</v>
      </c>
      <c r="D20" s="17" t="s">
        <v>574</v>
      </c>
      <c r="E20" s="17" t="s">
        <v>531</v>
      </c>
      <c r="F20" s="42" t="n">
        <v>957002</v>
      </c>
      <c r="G20" s="43" t="s">
        <v>782</v>
      </c>
      <c r="H20" s="21"/>
      <c r="I20" s="21"/>
      <c r="J20" s="21"/>
      <c r="K20" s="21" t="n">
        <v>199.75</v>
      </c>
      <c r="L20" s="23"/>
      <c r="M20" s="24" t="n">
        <f aca="false">SUM(H20:J20,K20/1.12)</f>
        <v>178.348214285714</v>
      </c>
      <c r="N20" s="24" t="n">
        <f aca="false">K20/1.12*0.12</f>
        <v>21.4017857142857</v>
      </c>
      <c r="O20" s="24" t="n">
        <f aca="false">-SUM(I20:J20,K20/1.12)*L20</f>
        <v>-0</v>
      </c>
      <c r="P20" s="24"/>
      <c r="Q20" s="24"/>
      <c r="R20" s="24"/>
      <c r="S20" s="24"/>
      <c r="T20" s="24"/>
      <c r="U20" s="24"/>
      <c r="V20" s="24"/>
      <c r="W20" s="24"/>
      <c r="X20" s="24"/>
      <c r="Y20" s="24" t="n">
        <v>178.35</v>
      </c>
      <c r="Z20" s="24"/>
      <c r="AA20" s="24"/>
      <c r="AB20" s="24"/>
      <c r="AC20" s="24"/>
      <c r="AD20" s="24"/>
      <c r="AE20" s="24"/>
      <c r="AF20" s="24" t="n">
        <f aca="false">-SUM(N20:AE20)</f>
        <v>-199.751785714286</v>
      </c>
      <c r="AG20" s="25" t="n">
        <f aca="false">SUM(H20:K20)+AF20+O20</f>
        <v>-0.00178571428571672</v>
      </c>
    </row>
    <row r="21" s="26" customFormat="true" ht="20.25" hidden="false" customHeight="true" outlineLevel="0" collapsed="false">
      <c r="A21" s="15" t="n">
        <v>42984</v>
      </c>
      <c r="B21" s="16"/>
      <c r="C21" s="17" t="s">
        <v>296</v>
      </c>
      <c r="D21" s="17" t="s">
        <v>297</v>
      </c>
      <c r="E21" s="17" t="s">
        <v>783</v>
      </c>
      <c r="F21" s="42" t="n">
        <v>1231</v>
      </c>
      <c r="G21" s="43" t="s">
        <v>299</v>
      </c>
      <c r="H21" s="21"/>
      <c r="I21" s="21"/>
      <c r="J21" s="21"/>
      <c r="K21" s="21" t="n">
        <v>1320</v>
      </c>
      <c r="L21" s="23" t="n">
        <v>0.01</v>
      </c>
      <c r="M21" s="24" t="n">
        <f aca="false">SUM(H21:J21,K21/1.12)</f>
        <v>1178.57142857143</v>
      </c>
      <c r="N21" s="24" t="n">
        <f aca="false">K21/1.12*0.12</f>
        <v>141.428571428571</v>
      </c>
      <c r="O21" s="24" t="n">
        <f aca="false">-SUM(I21:J21,K21/1.12)*L21</f>
        <v>-11.7857142857143</v>
      </c>
      <c r="P21" s="24" t="n">
        <v>1178.57</v>
      </c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 t="n">
        <f aca="false">-SUM(N21:AE21)</f>
        <v>-1308.21285714286</v>
      </c>
      <c r="AG21" s="25" t="n">
        <f aca="false">SUM(H21:K21)+AF21+O21</f>
        <v>0.00142857142866859</v>
      </c>
    </row>
    <row r="22" s="26" customFormat="true" ht="20.25" hidden="false" customHeight="true" outlineLevel="0" collapsed="false">
      <c r="A22" s="15" t="n">
        <v>42984</v>
      </c>
      <c r="B22" s="16"/>
      <c r="C22" s="17" t="s">
        <v>692</v>
      </c>
      <c r="D22" s="17" t="s">
        <v>77</v>
      </c>
      <c r="E22" s="17" t="s">
        <v>39</v>
      </c>
      <c r="F22" s="42" t="n">
        <v>25622</v>
      </c>
      <c r="G22" s="43" t="s">
        <v>517</v>
      </c>
      <c r="H22" s="21"/>
      <c r="I22" s="21"/>
      <c r="J22" s="21"/>
      <c r="K22" s="21" t="n">
        <v>216</v>
      </c>
      <c r="L22" s="23"/>
      <c r="M22" s="24" t="n">
        <f aca="false">SUM(H22:J22,K22/1.12)</f>
        <v>192.857142857143</v>
      </c>
      <c r="N22" s="24" t="n">
        <f aca="false">K22/1.12*0.12</f>
        <v>23.1428571428571</v>
      </c>
      <c r="O22" s="24" t="n">
        <f aca="false">-SUM(I22:J22,K22/1.12)*L22</f>
        <v>-0</v>
      </c>
      <c r="P22" s="24" t="n">
        <v>192.86</v>
      </c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 t="n">
        <f aca="false">-SUM(N22:AE22)</f>
        <v>-216.002857142857</v>
      </c>
      <c r="AG22" s="25" t="n">
        <f aca="false">SUM(H22:K22)+AF22+O22</f>
        <v>-0.00285714285715244</v>
      </c>
    </row>
    <row r="23" s="26" customFormat="true" ht="20.25" hidden="false" customHeight="true" outlineLevel="0" collapsed="false">
      <c r="A23" s="15" t="n">
        <v>42985</v>
      </c>
      <c r="B23" s="16"/>
      <c r="C23" s="17" t="s">
        <v>37</v>
      </c>
      <c r="D23" s="17" t="s">
        <v>105</v>
      </c>
      <c r="E23" s="17" t="s">
        <v>39</v>
      </c>
      <c r="F23" s="42" t="n">
        <v>623284</v>
      </c>
      <c r="G23" s="43" t="s">
        <v>40</v>
      </c>
      <c r="H23" s="21"/>
      <c r="I23" s="21"/>
      <c r="J23" s="21"/>
      <c r="K23" s="21" t="n">
        <v>102</v>
      </c>
      <c r="L23" s="23"/>
      <c r="M23" s="24" t="n">
        <f aca="false">SUM(H23:J23,K23/1.12)</f>
        <v>91.0714285714286</v>
      </c>
      <c r="N23" s="24" t="n">
        <f aca="false">K23/1.12*0.12</f>
        <v>10.9285714285714</v>
      </c>
      <c r="O23" s="24" t="n">
        <f aca="false">-SUM(I23:J23,K23/1.12)*L23</f>
        <v>-0</v>
      </c>
      <c r="P23" s="24"/>
      <c r="Q23" s="24"/>
      <c r="R23" s="24"/>
      <c r="S23" s="24"/>
      <c r="T23" s="24"/>
      <c r="U23" s="24"/>
      <c r="V23" s="24"/>
      <c r="W23" s="24"/>
      <c r="X23" s="24"/>
      <c r="Y23" s="24" t="n">
        <v>91.07</v>
      </c>
      <c r="Z23" s="24"/>
      <c r="AA23" s="24"/>
      <c r="AB23" s="24"/>
      <c r="AC23" s="24"/>
      <c r="AD23" s="24"/>
      <c r="AE23" s="24"/>
      <c r="AF23" s="24" t="n">
        <f aca="false">-SUM(N23:AE23)</f>
        <v>-101.998571428571</v>
      </c>
      <c r="AG23" s="25" t="n">
        <f aca="false">SUM(H23:K23)+AF23+O23</f>
        <v>0.00142857142857622</v>
      </c>
    </row>
    <row r="24" s="26" customFormat="true" ht="20.25" hidden="false" customHeight="true" outlineLevel="0" collapsed="false">
      <c r="A24" s="15" t="n">
        <v>42986</v>
      </c>
      <c r="B24" s="16"/>
      <c r="C24" s="17" t="s">
        <v>692</v>
      </c>
      <c r="D24" s="17" t="s">
        <v>77</v>
      </c>
      <c r="E24" s="17" t="s">
        <v>39</v>
      </c>
      <c r="F24" s="42" t="n">
        <v>25030</v>
      </c>
      <c r="G24" s="43" t="s">
        <v>710</v>
      </c>
      <c r="H24" s="21"/>
      <c r="I24" s="21"/>
      <c r="J24" s="21"/>
      <c r="K24" s="21" t="n">
        <v>100</v>
      </c>
      <c r="L24" s="23"/>
      <c r="M24" s="24" t="n">
        <f aca="false">SUM(H24:J24,K24/1.12)</f>
        <v>89.2857142857143</v>
      </c>
      <c r="N24" s="24" t="n">
        <f aca="false">K24/1.12*0.12</f>
        <v>10.7142857142857</v>
      </c>
      <c r="O24" s="24" t="n">
        <f aca="false">-SUM(I24:J24,K24/1.12)*L24</f>
        <v>-0</v>
      </c>
      <c r="P24" s="24" t="n">
        <v>89.29</v>
      </c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 t="n">
        <f aca="false">-SUM(N24:AE24)</f>
        <v>-100.004285714286</v>
      </c>
      <c r="AG24" s="25" t="n">
        <f aca="false">SUM(H24:K24)+AF24+O24</f>
        <v>-0.00428571428571445</v>
      </c>
    </row>
    <row r="25" s="26" customFormat="true" ht="20.25" hidden="false" customHeight="true" outlineLevel="0" collapsed="false">
      <c r="A25" s="15" t="n">
        <v>42986</v>
      </c>
      <c r="B25" s="16"/>
      <c r="C25" s="17" t="s">
        <v>784</v>
      </c>
      <c r="D25" s="17"/>
      <c r="E25" s="17"/>
      <c r="F25" s="42"/>
      <c r="G25" s="43" t="s">
        <v>785</v>
      </c>
      <c r="H25" s="21"/>
      <c r="I25" s="21"/>
      <c r="J25" s="21" t="n">
        <v>50</v>
      </c>
      <c r="K25" s="21"/>
      <c r="L25" s="23"/>
      <c r="M25" s="24" t="n">
        <f aca="false">SUM(H25:J25,K25/1.12)</f>
        <v>50</v>
      </c>
      <c r="N25" s="24" t="n">
        <f aca="false">K25/1.12*0.12</f>
        <v>0</v>
      </c>
      <c r="O25" s="24" t="n">
        <f aca="false">-SUM(I25:J25,K25/1.12)*L25</f>
        <v>-0</v>
      </c>
      <c r="P25" s="24" t="n">
        <v>50</v>
      </c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 t="n">
        <f aca="false">-SUM(N25:AE25)</f>
        <v>-50</v>
      </c>
      <c r="AG25" s="25" t="n">
        <f aca="false">SUM(H25:K25)+AF25+O25</f>
        <v>0</v>
      </c>
    </row>
    <row r="26" s="26" customFormat="true" ht="20.25" hidden="false" customHeight="true" outlineLevel="0" collapsed="false">
      <c r="A26" s="15" t="n">
        <v>42986</v>
      </c>
      <c r="B26" s="16"/>
      <c r="C26" s="17" t="s">
        <v>88</v>
      </c>
      <c r="D26" s="17"/>
      <c r="E26" s="17"/>
      <c r="F26" s="42"/>
      <c r="G26" s="43" t="s">
        <v>786</v>
      </c>
      <c r="H26" s="21" t="n">
        <v>100</v>
      </c>
      <c r="I26" s="21"/>
      <c r="J26" s="21"/>
      <c r="K26" s="21"/>
      <c r="L26" s="23"/>
      <c r="M26" s="24" t="n">
        <f aca="false">SUM(H26:J26,K26/1.12)</f>
        <v>100</v>
      </c>
      <c r="N26" s="24" t="n">
        <f aca="false">K26/1.12*0.12</f>
        <v>0</v>
      </c>
      <c r="O26" s="24" t="n">
        <f aca="false">-SUM(I26:J26,K26/1.12)*L26</f>
        <v>-0</v>
      </c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 t="n">
        <v>100</v>
      </c>
      <c r="AB26" s="24"/>
      <c r="AC26" s="24"/>
      <c r="AD26" s="24"/>
      <c r="AE26" s="24"/>
      <c r="AF26" s="24" t="n">
        <f aca="false">-SUM(N26:AE26)</f>
        <v>-100</v>
      </c>
      <c r="AG26" s="25" t="n">
        <f aca="false">SUM(H26:K26)+AF26+O26</f>
        <v>0</v>
      </c>
    </row>
    <row r="27" s="26" customFormat="true" ht="20.25" hidden="false" customHeight="true" outlineLevel="0" collapsed="false">
      <c r="A27" s="15" t="n">
        <v>42986</v>
      </c>
      <c r="B27" s="16"/>
      <c r="C27" s="17" t="s">
        <v>787</v>
      </c>
      <c r="D27" s="17" t="s">
        <v>99</v>
      </c>
      <c r="E27" s="17" t="s">
        <v>577</v>
      </c>
      <c r="F27" s="42" t="n">
        <v>134358</v>
      </c>
      <c r="G27" s="43" t="s">
        <v>788</v>
      </c>
      <c r="H27" s="21"/>
      <c r="I27" s="21"/>
      <c r="J27" s="21"/>
      <c r="K27" s="21" t="n">
        <v>400</v>
      </c>
      <c r="L27" s="23"/>
      <c r="M27" s="24" t="n">
        <f aca="false">SUM(H27:J27,K27/1.12)</f>
        <v>357.142857142857</v>
      </c>
      <c r="N27" s="24" t="n">
        <f aca="false">K27/1.12*0.12</f>
        <v>42.8571428571429</v>
      </c>
      <c r="O27" s="24" t="n">
        <f aca="false">-SUM(I27:J27,K27/1.12)*L27</f>
        <v>-0</v>
      </c>
      <c r="P27" s="24"/>
      <c r="Q27" s="24"/>
      <c r="R27" s="24"/>
      <c r="S27" s="24" t="n">
        <v>357.14</v>
      </c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 t="n">
        <f aca="false">-SUM(N27:AE27)</f>
        <v>-399.997142857143</v>
      </c>
      <c r="AG27" s="25" t="n">
        <f aca="false">SUM(H27:K27)+AF27+O27</f>
        <v>0.00285714285718086</v>
      </c>
    </row>
    <row r="28" s="26" customFormat="true" ht="20.25" hidden="false" customHeight="true" outlineLevel="0" collapsed="false">
      <c r="A28" s="15" t="n">
        <v>42986</v>
      </c>
      <c r="B28" s="16"/>
      <c r="C28" s="17" t="s">
        <v>54</v>
      </c>
      <c r="D28" s="17"/>
      <c r="E28" s="17"/>
      <c r="F28" s="42"/>
      <c r="G28" s="43" t="s">
        <v>102</v>
      </c>
      <c r="H28" s="21" t="n">
        <v>40</v>
      </c>
      <c r="I28" s="21"/>
      <c r="J28" s="21"/>
      <c r="K28" s="21"/>
      <c r="L28" s="23"/>
      <c r="M28" s="24" t="n">
        <f aca="false">SUM(H28:J28,K28/1.12)</f>
        <v>40</v>
      </c>
      <c r="N28" s="24" t="n">
        <f aca="false">K28/1.12*0.12</f>
        <v>0</v>
      </c>
      <c r="O28" s="24" t="n">
        <f aca="false">-SUM(I28:J28,K28/1.12)*L28</f>
        <v>-0</v>
      </c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 t="n">
        <v>40</v>
      </c>
      <c r="AB28" s="24"/>
      <c r="AC28" s="24"/>
      <c r="AD28" s="24"/>
      <c r="AE28" s="24"/>
      <c r="AF28" s="24" t="n">
        <f aca="false">-SUM(N28:AE28)</f>
        <v>-40</v>
      </c>
      <c r="AG28" s="25" t="n">
        <f aca="false">SUM(H28:K28)+AF28+O28</f>
        <v>0</v>
      </c>
    </row>
    <row r="29" s="39" customFormat="true" ht="20.25" hidden="false" customHeight="true" outlineLevel="0" collapsed="false">
      <c r="A29" s="64" t="n">
        <v>42987</v>
      </c>
      <c r="B29" s="29"/>
      <c r="C29" s="30" t="s">
        <v>37</v>
      </c>
      <c r="D29" s="30" t="s">
        <v>105</v>
      </c>
      <c r="E29" s="30" t="s">
        <v>39</v>
      </c>
      <c r="F29" s="65" t="n">
        <v>623650</v>
      </c>
      <c r="G29" s="66" t="s">
        <v>789</v>
      </c>
      <c r="H29" s="34"/>
      <c r="I29" s="34"/>
      <c r="J29" s="34"/>
      <c r="K29" s="34" t="n">
        <v>210</v>
      </c>
      <c r="L29" s="36"/>
      <c r="M29" s="37" t="n">
        <f aca="false">SUM(H29:J29,K29/1.12)</f>
        <v>187.5</v>
      </c>
      <c r="N29" s="37" t="n">
        <f aca="false">K29/1.12*0.12</f>
        <v>22.5</v>
      </c>
      <c r="O29" s="37" t="n">
        <f aca="false">-SUM(I29:J29,K29/1.12)*L29</f>
        <v>-0</v>
      </c>
      <c r="P29" s="37"/>
      <c r="Q29" s="37"/>
      <c r="R29" s="37"/>
      <c r="S29" s="37"/>
      <c r="T29" s="37" t="n">
        <v>187.5</v>
      </c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 t="n">
        <f aca="false">-SUM(N29:AE29)</f>
        <v>-210</v>
      </c>
      <c r="AG29" s="38" t="n">
        <f aca="false">SUM(H29:K29)+AF29+O29</f>
        <v>0</v>
      </c>
    </row>
    <row r="30" s="26" customFormat="true" ht="19.5" hidden="false" customHeight="true" outlineLevel="0" collapsed="false">
      <c r="A30" s="15" t="n">
        <v>42987</v>
      </c>
      <c r="B30" s="73"/>
      <c r="C30" s="74" t="s">
        <v>339</v>
      </c>
      <c r="D30" s="74" t="s">
        <v>280</v>
      </c>
      <c r="E30" s="74" t="s">
        <v>281</v>
      </c>
      <c r="F30" s="42" t="n">
        <v>1592</v>
      </c>
      <c r="G30" s="42" t="s">
        <v>790</v>
      </c>
      <c r="H30" s="21"/>
      <c r="I30" s="21"/>
      <c r="J30" s="21" t="n">
        <v>1240</v>
      </c>
      <c r="K30" s="21"/>
      <c r="L30" s="23"/>
      <c r="M30" s="24" t="n">
        <f aca="false">SUM(H30:J30,K30/1.12)</f>
        <v>1240</v>
      </c>
      <c r="N30" s="24" t="n">
        <f aca="false">K30/1.12*0.12</f>
        <v>0</v>
      </c>
      <c r="O30" s="24" t="n">
        <f aca="false">-SUM(I30:J30,K30/1.12)*L30</f>
        <v>-0</v>
      </c>
      <c r="P30" s="24" t="n">
        <v>1240</v>
      </c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 t="n">
        <f aca="false">-SUM(N30:AE30)</f>
        <v>-1240</v>
      </c>
      <c r="AG30" s="25" t="n">
        <f aca="false">SUM(H30:K30)+AF30+O30</f>
        <v>0</v>
      </c>
    </row>
    <row r="31" s="26" customFormat="true" ht="19.5" hidden="false" customHeight="true" outlineLevel="0" collapsed="false">
      <c r="A31" s="15" t="n">
        <v>42987</v>
      </c>
      <c r="B31" s="73"/>
      <c r="C31" s="74" t="s">
        <v>399</v>
      </c>
      <c r="D31" s="74" t="s">
        <v>791</v>
      </c>
      <c r="E31" s="74" t="s">
        <v>59</v>
      </c>
      <c r="F31" s="42" t="n">
        <v>22435</v>
      </c>
      <c r="G31" s="43" t="s">
        <v>218</v>
      </c>
      <c r="H31" s="21"/>
      <c r="I31" s="21"/>
      <c r="J31" s="21"/>
      <c r="K31" s="21" t="n">
        <v>35</v>
      </c>
      <c r="L31" s="23"/>
      <c r="M31" s="24" t="n">
        <f aca="false">SUM(H31:J31,K31/1.12)</f>
        <v>31.25</v>
      </c>
      <c r="N31" s="24" t="n">
        <f aca="false">K31/1.12*0.12</f>
        <v>3.75</v>
      </c>
      <c r="O31" s="24" t="n">
        <f aca="false">-SUM(I31:J31,K31/1.12)*L31</f>
        <v>-0</v>
      </c>
      <c r="P31" s="24"/>
      <c r="Q31" s="24" t="n">
        <v>31.25</v>
      </c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 t="n">
        <f aca="false">-SUM(N31:AE31)</f>
        <v>-35</v>
      </c>
      <c r="AG31" s="25" t="n">
        <f aca="false">SUM(H31:K31)+AF31+O31</f>
        <v>0</v>
      </c>
    </row>
    <row r="32" s="26" customFormat="true" ht="19.5" hidden="false" customHeight="true" outlineLevel="0" collapsed="false">
      <c r="A32" s="15" t="n">
        <v>42987</v>
      </c>
      <c r="B32" s="73"/>
      <c r="C32" s="17" t="s">
        <v>88</v>
      </c>
      <c r="D32" s="17"/>
      <c r="E32" s="17"/>
      <c r="F32" s="42"/>
      <c r="G32" s="43" t="s">
        <v>792</v>
      </c>
      <c r="H32" s="21" t="n">
        <v>100</v>
      </c>
      <c r="I32" s="21"/>
      <c r="J32" s="21"/>
      <c r="K32" s="21"/>
      <c r="L32" s="23"/>
      <c r="M32" s="24" t="n">
        <f aca="false">SUM(H32:J32,K32/1.12)</f>
        <v>100</v>
      </c>
      <c r="N32" s="24" t="n">
        <f aca="false">K32/1.12*0.12</f>
        <v>0</v>
      </c>
      <c r="O32" s="24" t="n">
        <f aca="false">-SUM(I32:J32,K32/1.12)*L32</f>
        <v>-0</v>
      </c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 t="n">
        <v>100</v>
      </c>
      <c r="AB32" s="24"/>
      <c r="AC32" s="24"/>
      <c r="AD32" s="24"/>
      <c r="AE32" s="24"/>
      <c r="AF32" s="24" t="n">
        <f aca="false">-SUM(N32:AE32)</f>
        <v>-100</v>
      </c>
      <c r="AG32" s="25" t="n">
        <f aca="false">SUM(H32:K32)+AF32+O32</f>
        <v>0</v>
      </c>
    </row>
    <row r="33" s="26" customFormat="true" ht="19.5" hidden="false" customHeight="true" outlineLevel="0" collapsed="false">
      <c r="A33" s="15" t="n">
        <v>42992</v>
      </c>
      <c r="B33" s="73"/>
      <c r="C33" s="74" t="s">
        <v>224</v>
      </c>
      <c r="D33" s="74" t="s">
        <v>127</v>
      </c>
      <c r="E33" s="74" t="s">
        <v>413</v>
      </c>
      <c r="F33" s="42" t="n">
        <v>21491</v>
      </c>
      <c r="G33" s="43" t="s">
        <v>286</v>
      </c>
      <c r="H33" s="21"/>
      <c r="I33" s="21"/>
      <c r="J33" s="21"/>
      <c r="K33" s="21" t="n">
        <v>1345.55</v>
      </c>
      <c r="L33" s="23"/>
      <c r="M33" s="24" t="n">
        <f aca="false">SUM(H33:J33,K33/1.12)</f>
        <v>1201.38392857143</v>
      </c>
      <c r="N33" s="24" t="n">
        <f aca="false">K33/1.12*0.12</f>
        <v>144.166071428571</v>
      </c>
      <c r="O33" s="24" t="n">
        <f aca="false">-SUM(I33:J33,K33/1.12)*L33</f>
        <v>-0</v>
      </c>
      <c r="P33" s="24" t="n">
        <v>1201.38</v>
      </c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 t="n">
        <f aca="false">-SUM(N33:AE33)</f>
        <v>-1345.54607142857</v>
      </c>
      <c r="AG33" s="25" t="n">
        <f aca="false">SUM(H33:K33)+AF33+O33</f>
        <v>0.00392857142855974</v>
      </c>
    </row>
    <row r="34" s="26" customFormat="true" ht="19.5" hidden="false" customHeight="true" outlineLevel="0" collapsed="false">
      <c r="A34" s="15" t="n">
        <v>42992</v>
      </c>
      <c r="B34" s="73"/>
      <c r="C34" s="17" t="n">
        <v>25786</v>
      </c>
      <c r="D34" s="17" t="s">
        <v>77</v>
      </c>
      <c r="E34" s="17" t="s">
        <v>513</v>
      </c>
      <c r="F34" s="42" t="n">
        <v>25786</v>
      </c>
      <c r="G34" s="43" t="s">
        <v>793</v>
      </c>
      <c r="H34" s="21"/>
      <c r="I34" s="21"/>
      <c r="J34" s="21"/>
      <c r="K34" s="21" t="n">
        <v>275</v>
      </c>
      <c r="L34" s="23"/>
      <c r="M34" s="24" t="n">
        <f aca="false">SUM(H34:J34,K34/1.12)</f>
        <v>245.535714285714</v>
      </c>
      <c r="N34" s="24" t="n">
        <f aca="false">K34/1.12*0.12</f>
        <v>29.4642857142857</v>
      </c>
      <c r="O34" s="24" t="n">
        <f aca="false">-SUM(I34:J34,K34/1.12)*L34</f>
        <v>-0</v>
      </c>
      <c r="P34" s="24" t="n">
        <v>245.54</v>
      </c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 t="n">
        <f aca="false">-SUM(N34:AE34)</f>
        <v>-275.004285714286</v>
      </c>
      <c r="AG34" s="25" t="n">
        <f aca="false">SUM(H34:K34)+AF34+O34</f>
        <v>-0.00428571428568603</v>
      </c>
    </row>
    <row r="35" s="26" customFormat="true" ht="19.5" hidden="false" customHeight="true" outlineLevel="0" collapsed="false">
      <c r="A35" s="15" t="n">
        <v>42993</v>
      </c>
      <c r="B35" s="73"/>
      <c r="C35" s="17" t="s">
        <v>692</v>
      </c>
      <c r="D35" s="17" t="s">
        <v>77</v>
      </c>
      <c r="E35" s="17" t="s">
        <v>39</v>
      </c>
      <c r="F35" s="42" t="n">
        <v>25656</v>
      </c>
      <c r="G35" s="43" t="s">
        <v>794</v>
      </c>
      <c r="H35" s="21"/>
      <c r="I35" s="21"/>
      <c r="J35" s="21"/>
      <c r="K35" s="21" t="n">
        <v>196.12</v>
      </c>
      <c r="L35" s="23"/>
      <c r="M35" s="24" t="n">
        <f aca="false">SUM(H35:J35,K35/1.12)</f>
        <v>175.107142857143</v>
      </c>
      <c r="N35" s="24" t="n">
        <f aca="false">K35/1.12*0.12</f>
        <v>21.0128571428571</v>
      </c>
      <c r="O35" s="24" t="n">
        <f aca="false">-SUM(I35:J35,K35/1.12)*L35</f>
        <v>-0</v>
      </c>
      <c r="P35" s="24" t="n">
        <v>175.11</v>
      </c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 t="n">
        <f aca="false">-SUM(N35:AE35)</f>
        <v>-196.122857142857</v>
      </c>
      <c r="AG35" s="25" t="n">
        <f aca="false">SUM(H35:K35)+AF35+O35</f>
        <v>-0.00285714285715244</v>
      </c>
    </row>
    <row r="36" s="26" customFormat="true" ht="19.5" hidden="false" customHeight="true" outlineLevel="0" collapsed="false">
      <c r="A36" s="15" t="n">
        <v>42994</v>
      </c>
      <c r="B36" s="73"/>
      <c r="C36" s="74" t="s">
        <v>339</v>
      </c>
      <c r="D36" s="74" t="s">
        <v>280</v>
      </c>
      <c r="E36" s="74" t="s">
        <v>281</v>
      </c>
      <c r="F36" s="42" t="n">
        <v>1622</v>
      </c>
      <c r="G36" s="43" t="s">
        <v>795</v>
      </c>
      <c r="H36" s="21"/>
      <c r="I36" s="21"/>
      <c r="J36" s="21" t="n">
        <v>2989</v>
      </c>
      <c r="K36" s="21"/>
      <c r="L36" s="23"/>
      <c r="M36" s="24" t="n">
        <f aca="false">SUM(H36:J36,K36/1.12)</f>
        <v>2989</v>
      </c>
      <c r="N36" s="24" t="n">
        <f aca="false">K36/1.12*0.12</f>
        <v>0</v>
      </c>
      <c r="O36" s="24" t="n">
        <f aca="false">-SUM(I36:J36,K36/1.12)*L36</f>
        <v>-0</v>
      </c>
      <c r="P36" s="24" t="n">
        <v>2989</v>
      </c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 t="n">
        <f aca="false">-SUM(N36:AE36)</f>
        <v>-2989</v>
      </c>
      <c r="AG36" s="25" t="n">
        <f aca="false">SUM(H36:K36)+AF36+O36</f>
        <v>0</v>
      </c>
    </row>
    <row r="37" s="26" customFormat="true" ht="19.5" hidden="false" customHeight="true" outlineLevel="0" collapsed="false">
      <c r="A37" s="15" t="n">
        <v>42994</v>
      </c>
      <c r="B37" s="73"/>
      <c r="C37" s="74" t="s">
        <v>88</v>
      </c>
      <c r="D37" s="74"/>
      <c r="E37" s="74"/>
      <c r="F37" s="42"/>
      <c r="G37" s="43" t="s">
        <v>792</v>
      </c>
      <c r="H37" s="21" t="n">
        <v>100</v>
      </c>
      <c r="I37" s="21"/>
      <c r="J37" s="21"/>
      <c r="K37" s="21"/>
      <c r="L37" s="23"/>
      <c r="M37" s="24" t="n">
        <f aca="false">SUM(H37:J37,K37/1.12)</f>
        <v>100</v>
      </c>
      <c r="N37" s="24" t="n">
        <f aca="false">K37/1.12*0.12</f>
        <v>0</v>
      </c>
      <c r="O37" s="24" t="n">
        <f aca="false">-SUM(I37:J37,K37/1.12)*L37</f>
        <v>-0</v>
      </c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 t="n">
        <v>100</v>
      </c>
      <c r="AB37" s="24"/>
      <c r="AC37" s="24"/>
      <c r="AD37" s="24"/>
      <c r="AE37" s="24"/>
      <c r="AF37" s="24" t="n">
        <f aca="false">-SUM(N37:AE37)</f>
        <v>-100</v>
      </c>
      <c r="AG37" s="25" t="n">
        <f aca="false">SUM(H37:K37)+AF37+O37</f>
        <v>0</v>
      </c>
    </row>
    <row r="38" s="39" customFormat="true" ht="19.5" hidden="false" customHeight="true" outlineLevel="0" collapsed="false">
      <c r="A38" s="64" t="n">
        <v>42994</v>
      </c>
      <c r="B38" s="78"/>
      <c r="C38" s="79" t="s">
        <v>564</v>
      </c>
      <c r="D38" s="79" t="s">
        <v>565</v>
      </c>
      <c r="E38" s="79" t="s">
        <v>662</v>
      </c>
      <c r="F38" s="65" t="n">
        <v>2726</v>
      </c>
      <c r="G38" s="66" t="s">
        <v>567</v>
      </c>
      <c r="H38" s="34"/>
      <c r="I38" s="34"/>
      <c r="J38" s="34"/>
      <c r="K38" s="34" t="n">
        <v>500</v>
      </c>
      <c r="L38" s="36"/>
      <c r="M38" s="37" t="n">
        <f aca="false">SUM(H38:J38,K38/1.12)</f>
        <v>446.428571428571</v>
      </c>
      <c r="N38" s="37" t="n">
        <f aca="false">K38/1.12*0.12</f>
        <v>53.5714285714286</v>
      </c>
      <c r="O38" s="37" t="n">
        <f aca="false">-SUM(I38:J38,K38/1.12)*L38</f>
        <v>-0</v>
      </c>
      <c r="P38" s="37"/>
      <c r="Q38" s="37"/>
      <c r="R38" s="37"/>
      <c r="S38" s="37"/>
      <c r="T38" s="37"/>
      <c r="U38" s="37"/>
      <c r="V38" s="37"/>
      <c r="W38" s="37"/>
      <c r="X38" s="37"/>
      <c r="Y38" s="37" t="n">
        <v>446.43</v>
      </c>
      <c r="Z38" s="37"/>
      <c r="AA38" s="37"/>
      <c r="AB38" s="37"/>
      <c r="AC38" s="37"/>
      <c r="AD38" s="37"/>
      <c r="AE38" s="37"/>
      <c r="AF38" s="37" t="n">
        <f aca="false">-SUM(N38:AE38)</f>
        <v>-500.001428571429</v>
      </c>
      <c r="AG38" s="38" t="n">
        <f aca="false">SUM(H38:K38)+AF38+O38</f>
        <v>-0.00142857142856201</v>
      </c>
    </row>
    <row r="39" s="26" customFormat="true" ht="19.5" hidden="false" customHeight="true" outlineLevel="0" collapsed="false">
      <c r="A39" s="15" t="n">
        <v>42991</v>
      </c>
      <c r="B39" s="73"/>
      <c r="C39" s="74" t="s">
        <v>796</v>
      </c>
      <c r="D39" s="74" t="s">
        <v>206</v>
      </c>
      <c r="E39" s="74" t="s">
        <v>797</v>
      </c>
      <c r="F39" s="42" t="n">
        <v>468</v>
      </c>
      <c r="G39" s="42" t="s">
        <v>506</v>
      </c>
      <c r="H39" s="21"/>
      <c r="I39" s="21"/>
      <c r="J39" s="21"/>
      <c r="K39" s="21" t="n">
        <v>405</v>
      </c>
      <c r="L39" s="23"/>
      <c r="M39" s="24" t="n">
        <f aca="false">SUM(H39:J39,K39/1.12)</f>
        <v>361.607142857143</v>
      </c>
      <c r="N39" s="24" t="n">
        <f aca="false">K39/1.12*0.12</f>
        <v>43.3928571428571</v>
      </c>
      <c r="O39" s="24" t="n">
        <f aca="false">-SUM(I39:J39,K39/1.12)*L39</f>
        <v>-0</v>
      </c>
      <c r="P39" s="24"/>
      <c r="Q39" s="24"/>
      <c r="R39" s="24"/>
      <c r="S39" s="24"/>
      <c r="T39" s="24" t="n">
        <v>361.61</v>
      </c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 t="n">
        <f aca="false">-SUM(N39:AE39)</f>
        <v>-405.002857142857</v>
      </c>
      <c r="AG39" s="25" t="n">
        <f aca="false">SUM(H39:K39)+AF39+O39</f>
        <v>-0.00285714285712402</v>
      </c>
    </row>
    <row r="40" s="26" customFormat="true" ht="19.5" hidden="false" customHeight="true" outlineLevel="0" collapsed="false">
      <c r="A40" s="15" t="n">
        <v>42996</v>
      </c>
      <c r="B40" s="73"/>
      <c r="C40" s="74" t="s">
        <v>96</v>
      </c>
      <c r="D40" s="74"/>
      <c r="E40" s="74"/>
      <c r="F40" s="42"/>
      <c r="G40" s="43" t="s">
        <v>798</v>
      </c>
      <c r="H40" s="21" t="n">
        <v>50</v>
      </c>
      <c r="I40" s="21"/>
      <c r="J40" s="21"/>
      <c r="K40" s="21"/>
      <c r="L40" s="23"/>
      <c r="M40" s="24" t="n">
        <f aca="false">SUM(H40:J40,K40/1.12)</f>
        <v>50</v>
      </c>
      <c r="N40" s="24" t="n">
        <f aca="false">K40/1.12*0.12</f>
        <v>0</v>
      </c>
      <c r="O40" s="24" t="n">
        <f aca="false">-SUM(I40:J40,K40/1.12)*L40</f>
        <v>-0</v>
      </c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 t="n">
        <v>50</v>
      </c>
      <c r="AB40" s="24"/>
      <c r="AC40" s="24"/>
      <c r="AD40" s="24"/>
      <c r="AE40" s="24"/>
      <c r="AF40" s="24" t="n">
        <f aca="false">-SUM(N40:AE40)</f>
        <v>-50</v>
      </c>
      <c r="AG40" s="25" t="n">
        <f aca="false">SUM(H40:K40)+AF40+O40</f>
        <v>0</v>
      </c>
    </row>
    <row r="41" s="26" customFormat="true" ht="19.5" hidden="false" customHeight="true" outlineLevel="0" collapsed="false">
      <c r="A41" s="15" t="n">
        <v>42996</v>
      </c>
      <c r="B41" s="73"/>
      <c r="C41" s="74" t="s">
        <v>799</v>
      </c>
      <c r="D41" s="74" t="s">
        <v>800</v>
      </c>
      <c r="E41" s="74" t="s">
        <v>797</v>
      </c>
      <c r="F41" s="42" t="n">
        <v>23072</v>
      </c>
      <c r="G41" s="43" t="s">
        <v>801</v>
      </c>
      <c r="H41" s="21"/>
      <c r="I41" s="21"/>
      <c r="J41" s="21"/>
      <c r="K41" s="21" t="n">
        <v>479.75</v>
      </c>
      <c r="L41" s="23"/>
      <c r="M41" s="24" t="n">
        <f aca="false">SUM(H41:J41,K41/1.12)</f>
        <v>428.348214285714</v>
      </c>
      <c r="N41" s="24" t="n">
        <f aca="false">K41/1.12*0.12</f>
        <v>51.4017857142857</v>
      </c>
      <c r="O41" s="24" t="n">
        <f aca="false">-SUM(I41:J41,K41/1.12)*L41</f>
        <v>-0</v>
      </c>
      <c r="P41" s="24"/>
      <c r="Q41" s="24"/>
      <c r="R41" s="24"/>
      <c r="S41" s="24"/>
      <c r="T41" s="24"/>
      <c r="U41" s="24"/>
      <c r="V41" s="24"/>
      <c r="W41" s="24"/>
      <c r="X41" s="24" t="n">
        <v>428.35</v>
      </c>
      <c r="Y41" s="24"/>
      <c r="Z41" s="24"/>
      <c r="AA41" s="24"/>
      <c r="AB41" s="24"/>
      <c r="AC41" s="24"/>
      <c r="AD41" s="24"/>
      <c r="AE41" s="24"/>
      <c r="AF41" s="24" t="n">
        <f aca="false">-SUM(N41:AE41)</f>
        <v>-479.751785714286</v>
      </c>
      <c r="AG41" s="25" t="n">
        <f aca="false">SUM(H41:K41)+AF41+O41</f>
        <v>-0.00178571428574514</v>
      </c>
    </row>
    <row r="42" s="26" customFormat="true" ht="19.5" hidden="false" customHeight="true" outlineLevel="0" collapsed="false">
      <c r="A42" s="15" t="n">
        <v>42997</v>
      </c>
      <c r="B42" s="73"/>
      <c r="C42" s="17" t="s">
        <v>46</v>
      </c>
      <c r="D42" s="17" t="s">
        <v>47</v>
      </c>
      <c r="E42" s="17" t="s">
        <v>533</v>
      </c>
      <c r="F42" s="42" t="n">
        <v>63199</v>
      </c>
      <c r="G42" s="43" t="s">
        <v>802</v>
      </c>
      <c r="H42" s="21"/>
      <c r="I42" s="21"/>
      <c r="J42" s="21" t="n">
        <v>190.45</v>
      </c>
      <c r="K42" s="21"/>
      <c r="L42" s="23" t="n">
        <v>0.01</v>
      </c>
      <c r="M42" s="24" t="n">
        <f aca="false">SUM(H42:J42,K42/1.12)</f>
        <v>190.45</v>
      </c>
      <c r="N42" s="24" t="n">
        <f aca="false">K42/1.12*0.12</f>
        <v>0</v>
      </c>
      <c r="O42" s="24" t="n">
        <f aca="false">-SUM(I42:J42,K42/1.12)*L42</f>
        <v>-1.9045</v>
      </c>
      <c r="P42" s="24" t="n">
        <v>190.45</v>
      </c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 t="n">
        <f aca="false">-SUM(N42:AE42)</f>
        <v>-188.5455</v>
      </c>
      <c r="AG42" s="25" t="n">
        <f aca="false">SUM(H42:K42)+AF42+O42</f>
        <v>1.31006316905768E-014</v>
      </c>
    </row>
    <row r="43" s="26" customFormat="true" ht="35.25" hidden="false" customHeight="true" outlineLevel="0" collapsed="false">
      <c r="A43" s="15" t="n">
        <v>42997</v>
      </c>
      <c r="B43" s="73"/>
      <c r="C43" s="17" t="s">
        <v>46</v>
      </c>
      <c r="D43" s="17" t="s">
        <v>47</v>
      </c>
      <c r="E43" s="17" t="s">
        <v>533</v>
      </c>
      <c r="F43" s="42" t="n">
        <v>63199</v>
      </c>
      <c r="G43" s="43" t="s">
        <v>803</v>
      </c>
      <c r="H43" s="21"/>
      <c r="I43" s="21"/>
      <c r="J43" s="21"/>
      <c r="K43" s="21" t="n">
        <f aca="false">2528.2+303.4</f>
        <v>2831.6</v>
      </c>
      <c r="L43" s="23" t="n">
        <v>0.01</v>
      </c>
      <c r="M43" s="24" t="n">
        <f aca="false">SUM(H43:J43,K43/1.12)</f>
        <v>2528.21428571429</v>
      </c>
      <c r="N43" s="24" t="n">
        <f aca="false">K43/1.12*0.12</f>
        <v>303.385714285714</v>
      </c>
      <c r="O43" s="24" t="n">
        <f aca="false">-SUM(I43:J43,K43/1.12)*L43</f>
        <v>-25.2821428571429</v>
      </c>
      <c r="P43" s="24" t="n">
        <v>2528.21</v>
      </c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 t="n">
        <f aca="false">-SUM(N43:AE43)</f>
        <v>-2806.31357142857</v>
      </c>
      <c r="AG43" s="25" t="n">
        <f aca="false">SUM(H43:K43)+AF43+O43</f>
        <v>0.00428571428573221</v>
      </c>
    </row>
    <row r="44" s="26" customFormat="true" ht="19.5" hidden="false" customHeight="true" outlineLevel="0" collapsed="false">
      <c r="A44" s="15" t="n">
        <v>42997</v>
      </c>
      <c r="B44" s="73"/>
      <c r="C44" s="74" t="s">
        <v>96</v>
      </c>
      <c r="D44" s="74"/>
      <c r="E44" s="74"/>
      <c r="F44" s="42"/>
      <c r="G44" s="43" t="s">
        <v>445</v>
      </c>
      <c r="H44" s="21" t="n">
        <v>72</v>
      </c>
      <c r="I44" s="21"/>
      <c r="J44" s="21"/>
      <c r="K44" s="21"/>
      <c r="L44" s="23"/>
      <c r="M44" s="24" t="n">
        <f aca="false">SUM(H44:J44,K44/1.12)</f>
        <v>72</v>
      </c>
      <c r="N44" s="24" t="n">
        <f aca="false">K44/1.12*0.12</f>
        <v>0</v>
      </c>
      <c r="O44" s="24" t="n">
        <f aca="false">-SUM(I44:J44,K44/1.12)*L44</f>
        <v>-0</v>
      </c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 t="n">
        <v>72</v>
      </c>
      <c r="AB44" s="24"/>
      <c r="AC44" s="24"/>
      <c r="AD44" s="24"/>
      <c r="AE44" s="24"/>
      <c r="AF44" s="24" t="n">
        <f aca="false">-SUM(N44:AE44)</f>
        <v>-72</v>
      </c>
      <c r="AG44" s="25" t="n">
        <f aca="false">SUM(H44:K44)+AF44+O44</f>
        <v>0</v>
      </c>
    </row>
    <row r="45" s="26" customFormat="true" ht="19.5" hidden="false" customHeight="true" outlineLevel="0" collapsed="false">
      <c r="A45" s="15" t="n">
        <v>42997</v>
      </c>
      <c r="B45" s="73"/>
      <c r="C45" s="74" t="s">
        <v>96</v>
      </c>
      <c r="D45" s="74"/>
      <c r="E45" s="74"/>
      <c r="F45" s="42"/>
      <c r="G45" s="43" t="s">
        <v>804</v>
      </c>
      <c r="H45" s="21" t="n">
        <v>150</v>
      </c>
      <c r="I45" s="21"/>
      <c r="J45" s="21"/>
      <c r="K45" s="21"/>
      <c r="L45" s="23"/>
      <c r="M45" s="24" t="n">
        <f aca="false">SUM(H45:J45,K45/1.12)</f>
        <v>150</v>
      </c>
      <c r="N45" s="24" t="n">
        <f aca="false">K45/1.12*0.12</f>
        <v>0</v>
      </c>
      <c r="O45" s="24" t="n">
        <f aca="false">-SUM(I45:J45,K45/1.12)*L45</f>
        <v>-0</v>
      </c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 t="n">
        <v>150</v>
      </c>
      <c r="AB45" s="24"/>
      <c r="AC45" s="24"/>
      <c r="AD45" s="24"/>
      <c r="AE45" s="24"/>
      <c r="AF45" s="24" t="n">
        <f aca="false">-SUM(N45:AE45)</f>
        <v>-150</v>
      </c>
      <c r="AG45" s="25" t="n">
        <f aca="false">SUM(H45:K45)+AF45+O45</f>
        <v>0</v>
      </c>
    </row>
    <row r="46" s="26" customFormat="true" ht="19.5" hidden="false" customHeight="true" outlineLevel="0" collapsed="false">
      <c r="A46" s="15" t="n">
        <v>42997</v>
      </c>
      <c r="B46" s="73"/>
      <c r="C46" s="74" t="s">
        <v>96</v>
      </c>
      <c r="D46" s="74"/>
      <c r="E46" s="74"/>
      <c r="F46" s="42"/>
      <c r="G46" s="43" t="s">
        <v>501</v>
      </c>
      <c r="H46" s="21" t="n">
        <v>500</v>
      </c>
      <c r="I46" s="21"/>
      <c r="J46" s="21"/>
      <c r="K46" s="21"/>
      <c r="L46" s="23"/>
      <c r="M46" s="24" t="n">
        <f aca="false">SUM(H46:J46,K46/1.12)</f>
        <v>500</v>
      </c>
      <c r="N46" s="24" t="n">
        <f aca="false">K46/1.12*0.12</f>
        <v>0</v>
      </c>
      <c r="O46" s="24" t="n">
        <f aca="false">-SUM(I46:J46,K46/1.12)*L46</f>
        <v>-0</v>
      </c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 t="n">
        <v>500</v>
      </c>
      <c r="AF46" s="24" t="n">
        <f aca="false">-SUM(N46:AE46)</f>
        <v>-500</v>
      </c>
      <c r="AG46" s="25" t="n">
        <f aca="false">SUM(H46:K46)+AF46+O46</f>
        <v>0</v>
      </c>
    </row>
    <row r="47" s="26" customFormat="true" ht="19.5" hidden="false" customHeight="true" outlineLevel="0" collapsed="false">
      <c r="A47" s="15" t="n">
        <v>42998</v>
      </c>
      <c r="B47" s="73"/>
      <c r="C47" s="74" t="s">
        <v>88</v>
      </c>
      <c r="D47" s="74"/>
      <c r="E47" s="74"/>
      <c r="F47" s="42"/>
      <c r="G47" s="43" t="s">
        <v>769</v>
      </c>
      <c r="H47" s="21" t="n">
        <v>50</v>
      </c>
      <c r="I47" s="21"/>
      <c r="J47" s="21"/>
      <c r="K47" s="21"/>
      <c r="L47" s="23"/>
      <c r="M47" s="24" t="n">
        <f aca="false">SUM(H47:J47,K47/1.12)</f>
        <v>50</v>
      </c>
      <c r="N47" s="24" t="n">
        <f aca="false">K47/1.12*0.12</f>
        <v>0</v>
      </c>
      <c r="O47" s="24" t="n">
        <f aca="false">-SUM(I47:J47,K47/1.12)*L47</f>
        <v>-0</v>
      </c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 t="n">
        <v>50</v>
      </c>
      <c r="AB47" s="24"/>
      <c r="AC47" s="24"/>
      <c r="AD47" s="24"/>
      <c r="AE47" s="24"/>
      <c r="AF47" s="24" t="n">
        <f aca="false">-SUM(N47:AE47)</f>
        <v>-50</v>
      </c>
      <c r="AG47" s="25" t="n">
        <f aca="false">SUM(H47:K47)+AF47+O47</f>
        <v>0</v>
      </c>
    </row>
    <row r="48" s="26" customFormat="true" ht="19.5" hidden="false" customHeight="true" outlineLevel="0" collapsed="false">
      <c r="A48" s="15" t="n">
        <v>42998</v>
      </c>
      <c r="B48" s="73"/>
      <c r="C48" s="74" t="s">
        <v>680</v>
      </c>
      <c r="D48" s="74" t="s">
        <v>681</v>
      </c>
      <c r="E48" s="74" t="s">
        <v>805</v>
      </c>
      <c r="F48" s="42" t="n">
        <v>7415</v>
      </c>
      <c r="G48" s="43" t="s">
        <v>806</v>
      </c>
      <c r="H48" s="21"/>
      <c r="I48" s="21"/>
      <c r="J48" s="21"/>
      <c r="K48" s="21" t="n">
        <v>1570.14</v>
      </c>
      <c r="L48" s="23"/>
      <c r="M48" s="24" t="n">
        <f aca="false">SUM(H48:J48,K48/1.12)</f>
        <v>1401.91071428571</v>
      </c>
      <c r="N48" s="24" t="n">
        <f aca="false">K48/1.12*0.12</f>
        <v>168.229285714286</v>
      </c>
      <c r="O48" s="24" t="n">
        <f aca="false">-SUM(I48:J48,K48/1.12)*L48</f>
        <v>-0</v>
      </c>
      <c r="P48" s="24" t="n">
        <v>1401.91</v>
      </c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 t="n">
        <f aca="false">-SUM(N48:AE48)</f>
        <v>-1570.13928571429</v>
      </c>
      <c r="AG48" s="25" t="n">
        <f aca="false">SUM(H48:K48)+AF48+O48</f>
        <v>0.00071428571436627</v>
      </c>
    </row>
    <row r="49" s="26" customFormat="true" ht="19.5" hidden="false" customHeight="true" outlineLevel="0" collapsed="false">
      <c r="A49" s="15" t="n">
        <v>42998</v>
      </c>
      <c r="B49" s="73"/>
      <c r="C49" s="17" t="s">
        <v>692</v>
      </c>
      <c r="D49" s="17" t="s">
        <v>77</v>
      </c>
      <c r="E49" s="17" t="s">
        <v>39</v>
      </c>
      <c r="F49" s="42" t="n">
        <v>252112</v>
      </c>
      <c r="G49" s="43" t="s">
        <v>807</v>
      </c>
      <c r="H49" s="21"/>
      <c r="I49" s="21"/>
      <c r="J49" s="21"/>
      <c r="K49" s="21" t="n">
        <v>728.5</v>
      </c>
      <c r="L49" s="23"/>
      <c r="M49" s="24" t="n">
        <f aca="false">SUM(H49:J49,K49/1.12)</f>
        <v>650.446428571429</v>
      </c>
      <c r="N49" s="24" t="n">
        <f aca="false">K49/1.12*0.12</f>
        <v>78.0535714285714</v>
      </c>
      <c r="O49" s="24" t="n">
        <f aca="false">-SUM(I49:J49,K49/1.12)*L49</f>
        <v>-0</v>
      </c>
      <c r="P49" s="24" t="n">
        <v>650.45</v>
      </c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 t="n">
        <f aca="false">-SUM(N49:AE49)</f>
        <v>-728.503571428572</v>
      </c>
      <c r="AG49" s="25" t="n">
        <f aca="false">SUM(H49:K49)+AF49+O49</f>
        <v>-0.00357142857149029</v>
      </c>
    </row>
    <row r="50" s="26" customFormat="true" ht="19.5" hidden="false" customHeight="true" outlineLevel="0" collapsed="false">
      <c r="A50" s="15" t="n">
        <v>42998</v>
      </c>
      <c r="B50" s="73"/>
      <c r="C50" s="17" t="s">
        <v>37</v>
      </c>
      <c r="D50" s="17" t="s">
        <v>105</v>
      </c>
      <c r="E50" s="17" t="s">
        <v>39</v>
      </c>
      <c r="F50" s="42" t="n">
        <v>625960</v>
      </c>
      <c r="G50" s="43" t="s">
        <v>808</v>
      </c>
      <c r="H50" s="21"/>
      <c r="I50" s="21"/>
      <c r="J50" s="21"/>
      <c r="K50" s="21" t="n">
        <v>171.75</v>
      </c>
      <c r="L50" s="23"/>
      <c r="M50" s="24" t="n">
        <f aca="false">SUM(H50:J50,K50/1.12)</f>
        <v>153.348214285714</v>
      </c>
      <c r="N50" s="24" t="n">
        <f aca="false">K50/1.12*0.12</f>
        <v>18.4017857142857</v>
      </c>
      <c r="O50" s="24" t="n">
        <f aca="false">-SUM(I50:J50,K50/1.12)*L50</f>
        <v>-0</v>
      </c>
      <c r="P50" s="24"/>
      <c r="Q50" s="24"/>
      <c r="R50" s="24"/>
      <c r="S50" s="24"/>
      <c r="T50" s="24" t="n">
        <v>153.35</v>
      </c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 t="n">
        <f aca="false">-SUM(N50:AE50)</f>
        <v>-171.751785714286</v>
      </c>
      <c r="AG50" s="25" t="n">
        <f aca="false">SUM(H50:K50)+AF50+O50</f>
        <v>-0.00178571428571672</v>
      </c>
    </row>
    <row r="51" s="26" customFormat="true" ht="19.5" hidden="false" customHeight="true" outlineLevel="0" collapsed="false">
      <c r="A51" s="15" t="n">
        <v>42999</v>
      </c>
      <c r="B51" s="73"/>
      <c r="C51" s="17" t="s">
        <v>46</v>
      </c>
      <c r="D51" s="17" t="s">
        <v>47</v>
      </c>
      <c r="E51" s="17" t="s">
        <v>533</v>
      </c>
      <c r="F51" s="42" t="n">
        <v>57519</v>
      </c>
      <c r="G51" s="43" t="s">
        <v>809</v>
      </c>
      <c r="H51" s="21"/>
      <c r="I51" s="21"/>
      <c r="J51" s="21"/>
      <c r="K51" s="21" t="n">
        <f aca="false">840+100.8</f>
        <v>940.8</v>
      </c>
      <c r="L51" s="23" t="n">
        <v>0.01</v>
      </c>
      <c r="M51" s="24" t="n">
        <f aca="false">SUM(H51:J51,K51/1.12)</f>
        <v>840</v>
      </c>
      <c r="N51" s="24" t="n">
        <f aca="false">K51/1.12*0.12</f>
        <v>100.8</v>
      </c>
      <c r="O51" s="24" t="n">
        <f aca="false">-SUM(I51:J51,K51/1.12)*L51</f>
        <v>-8.4</v>
      </c>
      <c r="P51" s="24" t="n">
        <v>840</v>
      </c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 t="n">
        <f aca="false">-SUM(N51:AE51)</f>
        <v>-932.4</v>
      </c>
      <c r="AG51" s="25" t="n">
        <f aca="false">SUM(H51:K51)+AF51+O51</f>
        <v>0</v>
      </c>
    </row>
    <row r="52" s="26" customFormat="true" ht="19.5" hidden="false" customHeight="true" outlineLevel="0" collapsed="false">
      <c r="A52" s="15" t="n">
        <v>42999</v>
      </c>
      <c r="B52" s="73"/>
      <c r="C52" s="17" t="s">
        <v>46</v>
      </c>
      <c r="D52" s="17" t="s">
        <v>47</v>
      </c>
      <c r="E52" s="17" t="s">
        <v>533</v>
      </c>
      <c r="F52" s="42" t="n">
        <v>57519</v>
      </c>
      <c r="G52" s="43" t="s">
        <v>810</v>
      </c>
      <c r="H52" s="21"/>
      <c r="I52" s="21"/>
      <c r="J52" s="21" t="n">
        <v>444.7</v>
      </c>
      <c r="K52" s="21"/>
      <c r="L52" s="23" t="n">
        <v>0.01</v>
      </c>
      <c r="M52" s="24" t="n">
        <f aca="false">SUM(H52:J52,K52/1.12)</f>
        <v>444.7</v>
      </c>
      <c r="N52" s="24" t="n">
        <f aca="false">K52/1.12*0.12</f>
        <v>0</v>
      </c>
      <c r="O52" s="24" t="n">
        <f aca="false">-SUM(I52:J52,K52/1.12)*L52</f>
        <v>-4.447</v>
      </c>
      <c r="P52" s="24" t="n">
        <v>444.7</v>
      </c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 t="n">
        <f aca="false">-SUM(N52:AE52)</f>
        <v>-440.253</v>
      </c>
      <c r="AG52" s="25" t="n">
        <f aca="false">SUM(H52:K52)+AF52+O52</f>
        <v>0</v>
      </c>
    </row>
    <row r="53" s="26" customFormat="true" ht="19.5" hidden="false" customHeight="true" outlineLevel="0" collapsed="false">
      <c r="A53" s="15" t="n">
        <v>42999</v>
      </c>
      <c r="B53" s="73"/>
      <c r="C53" s="17" t="s">
        <v>692</v>
      </c>
      <c r="D53" s="17" t="s">
        <v>77</v>
      </c>
      <c r="E53" s="17" t="s">
        <v>39</v>
      </c>
      <c r="F53" s="42" t="n">
        <v>25136</v>
      </c>
      <c r="G53" s="43" t="s">
        <v>811</v>
      </c>
      <c r="H53" s="21"/>
      <c r="I53" s="21"/>
      <c r="J53" s="21"/>
      <c r="K53" s="21" t="n">
        <v>180</v>
      </c>
      <c r="L53" s="23"/>
      <c r="M53" s="24" t="n">
        <f aca="false">SUM(H53:J53,K53/1.12)</f>
        <v>160.714285714286</v>
      </c>
      <c r="N53" s="24" t="n">
        <f aca="false">K53/1.12*0.12</f>
        <v>19.2857142857143</v>
      </c>
      <c r="O53" s="24" t="n">
        <f aca="false">-SUM(I53:J53,K53/1.12)*L53</f>
        <v>-0</v>
      </c>
      <c r="P53" s="24"/>
      <c r="Q53" s="24" t="n">
        <v>160.71</v>
      </c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 t="n">
        <f aca="false">-SUM(N53:AE53)</f>
        <v>-179.995714285714</v>
      </c>
      <c r="AG53" s="25" t="n">
        <f aca="false">SUM(H53:K53)+AF53+O53</f>
        <v>0.00428571428571445</v>
      </c>
    </row>
    <row r="54" s="39" customFormat="true" ht="19.5" hidden="false" customHeight="true" outlineLevel="0" collapsed="false">
      <c r="A54" s="64" t="n">
        <v>43000</v>
      </c>
      <c r="B54" s="78"/>
      <c r="C54" s="30" t="s">
        <v>692</v>
      </c>
      <c r="D54" s="30" t="s">
        <v>77</v>
      </c>
      <c r="E54" s="30" t="s">
        <v>39</v>
      </c>
      <c r="F54" s="65" t="n">
        <v>25901</v>
      </c>
      <c r="G54" s="66" t="s">
        <v>225</v>
      </c>
      <c r="H54" s="34"/>
      <c r="I54" s="34"/>
      <c r="J54" s="34"/>
      <c r="K54" s="34" t="n">
        <v>90.82</v>
      </c>
      <c r="L54" s="36"/>
      <c r="M54" s="37" t="n">
        <f aca="false">SUM(H54:J54,K54/1.12)</f>
        <v>81.0892857142857</v>
      </c>
      <c r="N54" s="37" t="n">
        <f aca="false">K54/1.12*0.12</f>
        <v>9.73071428571428</v>
      </c>
      <c r="O54" s="37" t="n">
        <f aca="false">-SUM(I54:J54,K54/1.12)*L54</f>
        <v>-0</v>
      </c>
      <c r="P54" s="37" t="n">
        <v>81.09</v>
      </c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 t="n">
        <f aca="false">-SUM(N54:AE54)</f>
        <v>-90.8207142857143</v>
      </c>
      <c r="AG54" s="38" t="n">
        <f aca="false">SUM(H54:K54)+AF54+O54</f>
        <v>-0.000714285714295215</v>
      </c>
    </row>
    <row r="55" s="26" customFormat="true" ht="19.5" hidden="false" customHeight="true" outlineLevel="0" collapsed="false">
      <c r="A55" s="15" t="n">
        <v>43001</v>
      </c>
      <c r="B55" s="73"/>
      <c r="C55" s="17" t="s">
        <v>692</v>
      </c>
      <c r="D55" s="17" t="s">
        <v>77</v>
      </c>
      <c r="E55" s="17" t="s">
        <v>39</v>
      </c>
      <c r="F55" s="42" t="n">
        <v>25911</v>
      </c>
      <c r="G55" s="42" t="s">
        <v>110</v>
      </c>
      <c r="H55" s="21"/>
      <c r="I55" s="21"/>
      <c r="J55" s="21"/>
      <c r="K55" s="21" t="n">
        <v>169.9</v>
      </c>
      <c r="L55" s="23"/>
      <c r="M55" s="24" t="n">
        <f aca="false">SUM(H55:J55,K55/1.12)</f>
        <v>151.696428571429</v>
      </c>
      <c r="N55" s="24" t="n">
        <f aca="false">K55/1.12*0.12</f>
        <v>18.2035714285714</v>
      </c>
      <c r="O55" s="24" t="n">
        <f aca="false">-SUM(I55:J55,K55/1.12)*L55</f>
        <v>-0</v>
      </c>
      <c r="P55" s="24" t="n">
        <v>151.7</v>
      </c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 t="n">
        <f aca="false">-SUM(N55:AE55)</f>
        <v>-169.903571428571</v>
      </c>
      <c r="AG55" s="25" t="n">
        <f aca="false">SUM(H55:K55)+AF55+O55</f>
        <v>-0.00357142857140502</v>
      </c>
    </row>
    <row r="56" s="26" customFormat="true" ht="19.5" hidden="false" customHeight="true" outlineLevel="0" collapsed="false">
      <c r="A56" s="15" t="n">
        <v>43001</v>
      </c>
      <c r="B56" s="73"/>
      <c r="C56" s="74" t="s">
        <v>812</v>
      </c>
      <c r="D56" s="74" t="s">
        <v>813</v>
      </c>
      <c r="E56" s="74" t="s">
        <v>747</v>
      </c>
      <c r="F56" s="42" t="n">
        <v>135093</v>
      </c>
      <c r="G56" s="43" t="s">
        <v>748</v>
      </c>
      <c r="H56" s="21"/>
      <c r="I56" s="21"/>
      <c r="J56" s="21"/>
      <c r="K56" s="21" t="n">
        <v>360</v>
      </c>
      <c r="L56" s="23"/>
      <c r="M56" s="24" t="n">
        <f aca="false">SUM(H56:J56,K56/1.12)</f>
        <v>321.428571428571</v>
      </c>
      <c r="N56" s="24" t="n">
        <f aca="false">K56/1.12*0.12</f>
        <v>38.5714285714286</v>
      </c>
      <c r="O56" s="24" t="n">
        <f aca="false">-SUM(I56:J56,K56/1.12)*L56</f>
        <v>-0</v>
      </c>
      <c r="P56" s="24"/>
      <c r="Q56" s="24"/>
      <c r="R56" s="24"/>
      <c r="S56" s="24" t="n">
        <v>321.43</v>
      </c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 t="n">
        <f aca="false">-SUM(N56:AE56)</f>
        <v>-360.001428571429</v>
      </c>
      <c r="AG56" s="25" t="n">
        <f aca="false">SUM(H56:K56)+AF56+O56</f>
        <v>-0.00142857142856201</v>
      </c>
    </row>
    <row r="57" s="26" customFormat="true" ht="19.5" hidden="false" customHeight="true" outlineLevel="0" collapsed="false">
      <c r="A57" s="15" t="n">
        <v>43001</v>
      </c>
      <c r="B57" s="73"/>
      <c r="C57" s="74" t="s">
        <v>814</v>
      </c>
      <c r="D57" s="74" t="s">
        <v>280</v>
      </c>
      <c r="E57" s="74" t="s">
        <v>72</v>
      </c>
      <c r="F57" s="42" t="n">
        <v>1658</v>
      </c>
      <c r="G57" s="43" t="s">
        <v>815</v>
      </c>
      <c r="H57" s="21"/>
      <c r="I57" s="21"/>
      <c r="J57" s="21"/>
      <c r="K57" s="21" t="n">
        <v>950</v>
      </c>
      <c r="L57" s="23"/>
      <c r="M57" s="24" t="n">
        <f aca="false">SUM(H57:J57,K57/1.12)</f>
        <v>848.214285714286</v>
      </c>
      <c r="N57" s="24" t="n">
        <f aca="false">K57/1.12*0.12</f>
        <v>101.785714285714</v>
      </c>
      <c r="O57" s="24" t="n">
        <f aca="false">-SUM(I57:J57,K57/1.12)*L57</f>
        <v>-0</v>
      </c>
      <c r="P57" s="24" t="n">
        <v>848.21</v>
      </c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 t="n">
        <f aca="false">-SUM(N57:AE57)</f>
        <v>-949.995714285714</v>
      </c>
      <c r="AG57" s="25" t="n">
        <f aca="false">SUM(H57:K57)+AF57+O57</f>
        <v>0.00428571428574287</v>
      </c>
    </row>
    <row r="58" s="26" customFormat="true" ht="19.5" hidden="false" customHeight="true" outlineLevel="0" collapsed="false">
      <c r="A58" s="15" t="n">
        <v>43001</v>
      </c>
      <c r="B58" s="73"/>
      <c r="C58" s="17" t="s">
        <v>88</v>
      </c>
      <c r="D58" s="17"/>
      <c r="E58" s="17"/>
      <c r="F58" s="42"/>
      <c r="G58" s="43" t="s">
        <v>738</v>
      </c>
      <c r="H58" s="21" t="n">
        <v>100</v>
      </c>
      <c r="I58" s="21"/>
      <c r="J58" s="21"/>
      <c r="K58" s="21"/>
      <c r="L58" s="23"/>
      <c r="M58" s="24" t="n">
        <f aca="false">SUM(H58:J58,K58/1.12)</f>
        <v>100</v>
      </c>
      <c r="N58" s="24" t="n">
        <f aca="false">K58/1.12*0.12</f>
        <v>0</v>
      </c>
      <c r="O58" s="24" t="n">
        <f aca="false">-SUM(I58:J58,K58/1.12)*L58</f>
        <v>-0</v>
      </c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 t="n">
        <v>100</v>
      </c>
      <c r="AB58" s="24"/>
      <c r="AC58" s="24"/>
      <c r="AD58" s="24"/>
      <c r="AE58" s="24"/>
      <c r="AF58" s="24" t="n">
        <f aca="false">-SUM(N58:AE58)</f>
        <v>-100</v>
      </c>
      <c r="AG58" s="25" t="n">
        <f aca="false">SUM(H58:K58)+AF58+O58</f>
        <v>0</v>
      </c>
    </row>
    <row r="59" s="26" customFormat="true" ht="18.75" hidden="false" customHeight="true" outlineLevel="0" collapsed="false">
      <c r="A59" s="15" t="n">
        <v>43001</v>
      </c>
      <c r="B59" s="73"/>
      <c r="C59" s="17" t="s">
        <v>215</v>
      </c>
      <c r="D59" s="17" t="s">
        <v>216</v>
      </c>
      <c r="E59" s="17" t="s">
        <v>577</v>
      </c>
      <c r="F59" s="42" t="n">
        <v>22364</v>
      </c>
      <c r="G59" s="43" t="s">
        <v>218</v>
      </c>
      <c r="H59" s="21"/>
      <c r="I59" s="21"/>
      <c r="J59" s="21"/>
      <c r="K59" s="21" t="n">
        <v>35</v>
      </c>
      <c r="L59" s="23"/>
      <c r="M59" s="24" t="n">
        <f aca="false">SUM(H59:J59,K59/1.12)</f>
        <v>31.25</v>
      </c>
      <c r="N59" s="24" t="n">
        <f aca="false">K59/1.12*0.12</f>
        <v>3.75</v>
      </c>
      <c r="O59" s="24" t="n">
        <f aca="false">-SUM(I59:J59,K59/1.12)*L59</f>
        <v>-0</v>
      </c>
      <c r="P59" s="24"/>
      <c r="Q59" s="24" t="n">
        <v>31.25</v>
      </c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 t="n">
        <f aca="false">-SUM(N59:AE59)</f>
        <v>-35</v>
      </c>
      <c r="AG59" s="25" t="n">
        <f aca="false">SUM(H59:K59)+AF59+O59</f>
        <v>0</v>
      </c>
    </row>
    <row r="60" s="26" customFormat="true" ht="19.5" hidden="false" customHeight="true" outlineLevel="0" collapsed="false">
      <c r="A60" s="15" t="n">
        <v>43003</v>
      </c>
      <c r="B60" s="73"/>
      <c r="C60" s="17" t="s">
        <v>692</v>
      </c>
      <c r="D60" s="17" t="s">
        <v>77</v>
      </c>
      <c r="E60" s="17" t="s">
        <v>39</v>
      </c>
      <c r="F60" s="42" t="n">
        <v>25928</v>
      </c>
      <c r="G60" s="43" t="s">
        <v>110</v>
      </c>
      <c r="H60" s="21"/>
      <c r="I60" s="21"/>
      <c r="J60" s="21"/>
      <c r="K60" s="21" t="n">
        <v>175</v>
      </c>
      <c r="L60" s="23"/>
      <c r="M60" s="24" t="n">
        <f aca="false">SUM(H60:J60,K60/1.12)</f>
        <v>156.25</v>
      </c>
      <c r="N60" s="24" t="n">
        <f aca="false">K60/1.12*0.12</f>
        <v>18.75</v>
      </c>
      <c r="O60" s="24" t="n">
        <f aca="false">-SUM(I60:J60,K60/1.12)*L60</f>
        <v>-0</v>
      </c>
      <c r="P60" s="24" t="n">
        <v>156.25</v>
      </c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 t="n">
        <f aca="false">-SUM(N60:AE60)</f>
        <v>-175</v>
      </c>
      <c r="AG60" s="25" t="n">
        <f aca="false">SUM(H60:K60)+AF60+O60</f>
        <v>0</v>
      </c>
    </row>
    <row r="61" s="26" customFormat="true" ht="19.5" hidden="false" customHeight="true" outlineLevel="0" collapsed="false">
      <c r="A61" s="15" t="n">
        <v>43005</v>
      </c>
      <c r="B61" s="73"/>
      <c r="C61" s="17" t="s">
        <v>692</v>
      </c>
      <c r="D61" s="17" t="s">
        <v>77</v>
      </c>
      <c r="E61" s="17" t="s">
        <v>39</v>
      </c>
      <c r="F61" s="42" t="n">
        <v>25964</v>
      </c>
      <c r="G61" s="43" t="s">
        <v>160</v>
      </c>
      <c r="H61" s="21"/>
      <c r="I61" s="21"/>
      <c r="J61" s="21" t="n">
        <v>151.38</v>
      </c>
      <c r="K61" s="21"/>
      <c r="L61" s="23"/>
      <c r="M61" s="24" t="n">
        <f aca="false">SUM(H61:J61,K61/1.12)</f>
        <v>151.38</v>
      </c>
      <c r="N61" s="24" t="n">
        <f aca="false">K61/1.12*0.12</f>
        <v>0</v>
      </c>
      <c r="O61" s="24" t="n">
        <f aca="false">-SUM(I61:J61,K61/1.12)*L61</f>
        <v>-0</v>
      </c>
      <c r="P61" s="24" t="n">
        <v>151.38</v>
      </c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 t="n">
        <f aca="false">-SUM(N61:AE61)</f>
        <v>-151.38</v>
      </c>
      <c r="AG61" s="25" t="n">
        <f aca="false">SUM(H61:K61)+AF61+O61</f>
        <v>0</v>
      </c>
    </row>
    <row r="62" s="26" customFormat="true" ht="19.5" hidden="false" customHeight="true" outlineLevel="0" collapsed="false">
      <c r="A62" s="15" t="n">
        <v>43005</v>
      </c>
      <c r="B62" s="73"/>
      <c r="C62" s="17" t="s">
        <v>692</v>
      </c>
      <c r="D62" s="17" t="s">
        <v>77</v>
      </c>
      <c r="E62" s="17" t="s">
        <v>39</v>
      </c>
      <c r="F62" s="42" t="n">
        <v>25984</v>
      </c>
      <c r="G62" s="43" t="s">
        <v>69</v>
      </c>
      <c r="H62" s="21"/>
      <c r="I62" s="21"/>
      <c r="J62" s="21"/>
      <c r="K62" s="21" t="n">
        <v>255</v>
      </c>
      <c r="L62" s="23"/>
      <c r="M62" s="24" t="n">
        <f aca="false">SUM(H62:J62,K62/1.12)</f>
        <v>227.678571428571</v>
      </c>
      <c r="N62" s="24" t="n">
        <f aca="false">K62/1.12*0.12</f>
        <v>27.3214285714286</v>
      </c>
      <c r="O62" s="24" t="n">
        <f aca="false">-SUM(I62:J62,K62/1.12)*L62</f>
        <v>-0</v>
      </c>
      <c r="P62" s="24"/>
      <c r="Q62" s="24" t="n">
        <v>227.68</v>
      </c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 t="n">
        <f aca="false">-SUM(N62:AE62)</f>
        <v>-255.001428571429</v>
      </c>
      <c r="AG62" s="25" t="n">
        <f aca="false">SUM(H62:K62)+AF62+O62</f>
        <v>-0.00142857142856201</v>
      </c>
    </row>
    <row r="63" s="26" customFormat="true" ht="19.5" hidden="false" customHeight="true" outlineLevel="0" collapsed="false">
      <c r="A63" s="15" t="n">
        <v>43007</v>
      </c>
      <c r="B63" s="73"/>
      <c r="C63" s="17" t="s">
        <v>692</v>
      </c>
      <c r="D63" s="17" t="s">
        <v>77</v>
      </c>
      <c r="E63" s="17" t="s">
        <v>577</v>
      </c>
      <c r="F63" s="42" t="n">
        <v>207946</v>
      </c>
      <c r="G63" s="43" t="s">
        <v>816</v>
      </c>
      <c r="H63" s="21"/>
      <c r="I63" s="21"/>
      <c r="J63" s="21"/>
      <c r="K63" s="21" t="n">
        <v>3108.57</v>
      </c>
      <c r="L63" s="23"/>
      <c r="M63" s="24" t="n">
        <f aca="false">SUM(H63:J63,K63/1.12)</f>
        <v>2775.50892857143</v>
      </c>
      <c r="N63" s="24" t="n">
        <f aca="false">K63/1.12*0.12</f>
        <v>333.061071428571</v>
      </c>
      <c r="O63" s="24" t="n">
        <f aca="false">-SUM(I63:J63,K63/1.12)*L63</f>
        <v>-0</v>
      </c>
      <c r="P63" s="24" t="n">
        <v>2775.51</v>
      </c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 t="n">
        <f aca="false">-SUM(N63:AE63)</f>
        <v>-3108.57107142857</v>
      </c>
      <c r="AG63" s="25" t="n">
        <f aca="false">SUM(H63:K63)+AF63+O63</f>
        <v>-0.00107142857132203</v>
      </c>
    </row>
    <row r="64" s="26" customFormat="true" ht="19.5" hidden="false" customHeight="true" outlineLevel="0" collapsed="false">
      <c r="A64" s="15" t="n">
        <v>43007</v>
      </c>
      <c r="B64" s="73"/>
      <c r="C64" s="17" t="s">
        <v>692</v>
      </c>
      <c r="D64" s="17" t="s">
        <v>77</v>
      </c>
      <c r="E64" s="17" t="s">
        <v>577</v>
      </c>
      <c r="F64" s="42" t="n">
        <v>207946</v>
      </c>
      <c r="G64" s="43" t="s">
        <v>744</v>
      </c>
      <c r="H64" s="21"/>
      <c r="I64" s="21"/>
      <c r="J64" s="21"/>
      <c r="K64" s="21" t="n">
        <v>14</v>
      </c>
      <c r="L64" s="23"/>
      <c r="M64" s="24" t="n">
        <f aca="false">SUM(H64:J64,K64/1.12)</f>
        <v>12.5</v>
      </c>
      <c r="N64" s="24" t="n">
        <f aca="false">K64/1.12*0.12</f>
        <v>1.5</v>
      </c>
      <c r="O64" s="24" t="n">
        <f aca="false">-SUM(I64:J64,K64/1.12)*L64</f>
        <v>-0</v>
      </c>
      <c r="P64" s="24"/>
      <c r="Q64" s="24"/>
      <c r="R64" s="24"/>
      <c r="S64" s="24" t="n">
        <v>12.5</v>
      </c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 t="n">
        <f aca="false">-SUM(N64:AE64)</f>
        <v>-14</v>
      </c>
      <c r="AG64" s="25" t="n">
        <f aca="false">SUM(H64:K64)+AF64+O64</f>
        <v>0</v>
      </c>
    </row>
    <row r="65" s="26" customFormat="true" ht="19.5" hidden="false" customHeight="true" outlineLevel="0" collapsed="false">
      <c r="A65" s="15" t="n">
        <v>43006</v>
      </c>
      <c r="B65" s="73"/>
      <c r="C65" s="17" t="s">
        <v>37</v>
      </c>
      <c r="D65" s="17" t="s">
        <v>105</v>
      </c>
      <c r="E65" s="17" t="s">
        <v>39</v>
      </c>
      <c r="F65" s="42" t="n">
        <v>602866</v>
      </c>
      <c r="G65" s="43" t="s">
        <v>817</v>
      </c>
      <c r="H65" s="21"/>
      <c r="I65" s="21"/>
      <c r="J65" s="21"/>
      <c r="K65" s="21" t="n">
        <v>167.5</v>
      </c>
      <c r="L65" s="23"/>
      <c r="M65" s="24" t="n">
        <f aca="false">SUM(H65:J65,K65/1.12)</f>
        <v>149.553571428571</v>
      </c>
      <c r="N65" s="24" t="n">
        <f aca="false">K65/1.12*0.12</f>
        <v>17.9464285714286</v>
      </c>
      <c r="O65" s="24" t="n">
        <f aca="false">-SUM(I65:J65,K65/1.12)*L65</f>
        <v>-0</v>
      </c>
      <c r="P65" s="24"/>
      <c r="Q65" s="24"/>
      <c r="R65" s="24"/>
      <c r="S65" s="24"/>
      <c r="T65" s="24" t="n">
        <v>149.55</v>
      </c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 t="n">
        <f aca="false">-SUM(N65:AE65)</f>
        <v>-167.496428571429</v>
      </c>
      <c r="AG65" s="25" t="n">
        <f aca="false">SUM(H65:K65)+AF65+O65</f>
        <v>0.00357142857143344</v>
      </c>
    </row>
    <row r="66" s="26" customFormat="true" ht="19.5" hidden="false" customHeight="true" outlineLevel="0" collapsed="false">
      <c r="A66" s="15" t="n">
        <v>43006</v>
      </c>
      <c r="B66" s="73"/>
      <c r="C66" s="17" t="s">
        <v>37</v>
      </c>
      <c r="D66" s="17" t="s">
        <v>105</v>
      </c>
      <c r="E66" s="17" t="s">
        <v>39</v>
      </c>
      <c r="F66" s="42" t="n">
        <v>627686</v>
      </c>
      <c r="G66" s="43" t="s">
        <v>818</v>
      </c>
      <c r="H66" s="21"/>
      <c r="I66" s="21"/>
      <c r="J66" s="21"/>
      <c r="K66" s="21" t="n">
        <f aca="false">151+42.5</f>
        <v>193.5</v>
      </c>
      <c r="L66" s="23"/>
      <c r="M66" s="24" t="n">
        <f aca="false">SUM(H66:J66,K66/1.12)</f>
        <v>172.767857142857</v>
      </c>
      <c r="N66" s="24" t="n">
        <f aca="false">K66/1.12*0.12</f>
        <v>20.7321428571429</v>
      </c>
      <c r="O66" s="24" t="n">
        <f aca="false">-SUM(I66:J66,K66/1.12)*L66</f>
        <v>-0</v>
      </c>
      <c r="P66" s="24"/>
      <c r="Q66" s="24"/>
      <c r="R66" s="24"/>
      <c r="S66" s="24"/>
      <c r="T66" s="24" t="n">
        <v>172.77</v>
      </c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 t="n">
        <f aca="false">-SUM(N66:AE66)</f>
        <v>-193.502142857143</v>
      </c>
      <c r="AG66" s="25" t="n">
        <f aca="false">SUM(H66:K66)+AF66+O66</f>
        <v>-0.00214285714287143</v>
      </c>
    </row>
    <row r="67" s="26" customFormat="true" ht="19.5" hidden="false" customHeight="true" outlineLevel="0" collapsed="false">
      <c r="A67" s="15" t="n">
        <v>43006</v>
      </c>
      <c r="B67" s="73"/>
      <c r="C67" s="17" t="s">
        <v>37</v>
      </c>
      <c r="D67" s="17" t="s">
        <v>105</v>
      </c>
      <c r="E67" s="17" t="s">
        <v>39</v>
      </c>
      <c r="F67" s="42" t="n">
        <v>627686</v>
      </c>
      <c r="G67" s="43" t="s">
        <v>263</v>
      </c>
      <c r="H67" s="21"/>
      <c r="I67" s="21"/>
      <c r="J67" s="21"/>
      <c r="K67" s="21" t="n">
        <v>17.5</v>
      </c>
      <c r="L67" s="23"/>
      <c r="M67" s="24" t="n">
        <f aca="false">SUM(H67:J67,K67/1.12)</f>
        <v>15.625</v>
      </c>
      <c r="N67" s="24" t="n">
        <f aca="false">K67/1.12*0.12</f>
        <v>1.875</v>
      </c>
      <c r="O67" s="24" t="n">
        <f aca="false">-SUM(I67:J67,K67/1.12)*L67</f>
        <v>-0</v>
      </c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 t="n">
        <v>15.63</v>
      </c>
      <c r="AA67" s="24"/>
      <c r="AB67" s="24"/>
      <c r="AC67" s="24"/>
      <c r="AD67" s="24"/>
      <c r="AE67" s="24"/>
      <c r="AF67" s="24" t="n">
        <f aca="false">-SUM(N67:AE67)</f>
        <v>-17.505</v>
      </c>
      <c r="AG67" s="25" t="n">
        <f aca="false">SUM(H67:K67)+AF67+O67</f>
        <v>-0.00499999999999901</v>
      </c>
    </row>
    <row r="68" s="26" customFormat="true" ht="19.5" hidden="false" customHeight="true" outlineLevel="0" collapsed="false">
      <c r="A68" s="15" t="n">
        <v>43006</v>
      </c>
      <c r="B68" s="73"/>
      <c r="C68" s="17" t="s">
        <v>215</v>
      </c>
      <c r="D68" s="17" t="s">
        <v>216</v>
      </c>
      <c r="E68" s="17" t="s">
        <v>577</v>
      </c>
      <c r="F68" s="42" t="n">
        <v>22394</v>
      </c>
      <c r="G68" s="43" t="s">
        <v>218</v>
      </c>
      <c r="H68" s="21"/>
      <c r="I68" s="21"/>
      <c r="J68" s="21"/>
      <c r="K68" s="21" t="n">
        <v>35</v>
      </c>
      <c r="L68" s="23"/>
      <c r="M68" s="24" t="n">
        <f aca="false">SUM(H68:J68,K68/1.12)</f>
        <v>31.25</v>
      </c>
      <c r="N68" s="24" t="n">
        <f aca="false">K68/1.12*0.12</f>
        <v>3.75</v>
      </c>
      <c r="O68" s="24" t="n">
        <f aca="false">-SUM(I68:J68,K68/1.12)*L68</f>
        <v>-0</v>
      </c>
      <c r="P68" s="24"/>
      <c r="Q68" s="24" t="n">
        <v>31.25</v>
      </c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 t="n">
        <f aca="false">-SUM(N68:AE68)</f>
        <v>-35</v>
      </c>
      <c r="AG68" s="25" t="n">
        <f aca="false">SUM(H68:K68)+AF68+O68</f>
        <v>0</v>
      </c>
    </row>
    <row r="69" s="26" customFormat="true" ht="19.5" hidden="false" customHeight="true" outlineLevel="0" collapsed="false">
      <c r="A69" s="15" t="n">
        <v>43007</v>
      </c>
      <c r="B69" s="73"/>
      <c r="C69" s="17" t="s">
        <v>692</v>
      </c>
      <c r="D69" s="17" t="s">
        <v>77</v>
      </c>
      <c r="E69" s="17" t="s">
        <v>577</v>
      </c>
      <c r="F69" s="42" t="n">
        <v>26048</v>
      </c>
      <c r="G69" s="43" t="s">
        <v>819</v>
      </c>
      <c r="H69" s="21"/>
      <c r="I69" s="21"/>
      <c r="J69" s="21"/>
      <c r="K69" s="21" t="n">
        <v>348.64</v>
      </c>
      <c r="L69" s="23"/>
      <c r="M69" s="24" t="n">
        <f aca="false">SUM(H69:J69,K69/1.12)</f>
        <v>311.285714285714</v>
      </c>
      <c r="N69" s="24" t="n">
        <f aca="false">K69/1.12*0.12</f>
        <v>37.3542857142857</v>
      </c>
      <c r="O69" s="24" t="n">
        <f aca="false">-SUM(I69:J69,K69/1.12)*L69</f>
        <v>-0</v>
      </c>
      <c r="P69" s="24" t="n">
        <v>311.29</v>
      </c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 t="n">
        <f aca="false">-SUM(N69:AE69)</f>
        <v>-348.644285714286</v>
      </c>
      <c r="AG69" s="25" t="n">
        <f aca="false">SUM(H69:K69)+AF69+O69</f>
        <v>-0.00428571428574287</v>
      </c>
    </row>
    <row r="70" s="26" customFormat="true" ht="19.5" hidden="false" customHeight="true" outlineLevel="0" collapsed="false">
      <c r="A70" s="15" t="n">
        <v>43007</v>
      </c>
      <c r="B70" s="73"/>
      <c r="C70" s="17" t="s">
        <v>46</v>
      </c>
      <c r="D70" s="17" t="s">
        <v>47</v>
      </c>
      <c r="E70" s="17" t="s">
        <v>533</v>
      </c>
      <c r="F70" s="42" t="n">
        <v>43992</v>
      </c>
      <c r="G70" s="43" t="s">
        <v>820</v>
      </c>
      <c r="H70" s="21"/>
      <c r="I70" s="21"/>
      <c r="J70" s="21"/>
      <c r="K70" s="21" t="n">
        <v>961.65</v>
      </c>
      <c r="L70" s="23" t="n">
        <v>0.01</v>
      </c>
      <c r="M70" s="24" t="n">
        <f aca="false">SUM(H70:J70,K70/1.12)</f>
        <v>858.616071428571</v>
      </c>
      <c r="N70" s="24" t="n">
        <f aca="false">K70/1.12*0.12</f>
        <v>103.033928571429</v>
      </c>
      <c r="O70" s="24" t="n">
        <f aca="false">-SUM(I70:J70,K70/1.12)*L70</f>
        <v>-8.58616071428571</v>
      </c>
      <c r="P70" s="24" t="n">
        <v>858.62</v>
      </c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 t="n">
        <f aca="false">-SUM(N70:AE70)</f>
        <v>-953.067767857143</v>
      </c>
      <c r="AG70" s="25" t="n">
        <f aca="false">SUM(H70:K70)+AF70+O70</f>
        <v>-0.00392857142856151</v>
      </c>
    </row>
    <row r="71" s="26" customFormat="true" ht="19.5" hidden="false" customHeight="true" outlineLevel="0" collapsed="false">
      <c r="A71" s="15" t="n">
        <v>43007</v>
      </c>
      <c r="B71" s="73"/>
      <c r="C71" s="17" t="s">
        <v>46</v>
      </c>
      <c r="D71" s="17" t="s">
        <v>47</v>
      </c>
      <c r="E71" s="17" t="s">
        <v>533</v>
      </c>
      <c r="F71" s="42" t="n">
        <v>44851</v>
      </c>
      <c r="G71" s="43" t="s">
        <v>821</v>
      </c>
      <c r="H71" s="21"/>
      <c r="I71" s="21"/>
      <c r="J71" s="21" t="n">
        <v>1585.1</v>
      </c>
      <c r="K71" s="21"/>
      <c r="L71" s="23" t="n">
        <v>0.01</v>
      </c>
      <c r="M71" s="24" t="n">
        <f aca="false">SUM(H71:J71,K71/1.12)</f>
        <v>1585.1</v>
      </c>
      <c r="N71" s="24" t="n">
        <f aca="false">K71/1.12*0.12</f>
        <v>0</v>
      </c>
      <c r="O71" s="24" t="n">
        <f aca="false">-SUM(I71:J71,K71/1.12)*L71</f>
        <v>-15.851</v>
      </c>
      <c r="P71" s="24" t="n">
        <v>1585.1</v>
      </c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 t="n">
        <f aca="false">-SUM(N71:AE71)</f>
        <v>-1569.249</v>
      </c>
      <c r="AG71" s="25" t="n">
        <f aca="false">SUM(H71:K71)+AF71+O71</f>
        <v>1.13686837721616E-013</v>
      </c>
    </row>
    <row r="72" s="26" customFormat="true" ht="19.5" hidden="false" customHeight="true" outlineLevel="0" collapsed="false">
      <c r="A72" s="15" t="n">
        <v>43007</v>
      </c>
      <c r="B72" s="73"/>
      <c r="C72" s="17" t="s">
        <v>46</v>
      </c>
      <c r="D72" s="17" t="s">
        <v>47</v>
      </c>
      <c r="E72" s="17" t="s">
        <v>533</v>
      </c>
      <c r="F72" s="42" t="n">
        <v>44851</v>
      </c>
      <c r="G72" s="43" t="s">
        <v>822</v>
      </c>
      <c r="H72" s="21"/>
      <c r="I72" s="21"/>
      <c r="J72" s="21"/>
      <c r="K72" s="21" t="n">
        <v>1215.25</v>
      </c>
      <c r="L72" s="23" t="n">
        <v>0.01</v>
      </c>
      <c r="M72" s="24" t="n">
        <f aca="false">SUM(H72:J72,K72/1.12)</f>
        <v>1085.04464285714</v>
      </c>
      <c r="N72" s="24" t="n">
        <f aca="false">K72/1.12*0.12</f>
        <v>130.205357142857</v>
      </c>
      <c r="O72" s="24" t="n">
        <f aca="false">-SUM(I72:J72,K72/1.12)*L72</f>
        <v>-10.8504464285714</v>
      </c>
      <c r="P72" s="24" t="n">
        <v>1085.04</v>
      </c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 t="n">
        <f aca="false">-SUM(N72:AE72)</f>
        <v>-1204.39491071429</v>
      </c>
      <c r="AG72" s="25" t="n">
        <f aca="false">SUM(H72:K72)+AF72+O72</f>
        <v>0.00464285714283008</v>
      </c>
    </row>
    <row r="73" s="26" customFormat="true" ht="19.5" hidden="true" customHeight="true" outlineLevel="0" collapsed="false">
      <c r="A73" s="15"/>
      <c r="B73" s="73"/>
      <c r="C73" s="17"/>
      <c r="D73" s="17"/>
      <c r="E73" s="17"/>
      <c r="F73" s="42"/>
      <c r="G73" s="43"/>
      <c r="H73" s="21"/>
      <c r="I73" s="21"/>
      <c r="J73" s="21"/>
      <c r="K73" s="21"/>
      <c r="L73" s="23"/>
      <c r="M73" s="24" t="n">
        <f aca="false">SUM(H73:J73,K73/1.12)</f>
        <v>0</v>
      </c>
      <c r="N73" s="24" t="n">
        <f aca="false">K73/1.12*0.12</f>
        <v>0</v>
      </c>
      <c r="O73" s="24" t="n">
        <f aca="false">-SUM(I73:J73,K73/1.12)*L73</f>
        <v>-0</v>
      </c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 t="n">
        <f aca="false">-SUM(N73:AE73)</f>
        <v>-0</v>
      </c>
      <c r="AG73" s="25" t="n">
        <f aca="false">SUM(H73:K73)+AF73+O73</f>
        <v>0</v>
      </c>
    </row>
    <row r="74" s="26" customFormat="true" ht="19.5" hidden="true" customHeight="true" outlineLevel="0" collapsed="false">
      <c r="A74" s="15"/>
      <c r="B74" s="73"/>
      <c r="C74" s="17"/>
      <c r="D74" s="17"/>
      <c r="E74" s="17"/>
      <c r="F74" s="42"/>
      <c r="G74" s="43"/>
      <c r="H74" s="21"/>
      <c r="I74" s="21"/>
      <c r="J74" s="21"/>
      <c r="K74" s="21"/>
      <c r="L74" s="23"/>
      <c r="M74" s="24" t="n">
        <f aca="false">SUM(H74:J74,K74/1.12)</f>
        <v>0</v>
      </c>
      <c r="N74" s="24" t="n">
        <f aca="false">K74/1.12*0.12</f>
        <v>0</v>
      </c>
      <c r="O74" s="24" t="n">
        <f aca="false">-SUM(I74:J74,K74/1.12)*L74</f>
        <v>-0</v>
      </c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 t="n">
        <f aca="false">-SUM(N74:AE74)</f>
        <v>-0</v>
      </c>
      <c r="AG74" s="25" t="n">
        <f aca="false">SUM(H74:K74)+AF74+O74</f>
        <v>0</v>
      </c>
    </row>
    <row r="75" s="26" customFormat="true" ht="19.5" hidden="true" customHeight="true" outlineLevel="0" collapsed="false">
      <c r="A75" s="15"/>
      <c r="B75" s="73"/>
      <c r="C75" s="17"/>
      <c r="D75" s="17"/>
      <c r="E75" s="17"/>
      <c r="F75" s="42"/>
      <c r="G75" s="43"/>
      <c r="H75" s="21"/>
      <c r="I75" s="21"/>
      <c r="J75" s="21"/>
      <c r="K75" s="21"/>
      <c r="L75" s="23"/>
      <c r="M75" s="24" t="n">
        <f aca="false">SUM(H75:J75,K75/1.12)</f>
        <v>0</v>
      </c>
      <c r="N75" s="24" t="n">
        <f aca="false">K75/1.12*0.12</f>
        <v>0</v>
      </c>
      <c r="O75" s="24" t="n">
        <f aca="false">-SUM(I75:J75,K75/1.12)*L75</f>
        <v>-0</v>
      </c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 t="n">
        <f aca="false">-SUM(N75:AE75)</f>
        <v>-0</v>
      </c>
      <c r="AG75" s="25" t="n">
        <f aca="false">SUM(H75:K75)+AF75+O75</f>
        <v>0</v>
      </c>
    </row>
    <row r="76" s="26" customFormat="true" ht="19.5" hidden="true" customHeight="true" outlineLevel="0" collapsed="false">
      <c r="A76" s="15"/>
      <c r="B76" s="73"/>
      <c r="C76" s="17"/>
      <c r="D76" s="17"/>
      <c r="E76" s="17"/>
      <c r="F76" s="42"/>
      <c r="G76" s="43"/>
      <c r="H76" s="21"/>
      <c r="I76" s="21"/>
      <c r="J76" s="21"/>
      <c r="K76" s="21"/>
      <c r="L76" s="23"/>
      <c r="M76" s="24" t="n">
        <f aca="false">SUM(H76:J76,K76/1.12)</f>
        <v>0</v>
      </c>
      <c r="N76" s="24" t="n">
        <f aca="false">K76/1.12*0.12</f>
        <v>0</v>
      </c>
      <c r="O76" s="24" t="n">
        <f aca="false">-SUM(I76:J76,K76/1.12)*L76</f>
        <v>-0</v>
      </c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 t="n">
        <f aca="false">-SUM(N76:AE76)</f>
        <v>-0</v>
      </c>
      <c r="AG76" s="25" t="n">
        <f aca="false">SUM(H76:K76)+AF76+O76</f>
        <v>0</v>
      </c>
    </row>
    <row r="77" s="26" customFormat="true" ht="19.5" hidden="false" customHeight="true" outlineLevel="0" collapsed="false">
      <c r="A77" s="15" t="n">
        <v>43008</v>
      </c>
      <c r="B77" s="73"/>
      <c r="C77" s="17" t="s">
        <v>692</v>
      </c>
      <c r="D77" s="17" t="s">
        <v>77</v>
      </c>
      <c r="E77" s="17" t="s">
        <v>577</v>
      </c>
      <c r="F77" s="42" t="n">
        <v>73029</v>
      </c>
      <c r="G77" s="43" t="s">
        <v>823</v>
      </c>
      <c r="H77" s="21"/>
      <c r="I77" s="21"/>
      <c r="J77" s="21"/>
      <c r="K77" s="21" t="n">
        <v>140</v>
      </c>
      <c r="L77" s="23"/>
      <c r="M77" s="24" t="n">
        <f aca="false">SUM(H77:J77,K77/1.12)</f>
        <v>125</v>
      </c>
      <c r="N77" s="24" t="n">
        <f aca="false">K77/1.12*0.12</f>
        <v>15</v>
      </c>
      <c r="O77" s="24" t="n">
        <f aca="false">-SUM(I77:J77,K77/1.12)*L77</f>
        <v>-0</v>
      </c>
      <c r="P77" s="24" t="n">
        <v>125</v>
      </c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 t="n">
        <f aca="false">-SUM(N77:AE77)</f>
        <v>-140</v>
      </c>
      <c r="AG77" s="25" t="n">
        <f aca="false">SUM(H77:K77)+AF77+O77</f>
        <v>0</v>
      </c>
    </row>
    <row r="78" customFormat="false" ht="20.25" hidden="false" customHeight="true" outlineLevel="0" collapsed="false">
      <c r="A78" s="15"/>
      <c r="B78" s="44"/>
      <c r="C78" s="17"/>
      <c r="D78" s="17"/>
      <c r="E78" s="45"/>
      <c r="F78" s="17"/>
      <c r="G78" s="17"/>
      <c r="H78" s="46"/>
      <c r="I78" s="46"/>
      <c r="J78" s="46"/>
      <c r="K78" s="47"/>
      <c r="L78" s="48"/>
      <c r="M78" s="24" t="n">
        <f aca="false">SUM(H78:J78,K78/1.12)</f>
        <v>0</v>
      </c>
      <c r="N78" s="24" t="n">
        <f aca="false">K78/1.12*0.12</f>
        <v>0</v>
      </c>
      <c r="O78" s="24" t="n">
        <f aca="false">-SUM(I78:J78,K78/1.12)*L78</f>
        <v>-0</v>
      </c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 t="n">
        <f aca="false">-SUM(N78:AE78)</f>
        <v>-0</v>
      </c>
      <c r="AG78" s="25"/>
    </row>
    <row r="79" s="57" customFormat="true" ht="20.25" hidden="false" customHeight="true" outlineLevel="0" collapsed="false">
      <c r="A79" s="51"/>
      <c r="B79" s="52"/>
      <c r="C79" s="53"/>
      <c r="D79" s="54"/>
      <c r="E79" s="54"/>
      <c r="F79" s="55"/>
      <c r="G79" s="53"/>
      <c r="H79" s="56" t="n">
        <f aca="false">SUM(H5:H78)</f>
        <v>1362</v>
      </c>
      <c r="I79" s="56" t="n">
        <f aca="false">SUM(I5:I78)</f>
        <v>0</v>
      </c>
      <c r="J79" s="56" t="n">
        <f aca="false">SUM(J5:J78)</f>
        <v>11539.63</v>
      </c>
      <c r="K79" s="56" t="n">
        <f aca="false">SUM(K5:K78)</f>
        <v>28887.55</v>
      </c>
      <c r="L79" s="56" t="n">
        <f aca="false">SUM(L5:L78)</f>
        <v>0.1</v>
      </c>
      <c r="M79" s="56" t="n">
        <f aca="false">SUM(M5:M78)</f>
        <v>38694.0853571429</v>
      </c>
      <c r="N79" s="56" t="n">
        <f aca="false">SUM(N5:N78)</f>
        <v>3095.09464285714</v>
      </c>
      <c r="O79" s="56" t="n">
        <f aca="false">SUM(O5:O78)</f>
        <v>-132.070714285714</v>
      </c>
      <c r="P79" s="56" t="n">
        <f aca="false">SUM(P5:P78)</f>
        <v>32428.14</v>
      </c>
      <c r="Q79" s="56" t="n">
        <f aca="false">SUM(Q5:Q78)</f>
        <v>1537.9</v>
      </c>
      <c r="R79" s="56" t="n">
        <f aca="false">SUM(R5:R78)</f>
        <v>81.47</v>
      </c>
      <c r="S79" s="56" t="n">
        <f aca="false">SUM(S5:S78)</f>
        <v>691.07</v>
      </c>
      <c r="T79" s="56" t="n">
        <f aca="false">SUM(T5:T78)</f>
        <v>1408.71</v>
      </c>
      <c r="U79" s="56" t="n">
        <f aca="false">SUM(U5:U78)</f>
        <v>0</v>
      </c>
      <c r="V79" s="56" t="n">
        <f aca="false">SUM(V5:V78)</f>
        <v>0</v>
      </c>
      <c r="W79" s="56" t="n">
        <f aca="false">SUM(W5:W78)</f>
        <v>0</v>
      </c>
      <c r="X79" s="56" t="n">
        <f aca="false">SUM(X5:X78)</f>
        <v>428.35</v>
      </c>
      <c r="Y79" s="56" t="n">
        <f aca="false">SUM(Y5:Y78)</f>
        <v>715.85</v>
      </c>
      <c r="Z79" s="56" t="n">
        <f aca="false">SUM(Z5:Z78)</f>
        <v>40.63</v>
      </c>
      <c r="AA79" s="56" t="n">
        <f aca="false">SUM(AA5:AA78)</f>
        <v>862</v>
      </c>
      <c r="AB79" s="56" t="n">
        <f aca="false">SUM(AB5:AB78)</f>
        <v>0</v>
      </c>
      <c r="AC79" s="56" t="n">
        <f aca="false">SUM(AC5:AC78)</f>
        <v>0</v>
      </c>
      <c r="AD79" s="56" t="n">
        <f aca="false">SUM(AD5:AD78)</f>
        <v>0</v>
      </c>
      <c r="AE79" s="56" t="n">
        <f aca="false">SUM(AE5:AE78)</f>
        <v>500</v>
      </c>
      <c r="AF79" s="56" t="n">
        <f aca="false">SUM(AF5:AF78)</f>
        <v>-41657.1439285714</v>
      </c>
      <c r="AG79" s="56" t="n">
        <f aca="false">SUM(AG5:AG78)</f>
        <v>-0.034642857142358</v>
      </c>
    </row>
    <row r="80" customFormat="false" ht="25.5" hidden="false" customHeight="true" outlineLevel="0" collapsed="false"/>
    <row r="81" customFormat="false" ht="20.25" hidden="false" customHeight="true" outlineLevel="0" collapsed="false">
      <c r="K81" s="5" t="n">
        <f aca="false">+K79+J79+H79</f>
        <v>41789.18</v>
      </c>
      <c r="AF81" s="5" t="n">
        <f aca="false">+AF79</f>
        <v>-41657.1439285714</v>
      </c>
    </row>
    <row r="82" customFormat="false" ht="19.5" hidden="false" customHeight="true" outlineLevel="0" collapsed="false"/>
    <row r="83" customFormat="false" ht="19.5" hidden="false" customHeight="true" outlineLevel="0" collapsed="false">
      <c r="C83" s="58" t="s">
        <v>140</v>
      </c>
      <c r="G83" s="57"/>
      <c r="K83" s="59"/>
      <c r="L83" s="59"/>
      <c r="M83" s="59"/>
    </row>
    <row r="84" customFormat="false" ht="19.5" hidden="false" customHeight="true" outlineLevel="0" collapsed="false"/>
    <row r="85" customFormat="false" ht="19.5" hidden="false" customHeight="true" outlineLevel="0" collapsed="false"/>
    <row r="86" customFormat="false" ht="20.25" hidden="false" customHeight="true" outlineLevel="0" collapsed="false">
      <c r="A86" s="3"/>
      <c r="B86" s="3"/>
      <c r="D86" s="3"/>
      <c r="E86" s="3"/>
      <c r="F86" s="3"/>
      <c r="H86" s="3"/>
      <c r="I86" s="3"/>
      <c r="J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customFormat="false" ht="20.25" hidden="false" customHeight="true" outlineLevel="0" collapsed="false"/>
    <row r="88" customFormat="false" ht="20.25" hidden="false" customHeight="true" outlineLevel="0" collapsed="false"/>
    <row r="89" customFormat="false" ht="20.25" hidden="false" customHeight="true" outlineLevel="0" collapsed="false"/>
    <row r="90" customFormat="false" ht="20.25" hidden="false" customHeight="true" outlineLevel="0" collapsed="false"/>
    <row r="91" customFormat="false" ht="20.25" hidden="false" customHeight="true" outlineLevel="0" collapsed="false"/>
    <row r="92" customFormat="false" ht="20.25" hidden="false" customHeight="true" outlineLevel="0" collapsed="false"/>
    <row r="93" customFormat="false" ht="20.25" hidden="false" customHeight="true" outlineLevel="0" collapsed="false">
      <c r="Q93" s="5" t="n">
        <v>0</v>
      </c>
    </row>
    <row r="94" customFormat="false" ht="20.25" hidden="false" customHeight="true" outlineLevel="0" collapsed="false"/>
  </sheetData>
  <mergeCells count="1">
    <mergeCell ref="K83:M8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2022-03-06T11:46:30Z</dcterms:created>
  <dc:creator/>
  <dc:description/>
  <dc:language>en-PH</dc:language>
  <cp:lastModifiedBy/>
  <dcterms:modified xsi:type="dcterms:W3CDTF">2022-03-06T11:50:54Z</dcterms:modified>
  <cp:revision>2</cp:revision>
  <dc:subject/>
  <dc:title/>
</cp:coreProperties>
</file>