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2018-01" sheetId="1" state="visible" r:id="rId2"/>
    <sheet name="2018-02" sheetId="2" state="visible" r:id="rId3"/>
    <sheet name="2018-02 Palengke" sheetId="3" state="visible" r:id="rId4"/>
    <sheet name="2018-02 Sizzle It Pull Out Expenses" sheetId="4" state="visible" r:id="rId5"/>
    <sheet name="2018-02 ACU Repair" sheetId="5" state="visible" r:id="rId6"/>
    <sheet name="2018-03" sheetId="6" state="visible" r:id="rId7"/>
    <sheet name="2018-04" sheetId="7" state="visible" r:id="rId8"/>
    <sheet name="2018.05 Summary" sheetId="8" state="visible" r:id="rId9"/>
    <sheet name="2018-05 Palengke" sheetId="9" state="visible" r:id="rId10"/>
    <sheet name="2018-06 Summary" sheetId="10" state="visible" r:id="rId11"/>
    <sheet name="2018-06 Palengke" sheetId="11" state="visible" r:id="rId12"/>
    <sheet name="2018-07" sheetId="12" state="visible" r:id="rId13"/>
    <sheet name="2018-08" sheetId="13" state="visible" r:id="rId14"/>
    <sheet name="2018-09" sheetId="14" state="visible" r:id="rId15"/>
    <sheet name="2018-10" sheetId="15" state="visible" r:id="rId16"/>
    <sheet name="2018-11" sheetId="16" state="visible" r:id="rId17"/>
    <sheet name="2018-12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<sst xmlns="http://schemas.openxmlformats.org/spreadsheetml/2006/main" count="4724" uniqueCount="1159">
  <si>
    <t xml:space="preserve">CO. NAME: TOSHCO INC</t>
  </si>
  <si>
    <t xml:space="preserve">Petty Cash </t>
  </si>
  <si>
    <t xml:space="preserve">For the Month Ended: January  2018</t>
  </si>
  <si>
    <t xml:space="preserve">6223-2</t>
  </si>
  <si>
    <t xml:space="preserve">6102-3</t>
  </si>
  <si>
    <t xml:space="preserve">Date</t>
  </si>
  <si>
    <t xml:space="preserve">PCV Number</t>
  </si>
  <si>
    <t xml:space="preserve">Payee</t>
  </si>
  <si>
    <t xml:space="preserve">TIN</t>
  </si>
  <si>
    <t xml:space="preserve">Address</t>
  </si>
  <si>
    <t xml:space="preserve">Invoice Number</t>
  </si>
  <si>
    <t xml:space="preserve">Particulars</t>
  </si>
  <si>
    <t xml:space="preserve">Invalid</t>
  </si>
  <si>
    <t xml:space="preserve">VAT Zero-Rated</t>
  </si>
  <si>
    <t xml:space="preserve">VAT Exempt</t>
  </si>
  <si>
    <t xml:space="preserve">VAT 12%</t>
  </si>
  <si>
    <t xml:space="preserve">EWT Rate</t>
  </si>
  <si>
    <t xml:space="preserve">Net of VAT</t>
  </si>
  <si>
    <t xml:space="preserve">Input VAT</t>
  </si>
  <si>
    <t xml:space="preserve">EWT</t>
  </si>
  <si>
    <t xml:space="preserve">RAW MATS FOOD</t>
  </si>
  <si>
    <t xml:space="preserve">RAW MATS BEVERAGES</t>
  </si>
  <si>
    <t xml:space="preserve">CLEANING </t>
  </si>
  <si>
    <t xml:space="preserve">PACKAGING</t>
  </si>
  <si>
    <t xml:space="preserve">OFFICE SUPPLIES</t>
  </si>
  <si>
    <t xml:space="preserve">GUEST SUPPLIES</t>
  </si>
  <si>
    <t xml:space="preserve">DECORS</t>
  </si>
  <si>
    <t xml:space="preserve">MEDICAL SUPPLIES</t>
  </si>
  <si>
    <t xml:space="preserve">WARES AND UTENSILS</t>
  </si>
  <si>
    <t xml:space="preserve">REPAIRS AND MAINTENANCE</t>
  </si>
  <si>
    <t xml:space="preserve">PHOTOCOPY</t>
  </si>
  <si>
    <t xml:space="preserve">TRANSPO</t>
  </si>
  <si>
    <t xml:space="preserve">SALARIES AND WAGES</t>
  </si>
  <si>
    <t xml:space="preserve">MARKETING</t>
  </si>
  <si>
    <t xml:space="preserve">MISC</t>
  </si>
  <si>
    <t xml:space="preserve">EMP MEAL</t>
  </si>
  <si>
    <t xml:space="preserve">Petty Cash</t>
  </si>
  <si>
    <t xml:space="preserve">3G MInistopConvinience store</t>
  </si>
  <si>
    <t xml:space="preserve">222-046-738-000</t>
  </si>
  <si>
    <t xml:space="preserve">Valero St Makati</t>
  </si>
  <si>
    <t xml:space="preserve">Tube Ice</t>
  </si>
  <si>
    <t xml:space="preserve">Evarlies Meatshop</t>
  </si>
  <si>
    <t xml:space="preserve">181-809-831-000</t>
  </si>
  <si>
    <t xml:space="preserve">Marikina City</t>
  </si>
  <si>
    <t xml:space="preserve">Pork Ribs,Chicken</t>
  </si>
  <si>
    <t xml:space="preserve">Angelo Sanchez</t>
  </si>
  <si>
    <t xml:space="preserve">Transpo going to Marikina Purchased Kitchen Stocks</t>
  </si>
  <si>
    <t xml:space="preserve">Kutz Trading</t>
  </si>
  <si>
    <t xml:space="preserve">100-738-311-000</t>
  </si>
  <si>
    <t xml:space="preserve">Novalichez QC</t>
  </si>
  <si>
    <t xml:space="preserve">Lettuce,Celery,Carrots,Kalamansi,Garlic etc.</t>
  </si>
  <si>
    <t xml:space="preserve">Rustans Supercenter Inc</t>
  </si>
  <si>
    <t xml:space="preserve">201-160-401-050</t>
  </si>
  <si>
    <t xml:space="preserve">Cheese,All Purpose Cream,Oreo Vanilla,Tofu</t>
  </si>
  <si>
    <t xml:space="preserve">Joy &amp; Gil Meat &amp; Veg Trading</t>
  </si>
  <si>
    <t xml:space="preserve">911-381-792-000</t>
  </si>
  <si>
    <t xml:space="preserve">Imus Cavite</t>
  </si>
  <si>
    <t xml:space="preserve">Eggs,Bell Pepper,Kalabasa,Cucumber</t>
  </si>
  <si>
    <t xml:space="preserve">Mango, Carrots,Potato,Eggplant</t>
  </si>
  <si>
    <t xml:space="preserve">Office Warehouse Inc</t>
  </si>
  <si>
    <t xml:space="preserve">200-492-462-008</t>
  </si>
  <si>
    <t xml:space="preserve">Paseo Center Makati City</t>
  </si>
  <si>
    <t xml:space="preserve">Inkcartridge</t>
  </si>
  <si>
    <t xml:space="preserve">The Landmark Corporation</t>
  </si>
  <si>
    <t xml:space="preserve">000-148-285-000</t>
  </si>
  <si>
    <t xml:space="preserve">Ayala Center, Makati City</t>
  </si>
  <si>
    <t xml:space="preserve">Broas,Wanton,Crab Paste,Vinegar etc</t>
  </si>
  <si>
    <t xml:space="preserve">Chicken &amp; Arugula</t>
  </si>
  <si>
    <t xml:space="preserve">Glenn Biarcal</t>
  </si>
  <si>
    <t xml:space="preserve">Transpo going to Killion Purchased Kitchen Stocks</t>
  </si>
  <si>
    <t xml:space="preserve">Kelgene International In</t>
  </si>
  <si>
    <t xml:space="preserve">211-612-468-000</t>
  </si>
  <si>
    <t xml:space="preserve">Quiapo Manila</t>
  </si>
  <si>
    <t xml:space="preserve">APC,Bread Flour,Anchovies,Breadcrumbs</t>
  </si>
  <si>
    <t xml:space="preserve">Molo Wrap,Chicken</t>
  </si>
  <si>
    <t xml:space="preserve">Basil,Bellpepper,Parsley,Ampalaya</t>
  </si>
  <si>
    <t xml:space="preserve">213-575-918-005</t>
  </si>
  <si>
    <t xml:space="preserve">Sen Gil Puyat Makati City</t>
  </si>
  <si>
    <t xml:space="preserve">Black Forrest Ham</t>
  </si>
  <si>
    <t xml:space="preserve">Chicken </t>
  </si>
  <si>
    <t xml:space="preserve">Waltermart Supermarket Inc</t>
  </si>
  <si>
    <t xml:space="preserve">003-501-787-001</t>
  </si>
  <si>
    <t xml:space="preserve">Ripe Mango</t>
  </si>
  <si>
    <t xml:space="preserve">Lettuce,Apple,Beef Brisket</t>
  </si>
  <si>
    <t xml:space="preserve">Mayo &amp; Cheese</t>
  </si>
  <si>
    <t xml:space="preserve">Lettuce,White Onion,Sweet Peas,Tomato</t>
  </si>
  <si>
    <t xml:space="preserve">Italian Seasoning</t>
  </si>
  <si>
    <t xml:space="preserve">Joy Dishwashing Liquid</t>
  </si>
  <si>
    <t xml:space="preserve">139-599-310-000</t>
  </si>
  <si>
    <t xml:space="preserve">San Roque Marikina</t>
  </si>
  <si>
    <t xml:space="preserve">Bacon</t>
  </si>
  <si>
    <t xml:space="preserve">Transpo purchased kitchen stocks in marikina</t>
  </si>
  <si>
    <t xml:space="preserve">Philippine Red Cross</t>
  </si>
  <si>
    <t xml:space="preserve">000-804-271-000</t>
  </si>
  <si>
    <t xml:space="preserve">Bonifacio Drive Manila</t>
  </si>
  <si>
    <t xml:space="preserve">First Aid Training Fee</t>
  </si>
  <si>
    <t xml:space="preserve">Joyce Dino</t>
  </si>
  <si>
    <t xml:space="preserve">Meals </t>
  </si>
  <si>
    <t xml:space="preserve">Mango,Apple,Lemon</t>
  </si>
  <si>
    <t xml:space="preserve">Calamansi, Tomato,Tofu</t>
  </si>
  <si>
    <t xml:space="preserve">Leo Genil</t>
  </si>
  <si>
    <t xml:space="preserve">PC re-format</t>
  </si>
  <si>
    <t xml:space="preserve">Mango &amp; Orange Juice for Picasso</t>
  </si>
  <si>
    <t xml:space="preserve">Transpo going to Foodzone</t>
  </si>
  <si>
    <t xml:space="preserve">Foodzone Inc</t>
  </si>
  <si>
    <t xml:space="preserve">004-846-011-000</t>
  </si>
  <si>
    <t xml:space="preserve">Old Zuniga Mandaluyong City</t>
  </si>
  <si>
    <t xml:space="preserve">Pizza Cheese</t>
  </si>
  <si>
    <t xml:space="preserve">Sardines</t>
  </si>
  <si>
    <t xml:space="preserve">Boneless Bangus,Lettuce</t>
  </si>
  <si>
    <t xml:space="preserve">Garlic Longganiza,Sardines,Fudge Cream,Macaroni</t>
  </si>
  <si>
    <t xml:space="preserve">Joy &amp; Gil Meat &amp; Vegetable Trading</t>
  </si>
  <si>
    <t xml:space="preserve">Porkchop &amp; Liempo</t>
  </si>
  <si>
    <t xml:space="preserve">Pork Belly</t>
  </si>
  <si>
    <t xml:space="preserve">Sugar &amp; Ketchup</t>
  </si>
  <si>
    <t xml:space="preserve">Glade Air Freshener</t>
  </si>
  <si>
    <t xml:space="preserve">3G Ministop Convinience Store</t>
  </si>
  <si>
    <t xml:space="preserve">Transpo going to Shopwise</t>
  </si>
  <si>
    <t xml:space="preserve">Information Managers Inc</t>
  </si>
  <si>
    <t xml:space="preserve">000-124-743-000</t>
  </si>
  <si>
    <t xml:space="preserve">Makati City</t>
  </si>
  <si>
    <t xml:space="preserve">Installation of Ticktock</t>
  </si>
  <si>
    <t xml:space="preserve">Mayo &amp; Tomato</t>
  </si>
  <si>
    <t xml:space="preserve">Shah Bonn Jadd Gen Merchandise</t>
  </si>
  <si>
    <t xml:space="preserve">106-228-027-000</t>
  </si>
  <si>
    <t xml:space="preserve">Guadalupe Makati</t>
  </si>
  <si>
    <t xml:space="preserve">Paper Cup</t>
  </si>
  <si>
    <t xml:space="preserve">3G Mini Stop Convinience Store</t>
  </si>
  <si>
    <t xml:space="preserve">Tube ice</t>
  </si>
  <si>
    <t xml:space="preserve">Oregano Powder</t>
  </si>
  <si>
    <t xml:space="preserve">Cloud 9,Broas,Cocoa Powder</t>
  </si>
  <si>
    <t xml:space="preserve">Dishwashing Liquid</t>
  </si>
  <si>
    <t xml:space="preserve">Pork Ribs,Chicken Legs,Bacon</t>
  </si>
  <si>
    <t xml:space="preserve">Solewater Marketing</t>
  </si>
  <si>
    <t xml:space="preserve">147-183-753-000</t>
  </si>
  <si>
    <t xml:space="preserve">Water Filer (3 way set)</t>
  </si>
  <si>
    <t xml:space="preserve">Transpo going to Solewater</t>
  </si>
  <si>
    <t xml:space="preserve">200-492-462-000</t>
  </si>
  <si>
    <t xml:space="preserve">Correction Tape,Sticker Paper</t>
  </si>
  <si>
    <t xml:space="preserve">Boneless Bangus</t>
  </si>
  <si>
    <t xml:space="preserve">Crab Paste, Sardines,Mayo</t>
  </si>
  <si>
    <t xml:space="preserve">Retouch Office Products Inc</t>
  </si>
  <si>
    <t xml:space="preserve">230-639-969-000</t>
  </si>
  <si>
    <t xml:space="preserve">Binondo Manila</t>
  </si>
  <si>
    <t xml:space="preserve">EPS Ribbon for POS Printer</t>
  </si>
  <si>
    <t xml:space="preserve">Transpo purchased POS Ribbon</t>
  </si>
  <si>
    <t xml:space="preserve">Mandaluyong City</t>
  </si>
  <si>
    <t xml:space="preserve">Pizza Cheese &amp; Mayo</t>
  </si>
  <si>
    <t xml:space="preserve">Eggs</t>
  </si>
  <si>
    <t xml:space="preserve">Iodized Salt &amp; Graham Cracker</t>
  </si>
  <si>
    <t xml:space="preserve">Six Three Seven Novelty Store</t>
  </si>
  <si>
    <t xml:space="preserve">202-115-126-000</t>
  </si>
  <si>
    <t xml:space="preserve">Tondo Manila</t>
  </si>
  <si>
    <t xml:space="preserve">Soup Canester</t>
  </si>
  <si>
    <t xml:space="preserve">Mix Taste Gen Merchandise</t>
  </si>
  <si>
    <t xml:space="preserve">412-883-710-000</t>
  </si>
  <si>
    <t xml:space="preserve">San Nicolas Manila</t>
  </si>
  <si>
    <t xml:space="preserve">Cake Canester,Spring Pan</t>
  </si>
  <si>
    <t xml:space="preserve">Candles</t>
  </si>
  <si>
    <t xml:space="preserve">Cream Cheese</t>
  </si>
  <si>
    <t xml:space="preserve">.</t>
  </si>
  <si>
    <t xml:space="preserve">Transpo going to Divisoria</t>
  </si>
  <si>
    <t xml:space="preserve">Joy &amp; Gil Meat &amp; Veg Dealer</t>
  </si>
  <si>
    <t xml:space="preserve">Liempo &amp; Srimp</t>
  </si>
  <si>
    <t xml:space="preserve">Scotch Tape,Ballpen,Pentel Pen</t>
  </si>
  <si>
    <t xml:space="preserve">Smoked Bangus,Cayenne Powder,Beef Brisket</t>
  </si>
  <si>
    <t xml:space="preserve">Crab Paste,Sardines,Elbow Macaroni,Iodized Salt,Garlic Longaniza</t>
  </si>
  <si>
    <t xml:space="preserve">Sha Bonn Jadd Gen Merchandise</t>
  </si>
  <si>
    <t xml:space="preserve">106-226-027+000</t>
  </si>
  <si>
    <t xml:space="preserve">Plastic Fork,Meal Bag,Paper Bag,Sando Plastic</t>
  </si>
  <si>
    <t xml:space="preserve">Transpo going to Guadalupe</t>
  </si>
  <si>
    <t xml:space="preserve">Hunts Tomato Sauce</t>
  </si>
  <si>
    <t xml:space="preserve">Pork Ribs</t>
  </si>
  <si>
    <t xml:space="preserve">Transpo going to Marikina</t>
  </si>
  <si>
    <t xml:space="preserve">Continental Sales Inc</t>
  </si>
  <si>
    <t xml:space="preserve">Quezon City</t>
  </si>
  <si>
    <t xml:space="preserve">Service Fee for Check up of Chest Freezer</t>
  </si>
  <si>
    <t xml:space="preserve">Carrots &amp; Native Tomato</t>
  </si>
  <si>
    <t xml:space="preserve">Photocopy of Sizzle It Receipt</t>
  </si>
  <si>
    <t xml:space="preserve">Linguine,Penne,Angel Hair</t>
  </si>
  <si>
    <t xml:space="preserve">Kelgene International Inc</t>
  </si>
  <si>
    <t xml:space="preserve">Assorted Groceries</t>
  </si>
  <si>
    <t xml:space="preserve">Transpo going to Kelgene</t>
  </si>
  <si>
    <t xml:space="preserve">Inovatronix Inc</t>
  </si>
  <si>
    <t xml:space="preserve">000-097-447-029</t>
  </si>
  <si>
    <t xml:space="preserve">Photo Printing of Valentines POP's</t>
  </si>
  <si>
    <t xml:space="preserve">Pancit Palabok for Annual Meeting</t>
  </si>
  <si>
    <t xml:space="preserve">Eco Bag</t>
  </si>
  <si>
    <t xml:space="preserve">Vessels Church</t>
  </si>
  <si>
    <t xml:space="preserve">Love Offering</t>
  </si>
  <si>
    <t xml:space="preserve">Transpo going to Head Office</t>
  </si>
  <si>
    <t xml:space="preserve">Chicken &amp; Brisket</t>
  </si>
  <si>
    <t xml:space="preserve">Vinegar,Soy Sauce,Ketchup,Lea &amp; Perrins</t>
  </si>
  <si>
    <t xml:space="preserve">Prepared by: Marie Sosa</t>
  </si>
  <si>
    <t xml:space="preserve">For the Month Ended: February  2018</t>
  </si>
  <si>
    <t xml:space="preserve">Correction Tape,Binder Clip</t>
  </si>
  <si>
    <t xml:space="preserve">Softdriinks (Annual Meeting)</t>
  </si>
  <si>
    <t xml:space="preserve">Transpo purchased kitchen stocks in Marikina</t>
  </si>
  <si>
    <t xml:space="preserve">Bread Flour &amp; All Purpose Cream</t>
  </si>
  <si>
    <t xml:space="preserve">Manila Bambi Foods Company</t>
  </si>
  <si>
    <t xml:space="preserve">202-584-709-000</t>
  </si>
  <si>
    <t xml:space="preserve">Paco Manila</t>
  </si>
  <si>
    <t xml:space="preserve">Nacho Chips</t>
  </si>
  <si>
    <t xml:space="preserve">Earles Delicatessen</t>
  </si>
  <si>
    <t xml:space="preserve">213-575-819-005</t>
  </si>
  <si>
    <t xml:space="preserve">Gil Puyat Makati City</t>
  </si>
  <si>
    <t xml:space="preserve">Hungarian &amp; Black Forrest Ham</t>
  </si>
  <si>
    <t xml:space="preserve">Green Peas &amp; Chicken Fillet</t>
  </si>
  <si>
    <t xml:space="preserve">Oreo Baking Powder,Mango Puree,Sardines</t>
  </si>
  <si>
    <t xml:space="preserve">Transpo going to Makati City Hall &amp; Purchased Stocks in Manila Bambi</t>
  </si>
  <si>
    <t xml:space="preserve">Condura Express Service Makati City</t>
  </si>
  <si>
    <t xml:space="preserve">002-284-007-000</t>
  </si>
  <si>
    <t xml:space="preserve">Check up ACU Function Room</t>
  </si>
  <si>
    <t xml:space="preserve">Alcohol</t>
  </si>
  <si>
    <t xml:space="preserve">Photocopy of Inventory Form</t>
  </si>
  <si>
    <t xml:space="preserve">Card Case,Correction Tape,Copy Paper</t>
  </si>
  <si>
    <t xml:space="preserve">Abmarac Corporation</t>
  </si>
  <si>
    <t xml:space="preserve">006-748-072-000</t>
  </si>
  <si>
    <t xml:space="preserve">Hot Sauce</t>
  </si>
  <si>
    <t xml:space="preserve">Pull Out &amp; Delivery Fee of Chest Freezer</t>
  </si>
  <si>
    <t xml:space="preserve">Native Tomato, Fresh Eggs</t>
  </si>
  <si>
    <t xml:space="preserve">All Purpose Cream,Artichoke,Alaska Condensed,Broas</t>
  </si>
  <si>
    <t xml:space="preserve">Beef Brisket,Sweet Peas</t>
  </si>
  <si>
    <t xml:space="preserve">Plate Bowl</t>
  </si>
  <si>
    <t xml:space="preserve">SM Mart Inc</t>
  </si>
  <si>
    <t xml:space="preserve">213-546-858-001</t>
  </si>
  <si>
    <t xml:space="preserve">Ramiken </t>
  </si>
  <si>
    <t xml:space="preserve">Love Offering Bible Service</t>
  </si>
  <si>
    <t xml:space="preserve">Managers Meeting transpo Allowance to H.O.</t>
  </si>
  <si>
    <t xml:space="preserve">Transpo going to Guadalupe purchased kitchen stocks, &amp; going to KCC office for SC signiture</t>
  </si>
  <si>
    <t xml:space="preserve">TOSH Marketing Department</t>
  </si>
  <si>
    <t xml:space="preserve">Payment for Ref Magnet Valentine Promo</t>
  </si>
  <si>
    <t xml:space="preserve">Nameplate</t>
  </si>
  <si>
    <t xml:space="preserve">Breadcrumbs</t>
  </si>
  <si>
    <t xml:space="preserve">Allowance Chef's Meeting</t>
  </si>
  <si>
    <t xml:space="preserve">Kolin Phils., International Inc</t>
  </si>
  <si>
    <t xml:space="preserve">004-660-225-000</t>
  </si>
  <si>
    <t xml:space="preserve">Guadalupe Nuevo Makati City</t>
  </si>
  <si>
    <t xml:space="preserve">Chiller Repair</t>
  </si>
  <si>
    <t xml:space="preserve">White Sugar,Apple</t>
  </si>
  <si>
    <t xml:space="preserve">Alluminum Foil</t>
  </si>
  <si>
    <t xml:space="preserve">Flour &amp; Salt</t>
  </si>
  <si>
    <t xml:space="preserve">Sardines,Fudge Cream,Crab Paste,Salt,Graham,Cheddar Cheese</t>
  </si>
  <si>
    <t xml:space="preserve">Beef Brisket,Boneless Bangus,Arugula</t>
  </si>
  <si>
    <t xml:space="preserve">Ink Cartridge</t>
  </si>
  <si>
    <t xml:space="preserve">Adaptor</t>
  </si>
  <si>
    <t xml:space="preserve">Tang Orange for Picasso Catering</t>
  </si>
  <si>
    <t xml:space="preserve">Evalies Meatshop</t>
  </si>
  <si>
    <t xml:space="preserve">Transpo purchsed kitchen stocks</t>
  </si>
  <si>
    <t xml:space="preserve">Joyce &amp; Gil Meat Vegetable Dealer</t>
  </si>
  <si>
    <t xml:space="preserve">Malagasang Imus Cavite</t>
  </si>
  <si>
    <t xml:space="preserve">Shrimp Gambas,Pork Maskara,Liempo</t>
  </si>
  <si>
    <t xml:space="preserve">Pizza Cheese,Mayonaise </t>
  </si>
  <si>
    <t xml:space="preserve">Transpo purchased Pizza Cheese in Mandaluyong</t>
  </si>
  <si>
    <t xml:space="preserve">Jayliens Toys &amp; Party Needs</t>
  </si>
  <si>
    <t xml:space="preserve">298-830-031-000</t>
  </si>
  <si>
    <t xml:space="preserve">Love Baloon &amp; Hand Pump for Valentine Decors</t>
  </si>
  <si>
    <t xml:space="preserve">Mix &amp; Taste General Merchandise</t>
  </si>
  <si>
    <t xml:space="preserve">Packaging Supplies</t>
  </si>
  <si>
    <t xml:space="preserve">Transpo purchased Decors to Divisoria</t>
  </si>
  <si>
    <t xml:space="preserve">Packaging Tape</t>
  </si>
  <si>
    <t xml:space="preserve">213-545-858-001</t>
  </si>
  <si>
    <t xml:space="preserve">Ayala Center Makati City</t>
  </si>
  <si>
    <t xml:space="preserve">Tea Light Candle for Valentiine Decors</t>
  </si>
  <si>
    <t xml:space="preserve">Cooks Exchange, Inc</t>
  </si>
  <si>
    <t xml:space="preserve">001-925-221-002</t>
  </si>
  <si>
    <t xml:space="preserve">Plastic Wrapping for Cake Display</t>
  </si>
  <si>
    <t xml:space="preserve">Ribbon Refill (Bundy Clock)</t>
  </si>
  <si>
    <t xml:space="preserve">Chicken,Beef Brisket</t>
  </si>
  <si>
    <t xml:space="preserve">Tea &amp; Splenda</t>
  </si>
  <si>
    <t xml:space="preserve">Tissue</t>
  </si>
  <si>
    <t xml:space="preserve">TOSH Marketing Dept.</t>
  </si>
  <si>
    <t xml:space="preserve">Ref Magnet (Valentine Promo)</t>
  </si>
  <si>
    <t xml:space="preserve">Shah-Bonn-Jadd Gen Merchandise</t>
  </si>
  <si>
    <t xml:space="preserve">106-226-027-000</t>
  </si>
  <si>
    <t xml:space="preserve">Canester,Sauce Cup</t>
  </si>
  <si>
    <t xml:space="preserve">Kitchen Towel</t>
  </si>
  <si>
    <t xml:space="preserve">Rustans Supermarket Fresh</t>
  </si>
  <si>
    <t xml:space="preserve">Valero St Makati City</t>
  </si>
  <si>
    <t xml:space="preserve">Tissue Roll</t>
  </si>
  <si>
    <t xml:space="preserve">Transpo </t>
  </si>
  <si>
    <t xml:space="preserve">Malaya Lumber</t>
  </si>
  <si>
    <t xml:space="preserve">000-164-259-000</t>
  </si>
  <si>
    <t xml:space="preserve">Poblacion Makati City</t>
  </si>
  <si>
    <t xml:space="preserve">THHN Wire for Generator Connection</t>
  </si>
  <si>
    <t xml:space="preserve">Innovatronix Incorporated</t>
  </si>
  <si>
    <t xml:space="preserve">Ayala Makati</t>
  </si>
  <si>
    <t xml:space="preserve">Photo Printing of POP's (Everyday Promo)</t>
  </si>
  <si>
    <t xml:space="preserve">Supervalue Inc</t>
  </si>
  <si>
    <t xml:space="preserve">000-144-476-000</t>
  </si>
  <si>
    <t xml:space="preserve">Orange &amp; Mango Juice</t>
  </si>
  <si>
    <t xml:space="preserve">Pepperoni</t>
  </si>
  <si>
    <t xml:space="preserve">Folder,Scotch Tape</t>
  </si>
  <si>
    <t xml:space="preserve">Smoked Bangus,Cayenne,Laurel,Tomato,Arugula</t>
  </si>
  <si>
    <t xml:space="preserve">Paprika,Ground Oregano,Broas,Cream Cheese,Sardines,Taba ng Talangka</t>
  </si>
  <si>
    <t xml:space="preserve">Almas Cold Cuts</t>
  </si>
  <si>
    <t xml:space="preserve">235-048-461-000</t>
  </si>
  <si>
    <t xml:space="preserve">Bacon bits</t>
  </si>
  <si>
    <t xml:space="preserve">Lettuce &amp; Eggs</t>
  </si>
  <si>
    <t xml:space="preserve">Condensed Milk,Graham,Lumpia Wrapper</t>
  </si>
  <si>
    <t xml:space="preserve">Beef Brisket,Lettuce,Lemon,Apple</t>
  </si>
  <si>
    <t xml:space="preserve">Graham,Broas</t>
  </si>
  <si>
    <t xml:space="preserve">Orange</t>
  </si>
  <si>
    <t xml:space="preserve">Ripe Mango,Apple &amp; Orange</t>
  </si>
  <si>
    <t xml:space="preserve">Pot Holder</t>
  </si>
  <si>
    <t xml:space="preserve">`</t>
  </si>
  <si>
    <t xml:space="preserve">For the Month Ended: February 13-18,  2018</t>
  </si>
  <si>
    <t xml:space="preserve">Raymond Todio</t>
  </si>
  <si>
    <t xml:space="preserve">Materials c/o repair of circuit breaker</t>
  </si>
  <si>
    <t xml:space="preserve">Labor fee c/o repair of circuit breaker</t>
  </si>
  <si>
    <t xml:space="preserve">Materials c/o repair of kitchen sink and cooking table</t>
  </si>
  <si>
    <t xml:space="preserve">Labor fee c/o repair of sink table, grease trap &amp; cooking table</t>
  </si>
  <si>
    <t xml:space="preserve">DGJP Trucking Service</t>
  </si>
  <si>
    <t xml:space="preserve">Hauling service c/o pull out of sizzle it equipment</t>
  </si>
  <si>
    <t xml:space="preserve">Bonifacio A. Balingcong</t>
  </si>
  <si>
    <t xml:space="preserve">Hauling service c/o pull out of debris </t>
  </si>
  <si>
    <t xml:space="preserve">Silver Rose General Merchandise</t>
  </si>
  <si>
    <t xml:space="preserve">Materials c/o repair of sink table and grease trap</t>
  </si>
  <si>
    <t xml:space="preserve">Aced Hardware Philippines Inc.</t>
  </si>
  <si>
    <t xml:space="preserve">Faucet, 2 pcs (bar and kitchen)</t>
  </si>
  <si>
    <t xml:space="preserve">3G Mini Stop Convenience Store</t>
  </si>
  <si>
    <t xml:space="preserve">Sharmila Food Center, Inc.</t>
  </si>
  <si>
    <t xml:space="preserve">Employees Meal</t>
  </si>
  <si>
    <t xml:space="preserve">Mercury Drug Corporation</t>
  </si>
  <si>
    <t xml:space="preserve">Meal/snack for laborer</t>
  </si>
  <si>
    <t xml:space="preserve">For the Month Ended: February 2018</t>
  </si>
  <si>
    <t xml:space="preserve">Rey Todio</t>
  </si>
  <si>
    <t xml:space="preserve">ACU Repair (Function Area)</t>
  </si>
  <si>
    <t xml:space="preserve">For the Month Ended: March  2018</t>
  </si>
  <si>
    <t xml:space="preserve">Baguette Bread</t>
  </si>
  <si>
    <t xml:space="preserve">MERC Aicon Services</t>
  </si>
  <si>
    <t xml:space="preserve">305-850-749-000</t>
  </si>
  <si>
    <t xml:space="preserve">Las Pinas City</t>
  </si>
  <si>
    <t xml:space="preserve">ACU Check up</t>
  </si>
  <si>
    <t xml:space="preserve">Kahlua</t>
  </si>
  <si>
    <t xml:space="preserve">Crab Paste,Sardines,All Purpose Cream,Broas,Fudge Cream,</t>
  </si>
  <si>
    <t xml:space="preserve">Elbow Macaroni,Graham,Choey Choco,Cloud 9</t>
  </si>
  <si>
    <t xml:space="preserve">Jap Breadcrumbs</t>
  </si>
  <si>
    <t xml:space="preserve">Bacon Bits</t>
  </si>
  <si>
    <t xml:space="preserve">Transpo Purchased Kitchen Stocks in Marikina</t>
  </si>
  <si>
    <t xml:space="preserve">Coleman Prestige Service Center</t>
  </si>
  <si>
    <t xml:space="preserve">110-310-197-008</t>
  </si>
  <si>
    <t xml:space="preserve">Blender Parts &amp;Pitcher &amp; Blade)</t>
  </si>
  <si>
    <t xml:space="preserve">Blu Cheese,Spaghetti Pasta</t>
  </si>
  <si>
    <t xml:space="preserve">Smoked Bangus,Lettuce,Tomato</t>
  </si>
  <si>
    <t xml:space="preserve">Honey Maple Syrup</t>
  </si>
  <si>
    <t xml:space="preserve">Pepperoni,Garlic Longaniza,wanton,Spag Sauce,Soy Sauce,vinegar,Honey</t>
  </si>
  <si>
    <t xml:space="preserve">235-048-461-0000</t>
  </si>
  <si>
    <t xml:space="preserve">Photo Printing of POP's (Lenten Menu)</t>
  </si>
  <si>
    <t xml:space="preserve">Capri Artichoke &amp; Cream Cheese</t>
  </si>
  <si>
    <t xml:space="preserve">Fluorescent Light &amp; Water hose</t>
  </si>
  <si>
    <t xml:space="preserve">Advertisign Advertising</t>
  </si>
  <si>
    <t xml:space="preserve">TOSH PAYC Tarpaulin Printing</t>
  </si>
  <si>
    <t xml:space="preserve">Jeff Villanueva</t>
  </si>
  <si>
    <t xml:space="preserve">Transpo going to Printing Shop for PAYC Tarp</t>
  </si>
  <si>
    <t xml:space="preserve">Ace Hardware Philippines Inc</t>
  </si>
  <si>
    <t xml:space="preserve">200-035-311-021</t>
  </si>
  <si>
    <t xml:space="preserve">Air Freshener</t>
  </si>
  <si>
    <t xml:space="preserve">Grout,Metal Spreader,Electrical Tape</t>
  </si>
  <si>
    <t xml:space="preserve">Transpo going to KCC office for check signing</t>
  </si>
  <si>
    <t xml:space="preserve">SJ Gas &amp; Appliance Center Inc</t>
  </si>
  <si>
    <t xml:space="preserve">001-859-679-000</t>
  </si>
  <si>
    <t xml:space="preserve">Bagumbayan Taguig City</t>
  </si>
  <si>
    <t xml:space="preserve">Gas Payment c/o Sizzle It</t>
  </si>
  <si>
    <t xml:space="preserve">Taxii Fare -Purchased Plates</t>
  </si>
  <si>
    <t xml:space="preserve">Pizza Cheese &amp; Mayonnaise</t>
  </si>
  <si>
    <t xml:space="preserve">Transpo- Purchased Kitchen Stocks</t>
  </si>
  <si>
    <t xml:space="preserve">Plates</t>
  </si>
  <si>
    <t xml:space="preserve">Anson Emporium Corporation</t>
  </si>
  <si>
    <t xml:space="preserve">000-106-840-000</t>
  </si>
  <si>
    <t xml:space="preserve">Makati Ave</t>
  </si>
  <si>
    <t xml:space="preserve">Kettle</t>
  </si>
  <si>
    <t xml:space="preserve">Trashbag</t>
  </si>
  <si>
    <t xml:space="preserve">Pork Tenderloin</t>
  </si>
  <si>
    <t xml:space="preserve">Aluminum Foil</t>
  </si>
  <si>
    <t xml:space="preserve">Sardines,Crab Paste,Cream Cheese,Oreo Vanilla,Pepperoni</t>
  </si>
  <si>
    <t xml:space="preserve">Arugula,Beef Brisket,Boneless Bangus</t>
  </si>
  <si>
    <t xml:space="preserve">Sweet Peas,Smoked Bangus</t>
  </si>
  <si>
    <t xml:space="preserve">Katchup.Cornstarch,Paprika,Blu Cheese,Sardines etc.</t>
  </si>
  <si>
    <t xml:space="preserve">Anchovies</t>
  </si>
  <si>
    <t xml:space="preserve">000-388-474-486</t>
  </si>
  <si>
    <t xml:space="preserve">Syrnge</t>
  </si>
  <si>
    <t xml:space="preserve">Century Tune</t>
  </si>
  <si>
    <t xml:space="preserve">Shah Bonn Jadd Gen Merch.</t>
  </si>
  <si>
    <t xml:space="preserve">Guadalupe Makati City</t>
  </si>
  <si>
    <t xml:space="preserve">Pizza Box</t>
  </si>
  <si>
    <t xml:space="preserve">Transpo purchased Packaging Materials</t>
  </si>
  <si>
    <t xml:space="preserve">Nacho Chips,APF,Bread Flour,Anchovies,White Sugar,Tuna</t>
  </si>
  <si>
    <t xml:space="preserve">Transpo Purchased Kitchen Stocks </t>
  </si>
  <si>
    <t xml:space="preserve">American Lemon</t>
  </si>
  <si>
    <t xml:space="preserve">For the Month Ended: April  2018</t>
  </si>
  <si>
    <t xml:space="preserve">Condura Express Service Makati</t>
  </si>
  <si>
    <t xml:space="preserve">ACU Cleaning</t>
  </si>
  <si>
    <t xml:space="preserve">Doormats</t>
  </si>
  <si>
    <t xml:space="preserve">Pork Ribs,Bacon</t>
  </si>
  <si>
    <t xml:space="preserve">Grenadine</t>
  </si>
  <si>
    <t xml:space="preserve">Beef Brisket,Arugula &amp; Sweet Peas</t>
  </si>
  <si>
    <t xml:space="preserve">Sardines,Crab Paste,Broas,Oreo Vanilla,Cheddar Cheese,Sugar</t>
  </si>
  <si>
    <t xml:space="preserve">Officewarehouse Inc</t>
  </si>
  <si>
    <t xml:space="preserve">Paseo Center Makati</t>
  </si>
  <si>
    <t xml:space="preserve">Globalhome Tile Corporation</t>
  </si>
  <si>
    <t xml:space="preserve">008-425-774-006</t>
  </si>
  <si>
    <t xml:space="preserve">Macapagal Blvd Pasay City</t>
  </si>
  <si>
    <t xml:space="preserve">Floor Tiles</t>
  </si>
  <si>
    <t xml:space="preserve">Transpo purchesd floor tiles</t>
  </si>
  <si>
    <t xml:space="preserve">Copy Paper</t>
  </si>
  <si>
    <t xml:space="preserve">Tomato</t>
  </si>
  <si>
    <t xml:space="preserve">Cream Cheese,Oreo Vanilla</t>
  </si>
  <si>
    <t xml:space="preserve">Ribbon Printer,Scotch Tape,Ballpen</t>
  </si>
  <si>
    <t xml:space="preserve">Surf Bar</t>
  </si>
  <si>
    <t xml:space="preserve">Ace Hardware Phils., Inc</t>
  </si>
  <si>
    <t xml:space="preserve">200-036-311-021</t>
  </si>
  <si>
    <t xml:space="preserve">Door Catches</t>
  </si>
  <si>
    <t xml:space="preserve">Weighing Scale</t>
  </si>
  <si>
    <t xml:space="preserve">Mixed Veggies,Lettuce,Smoked Bangus</t>
  </si>
  <si>
    <t xml:space="preserve">Molo Wrapper,Condensed Milk</t>
  </si>
  <si>
    <t xml:space="preserve">Photocopy of Fire Permit</t>
  </si>
  <si>
    <t xml:space="preserve">Issacar Arel</t>
  </si>
  <si>
    <t xml:space="preserve">Transpo going to Head Office pick up Checks Disbursement</t>
  </si>
  <si>
    <t xml:space="preserve">Transpo going to KCC office for Payroll Signiture</t>
  </si>
  <si>
    <t xml:space="preserve">Folder,Correction Tape,Paper Clip,Rubberband</t>
  </si>
  <si>
    <t xml:space="preserve">Transpo Purchased kitchen Stocks</t>
  </si>
  <si>
    <t xml:space="preserve">Plastic Labo</t>
  </si>
  <si>
    <t xml:space="preserve">Beef Brisket,Oregano powder</t>
  </si>
  <si>
    <t xml:space="preserve">Choco Fudge Cream,Sardines,Graham,Lipton Tea,Broas</t>
  </si>
  <si>
    <t xml:space="preserve">000-388-474-0486</t>
  </si>
  <si>
    <t xml:space="preserve">Chef's Meeting Allowance (Food Demo)</t>
  </si>
  <si>
    <t xml:space="preserve">Manager's Meeting (Mansup)</t>
  </si>
  <si>
    <t xml:space="preserve">Chuan Hong Glassware</t>
  </si>
  <si>
    <t xml:space="preserve">106-268-748-000</t>
  </si>
  <si>
    <t xml:space="preserve">Food Keeper (Tosh Party Pans)</t>
  </si>
  <si>
    <t xml:space="preserve">Transpo Purchased Packaging Materials</t>
  </si>
  <si>
    <t xml:space="preserve">Pineapple Chunks</t>
  </si>
  <si>
    <t xml:space="preserve">Sand Paper</t>
  </si>
  <si>
    <t xml:space="preserve">Transpo going to Makati City Hall</t>
  </si>
  <si>
    <t xml:space="preserve">French Baguette</t>
  </si>
  <si>
    <t xml:space="preserve">Arugula</t>
  </si>
  <si>
    <t xml:space="preserve">Broas,Papperoni,Sweet Ham,Sardiines,Crab Paste etc.</t>
  </si>
  <si>
    <t xml:space="preserve">Fresh Eggs</t>
  </si>
  <si>
    <t xml:space="preserve">Centrohome Hardware</t>
  </si>
  <si>
    <t xml:space="preserve">493-081-470-000</t>
  </si>
  <si>
    <t xml:space="preserve">Padlock</t>
  </si>
  <si>
    <t xml:space="preserve">Grout</t>
  </si>
  <si>
    <t xml:space="preserve">New Quepe Hardware Co., Inc</t>
  </si>
  <si>
    <t xml:space="preserve">000-304-634-000</t>
  </si>
  <si>
    <t xml:space="preserve">Pasay City</t>
  </si>
  <si>
    <t xml:space="preserve">Paint</t>
  </si>
  <si>
    <t xml:space="preserve">Mckinley Gen Merchandise</t>
  </si>
  <si>
    <t xml:space="preserve">191-402-031-000</t>
  </si>
  <si>
    <t xml:space="preserve">Poblacio Makati City</t>
  </si>
  <si>
    <t xml:space="preserve">Steel Chain</t>
  </si>
  <si>
    <t xml:space="preserve">Transpo going to Hardware</t>
  </si>
  <si>
    <t xml:space="preserve">Safeguard Soap</t>
  </si>
  <si>
    <t xml:space="preserve">Black Forest Ham</t>
  </si>
  <si>
    <t xml:space="preserve">Artichoke</t>
  </si>
  <si>
    <t xml:space="preserve">Photocopy of DOLE Documents</t>
  </si>
  <si>
    <t xml:space="preserve">Copy Paper,Scotch Tape,Ballpen Refill</t>
  </si>
  <si>
    <t xml:space="preserve">Lettuce</t>
  </si>
  <si>
    <t xml:space="preserve">French Baguet</t>
  </si>
  <si>
    <t xml:space="preserve">National Bookstore Inc</t>
  </si>
  <si>
    <t xml:space="preserve">000-325-972-010</t>
  </si>
  <si>
    <t xml:space="preserve">Brown &amp; White  Envelope,Notebook,Bond Paper</t>
  </si>
  <si>
    <t xml:space="preserve">Folder &amp; Book shelves</t>
  </si>
  <si>
    <t xml:space="preserve">Photocopy of DOLE Documents,SEC Doc's,Business Permit &amp; Fire Permit</t>
  </si>
  <si>
    <t xml:space="preserve">Folder </t>
  </si>
  <si>
    <t xml:space="preserve">Stilts</t>
  </si>
  <si>
    <t xml:space="preserve">Managers Company Outing Contribution</t>
  </si>
  <si>
    <t xml:space="preserve">Alcohol,Betadine,Mediplast,Imodium</t>
  </si>
  <si>
    <t xml:space="preserve">Ministop</t>
  </si>
  <si>
    <t xml:space="preserve">477-928-673-004</t>
  </si>
  <si>
    <t xml:space="preserve">Fuji Apple,Lettuce</t>
  </si>
  <si>
    <t xml:space="preserve">Mayo,Vinegar,Soysauce</t>
  </si>
  <si>
    <t xml:space="preserve">Ecarl Digital Copy Express</t>
  </si>
  <si>
    <t xml:space="preserve">175-858-899-000</t>
  </si>
  <si>
    <t xml:space="preserve">Kapasigan Pasig City</t>
  </si>
  <si>
    <t xml:space="preserve">Riso copy of Cashiers Report</t>
  </si>
  <si>
    <t xml:space="preserve">Marie Sosa</t>
  </si>
  <si>
    <t xml:space="preserve">Transpo-Riso copy of Cashiers Report</t>
  </si>
  <si>
    <t xml:space="preserve">For the Month Ended: May  2018</t>
  </si>
  <si>
    <t xml:space="preserve">Photocopy of Doc's Sanitary  Permit</t>
  </si>
  <si>
    <t xml:space="preserve">Photocopy of Inventory Forms</t>
  </si>
  <si>
    <t xml:space="preserve">Cream Cheese,Sardines,Crab Paste,Cornstarch,Mayo,Oreo,Choco Fudge</t>
  </si>
  <si>
    <t xml:space="preserve">Beef Brisket,Cayenne Powder,Baby Arugula</t>
  </si>
  <si>
    <t xml:space="preserve">Bacon,Pork Ribs,Chicken</t>
  </si>
  <si>
    <t xml:space="preserve">Transpo purchased Kitchen Stocks in Marikina</t>
  </si>
  <si>
    <t xml:space="preserve">213 -575-918-005</t>
  </si>
  <si>
    <t xml:space="preserve">Gil Puyat Pasay City</t>
  </si>
  <si>
    <t xml:space="preserve">Butter</t>
  </si>
  <si>
    <t xml:space="preserve">Retouch Office Products inc</t>
  </si>
  <si>
    <t xml:space="preserve">Ribbon Priinter, Chalk Board</t>
  </si>
  <si>
    <t xml:space="preserve">Plastic Clear Cup</t>
  </si>
  <si>
    <t xml:space="preserve">443-797-813-000</t>
  </si>
  <si>
    <t xml:space="preserve">Plastic Cup with lid</t>
  </si>
  <si>
    <t xml:space="preserve">Jap Breadcrumbs,Spaghetti Pasta</t>
  </si>
  <si>
    <t xml:space="preserve">Mckim Prints Inc</t>
  </si>
  <si>
    <t xml:space="preserve">210-972-656-002</t>
  </si>
  <si>
    <t xml:space="preserve">Sticker with Logo </t>
  </si>
  <si>
    <t xml:space="preserve">Staplewire</t>
  </si>
  <si>
    <t xml:space="preserve">L.D. Barbon Trading</t>
  </si>
  <si>
    <t xml:space="preserve">172-846-282-000</t>
  </si>
  <si>
    <t xml:space="preserve">All Purpose Flour &amp; Bread Flour</t>
  </si>
  <si>
    <t xml:space="preserve">Transpo purchased Bread Flour</t>
  </si>
  <si>
    <t xml:space="preserve">Tissue Paper &amp; Paper Bag</t>
  </si>
  <si>
    <t xml:space="preserve">Macaroni,Angel Hair Pasta,Baguette Bread,Oreo Vanilla,Lee Kum Kee</t>
  </si>
  <si>
    <t xml:space="preserve">Belong Enterprise</t>
  </si>
  <si>
    <t xml:space="preserve">180-192-125-001</t>
  </si>
  <si>
    <t xml:space="preserve">News Paper </t>
  </si>
  <si>
    <t xml:space="preserve">Pineapple Tidbits</t>
  </si>
  <si>
    <t xml:space="preserve">Burn Ointment,Mediplast,Bandage,Mediplast Stripes</t>
  </si>
  <si>
    <t xml:space="preserve">National Book Store inc</t>
  </si>
  <si>
    <t xml:space="preserve">000-325-972-048</t>
  </si>
  <si>
    <t xml:space="preserve">Timecard</t>
  </si>
  <si>
    <t xml:space="preserve">Fruit Basket</t>
  </si>
  <si>
    <t xml:space="preserve">Ace Hardware Philippines inc</t>
  </si>
  <si>
    <t xml:space="preserve">Rubber Mat &amp; Extension Cord</t>
  </si>
  <si>
    <t xml:space="preserve">Oreo Vanilla,Patis,Breadcrumbs,Mayo</t>
  </si>
  <si>
    <t xml:space="preserve">Smoked Bangus</t>
  </si>
  <si>
    <t xml:space="preserve">French Baguette &amp; Molo Wrapper</t>
  </si>
  <si>
    <t xml:space="preserve">Babay Back Ribs &amp; Bacon</t>
  </si>
  <si>
    <t xml:space="preserve">Transpo purchased Kitchen Stocks</t>
  </si>
  <si>
    <t xml:space="preserve">Sozo Exousia Inc</t>
  </si>
  <si>
    <t xml:space="preserve">006-801-328-000</t>
  </si>
  <si>
    <t xml:space="preserve">Chicken BBQ &amp; Inasal Sauce</t>
  </si>
  <si>
    <t xml:space="preserve">Ceniza Dauag</t>
  </si>
  <si>
    <t xml:space="preserve">BOSH Seminar (DOLE Requirement)</t>
  </si>
  <si>
    <t xml:space="preserve">White Sugar &amp; Butter</t>
  </si>
  <si>
    <t xml:space="preserve">Transpo going to KCC Office for Check Signing</t>
  </si>
  <si>
    <t xml:space="preserve">Liguine Pasta &amp; French Baguette</t>
  </si>
  <si>
    <t xml:space="preserve">Spaghetti,Sardines,Blue Cheese,Cream Cheese,Oreo Vanilla,</t>
  </si>
  <si>
    <t xml:space="preserve">Boneless Bangus,Sweetpeas,Lettuce,Beef Brisket</t>
  </si>
  <si>
    <t xml:space="preserve">Mejora Ferro Corporation</t>
  </si>
  <si>
    <t xml:space="preserve">Photocopy of Evaluaton Form</t>
  </si>
  <si>
    <t xml:space="preserve">Patis,Vinegar,Soysauce</t>
  </si>
  <si>
    <t xml:space="preserve">French Baguette &amp; Cucumber</t>
  </si>
  <si>
    <t xml:space="preserve">Scotch Tape,Ballpen Refill</t>
  </si>
  <si>
    <t xml:space="preserve">Pork Ribs &amp; Bacon Bits</t>
  </si>
  <si>
    <t xml:space="preserve">French Baguette,Paprika,Choco Fudge Cream,Graham,Cream Cheese,All Purpose Cream,Molo Wrapper</t>
  </si>
  <si>
    <t xml:space="preserve">Tosh Head Office</t>
  </si>
  <si>
    <t xml:space="preserve">Meal Allowance c/o BOSH Seminar </t>
  </si>
  <si>
    <t xml:space="preserve">Zonrox.Scotch Brite,Air Freshener</t>
  </si>
  <si>
    <t xml:space="preserve">Knorr Seasoning,Nestle Cream,Sardines</t>
  </si>
  <si>
    <t xml:space="preserve">Dory Fish</t>
  </si>
  <si>
    <t xml:space="preserve">Newsprint</t>
  </si>
  <si>
    <t xml:space="preserve">French Bread</t>
  </si>
  <si>
    <t xml:space="preserve">Ballpen Refill &amp; Pen</t>
  </si>
  <si>
    <t xml:space="preserve">Photocopy</t>
  </si>
  <si>
    <t xml:space="preserve">For the Month Ended: May 2018</t>
  </si>
  <si>
    <t xml:space="preserve">Public Market</t>
  </si>
  <si>
    <t xml:space="preserve">Ripe Mango &amp; Apple</t>
  </si>
  <si>
    <t xml:space="preserve">Ripe Mango </t>
  </si>
  <si>
    <t xml:space="preserve">For the Month Ended: June  2018</t>
  </si>
  <si>
    <t xml:space="preserve">Pork Ribs,Chicken Leg,Bacon,Hungarian Sausage</t>
  </si>
  <si>
    <t xml:space="preserve">Soy Sauce,Vinegar,Broas,APC,Crab Paste,Alaska Evap,Macanoni</t>
  </si>
  <si>
    <t xml:space="preserve">Arugula,Beef Brisket</t>
  </si>
  <si>
    <t xml:space="preserve">Spaghetti &amp; APC</t>
  </si>
  <si>
    <t xml:space="preserve">Transpo purchased Rice </t>
  </si>
  <si>
    <t xml:space="preserve">Bagumbayan QC</t>
  </si>
  <si>
    <t xml:space="preserve">Buffalo Sauce</t>
  </si>
  <si>
    <t xml:space="preserve">Mozza</t>
  </si>
  <si>
    <t xml:space="preserve">Harry's Liquor Mart</t>
  </si>
  <si>
    <t xml:space="preserve">101-703-221-000</t>
  </si>
  <si>
    <t xml:space="preserve">White Wine</t>
  </si>
  <si>
    <t xml:space="preserve">Earle's Delicatessen</t>
  </si>
  <si>
    <t xml:space="preserve">Transpo going to Suysing purchased stocks</t>
  </si>
  <si>
    <t xml:space="preserve">Cheese Powder</t>
  </si>
  <si>
    <t xml:space="preserve">Suy Sing Commercial Corporation</t>
  </si>
  <si>
    <t xml:space="preserve">000-320-806-000</t>
  </si>
  <si>
    <t xml:space="preserve">Binodo Manila</t>
  </si>
  <si>
    <t xml:space="preserve">All Purpose Cream,Spaghetti</t>
  </si>
  <si>
    <t xml:space="preserve">White Sugar</t>
  </si>
  <si>
    <t xml:space="preserve">Cucumber,French Baguette,Eggs</t>
  </si>
  <si>
    <t xml:space="preserve">Arugula, Smoked Bangus &amp; Paminta</t>
  </si>
  <si>
    <t xml:space="preserve">Sardines,Cream Cheese,Oreo Vanilla,Crab Paste,Broas</t>
  </si>
  <si>
    <t xml:space="preserve">C750 Canester</t>
  </si>
  <si>
    <t xml:space="preserve">Sugar &amp; Fettuccini</t>
  </si>
  <si>
    <t xml:space="preserve">Typewriting Paper</t>
  </si>
  <si>
    <t xml:space="preserve">Magnolia Butter Cup</t>
  </si>
  <si>
    <t xml:space="preserve">Photocopy of Forms</t>
  </si>
  <si>
    <t xml:space="preserve">3G Ministop</t>
  </si>
  <si>
    <t xml:space="preserve">Flouriscent Lamp</t>
  </si>
  <si>
    <t xml:space="preserve">Calamansi Puree,Butter,Cheddar Cheese,Sardines,Sugar,Cornstarch etc.</t>
  </si>
  <si>
    <t xml:space="preserve">Romaine Lettuce</t>
  </si>
  <si>
    <t xml:space="preserve">Copy Paper,Envelope Binder,Scotch Tape,Correction Tape</t>
  </si>
  <si>
    <t xml:space="preserve">Photocopy of Information Sheet</t>
  </si>
  <si>
    <t xml:space="preserve">Refined Sugar</t>
  </si>
  <si>
    <t xml:space="preserve">Earles delicatessen</t>
  </si>
  <si>
    <t xml:space="preserve">Sardines,White Sugar</t>
  </si>
  <si>
    <t xml:space="preserve">Sweet Peas,Tomato,Arugula,Brisket</t>
  </si>
  <si>
    <t xml:space="preserve">Baguette</t>
  </si>
  <si>
    <t xml:space="preserve">Vinegar,Soysauce</t>
  </si>
  <si>
    <t xml:space="preserve">Bible Service</t>
  </si>
  <si>
    <t xml:space="preserve">443-318-251-000</t>
  </si>
  <si>
    <t xml:space="preserve">Tarpaulin Printing</t>
  </si>
  <si>
    <t xml:space="preserve">Transpo going to Advertisign Printing Shop</t>
  </si>
  <si>
    <t xml:space="preserve">BBQ Soysauce</t>
  </si>
  <si>
    <t xml:space="preserve">Rice</t>
  </si>
  <si>
    <t xml:space="preserve">Baby Back Ribs &amp; Hungarian Sausage</t>
  </si>
  <si>
    <t xml:space="preserve">Transpo purchased kitchen stocks in Foodzone</t>
  </si>
  <si>
    <t xml:space="preserve">Breadcrumbs,Butter</t>
  </si>
  <si>
    <t xml:space="preserve">Mix &amp; Match POP's</t>
  </si>
  <si>
    <t xml:space="preserve">Hungarian Sausage,Bacon Bits</t>
  </si>
  <si>
    <t xml:space="preserve">Gas (Transpo purchased kitchen stocks in Marikina)</t>
  </si>
  <si>
    <t xml:space="preserve">Breadcrumbs,Butter,Sardines,Black Olives,Oreo Vanilla,Sunquick Orange</t>
  </si>
  <si>
    <t xml:space="preserve">Smoked Bangus,Arugula,Oregano Powder</t>
  </si>
  <si>
    <t xml:space="preserve">Mozzarella,Lemonada</t>
  </si>
  <si>
    <t xml:space="preserve">Pesto Mix</t>
  </si>
  <si>
    <t xml:space="preserve">Mayonnaise</t>
  </si>
  <si>
    <t xml:space="preserve">Ballpen &amp; PCV</t>
  </si>
  <si>
    <t xml:space="preserve">000-388-474-046</t>
  </si>
  <si>
    <t xml:space="preserve">Pineapple Chunk</t>
  </si>
  <si>
    <t xml:space="preserve">Spaghetti,Linguine,Salt,Sugar</t>
  </si>
  <si>
    <t xml:space="preserve">Chicken,Tomato,</t>
  </si>
  <si>
    <t xml:space="preserve">Spaghetti Sauce,All Purpose Cream,Tomato,Hotdog</t>
  </si>
  <si>
    <t xml:space="preserve">All Purpose Cream</t>
  </si>
  <si>
    <t xml:space="preserve">For the Month Ended: June 2018</t>
  </si>
  <si>
    <t xml:space="preserve">Guadalupe Public Market</t>
  </si>
  <si>
    <t xml:space="preserve">Camille Espinosa</t>
  </si>
  <si>
    <t xml:space="preserve">Transpo purchased in Guadalupe Market</t>
  </si>
  <si>
    <t xml:space="preserve">Transpo purchased rice in Makati Public Market</t>
  </si>
  <si>
    <t xml:space="preserve">Native Tomato (2kilo)</t>
  </si>
  <si>
    <t xml:space="preserve">Assorted Fruits</t>
  </si>
  <si>
    <t xml:space="preserve">Flour,Breadcrumbs,Cornstarch,Butter</t>
  </si>
  <si>
    <t xml:space="preserve">139-288-599-000</t>
  </si>
  <si>
    <t xml:space="preserve">Sausage,Pork Ribs,Bacon</t>
  </si>
  <si>
    <t xml:space="preserve">Transpo going to Killion purchased groceries</t>
  </si>
  <si>
    <t xml:space="preserve">Transpo going to KCC office for SC Signiture</t>
  </si>
  <si>
    <t xml:space="preserve">Lumpia Wrapper,Alaska Evap,Broas,Baguette,Bacon</t>
  </si>
  <si>
    <t xml:space="preserve">CW Home Depot</t>
  </si>
  <si>
    <t xml:space="preserve">225-311-296-000</t>
  </si>
  <si>
    <t xml:space="preserve">Push Botton for Urinal</t>
  </si>
  <si>
    <t xml:space="preserve">Joyc Dino</t>
  </si>
  <si>
    <t xml:space="preserve">Transpo going to Home Depot</t>
  </si>
  <si>
    <t xml:space="preserve">Baguette &amp; Honey</t>
  </si>
  <si>
    <t xml:space="preserve">Spaghetti,Cream Cheese,Buffalo Sauce</t>
  </si>
  <si>
    <t xml:space="preserve">Beef Brisket,Arugula,Aligue Paste,Sardines</t>
  </si>
  <si>
    <t xml:space="preserve">Bagumbayan Quezon City</t>
  </si>
  <si>
    <t xml:space="preserve">Mozzarella Cheese</t>
  </si>
  <si>
    <t xml:space="preserve">Pork Ribs,Bacon Bits</t>
  </si>
  <si>
    <t xml:space="preserve">Almas Cold Cuts Store</t>
  </si>
  <si>
    <t xml:space="preserve">Hungarian Sausage</t>
  </si>
  <si>
    <t xml:space="preserve">Gasoline-Purchased kitchen stocks in Marikina</t>
  </si>
  <si>
    <t xml:space="preserve">Pineapple Tidbits,Butter</t>
  </si>
  <si>
    <t xml:space="preserve">Glade</t>
  </si>
  <si>
    <t xml:space="preserve">Ace Harware Philippines Inc</t>
  </si>
  <si>
    <t xml:space="preserve">Ayala Makati City</t>
  </si>
  <si>
    <t xml:space="preserve">Epoxy</t>
  </si>
  <si>
    <t xml:space="preserve">Extra Dining Staff</t>
  </si>
  <si>
    <t xml:space="preserve">Macaroni,Penne,AP Cream,Flour</t>
  </si>
  <si>
    <t xml:space="preserve">Kelgene International Inc.</t>
  </si>
  <si>
    <t xml:space="preserve">Flour,Bread Flour,AP Cream,Butter,Sugar,Yeast,Anchovies,Sunquick Orange,</t>
  </si>
  <si>
    <t xml:space="preserve">Transpo going to Killion</t>
  </si>
  <si>
    <t xml:space="preserve">Chicken Cubes</t>
  </si>
  <si>
    <t xml:space="preserve">Sugar,Black Pepper,Baguette Bread</t>
  </si>
  <si>
    <t xml:space="preserve">Breadcrumbs,Mama Sitas,Sugar,Sardines</t>
  </si>
  <si>
    <t xml:space="preserve">Green Peas</t>
  </si>
  <si>
    <t xml:space="preserve">Manadaluyong City</t>
  </si>
  <si>
    <t xml:space="preserve">Pizza Cheese,Chicken Cubes,Mayo</t>
  </si>
  <si>
    <t xml:space="preserve">Bising Trading Post</t>
  </si>
  <si>
    <t xml:space="preserve">111-15-241-005</t>
  </si>
  <si>
    <t xml:space="preserve">West Triangle QC</t>
  </si>
  <si>
    <t xml:space="preserve">Basil Seeds</t>
  </si>
  <si>
    <t xml:space="preserve">Materials for Toilet Repair</t>
  </si>
  <si>
    <t xml:space="preserve">Grab Bike</t>
  </si>
  <si>
    <t xml:space="preserve">Grab Messenger Fee for Payroll Signing</t>
  </si>
  <si>
    <t xml:space="preserve">Bel Air Makati</t>
  </si>
  <si>
    <t xml:space="preserve">7up &amp; Bottled Water</t>
  </si>
  <si>
    <t xml:space="preserve">Salpicao Sauce,Pesto Mix,Sundried,ABS</t>
  </si>
  <si>
    <t xml:space="preserve">Spaghetti Pasta</t>
  </si>
  <si>
    <t xml:space="preserve">Extra Staff</t>
  </si>
  <si>
    <t xml:space="preserve">Chefs Meeting Allowance</t>
  </si>
  <si>
    <t xml:space="preserve">Spaghetti &amp; Lenuine Pasta</t>
  </si>
  <si>
    <t xml:space="preserve">PTP Bus Purchased New Plates</t>
  </si>
  <si>
    <t xml:space="preserve">Full Payment for CR Repair</t>
  </si>
  <si>
    <t xml:space="preserve">HR Department</t>
  </si>
  <si>
    <t xml:space="preserve">ID Payment (Toshco Staff)</t>
  </si>
  <si>
    <t xml:space="preserve">Extra Dining Staff (June 18,2018)</t>
  </si>
  <si>
    <t xml:space="preserve">Scotch Tape,Ballpen,Timecard Correction Tape</t>
  </si>
  <si>
    <t xml:space="preserve">Pork Ribs,Sausage,Bacon</t>
  </si>
  <si>
    <t xml:space="preserve">Transpo purchased kitchen stocks  in Marikina</t>
  </si>
  <si>
    <t xml:space="preserve">Calamansi Concentrate</t>
  </si>
  <si>
    <t xml:space="preserve">Orocan Spoon &amp; Fork Strainer</t>
  </si>
  <si>
    <t xml:space="preserve">Broas,Oreo Vanilla,Fudge Cream,Sardines</t>
  </si>
  <si>
    <t xml:space="preserve">Smoked Bangus,Beef Brisket</t>
  </si>
  <si>
    <t xml:space="preserve">MERC Aircon Services</t>
  </si>
  <si>
    <t xml:space="preserve">Transpo for Business Permit Payment</t>
  </si>
  <si>
    <t xml:space="preserve">Transpo went to KCC office for check signing</t>
  </si>
  <si>
    <t xml:space="preserve">Transpo going to Landmark for replacing of plates</t>
  </si>
  <si>
    <t xml:space="preserve">Graham Crackers</t>
  </si>
  <si>
    <t xml:space="preserve">Joy &amp; Gil Vegetable Trading</t>
  </si>
  <si>
    <t xml:space="preserve">Mansup Meeting Allowance</t>
  </si>
  <si>
    <t xml:space="preserve">Honey Mustard</t>
  </si>
  <si>
    <t xml:space="preserve">Clearbook</t>
  </si>
  <si>
    <t xml:space="preserve">Intermatrix</t>
  </si>
  <si>
    <t xml:space="preserve">222-888-239-003</t>
  </si>
  <si>
    <t xml:space="preserve">Photocopy of Tosh Menu New Receipe</t>
  </si>
  <si>
    <t xml:space="preserve">Extra Dining Staff (07/26/18)</t>
  </si>
  <si>
    <t xml:space="preserve">Extra Dining Staff (07/28/18)</t>
  </si>
  <si>
    <t xml:space="preserve">Extra Dining Staff (07/30/18)</t>
  </si>
  <si>
    <t xml:space="preserve">Transpo going to KCC ofc for payroll signing</t>
  </si>
  <si>
    <t xml:space="preserve">For the Month Ended:August 2018</t>
  </si>
  <si>
    <t xml:space="preserve">Pork Ribs,Bacon Bits,Hungarian Sausage</t>
  </si>
  <si>
    <t xml:space="preserve">Poblacion Market</t>
  </si>
  <si>
    <t xml:space="preserve">25 kilo Rice</t>
  </si>
  <si>
    <t xml:space="preserve">Transpo going to Poblacion Market</t>
  </si>
  <si>
    <t xml:space="preserve">Napkin</t>
  </si>
  <si>
    <t xml:space="preserve">Makati City Hall</t>
  </si>
  <si>
    <t xml:space="preserve">Representation c/o Sanitary Inspection</t>
  </si>
  <si>
    <t xml:space="preserve">ASC Enterprises Inc</t>
  </si>
  <si>
    <t xml:space="preserve">000-080-595-000</t>
  </si>
  <si>
    <t xml:space="preserve">Sta Mesa Manila</t>
  </si>
  <si>
    <t xml:space="preserve">USB for Biometric</t>
  </si>
  <si>
    <t xml:space="preserve">Photocopy of BIR Form</t>
  </si>
  <si>
    <t xml:space="preserve">Transpo going to KCC Office for check signing</t>
  </si>
  <si>
    <t xml:space="preserve">Shah Bonn Jadd General Merch</t>
  </si>
  <si>
    <t xml:space="preserve">Plastic Spoon,Fork &amp; Paper Straw</t>
  </si>
  <si>
    <t xml:space="preserve">Apple</t>
  </si>
  <si>
    <t xml:space="preserve">Breadcrumbs &amp; Mayonnaise</t>
  </si>
  <si>
    <t xml:space="preserve">Fresh Eggs,Knorr Seasoning</t>
  </si>
  <si>
    <t xml:space="preserve">Boneless Bangus,Squash,Calamansi</t>
  </si>
  <si>
    <t xml:space="preserve">L Cervantes Store</t>
  </si>
  <si>
    <t xml:space="preserve">423-744-313-000</t>
  </si>
  <si>
    <t xml:space="preserve">Tranpo going to KCC Office for check signing</t>
  </si>
  <si>
    <t xml:space="preserve">Tube Ice (07/04/18) COD</t>
  </si>
  <si>
    <t xml:space="preserve">Tube Ice (07/06/18) COD</t>
  </si>
  <si>
    <t xml:space="preserve">Tube Ice (07/07/18) COD</t>
  </si>
  <si>
    <t xml:space="preserve">Datu Puti Patis &amp; BBQ Sauce</t>
  </si>
  <si>
    <t xml:space="preserve">Tube Ice (07/08/18) COD</t>
  </si>
  <si>
    <t xml:space="preserve">Lettuce &amp; Del Monte Tidbits</t>
  </si>
  <si>
    <t xml:space="preserve">Paper Straw</t>
  </si>
  <si>
    <t xml:space="preserve">Photocopy of Daily Inventory</t>
  </si>
  <si>
    <t xml:space="preserve">Tube Ice (08/09/18) COD</t>
  </si>
  <si>
    <t xml:space="preserve">Tube Ice (08/10/18) COD</t>
  </si>
  <si>
    <t xml:space="preserve">180-182-125-001</t>
  </si>
  <si>
    <t xml:space="preserve">Broas,Chooey Chocolate,Oreo Vanilla,Macaroni,Cream Cheese,</t>
  </si>
  <si>
    <t xml:space="preserve">Eveready Battery</t>
  </si>
  <si>
    <t xml:space="preserve">Beef Brisket,Arugula</t>
  </si>
  <si>
    <t xml:space="preserve">Tube Ice (08/13/18) COD</t>
  </si>
  <si>
    <t xml:space="preserve">Extra Dining Staff (1day-Aug 13,2018)</t>
  </si>
  <si>
    <t xml:space="preserve">000-106-840-006</t>
  </si>
  <si>
    <t xml:space="preserve">Electric Kettle</t>
  </si>
  <si>
    <t xml:space="preserve">200-492-462-019</t>
  </si>
  <si>
    <t xml:space="preserve">Valero Makati</t>
  </si>
  <si>
    <t xml:space="preserve">Clearbook,Carbon Paper</t>
  </si>
  <si>
    <t xml:space="preserve">Pork Ribs,Sausage</t>
  </si>
  <si>
    <t xml:space="preserve">Transpo going to KCC office for Check Signing</t>
  </si>
  <si>
    <t xml:space="preserve">Extra Dining Staff (1day-Aug 15,2018)</t>
  </si>
  <si>
    <t xml:space="preserve">Transpo going to Monterey Shopwise</t>
  </si>
  <si>
    <t xml:space="preserve">Rustans Supercenters Inc</t>
  </si>
  <si>
    <t xml:space="preserve">201-160-401-002Pio Del Pilar Makati </t>
  </si>
  <si>
    <t xml:space="preserve">Pork Liempo &amp; Pork Belly</t>
  </si>
  <si>
    <t xml:space="preserve">Rice,Baguette &amp; Tofu</t>
  </si>
  <si>
    <t xml:space="preserve">Transpo going to Poblacion Market purchased Rice</t>
  </si>
  <si>
    <t xml:space="preserve">Beef Brisket,Arugula,Tomato</t>
  </si>
  <si>
    <t xml:space="preserve">Cream Cheese,Garlic Longganiza,Baguette,Crab Paste,Sardines</t>
  </si>
  <si>
    <t xml:space="preserve">Poblacion Public Market</t>
  </si>
  <si>
    <t xml:space="preserve">Rice (25klg)</t>
  </si>
  <si>
    <t xml:space="preserve">Pork Ribs, Sausage,Bacon</t>
  </si>
  <si>
    <t xml:space="preserve">Mamasitas BBQ Sauce,Heritage Cheese</t>
  </si>
  <si>
    <t xml:space="preserve">Copy Paper,Scoth Tape,Ribbon for POS Printer</t>
  </si>
  <si>
    <t xml:space="preserve">Extra Dining Staff (1day-Aug 17,2018)</t>
  </si>
  <si>
    <t xml:space="preserve">Ace Hardware</t>
  </si>
  <si>
    <t xml:space="preserve">Spring for Kitchen Faucet</t>
  </si>
  <si>
    <t xml:space="preserve">Sesame Seeds</t>
  </si>
  <si>
    <t xml:space="preserve">Patis</t>
  </si>
  <si>
    <t xml:space="preserve">Brown Paper Bag</t>
  </si>
  <si>
    <t xml:space="preserve">Flourescent Light</t>
  </si>
  <si>
    <t xml:space="preserve">Gil Puyat Makati</t>
  </si>
  <si>
    <t xml:space="preserve">PCV,Adaptor,Record Book</t>
  </si>
  <si>
    <t xml:space="preserve">Elbow Macaroni,</t>
  </si>
  <si>
    <t xml:space="preserve">Glade Air Freshener,Lysol</t>
  </si>
  <si>
    <t xml:space="preserve">Photocopy of Inventory Form (no receipt)</t>
  </si>
  <si>
    <t xml:space="preserve">Transpo going to Head Office &amp; Commissary</t>
  </si>
  <si>
    <t xml:space="preserve">Mayo,Molo Wrapper,Artichoke,Pancake Mix</t>
  </si>
  <si>
    <t xml:space="preserve">Lettuce &amp; Arugula</t>
  </si>
  <si>
    <t xml:space="preserve">Newtech Pest Control </t>
  </si>
  <si>
    <t xml:space="preserve">230-403-792-000</t>
  </si>
  <si>
    <t xml:space="preserve">Taguig City</t>
  </si>
  <si>
    <t xml:space="preserve">Pest Control Services</t>
  </si>
  <si>
    <t xml:space="preserve">Coffee Beans</t>
  </si>
  <si>
    <t xml:space="preserve">Rice (25kg)</t>
  </si>
  <si>
    <t xml:space="preserve">Transpo purchased Rice in Guadalupe</t>
  </si>
  <si>
    <t xml:space="preserve">5 btls of White Wine</t>
  </si>
  <si>
    <t xml:space="preserve">Transpo going to Harry's Liquor Mart</t>
  </si>
  <si>
    <t xml:space="preserve">Spareribs</t>
  </si>
  <si>
    <t xml:space="preserve">5 btls of White Wine &amp; 2btls of Grenadine</t>
  </si>
  <si>
    <t xml:space="preserve">Transpo going to Commissary</t>
  </si>
  <si>
    <t xml:space="preserve">Super Shopping Market Inc</t>
  </si>
  <si>
    <t xml:space="preserve">209-609-185-039</t>
  </si>
  <si>
    <t xml:space="preserve">Jupiter St Makati City</t>
  </si>
  <si>
    <t xml:space="preserve">White Onion,Baguette &amp; Molo Wrepper</t>
  </si>
  <si>
    <t xml:space="preserve">Angel Hair</t>
  </si>
  <si>
    <t xml:space="preserve">H.O Marketing</t>
  </si>
  <si>
    <t xml:space="preserve">PAYC T-Shirt</t>
  </si>
  <si>
    <t xml:space="preserve">Pepsi 1.5 Liter</t>
  </si>
  <si>
    <t xml:space="preserve">Sardines,Artichoke,Corn Oil,Taba ng Talangka</t>
  </si>
  <si>
    <t xml:space="preserve">Boneless Bangus,Oregano Powder,arugula</t>
  </si>
  <si>
    <t xml:space="preserve">Tarpaulin Standee</t>
  </si>
  <si>
    <t xml:space="preserve">Tronix</t>
  </si>
  <si>
    <t xml:space="preserve">00-097-47-029</t>
  </si>
  <si>
    <t xml:space="preserve">Photoprinting of POP's</t>
  </si>
  <si>
    <t xml:space="preserve">Transpo going to Tronix Printing Shop</t>
  </si>
  <si>
    <t xml:space="preserve">Almas Meatshop</t>
  </si>
  <si>
    <t xml:space="preserve">Tube Ice (09/01 del.)</t>
  </si>
  <si>
    <t xml:space="preserve">Tube Ice (09/03 del.)</t>
  </si>
  <si>
    <t xml:space="preserve">Peperoni,Cream Cheese,Vinegar</t>
  </si>
  <si>
    <t xml:space="preserve">Shah Bonn Jadd</t>
  </si>
  <si>
    <t xml:space="preserve">Canester 750</t>
  </si>
  <si>
    <t xml:space="preserve">Transpo purchased Canester</t>
  </si>
  <si>
    <t xml:space="preserve">Tube Ice (09/04 del.)</t>
  </si>
  <si>
    <t xml:space="preserve">Tube Ice (09/05 del.)</t>
  </si>
  <si>
    <t xml:space="preserve">201-160-401-062</t>
  </si>
  <si>
    <t xml:space="preserve">Rice,Molo Wraper</t>
  </si>
  <si>
    <t xml:space="preserve">Transpo going to Printing Shop</t>
  </si>
  <si>
    <t xml:space="preserve">Lasagna &amp; Spareribs</t>
  </si>
  <si>
    <t xml:space="preserve">201-160-401-002</t>
  </si>
  <si>
    <t xml:space="preserve">Transpo going to Guadalupe Market</t>
  </si>
  <si>
    <t xml:space="preserve">White Sugar,Breadcrumbs</t>
  </si>
  <si>
    <t xml:space="preserve">Sugar,Lettuce &amp; Breadcrumbs</t>
  </si>
  <si>
    <t xml:space="preserve">Bake &amp; Taste Gen Mechandise</t>
  </si>
  <si>
    <t xml:space="preserve">Walnut,Almond Flakes</t>
  </si>
  <si>
    <t xml:space="preserve">Food Keeper (Take Out Pan)</t>
  </si>
  <si>
    <t xml:space="preserve">All Purpose Flour</t>
  </si>
  <si>
    <t xml:space="preserve">Scotch Tape,Ballpen Refill,Ink Cartirdge</t>
  </si>
  <si>
    <t xml:space="preserve">Alma's Cold Cuts Store</t>
  </si>
  <si>
    <t xml:space="preserve">Photocopy of New Menu</t>
  </si>
  <si>
    <t xml:space="preserve">Alaska Condensed Milk,Cream Cheese</t>
  </si>
  <si>
    <t xml:space="preserve">Transpo going to Mam Kathy</t>
  </si>
  <si>
    <t xml:space="preserve">Transpo going to Home Depo</t>
  </si>
  <si>
    <t xml:space="preserve">CW Home Depot Imus Cavite</t>
  </si>
  <si>
    <t xml:space="preserve">225-311-296-010</t>
  </si>
  <si>
    <t xml:space="preserve">Teflon Tape,Sanitary Tank Filling</t>
  </si>
  <si>
    <t xml:space="preserve">Foccasia Bread</t>
  </si>
  <si>
    <t xml:space="preserve">Lambprint Advertising Services</t>
  </si>
  <si>
    <t xml:space="preserve">189-049-864-000</t>
  </si>
  <si>
    <t xml:space="preserve">Menu Board</t>
  </si>
  <si>
    <t xml:space="preserve">Breadcrumbs,Graham,Black Pepper</t>
  </si>
  <si>
    <t xml:space="preserve">Mozza Cheese,Cheese Sauce</t>
  </si>
  <si>
    <t xml:space="preserve">Extra Dining Staff (Sept.14)</t>
  </si>
  <si>
    <t xml:space="preserve">POS Ribbon Printer</t>
  </si>
  <si>
    <t xml:space="preserve">Onion,Wanton Wrapper,Eggs</t>
  </si>
  <si>
    <t xml:space="preserve">Extra Dining Staff (Sept.15)</t>
  </si>
  <si>
    <t xml:space="preserve">Lettuce,Boneless Bangus,Lemon Grass Spring Onion &amp; Camote</t>
  </si>
  <si>
    <t xml:space="preserve">Soysauce,Sardines,Chorizo,Pomace Oil,Broas,Curry Powder</t>
  </si>
  <si>
    <t xml:space="preserve">Cheese Grater &amp; Parfait Glass</t>
  </si>
  <si>
    <t xml:space="preserve">Transpo going to Cartimar</t>
  </si>
  <si>
    <t xml:space="preserve">MK Kitchen Equipment</t>
  </si>
  <si>
    <t xml:space="preserve">222-810-003-005</t>
  </si>
  <si>
    <t xml:space="preserve">Taft Ave Pasay City</t>
  </si>
  <si>
    <t xml:space="preserve">Cup Cake Molder,2 pcs Round Sizzling Plates</t>
  </si>
  <si>
    <t xml:space="preserve">Baking Pan, 4 pcs Round Sizzling Plate </t>
  </si>
  <si>
    <t xml:space="preserve">HDMF</t>
  </si>
  <si>
    <t xml:space="preserve">Penalty for late payment due to insuficient fund</t>
  </si>
  <si>
    <t xml:space="preserve">Baby Back Ribs,Bacon Bits,Promeat</t>
  </si>
  <si>
    <t xml:space="preserve">Angelo Sancjez</t>
  </si>
  <si>
    <t xml:space="preserve">Baguette Bread,Demi Glace,Chorizo,Fudge Cream</t>
  </si>
  <si>
    <t xml:space="preserve">White Onion,Carrots,Parsely,Tomato,Celery</t>
  </si>
  <si>
    <t xml:space="preserve">Chef Agui Ojendras</t>
  </si>
  <si>
    <t xml:space="preserve">Transpo for Food Demo</t>
  </si>
  <si>
    <t xml:space="preserve">Chef Rodel Margallo</t>
  </si>
  <si>
    <t xml:space="preserve">3 days Duty for New Menu Launching</t>
  </si>
  <si>
    <t xml:space="preserve">3 days Transpo Allowance</t>
  </si>
  <si>
    <t xml:space="preserve">Chef Irene Enriquez</t>
  </si>
  <si>
    <t xml:space="preserve">2 days Duty for New Menu Launching</t>
  </si>
  <si>
    <t xml:space="preserve">2 days Transpo Allowance</t>
  </si>
  <si>
    <t xml:space="preserve">Vic &amp; Baby Veg Dealer</t>
  </si>
  <si>
    <t xml:space="preserve">212-868-741-000</t>
  </si>
  <si>
    <t xml:space="preserve">Assorted Veggies for New Menu</t>
  </si>
  <si>
    <t xml:space="preserve">Polar Queen Waterways Inc</t>
  </si>
  <si>
    <t xml:space="preserve">007-019-796-000</t>
  </si>
  <si>
    <t xml:space="preserve">Sampaloc Manila</t>
  </si>
  <si>
    <t xml:space="preserve">Bernabe Flores</t>
  </si>
  <si>
    <t xml:space="preserve">Cake Payment</t>
  </si>
  <si>
    <t xml:space="preserve">Spareribs,Pesto,Lasagna,Aioli,Buffalo Sauce,Cheese Sauce</t>
  </si>
  <si>
    <t xml:space="preserve">Transpo pick up kitchen stocks in Commissary</t>
  </si>
  <si>
    <t xml:space="preserve">200-492-432-008</t>
  </si>
  <si>
    <t xml:space="preserve">Logitech Mouse</t>
  </si>
  <si>
    <t xml:space="preserve">Order Slip</t>
  </si>
  <si>
    <t xml:space="preserve">Black Pepper Ground &amp; Whole,San Remo Pasta</t>
  </si>
  <si>
    <t xml:space="preserve">MFD Enterprises</t>
  </si>
  <si>
    <t xml:space="preserve">249-978-640-000</t>
  </si>
  <si>
    <t xml:space="preserve">Murphy D4 Quezon City</t>
  </si>
  <si>
    <t xml:space="preserve">Short Payment</t>
  </si>
  <si>
    <t xml:space="preserve">Assorted Fruits &amp; Veggies</t>
  </si>
  <si>
    <t xml:space="preserve">1 kilo Ripe Mango</t>
  </si>
  <si>
    <t xml:space="preserve">Knorr Cubes</t>
  </si>
  <si>
    <t xml:space="preserve">Spareribs,Pesto,Italian Meatballs,Blue Cheese Dressing</t>
  </si>
  <si>
    <t xml:space="preserve">Photoprinting of POP's for New Menu</t>
  </si>
  <si>
    <t xml:space="preserve">Sapareribs,Pesto &amp; Chocolate Sauce</t>
  </si>
  <si>
    <t xml:space="preserve">Mozzarella &amp; French Baguette</t>
  </si>
  <si>
    <t xml:space="preserve">Chopped Tomato</t>
  </si>
  <si>
    <t xml:space="preserve">Acrylic Frame</t>
  </si>
  <si>
    <t xml:space="preserve">Transpo going to printing shop</t>
  </si>
  <si>
    <t xml:space="preserve">Black Forest Ham, Smoke Bavarian</t>
  </si>
  <si>
    <t xml:space="preserve">Transpo going to Cash &amp; Carry purchased kitchen stocks</t>
  </si>
  <si>
    <t xml:space="preserve">AAN Baking Goods Supplies Inc</t>
  </si>
  <si>
    <t xml:space="preserve">008-196-741-005</t>
  </si>
  <si>
    <t xml:space="preserve">Corn Meal</t>
  </si>
  <si>
    <t xml:space="preserve">Innovatronix Inc</t>
  </si>
  <si>
    <t xml:space="preserve">Photoprinting of POP's-New Menu</t>
  </si>
  <si>
    <t xml:space="preserve">Tosh Moa</t>
  </si>
  <si>
    <t xml:space="preserve">Rectangulas Plates (10pcs.)</t>
  </si>
  <si>
    <t xml:space="preserve">Transpo from Tosh moa to Cartimar purchased kitchen wares</t>
  </si>
  <si>
    <t xml:space="preserve">H.O. Marketing</t>
  </si>
  <si>
    <t xml:space="preserve">Payment for Consultancy fee for New Menu Launch</t>
  </si>
  <si>
    <t xml:space="preserve">Beef Shortplate</t>
  </si>
  <si>
    <t xml:space="preserve">ABS,Salpicao Sauce,Pesto Pint,Gravy</t>
  </si>
  <si>
    <t xml:space="preserve">Payroll Toshco Staff</t>
  </si>
  <si>
    <t xml:space="preserve">Short Encashment (Sept 20 payroll)</t>
  </si>
  <si>
    <t xml:space="preserve">Hunggarian Sausage</t>
  </si>
  <si>
    <t xml:space="preserve">Lee Kum Kee,Sweetener</t>
  </si>
  <si>
    <t xml:space="preserve">Carrots,Cabbage</t>
  </si>
  <si>
    <t xml:space="preserve">Saging na Saba,American Lemon</t>
  </si>
  <si>
    <t xml:space="preserve">Cheery Tomato,Pear</t>
  </si>
  <si>
    <t xml:space="preserve">Celery,Basil,Sugar Beets</t>
  </si>
  <si>
    <t xml:space="preserve">Tomato Sauce</t>
  </si>
  <si>
    <t xml:space="preserve">Shah bonn Jadd General Merch.</t>
  </si>
  <si>
    <t xml:space="preserve">Gloves &amp; Paper Bag</t>
  </si>
  <si>
    <t xml:space="preserve">Angel hair,Garllic Longganiza</t>
  </si>
  <si>
    <t xml:space="preserve">Arugula,Potato &amp; Tomato</t>
  </si>
  <si>
    <t xml:space="preserve">BBQ Sticks</t>
  </si>
  <si>
    <t xml:space="preserve">Scotch Tape,Ribbon Printer</t>
  </si>
  <si>
    <t xml:space="preserve">Mozzarella</t>
  </si>
  <si>
    <t xml:space="preserve">Payment for Tokens c/o Loyalty Awardee</t>
  </si>
  <si>
    <t xml:space="preserve">For the Month Ended:October2018</t>
  </si>
  <si>
    <t xml:space="preserve">Shah Bonn Jadd General Merchandise</t>
  </si>
  <si>
    <t xml:space="preserve">Canester &amp; Paper Straw</t>
  </si>
  <si>
    <t xml:space="preserve">Tosh Katipunan</t>
  </si>
  <si>
    <t xml:space="preserve">Payment for Cake (Peacan,Choco Bar,Apple Pie)</t>
  </si>
  <si>
    <t xml:space="preserve">Transpo pick up cake in Tosh Katipunan</t>
  </si>
  <si>
    <t xml:space="preserve">Payment for Royalty Token </t>
  </si>
  <si>
    <t xml:space="preserve">Ideal Linguine,Butter,Cheddar Cheese,Garlic Longganiza</t>
  </si>
  <si>
    <t xml:space="preserve">Fresh Tomato,Molo Wrapper</t>
  </si>
  <si>
    <t xml:space="preserve">Bread Commissary Inc</t>
  </si>
  <si>
    <t xml:space="preserve">009-335-457-000</t>
  </si>
  <si>
    <t xml:space="preserve">Baguette Bread,Loaf Bread,Focassia,Brioche</t>
  </si>
  <si>
    <t xml:space="preserve">Transpo going to Bread Commissary</t>
  </si>
  <si>
    <t xml:space="preserve">Dory Fish,Arugula Leaves</t>
  </si>
  <si>
    <t xml:space="preserve">Iodized Salt,Butter,Broas</t>
  </si>
  <si>
    <t xml:space="preserve">Tang Mango Juice</t>
  </si>
  <si>
    <t xml:space="preserve">Transpo purchased Beef Shortplate @ Tosh Moa</t>
  </si>
  <si>
    <t xml:space="preserve">Extra Dining Staff (1day)</t>
  </si>
  <si>
    <t xml:space="preserve">Glade Air Freashener</t>
  </si>
  <si>
    <t xml:space="preserve">Tomato,Camote,Sweet Potato,Banana</t>
  </si>
  <si>
    <t xml:space="preserve">Baguette Bread,Macaroni Elbow,Penne Pasta</t>
  </si>
  <si>
    <t xml:space="preserve">Pealer</t>
  </si>
  <si>
    <t xml:space="preserve">928-673-004-000</t>
  </si>
  <si>
    <t xml:space="preserve">Cherry Tomato</t>
  </si>
  <si>
    <t xml:space="preserve">Bacon,Greenpeas,Butter</t>
  </si>
  <si>
    <t xml:space="preserve">Transpo going to Marikina purchased Pork Ribs</t>
  </si>
  <si>
    <t xml:space="preserve">Photocopy of P.A. Form</t>
  </si>
  <si>
    <t xml:space="preserve">Lettuce,Oregano Powder,Arugula</t>
  </si>
  <si>
    <t xml:space="preserve">Tomato Paste,Paprika Powder,Baking Powder,Curry Powder</t>
  </si>
  <si>
    <t xml:space="preserve">Payment for Cake (Peacan,Choco Bar)</t>
  </si>
  <si>
    <t xml:space="preserve">Transpo going to Tosh Katipunan</t>
  </si>
  <si>
    <t xml:space="preserve">Linguine Pasta</t>
  </si>
  <si>
    <t xml:space="preserve">Basil,Ripe Mango</t>
  </si>
  <si>
    <t xml:space="preserve">Tofu,Cheddar Cheese</t>
  </si>
  <si>
    <t xml:space="preserve">Condura Express Service Center</t>
  </si>
  <si>
    <t xml:space="preserve">002-284-017-000</t>
  </si>
  <si>
    <t xml:space="preserve">ACU Cleaning (Dining Area)</t>
  </si>
  <si>
    <t xml:space="preserve">Extra Dining Staff (1Day)</t>
  </si>
  <si>
    <t xml:space="preserve">Payment for Cakes (Pecan,Choco Bar,Apple Pie)</t>
  </si>
  <si>
    <t xml:space="preserve">Transpo purchased Cakes in Katipunan</t>
  </si>
  <si>
    <t xml:space="preserve">Photocopy of Cashiers Report</t>
  </si>
  <si>
    <t xml:space="preserve">Brioche Bread</t>
  </si>
  <si>
    <t xml:space="preserve">Scotch Tape,Correction Tape,Paperclip,PCV,POS Ink </t>
  </si>
  <si>
    <t xml:space="preserve">Photocopy of Evaluation Form</t>
  </si>
  <si>
    <t xml:space="preserve">Envelope,Folder</t>
  </si>
  <si>
    <t xml:space="preserve">Penalty Payment due to Insuficient Cash Funds</t>
  </si>
  <si>
    <t xml:space="preserve">Tomato, Baguette Bread</t>
  </si>
  <si>
    <t xml:space="preserve">Lettuce.Smoked Bangus,Sugar Beets,Camote,Parsley</t>
  </si>
  <si>
    <t xml:space="preserve">Bacon,Demi Glace,Garlic Longaniza,Lee Kum Kee,Walnuts</t>
  </si>
  <si>
    <t xml:space="preserve">Bottled Water (15pcs)</t>
  </si>
  <si>
    <t xml:space="preserve">Basil &amp; Tomato</t>
  </si>
  <si>
    <t xml:space="preserve">Weighing Scale Registration</t>
  </si>
  <si>
    <t xml:space="preserve">Transpo went to Makati City Hall</t>
  </si>
  <si>
    <t xml:space="preserve">Elbow Macaroni, Angel Hair Pasta,Anchovies</t>
  </si>
  <si>
    <t xml:space="preserve">Tosh Cafe</t>
  </si>
  <si>
    <t xml:space="preserve">Payment for Cakes</t>
  </si>
  <si>
    <t xml:space="preserve">Fresh Tomato,Lettuce,Molo Wrapper</t>
  </si>
  <si>
    <t xml:space="preserve">Transpo went to KCC Office for Check Signing</t>
  </si>
  <si>
    <t xml:space="preserve">Florescent Bulb</t>
  </si>
  <si>
    <t xml:space="preserve">Elbow Macaroni,Chorizo,Sardines,Taba ng Talangka,Sausage</t>
  </si>
  <si>
    <t xml:space="preserve">Arugula,Smoked Bangus</t>
  </si>
  <si>
    <t xml:space="preserve">Vegetable Colander</t>
  </si>
  <si>
    <t xml:space="preserve">San Miguel Brewery Inc</t>
  </si>
  <si>
    <t xml:space="preserve">Short Payment </t>
  </si>
  <si>
    <t xml:space="preserve">Bacon Bits &amp; Pork Ribs</t>
  </si>
  <si>
    <t xml:space="preserve">Transpo purchased Kitchen Staff in Marikina</t>
  </si>
  <si>
    <t xml:space="preserve">Payment for CGL 2018-2019</t>
  </si>
  <si>
    <t xml:space="preserve">Pesto Mix &amp; Spareribs</t>
  </si>
  <si>
    <t xml:space="preserve">Tomato,Lettuce,White Onion</t>
  </si>
  <si>
    <t xml:space="preserve">French Baguette,Italian Meatballs</t>
  </si>
  <si>
    <t xml:space="preserve">Taxi Fare from Tosh Moa to Valer</t>
  </si>
  <si>
    <t xml:space="preserve">Photocopy of Cahiers Report</t>
  </si>
  <si>
    <t xml:space="preserve">Extra Dining Staff (4 days Oct.24-25-26-27)</t>
  </si>
  <si>
    <t xml:space="preserve">Lettuce &amp; French Baguette</t>
  </si>
  <si>
    <t xml:space="preserve">Detergent Powder</t>
  </si>
  <si>
    <t xml:space="preserve">Micro Green Veggies</t>
  </si>
  <si>
    <t xml:space="preserve">Spaghetti,Anchovies,Kernel Corn,Dill,Cherry Tomato,Eggs</t>
  </si>
  <si>
    <t xml:space="preserve">Lettuce &amp; Green Peas</t>
  </si>
  <si>
    <t xml:space="preserve">For the Month Ended:November 2018</t>
  </si>
  <si>
    <t xml:space="preserve">Ideal Spaghetti</t>
  </si>
  <si>
    <t xml:space="preserve">Photocopy of Kitchen Inventory</t>
  </si>
  <si>
    <t xml:space="preserve">Cakes</t>
  </si>
  <si>
    <t xml:space="preserve">Pork Ribs,Bacon Bits,Sausage</t>
  </si>
  <si>
    <t xml:space="preserve">Transpo going to Katipunan</t>
  </si>
  <si>
    <t xml:space="preserve">Anchovies,Garlic Longaniza,Broas,Vinegar,Soysauce</t>
  </si>
  <si>
    <t xml:space="preserve">Tanglad,Arugula</t>
  </si>
  <si>
    <t xml:space="preserve">Abmarac</t>
  </si>
  <si>
    <t xml:space="preserve">Spaghetti Sauce</t>
  </si>
  <si>
    <t xml:space="preserve">Tomato,Molo Wrapper</t>
  </si>
  <si>
    <t xml:space="preserve">Pepperoni,Cheddar Cheese Broas,Tidbits</t>
  </si>
  <si>
    <t xml:space="preserve">Paper Straw,Hand Gloves</t>
  </si>
  <si>
    <t xml:space="preserve">Cherry Berry Flower Decors</t>
  </si>
  <si>
    <t xml:space="preserve">009-288-158-000</t>
  </si>
  <si>
    <t xml:space="preserve">Garland,Ribbon for Xmas Decors</t>
  </si>
  <si>
    <t xml:space="preserve">Lucky Star Kitchen Ware</t>
  </si>
  <si>
    <t xml:space="preserve">403-955-776-000</t>
  </si>
  <si>
    <t xml:space="preserve">Christmas Lights</t>
  </si>
  <si>
    <t xml:space="preserve">Food Keeper</t>
  </si>
  <si>
    <t xml:space="preserve">SM Hypermart</t>
  </si>
  <si>
    <t xml:space="preserve">Chicken Breast Fillet</t>
  </si>
  <si>
    <t xml:space="preserve">Peeled Tomato,Cheese Sauce,Baguette Bread</t>
  </si>
  <si>
    <t xml:space="preserve">Pesto Mix,Spareribs,Kids Spag Sauce,Blue Cheese Dressing</t>
  </si>
  <si>
    <t xml:space="preserve">Extension Cord,Copy Paper</t>
  </si>
  <si>
    <t xml:space="preserve">Transpo going to Commi pick up Kitchen Stocks</t>
  </si>
  <si>
    <t xml:space="preserve">Eggs &amp; Tomato</t>
  </si>
  <si>
    <t xml:space="preserve">Molo Wrapper,Garlic Longganiza,Curry Powder</t>
  </si>
  <si>
    <t xml:space="preserve">Transpo c/o Food Delivery</t>
  </si>
  <si>
    <t xml:space="preserve">225-311-296-005</t>
  </si>
  <si>
    <t xml:space="preserve">Creston Caster</t>
  </si>
  <si>
    <t xml:space="preserve">Sticke Paper</t>
  </si>
  <si>
    <t xml:space="preserve">Coffee Grinds</t>
  </si>
  <si>
    <t xml:space="preserve">White Onion</t>
  </si>
  <si>
    <t xml:space="preserve">Romaine Lettuce,French Beans</t>
  </si>
  <si>
    <t xml:space="preserve">Bayleaf,Black Pepper,Carrots,Celery</t>
  </si>
  <si>
    <t xml:space="preserve">Tube Ice (2 sack)</t>
  </si>
  <si>
    <t xml:space="preserve">Transpo going to Katipunan pick up Cakes</t>
  </si>
  <si>
    <t xml:space="preserve">Smoked Bangus,Sweet Peas,Kamote</t>
  </si>
  <si>
    <t xml:space="preserve">Oreo,Broas,Bell Pepper</t>
  </si>
  <si>
    <t xml:space="preserve">Lettuce,Tomato,Arugula,Camote</t>
  </si>
  <si>
    <t xml:space="preserve">Broas,Graham,Walnuts,Cram Cheese</t>
  </si>
  <si>
    <t xml:space="preserve">Evarlies Meat Shop</t>
  </si>
  <si>
    <t xml:space="preserve">Pork Ribs,Bacon Bits, hungarian Sausage</t>
  </si>
  <si>
    <t xml:space="preserve">Transpo going to Marikina Purchased kitchen stocks</t>
  </si>
  <si>
    <t xml:space="preserve">Datu Puti Vinegar</t>
  </si>
  <si>
    <t xml:space="preserve">200-035-311-017</t>
  </si>
  <si>
    <t xml:space="preserve">Materials Repair of Kitchen Faucet</t>
  </si>
  <si>
    <t xml:space="preserve">Glenn Biarcal </t>
  </si>
  <si>
    <t xml:space="preserve">Molo Wrapper</t>
  </si>
  <si>
    <t xml:space="preserve">Permanent Marker,Correction Tape,Scoth Tape,Ballpen,Rubberbend</t>
  </si>
  <si>
    <t xml:space="preserve">Sardines,Bacon</t>
  </si>
  <si>
    <t xml:space="preserve">Joel Vinuya</t>
  </si>
  <si>
    <t xml:space="preserve">Labor Repair of Water Pipe Line (Kitchen Faucet)</t>
  </si>
  <si>
    <t xml:space="preserve">Pork Ribs,Baby Backribs,Bacon</t>
  </si>
  <si>
    <t xml:space="preserve">Risocopy of Cashiers Report</t>
  </si>
  <si>
    <t xml:space="preserve">Transpo going to Marikina purchased kichen stocks</t>
  </si>
  <si>
    <t xml:space="preserve">Transpo c/o Canvas of Floor Tiles </t>
  </si>
  <si>
    <t xml:space="preserve">Transpo going to Tosh Cafe</t>
  </si>
  <si>
    <t xml:space="preserve">Transpo purchased tiles for outside area repair</t>
  </si>
  <si>
    <t xml:space="preserve">Wilcon Depot Inc</t>
  </si>
  <si>
    <t xml:space="preserve">009-192-878-031</t>
  </si>
  <si>
    <t xml:space="preserve">Floor Tiles,Cement,Grout,Sink Table Faucet</t>
  </si>
  <si>
    <t xml:space="preserve">213-575-919-005</t>
  </si>
  <si>
    <t xml:space="preserve">Black Forest Ham,Smoked Bavarian</t>
  </si>
  <si>
    <t xml:space="preserve">Raisins,Kikkoman,Soysauce,Vinegar, Garlic Longaniza</t>
  </si>
  <si>
    <t xml:space="preserve">Arugula,Oregano Powder,Paprika Shrimp,Cherry Tomato</t>
  </si>
  <si>
    <t xml:space="preserve">Sunquick &amp; Tang Orange</t>
  </si>
  <si>
    <t xml:space="preserve">French Baguette,Bacon,Sardines</t>
  </si>
  <si>
    <t xml:space="preserve">Potato,Cheddar Cheese</t>
  </si>
  <si>
    <t xml:space="preserve">Datu Puti,Pomace,French Baguette</t>
  </si>
  <si>
    <t xml:space="preserve">Lettuce,Bell Pepper</t>
  </si>
  <si>
    <t xml:space="preserve">Creamer</t>
  </si>
  <si>
    <t xml:space="preserve">000-388-474-048</t>
  </si>
  <si>
    <t xml:space="preserve">Tang Orange</t>
  </si>
  <si>
    <t xml:space="preserve">Transpo pick up cakes @ tosh cafe</t>
  </si>
  <si>
    <t xml:space="preserve">Labor Fee c/o Floor Tiles ooutside Area</t>
  </si>
  <si>
    <t xml:space="preserve">Parkson Mart Inc</t>
  </si>
  <si>
    <t xml:space="preserve">009-009-006-000</t>
  </si>
  <si>
    <t xml:space="preserve">Dasmarinas City</t>
  </si>
  <si>
    <t xml:space="preserve">Salt &amp; Pepper Shaker</t>
  </si>
  <si>
    <t xml:space="preserve">Liguini Pasta,Heritage Cheese</t>
  </si>
  <si>
    <t xml:space="preserve">Liguini Pasta,Graham,Sardines,Chorizo</t>
  </si>
  <si>
    <t xml:space="preserve">Ruel Hayagan</t>
  </si>
  <si>
    <t xml:space="preserve">Banana Lakatan (Purchased in Palengke) for Picasso Catering</t>
  </si>
  <si>
    <t xml:space="preserve">Century Tuna</t>
  </si>
  <si>
    <t xml:space="preserve">Cheese Powder,Chorizo</t>
  </si>
  <si>
    <t xml:space="preserve">Tang Mango</t>
  </si>
  <si>
    <t xml:space="preserve">Corn Oil</t>
  </si>
  <si>
    <t xml:space="preserve">For the Month Ended:December 2018</t>
  </si>
  <si>
    <t xml:space="preserve">Transpo going to Marikin a purchased kitchen stocks</t>
  </si>
  <si>
    <t xml:space="preserve">Extra Dining Staff (Nov.29-HD/Dec.1-HD)</t>
  </si>
  <si>
    <t xml:space="preserve">Cranberries,Bacon,Siomai Wrapper</t>
  </si>
  <si>
    <t xml:space="preserve">Cheery Tomato</t>
  </si>
  <si>
    <t xml:space="preserve">208-492-162-008</t>
  </si>
  <si>
    <t xml:space="preserve">Ink Cartirdge,Ballpen</t>
  </si>
  <si>
    <t xml:space="preserve">Angel Hair,Vegie Oil,Fudge Cream</t>
  </si>
  <si>
    <t xml:space="preserve">Century Pear</t>
  </si>
  <si>
    <t xml:space="preserve">Extra Dining Staff Half Day Duty</t>
  </si>
  <si>
    <t xml:space="preserve">Transpo going to Tosh Katipunan </t>
  </si>
  <si>
    <t xml:space="preserve">Christmas Donation c/o Outreach Program (Head Office)</t>
  </si>
  <si>
    <t xml:space="preserve">Food,Tshirt &amp; Parlor Games for Outreach Program</t>
  </si>
  <si>
    <t xml:space="preserve">Bread Crumbs,Vinegar,Nestle Cream</t>
  </si>
  <si>
    <t xml:space="preserve">Bell Pepper,Cucumber,Basil</t>
  </si>
  <si>
    <t xml:space="preserve">Flour</t>
  </si>
  <si>
    <t xml:space="preserve">Scoth Tape,Alcohol,Folder</t>
  </si>
  <si>
    <t xml:space="preserve">Bread Crumbs &amp; Ripe Mango</t>
  </si>
  <si>
    <t xml:space="preserve">Camilla Espinosa</t>
  </si>
  <si>
    <t xml:space="preserve">Lettuce,Mango,Tomatoes</t>
  </si>
  <si>
    <t xml:space="preserve">Del Monte Tidbits,Bacon</t>
  </si>
  <si>
    <t xml:space="preserve">Ripe Mango,Lemon,Apple</t>
  </si>
  <si>
    <t xml:space="preserve">Makati Public Market</t>
  </si>
  <si>
    <t xml:space="preserve">Banana Lakatan</t>
  </si>
  <si>
    <t xml:space="preserve">Century Tuna,All Purpose Cream</t>
  </si>
  <si>
    <t xml:space="preserve">Mixed Veggies,Sweet Peas</t>
  </si>
  <si>
    <t xml:space="preserve">All Purpose Cream,Alaska Condensed,Flour,Bacon</t>
  </si>
  <si>
    <t xml:space="preserve">Graham,Alaska Condensed </t>
  </si>
  <si>
    <t xml:space="preserve">Basic Good Marketing</t>
  </si>
  <si>
    <t xml:space="preserve">175-656-397-000</t>
  </si>
  <si>
    <t xml:space="preserve">Disposable Spoon &amp; Fork,Sauce Cup</t>
  </si>
  <si>
    <t xml:space="preserve">Transpo purchased Packaging</t>
  </si>
  <si>
    <t xml:space="preserve">All Purpose Cream,Bread Glour,All Purpose flour,Cornstarch,Corn Oil</t>
  </si>
  <si>
    <t xml:space="preserve">Capers</t>
  </si>
  <si>
    <t xml:space="preserve">Garlic Longaniza,Corn Oil,Sardines,Cheese Powder,BBQ Sauce</t>
  </si>
  <si>
    <t xml:space="preserve">French Beans,Cold Storage</t>
  </si>
  <si>
    <t xml:space="preserve">Cemille Espinosa</t>
  </si>
  <si>
    <t xml:space="preserve">Ribbon for Printer &amp; Ballpen</t>
  </si>
  <si>
    <t xml:space="preserve">French Baguette,Bacon</t>
  </si>
  <si>
    <t xml:space="preserve">Breadcrumbs &amp; Graham</t>
  </si>
  <si>
    <t xml:space="preserve">Cheddar Cheese,French Baguette</t>
  </si>
  <si>
    <t xml:space="preserve">Pineapple Tdbits,Bacon,Graham,Soysauce</t>
  </si>
  <si>
    <t xml:space="preserve">Half Day Duty-Extra Dining Staff</t>
  </si>
  <si>
    <t xml:space="preserve">546-575-918-085</t>
  </si>
  <si>
    <t xml:space="preserve">Black Forest Ham, Bavarian</t>
  </si>
  <si>
    <t xml:space="preserve">Transpo going to KCC Office</t>
  </si>
  <si>
    <t xml:space="preserve">Transpo going to Tosh Cafe pick up Cakes</t>
  </si>
  <si>
    <t xml:space="preserve">Pepperoni,Raisin,Curry Powder,Pomace,Paprika</t>
  </si>
  <si>
    <t xml:space="preserve">Rice,Lettuce,Tomato</t>
  </si>
  <si>
    <t xml:space="preserve">Transpo purchased rice</t>
  </si>
  <si>
    <t xml:space="preserve">Tomato &amp; Lettuce</t>
  </si>
  <si>
    <t xml:space="preserve">Broas,Oreo Vanilla,Pepperoni,Garlic Longganiza</t>
  </si>
  <si>
    <t xml:space="preserve">White Onion,Bell Pepper,Sugar Beets,Arugula</t>
  </si>
  <si>
    <t xml:space="preserve">Shah Bonn Jadd </t>
  </si>
  <si>
    <t xml:space="preserve">Pizza Box,Paper Straw</t>
  </si>
  <si>
    <t xml:space="preserve">Pork Ribs,Bacon bits</t>
  </si>
  <si>
    <t xml:space="preserve">Elbow Macaroni</t>
  </si>
  <si>
    <t xml:space="preserve">213*575-918-005</t>
  </si>
  <si>
    <t xml:space="preserve">Smoked Bavarian</t>
  </si>
  <si>
    <t xml:space="preserve">Tanglad</t>
  </si>
  <si>
    <t xml:space="preserve">0006-801-328-000</t>
  </si>
  <si>
    <t xml:space="preserve">Capri Whole Peeled Tomato</t>
  </si>
  <si>
    <t xml:space="preserve">Lettuce,Cherry Tomato</t>
  </si>
  <si>
    <t xml:space="preserve">Capri Tomato,Tomato Paste,Walnuts,Pepperoni</t>
  </si>
  <si>
    <t xml:space="preserve">Ground Pork &amp; Beef</t>
  </si>
  <si>
    <t xml:space="preserve">San Remo Pasta</t>
  </si>
  <si>
    <t xml:space="preserve">Baygon Fly Paper</t>
  </si>
  <si>
    <t xml:space="preserve">Beef Tacos,Aromat</t>
  </si>
  <si>
    <t xml:space="preserve">Zonrox,Glade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</si>
</sst>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(* #,##0.00_);_(* \(#,##0.00\);_(* \-??_);_(@_)"/>
    <numFmt numFmtId="166" formatCode="0%"/>
    <numFmt numFmtId="167" formatCode="D/MMM;@"/>
    <numFmt numFmtId="168" formatCode="@"/>
    <numFmt numFmtId="169" formatCode="D/MMM/YY;@"/>
    <numFmt numFmtId="170" formatCode="_(* #,##0.00_);_(* \(#,##0.00\);_(* \-??_);_(@_)"/>
    <numFmt numFmtId="171" formatCode="D/MMM"/>
    <numFmt numFmtId="172" formatCode="D\-MMM;@"/>
    <numFmt numFmtId="173" formatCode="D\-MMM\-YY;@"/>
    <numFmt numFmtId="174" formatCode="D/MMM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8"/>
      <color rgb="FFFF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double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7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2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3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2" borderId="3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3" borderId="3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4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3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3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2" borderId="3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6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3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3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3" borderId="3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3" borderId="6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3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3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3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8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8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10" xfId="20" builtinId="53" customBuiltin="true"/>
    <cellStyle name="Comma 10" xfId="21" builtinId="53" customBuiltin="true"/>
    <cellStyle name="Percent 2" xfId="22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10.26"/>
    <col collapsed="false" customWidth="true" hidden="true" outlineLevel="0" max="2" min="2" style="2" width="9.17"/>
    <col collapsed="false" customWidth="true" hidden="false" outlineLevel="0" max="3" min="3" style="3" width="28.45"/>
    <col collapsed="false" customWidth="true" hidden="false" outlineLevel="0" max="4" min="4" style="4" width="17.64"/>
    <col collapsed="false" customWidth="true" hidden="false" outlineLevel="0" max="5" min="5" style="4" width="28.62"/>
    <col collapsed="false" customWidth="true" hidden="false" outlineLevel="0" max="6" min="6" style="2" width="9.89"/>
    <col collapsed="false" customWidth="true" hidden="false" outlineLevel="0" max="7" min="7" style="3" width="39.79"/>
    <col collapsed="false" customWidth="true" hidden="false" outlineLevel="0" max="8" min="8" style="5" width="10.08"/>
    <col collapsed="false" customWidth="true" hidden="false" outlineLevel="0" max="9" min="9" style="5" width="10.62"/>
    <col collapsed="false" customWidth="true" hidden="false" outlineLevel="0" max="10" min="10" style="5" width="12.23"/>
    <col collapsed="false" customWidth="true" hidden="false" outlineLevel="0" max="11" min="11" style="5" width="13.14"/>
    <col collapsed="false" customWidth="true" hidden="false" outlineLevel="0" max="12" min="12" style="6" width="9.89"/>
    <col collapsed="false" customWidth="true" hidden="false" outlineLevel="0" max="13" min="13" style="5" width="12.23"/>
    <col collapsed="false" customWidth="true" hidden="false" outlineLevel="0" max="14" min="14" style="5" width="10.8"/>
    <col collapsed="false" customWidth="true" hidden="false" outlineLevel="0" max="15" min="15" style="5" width="11.34"/>
    <col collapsed="false" customWidth="true" hidden="false" outlineLevel="0" max="16" min="16" style="5" width="12.41"/>
    <col collapsed="false" customWidth="true" hidden="false" outlineLevel="0" max="17" min="17" style="5" width="9.89"/>
    <col collapsed="false" customWidth="true" hidden="false" outlineLevel="0" max="18" min="18" style="5" width="9.71"/>
    <col collapsed="false" customWidth="true" hidden="false" outlineLevel="0" max="19" min="19" style="5" width="10.26"/>
    <col collapsed="false" customWidth="true" hidden="false" outlineLevel="0" max="24" min="20" style="5" width="8.63"/>
    <col collapsed="false" customWidth="true" hidden="false" outlineLevel="0" max="25" min="25" style="5" width="11.69"/>
    <col collapsed="false" customWidth="true" hidden="false" outlineLevel="0" max="26" min="26" style="5" width="10.43"/>
    <col collapsed="false" customWidth="true" hidden="false" outlineLevel="0" max="27" min="27" style="5" width="8.45"/>
    <col collapsed="false" customWidth="true" hidden="false" outlineLevel="0" max="28" min="28" style="5" width="12.06"/>
    <col collapsed="false" customWidth="true" hidden="false" outlineLevel="0" max="30" min="29" style="5" width="10.08"/>
    <col collapsed="false" customWidth="true" hidden="false" outlineLevel="0" max="31" min="31" style="5" width="12.78"/>
    <col collapsed="false" customWidth="true" hidden="false" outlineLevel="0" max="32" min="32" style="5" width="0.18"/>
    <col collapsed="false" customWidth="true" hidden="false" outlineLevel="0" max="33" min="33" style="5" width="13.5"/>
    <col collapsed="false" customWidth="true" hidden="false" outlineLevel="0" max="34" min="34" style="3" width="9.54"/>
    <col collapsed="false" customWidth="false" hidden="false" outlineLevel="0" max="1025" min="35" style="3" width="11.52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2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6236</v>
      </c>
      <c r="AG3" s="10" t="n">
        <v>1002</v>
      </c>
    </row>
    <row r="4" s="17" customFormat="true" ht="43.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="30" customFormat="true" ht="19.5" hidden="false" customHeight="true" outlineLevel="0" collapsed="false">
      <c r="A5" s="18" t="n">
        <v>43102</v>
      </c>
      <c r="B5" s="19"/>
      <c r="C5" s="20" t="s">
        <v>37</v>
      </c>
      <c r="D5" s="20" t="s">
        <v>38</v>
      </c>
      <c r="E5" s="20" t="s">
        <v>39</v>
      </c>
      <c r="F5" s="21" t="n">
        <v>22926</v>
      </c>
      <c r="G5" s="22" t="s">
        <v>40</v>
      </c>
      <c r="H5" s="23"/>
      <c r="I5" s="23"/>
      <c r="J5" s="23"/>
      <c r="K5" s="23" t="n">
        <v>35</v>
      </c>
      <c r="L5" s="24"/>
      <c r="M5" s="25" t="n">
        <f aca="false">SUM(H5:J5,K5/1.12)</f>
        <v>31.25</v>
      </c>
      <c r="N5" s="25" t="n">
        <f aca="false">K5/1.12*0.12</f>
        <v>3.75</v>
      </c>
      <c r="O5" s="25" t="n">
        <f aca="false">-SUM(I5:J5,K5/1.12)*L5</f>
        <v>-0</v>
      </c>
      <c r="P5" s="25" t="n">
        <v>31.25</v>
      </c>
      <c r="Q5" s="25"/>
      <c r="R5" s="25"/>
      <c r="S5" s="25"/>
      <c r="T5" s="26"/>
      <c r="U5" s="26"/>
      <c r="V5" s="26"/>
      <c r="W5" s="26"/>
      <c r="X5" s="26"/>
      <c r="Y5" s="25"/>
      <c r="Z5" s="25"/>
      <c r="AA5" s="25"/>
      <c r="AB5" s="25"/>
      <c r="AC5" s="26"/>
      <c r="AD5" s="26"/>
      <c r="AE5" s="27"/>
      <c r="AF5" s="27"/>
      <c r="AG5" s="28" t="n">
        <f aca="false">-SUM(N5:AF5)</f>
        <v>-35</v>
      </c>
      <c r="AH5" s="29" t="n">
        <f aca="false">SUM(H5:K5)+AG5+O5</f>
        <v>0</v>
      </c>
    </row>
    <row r="6" s="30" customFormat="true" ht="19.5" hidden="false" customHeight="true" outlineLevel="0" collapsed="false">
      <c r="A6" s="18" t="n">
        <v>43102</v>
      </c>
      <c r="B6" s="19"/>
      <c r="C6" s="20" t="s">
        <v>41</v>
      </c>
      <c r="D6" s="20" t="s">
        <v>42</v>
      </c>
      <c r="E6" s="20" t="s">
        <v>43</v>
      </c>
      <c r="F6" s="21" t="n">
        <v>1500</v>
      </c>
      <c r="G6" s="22" t="s">
        <v>44</v>
      </c>
      <c r="H6" s="23"/>
      <c r="I6" s="23"/>
      <c r="J6" s="23"/>
      <c r="K6" s="23" t="n">
        <v>1912</v>
      </c>
      <c r="L6" s="24"/>
      <c r="M6" s="25" t="n">
        <f aca="false">SUM(H6:J6,K6/1.12)</f>
        <v>1707.14285714286</v>
      </c>
      <c r="N6" s="25" t="n">
        <f aca="false">K6/1.12*0.12</f>
        <v>204.857142857143</v>
      </c>
      <c r="O6" s="25" t="n">
        <f aca="false">-SUM(I6:J6,K6/1.12)*L6</f>
        <v>-0</v>
      </c>
      <c r="P6" s="25" t="n">
        <v>1707.14</v>
      </c>
      <c r="Q6" s="25"/>
      <c r="R6" s="25"/>
      <c r="S6" s="25"/>
      <c r="T6" s="26"/>
      <c r="U6" s="26"/>
      <c r="V6" s="26"/>
      <c r="W6" s="26"/>
      <c r="X6" s="26"/>
      <c r="Y6" s="31"/>
      <c r="Z6" s="25"/>
      <c r="AA6" s="25"/>
      <c r="AB6" s="25"/>
      <c r="AC6" s="26"/>
      <c r="AD6" s="26"/>
      <c r="AE6" s="27"/>
      <c r="AF6" s="27"/>
      <c r="AG6" s="28" t="n">
        <f aca="false">-SUM(N6:AF6)</f>
        <v>-1911.99714285714</v>
      </c>
      <c r="AH6" s="29" t="n">
        <f aca="false">SUM(H6:K6)+AG6+O6</f>
        <v>0.00285714285701033</v>
      </c>
    </row>
    <row r="7" s="30" customFormat="true" ht="19.5" hidden="false" customHeight="true" outlineLevel="0" collapsed="false">
      <c r="A7" s="18" t="n">
        <v>43102</v>
      </c>
      <c r="B7" s="19"/>
      <c r="C7" s="20" t="s">
        <v>45</v>
      </c>
      <c r="D7" s="20"/>
      <c r="E7" s="20"/>
      <c r="F7" s="21"/>
      <c r="G7" s="22" t="s">
        <v>46</v>
      </c>
      <c r="H7" s="23" t="n">
        <v>100</v>
      </c>
      <c r="I7" s="23"/>
      <c r="J7" s="23"/>
      <c r="K7" s="23"/>
      <c r="L7" s="24"/>
      <c r="M7" s="25" t="n">
        <f aca="false">SUM(H7:J7,K7/1.12)</f>
        <v>100</v>
      </c>
      <c r="N7" s="25" t="n">
        <f aca="false">K7/1.12*0.12</f>
        <v>0</v>
      </c>
      <c r="O7" s="25" t="n">
        <f aca="false">-SUM(I7:J7,K7/1.12)*L7</f>
        <v>-0</v>
      </c>
      <c r="P7" s="25"/>
      <c r="Q7" s="25"/>
      <c r="R7" s="25"/>
      <c r="S7" s="25"/>
      <c r="T7" s="26"/>
      <c r="U7" s="26"/>
      <c r="V7" s="26"/>
      <c r="W7" s="26"/>
      <c r="X7" s="26"/>
      <c r="Y7" s="31"/>
      <c r="Z7" s="25"/>
      <c r="AA7" s="25" t="n">
        <v>100</v>
      </c>
      <c r="AB7" s="25"/>
      <c r="AC7" s="26"/>
      <c r="AD7" s="26"/>
      <c r="AE7" s="27"/>
      <c r="AF7" s="27"/>
      <c r="AG7" s="28" t="n">
        <f aca="false">-SUM(N7:AF7)</f>
        <v>-100</v>
      </c>
      <c r="AH7" s="29" t="n">
        <f aca="false">SUM(H7:K7)+AG7+O7</f>
        <v>0</v>
      </c>
    </row>
    <row r="8" s="30" customFormat="true" ht="19.5" hidden="false" customHeight="true" outlineLevel="0" collapsed="false">
      <c r="A8" s="18" t="n">
        <v>43102</v>
      </c>
      <c r="B8" s="19"/>
      <c r="C8" s="20" t="s">
        <v>47</v>
      </c>
      <c r="D8" s="20" t="s">
        <v>48</v>
      </c>
      <c r="E8" s="20" t="s">
        <v>49</v>
      </c>
      <c r="F8" s="21" t="n">
        <v>2880</v>
      </c>
      <c r="G8" s="22" t="s">
        <v>50</v>
      </c>
      <c r="H8" s="23"/>
      <c r="I8" s="23"/>
      <c r="J8" s="23" t="n">
        <v>1664.74</v>
      </c>
      <c r="K8" s="23"/>
      <c r="L8" s="24" t="n">
        <v>0.01</v>
      </c>
      <c r="M8" s="25" t="n">
        <f aca="false">SUM(H8:J8,K8/1.12)</f>
        <v>1664.74</v>
      </c>
      <c r="N8" s="25" t="n">
        <f aca="false">K8/1.12*0.12</f>
        <v>0</v>
      </c>
      <c r="O8" s="25" t="n">
        <f aca="false">-SUM(I8:J8,K8/1.12)*L8</f>
        <v>-16.6474</v>
      </c>
      <c r="P8" s="25" t="n">
        <v>1664.74</v>
      </c>
      <c r="Q8" s="25"/>
      <c r="R8" s="25"/>
      <c r="S8" s="25"/>
      <c r="T8" s="26"/>
      <c r="U8" s="26"/>
      <c r="V8" s="26"/>
      <c r="W8" s="26"/>
      <c r="X8" s="26"/>
      <c r="Y8" s="31"/>
      <c r="Z8" s="25"/>
      <c r="AA8" s="25"/>
      <c r="AB8" s="25"/>
      <c r="AC8" s="26"/>
      <c r="AD8" s="26"/>
      <c r="AE8" s="27"/>
      <c r="AF8" s="27"/>
      <c r="AG8" s="28" t="n">
        <f aca="false">-SUM(N8:AF8)</f>
        <v>-1648.0926</v>
      </c>
      <c r="AH8" s="29" t="n">
        <f aca="false">SUM(H8:K8)+AG8+O8</f>
        <v>6.03961325396085E-014</v>
      </c>
    </row>
    <row r="9" s="30" customFormat="true" ht="19.5" hidden="false" customHeight="true" outlineLevel="0" collapsed="false">
      <c r="A9" s="18" t="n">
        <v>43102</v>
      </c>
      <c r="B9" s="19"/>
      <c r="C9" s="20" t="s">
        <v>51</v>
      </c>
      <c r="D9" s="20" t="s">
        <v>52</v>
      </c>
      <c r="E9" s="20" t="s">
        <v>39</v>
      </c>
      <c r="F9" s="21" t="n">
        <v>27666</v>
      </c>
      <c r="G9" s="22" t="s">
        <v>53</v>
      </c>
      <c r="H9" s="23"/>
      <c r="I9" s="23"/>
      <c r="J9" s="23"/>
      <c r="K9" s="23" t="n">
        <v>1475.63</v>
      </c>
      <c r="L9" s="24"/>
      <c r="M9" s="25" t="n">
        <f aca="false">SUM(H9:J9,K9/1.12)</f>
        <v>1317.52678571429</v>
      </c>
      <c r="N9" s="25" t="n">
        <f aca="false">K9/1.12*0.12</f>
        <v>158.103214285714</v>
      </c>
      <c r="O9" s="25" t="n">
        <f aca="false">-SUM(I9:J9,K9/1.12)*L9</f>
        <v>-0</v>
      </c>
      <c r="P9" s="25" t="n">
        <v>1317.53</v>
      </c>
      <c r="Q9" s="25"/>
      <c r="R9" s="25"/>
      <c r="S9" s="25"/>
      <c r="T9" s="26"/>
      <c r="U9" s="26"/>
      <c r="V9" s="26"/>
      <c r="W9" s="26"/>
      <c r="X9" s="26"/>
      <c r="Y9" s="31"/>
      <c r="Z9" s="25"/>
      <c r="AA9" s="25"/>
      <c r="AB9" s="25"/>
      <c r="AC9" s="26"/>
      <c r="AD9" s="26"/>
      <c r="AE9" s="27"/>
      <c r="AF9" s="27"/>
      <c r="AG9" s="28" t="n">
        <f aca="false">-SUM(N9:AF9)</f>
        <v>-1475.63321428571</v>
      </c>
      <c r="AH9" s="29" t="n">
        <f aca="false">SUM(H9:K9)+AG9+O9</f>
        <v>-0.00321428571419347</v>
      </c>
    </row>
    <row r="10" s="30" customFormat="true" ht="19.5" hidden="false" customHeight="true" outlineLevel="0" collapsed="false">
      <c r="A10" s="18" t="n">
        <v>43103</v>
      </c>
      <c r="B10" s="19"/>
      <c r="C10" s="20" t="s">
        <v>54</v>
      </c>
      <c r="D10" s="20" t="s">
        <v>55</v>
      </c>
      <c r="E10" s="20" t="s">
        <v>56</v>
      </c>
      <c r="F10" s="21" t="n">
        <v>107</v>
      </c>
      <c r="G10" s="22" t="s">
        <v>57</v>
      </c>
      <c r="H10" s="23"/>
      <c r="I10" s="23"/>
      <c r="J10" s="23" t="n">
        <v>661.2</v>
      </c>
      <c r="K10" s="23"/>
      <c r="L10" s="24"/>
      <c r="M10" s="25" t="n">
        <f aca="false">SUM(H10:J10,K10/1.12)</f>
        <v>661.2</v>
      </c>
      <c r="N10" s="25" t="n">
        <f aca="false">K10/1.12*0.12</f>
        <v>0</v>
      </c>
      <c r="O10" s="25" t="n">
        <f aca="false">-SUM(I10:J10,K10/1.12)*L10</f>
        <v>-0</v>
      </c>
      <c r="P10" s="25" t="n">
        <v>661.2</v>
      </c>
      <c r="Q10" s="25"/>
      <c r="R10" s="25"/>
      <c r="S10" s="25"/>
      <c r="T10" s="26"/>
      <c r="U10" s="26"/>
      <c r="V10" s="26"/>
      <c r="W10" s="26"/>
      <c r="X10" s="26"/>
      <c r="Y10" s="31"/>
      <c r="Z10" s="25"/>
      <c r="AA10" s="25"/>
      <c r="AB10" s="25"/>
      <c r="AC10" s="26"/>
      <c r="AD10" s="26"/>
      <c r="AE10" s="27"/>
      <c r="AF10" s="27"/>
      <c r="AG10" s="28" t="n">
        <f aca="false">-SUM(N10:AF10)</f>
        <v>-661.2</v>
      </c>
      <c r="AH10" s="29" t="n">
        <f aca="false">SUM(H10:K10)+AG10+O10</f>
        <v>0</v>
      </c>
    </row>
    <row r="11" s="30" customFormat="true" ht="19.5" hidden="false" customHeight="true" outlineLevel="0" collapsed="false">
      <c r="A11" s="18" t="n">
        <v>43103</v>
      </c>
      <c r="B11" s="19"/>
      <c r="C11" s="20" t="s">
        <v>54</v>
      </c>
      <c r="D11" s="20" t="s">
        <v>55</v>
      </c>
      <c r="E11" s="20" t="s">
        <v>56</v>
      </c>
      <c r="F11" s="21" t="n">
        <v>108</v>
      </c>
      <c r="G11" s="22" t="s">
        <v>58</v>
      </c>
      <c r="H11" s="23"/>
      <c r="I11" s="23"/>
      <c r="J11" s="23" t="n">
        <v>233</v>
      </c>
      <c r="K11" s="23"/>
      <c r="L11" s="24"/>
      <c r="M11" s="25" t="n">
        <f aca="false">SUM(H11:J11,K11/1.12)</f>
        <v>233</v>
      </c>
      <c r="N11" s="25" t="n">
        <f aca="false">K11/1.12*0.12</f>
        <v>0</v>
      </c>
      <c r="O11" s="25" t="n">
        <f aca="false">-SUM(I11:J11,K11/1.12)*L11</f>
        <v>-0</v>
      </c>
      <c r="P11" s="25" t="n">
        <v>233</v>
      </c>
      <c r="Q11" s="25"/>
      <c r="R11" s="25"/>
      <c r="S11" s="25"/>
      <c r="T11" s="26"/>
      <c r="U11" s="26"/>
      <c r="V11" s="26"/>
      <c r="W11" s="26"/>
      <c r="X11" s="26"/>
      <c r="Y11" s="31"/>
      <c r="Z11" s="25"/>
      <c r="AA11" s="25"/>
      <c r="AB11" s="25"/>
      <c r="AC11" s="26"/>
      <c r="AD11" s="26"/>
      <c r="AE11" s="27"/>
      <c r="AF11" s="27"/>
      <c r="AG11" s="28" t="n">
        <f aca="false">-SUM(N11:AF11)</f>
        <v>-233</v>
      </c>
      <c r="AH11" s="29" t="n">
        <f aca="false">SUM(H11:K11)+AG11+O11</f>
        <v>0</v>
      </c>
    </row>
    <row r="12" s="30" customFormat="true" ht="19.5" hidden="false" customHeight="true" outlineLevel="0" collapsed="false">
      <c r="A12" s="18" t="n">
        <v>43103</v>
      </c>
      <c r="B12" s="19"/>
      <c r="C12" s="20" t="s">
        <v>59</v>
      </c>
      <c r="D12" s="20" t="s">
        <v>60</v>
      </c>
      <c r="E12" s="20" t="s">
        <v>61</v>
      </c>
      <c r="F12" s="21" t="n">
        <v>630010</v>
      </c>
      <c r="G12" s="22" t="s">
        <v>62</v>
      </c>
      <c r="H12" s="23"/>
      <c r="I12" s="23"/>
      <c r="J12" s="23"/>
      <c r="K12" s="23" t="n">
        <v>430</v>
      </c>
      <c r="L12" s="24"/>
      <c r="M12" s="25" t="n">
        <f aca="false">SUM(H12:J12,K12/1.12)</f>
        <v>383.928571428571</v>
      </c>
      <c r="N12" s="25" t="n">
        <f aca="false">K12/1.12*0.12</f>
        <v>46.0714285714286</v>
      </c>
      <c r="O12" s="25" t="n">
        <f aca="false">-SUM(I12:J12,K12/1.12)*L12</f>
        <v>-0</v>
      </c>
      <c r="P12" s="25"/>
      <c r="Q12" s="25"/>
      <c r="R12" s="25"/>
      <c r="S12" s="25"/>
      <c r="T12" s="26" t="n">
        <v>383.93</v>
      </c>
      <c r="U12" s="26"/>
      <c r="V12" s="26"/>
      <c r="W12" s="26"/>
      <c r="X12" s="26"/>
      <c r="Y12" s="31"/>
      <c r="Z12" s="25"/>
      <c r="AA12" s="25"/>
      <c r="AB12" s="25"/>
      <c r="AC12" s="26"/>
      <c r="AD12" s="26"/>
      <c r="AE12" s="27"/>
      <c r="AF12" s="27"/>
      <c r="AG12" s="28" t="n">
        <f aca="false">-SUM(N12:AF12)</f>
        <v>-430.001428571429</v>
      </c>
      <c r="AH12" s="29" t="n">
        <f aca="false">SUM(H12:K12)+AG12+O12</f>
        <v>-0.00142857142856201</v>
      </c>
    </row>
    <row r="13" s="30" customFormat="true" ht="19.5" hidden="false" customHeight="true" outlineLevel="0" collapsed="false">
      <c r="A13" s="18" t="n">
        <v>43103</v>
      </c>
      <c r="B13" s="19"/>
      <c r="C13" s="20" t="s">
        <v>63</v>
      </c>
      <c r="D13" s="20" t="s">
        <v>64</v>
      </c>
      <c r="E13" s="20" t="s">
        <v>65</v>
      </c>
      <c r="F13" s="21" t="n">
        <v>57820</v>
      </c>
      <c r="G13" s="22" t="s">
        <v>66</v>
      </c>
      <c r="H13" s="23"/>
      <c r="I13" s="23"/>
      <c r="J13" s="23"/>
      <c r="K13" s="23" t="n">
        <f aca="false">2062.59+247.51</f>
        <v>2310.1</v>
      </c>
      <c r="L13" s="24" t="n">
        <v>0.01</v>
      </c>
      <c r="M13" s="25" t="n">
        <f aca="false">SUM(H13:J13,K13/1.12)</f>
        <v>2062.58928571429</v>
      </c>
      <c r="N13" s="25" t="n">
        <f aca="false">K13/1.12*0.12</f>
        <v>247.510714285714</v>
      </c>
      <c r="O13" s="25" t="n">
        <f aca="false">-SUM(I13:J13,K13/1.12)*L13</f>
        <v>-20.6258928571429</v>
      </c>
      <c r="P13" s="25" t="n">
        <v>2062.59</v>
      </c>
      <c r="Q13" s="25"/>
      <c r="R13" s="25"/>
      <c r="S13" s="25"/>
      <c r="T13" s="26"/>
      <c r="U13" s="26"/>
      <c r="V13" s="26"/>
      <c r="W13" s="26"/>
      <c r="X13" s="26"/>
      <c r="Y13" s="31"/>
      <c r="Z13" s="25"/>
      <c r="AA13" s="25"/>
      <c r="AB13" s="25"/>
      <c r="AC13" s="26"/>
      <c r="AD13" s="26"/>
      <c r="AE13" s="27"/>
      <c r="AF13" s="27"/>
      <c r="AG13" s="28" t="n">
        <f aca="false">-SUM(N13:AF13)</f>
        <v>-2289.47482142857</v>
      </c>
      <c r="AH13" s="29" t="n">
        <f aca="false">SUM(H13:K13)+AG13+O13</f>
        <v>-0.000714285713925733</v>
      </c>
    </row>
    <row r="14" s="30" customFormat="true" ht="19.5" hidden="false" customHeight="true" outlineLevel="0" collapsed="false">
      <c r="A14" s="18" t="n">
        <v>43103</v>
      </c>
      <c r="B14" s="19"/>
      <c r="C14" s="20" t="s">
        <v>63</v>
      </c>
      <c r="D14" s="20" t="s">
        <v>64</v>
      </c>
      <c r="E14" s="20" t="s">
        <v>65</v>
      </c>
      <c r="F14" s="21" t="n">
        <v>57820</v>
      </c>
      <c r="G14" s="22" t="s">
        <v>67</v>
      </c>
      <c r="H14" s="23"/>
      <c r="I14" s="23"/>
      <c r="J14" s="23" t="n">
        <v>633.8</v>
      </c>
      <c r="K14" s="23"/>
      <c r="L14" s="24" t="n">
        <v>0.01</v>
      </c>
      <c r="M14" s="25" t="n">
        <f aca="false">SUM(H14:J14,K14/1.12)</f>
        <v>633.8</v>
      </c>
      <c r="N14" s="25" t="n">
        <f aca="false">K14/1.12*0.12</f>
        <v>0</v>
      </c>
      <c r="O14" s="25" t="n">
        <f aca="false">-SUM(I14:J14,K14/1.12)*L14</f>
        <v>-6.338</v>
      </c>
      <c r="P14" s="25" t="n">
        <v>633.8</v>
      </c>
      <c r="Q14" s="25"/>
      <c r="R14" s="25"/>
      <c r="S14" s="25"/>
      <c r="T14" s="26"/>
      <c r="U14" s="26"/>
      <c r="V14" s="26"/>
      <c r="W14" s="26"/>
      <c r="X14" s="26"/>
      <c r="Y14" s="31"/>
      <c r="Z14" s="25"/>
      <c r="AA14" s="25"/>
      <c r="AB14" s="25"/>
      <c r="AC14" s="26"/>
      <c r="AD14" s="26"/>
      <c r="AE14" s="27"/>
      <c r="AF14" s="27"/>
      <c r="AG14" s="28" t="n">
        <f aca="false">-SUM(N14:AF14)</f>
        <v>-627.462</v>
      </c>
      <c r="AH14" s="29" t="n">
        <f aca="false">SUM(H14:K14)+AG14+O14</f>
        <v>-3.46389583683049E-014</v>
      </c>
    </row>
    <row r="15" s="30" customFormat="true" ht="19.5" hidden="false" customHeight="true" outlineLevel="0" collapsed="false">
      <c r="A15" s="18" t="n">
        <v>43103</v>
      </c>
      <c r="B15" s="19"/>
      <c r="C15" s="20" t="s">
        <v>68</v>
      </c>
      <c r="D15" s="20"/>
      <c r="E15" s="20"/>
      <c r="F15" s="21"/>
      <c r="G15" s="22" t="s">
        <v>69</v>
      </c>
      <c r="H15" s="23" t="n">
        <v>100</v>
      </c>
      <c r="I15" s="23"/>
      <c r="J15" s="23"/>
      <c r="K15" s="23"/>
      <c r="L15" s="24"/>
      <c r="M15" s="25" t="n">
        <f aca="false">SUM(H15:J15,K15/1.12)</f>
        <v>100</v>
      </c>
      <c r="N15" s="25" t="n">
        <f aca="false">K15/1.12*0.12</f>
        <v>0</v>
      </c>
      <c r="O15" s="25" t="n">
        <f aca="false">-SUM(I15:J15,K15/1.12)*L15</f>
        <v>-0</v>
      </c>
      <c r="P15" s="25"/>
      <c r="Q15" s="25"/>
      <c r="R15" s="25"/>
      <c r="S15" s="25"/>
      <c r="T15" s="26"/>
      <c r="U15" s="26"/>
      <c r="V15" s="26"/>
      <c r="W15" s="26"/>
      <c r="X15" s="26"/>
      <c r="Y15" s="31"/>
      <c r="Z15" s="25"/>
      <c r="AA15" s="25" t="n">
        <v>100</v>
      </c>
      <c r="AB15" s="25"/>
      <c r="AC15" s="26"/>
      <c r="AD15" s="26"/>
      <c r="AE15" s="27"/>
      <c r="AF15" s="27"/>
      <c r="AG15" s="28" t="n">
        <f aca="false">-SUM(N15:AF15)</f>
        <v>-100</v>
      </c>
      <c r="AH15" s="29" t="n">
        <f aca="false">SUM(H15:K15)+AG15+O15</f>
        <v>0</v>
      </c>
    </row>
    <row r="16" s="30" customFormat="true" ht="19.5" hidden="false" customHeight="true" outlineLevel="0" collapsed="false">
      <c r="A16" s="18" t="n">
        <v>43103</v>
      </c>
      <c r="B16" s="19"/>
      <c r="C16" s="20" t="s">
        <v>70</v>
      </c>
      <c r="D16" s="20" t="s">
        <v>71</v>
      </c>
      <c r="E16" s="20" t="s">
        <v>72</v>
      </c>
      <c r="F16" s="21" t="n">
        <v>31986</v>
      </c>
      <c r="G16" s="22" t="s">
        <v>73</v>
      </c>
      <c r="H16" s="23"/>
      <c r="I16" s="23"/>
      <c r="J16" s="23"/>
      <c r="K16" s="23" t="n">
        <v>1559</v>
      </c>
      <c r="L16" s="24" t="n">
        <v>0.01</v>
      </c>
      <c r="M16" s="25" t="n">
        <f aca="false">SUM(H16:J16,K16/1.12)</f>
        <v>1391.96428571429</v>
      </c>
      <c r="N16" s="25" t="n">
        <f aca="false">K16/1.12*0.12</f>
        <v>167.035714285714</v>
      </c>
      <c r="O16" s="25" t="n">
        <f aca="false">-SUM(I16:J16,K16/1.12)*L16</f>
        <v>-13.9196428571429</v>
      </c>
      <c r="P16" s="25" t="n">
        <v>1391.96</v>
      </c>
      <c r="Q16" s="25"/>
      <c r="R16" s="25"/>
      <c r="S16" s="25"/>
      <c r="T16" s="26"/>
      <c r="U16" s="26"/>
      <c r="V16" s="26"/>
      <c r="W16" s="26"/>
      <c r="X16" s="26"/>
      <c r="Y16" s="31"/>
      <c r="Z16" s="25"/>
      <c r="AA16" s="25"/>
      <c r="AB16" s="25"/>
      <c r="AC16" s="26"/>
      <c r="AD16" s="26"/>
      <c r="AE16" s="27"/>
      <c r="AF16" s="27"/>
      <c r="AG16" s="28" t="n">
        <f aca="false">-SUM(N16:AF16)</f>
        <v>-1545.07607142857</v>
      </c>
      <c r="AH16" s="29" t="n">
        <f aca="false">SUM(H16:K16)+AG16+O16</f>
        <v>0.00428571428577662</v>
      </c>
    </row>
    <row r="17" s="30" customFormat="true" ht="19.5" hidden="false" customHeight="true" outlineLevel="0" collapsed="false">
      <c r="A17" s="18" t="n">
        <v>43103</v>
      </c>
      <c r="B17" s="19"/>
      <c r="C17" s="20" t="s">
        <v>51</v>
      </c>
      <c r="D17" s="20" t="s">
        <v>52</v>
      </c>
      <c r="E17" s="20" t="s">
        <v>39</v>
      </c>
      <c r="F17" s="21" t="n">
        <v>27690</v>
      </c>
      <c r="G17" s="22" t="s">
        <v>74</v>
      </c>
      <c r="H17" s="23"/>
      <c r="I17" s="23"/>
      <c r="J17" s="23"/>
      <c r="K17" s="23" t="n">
        <v>209.08</v>
      </c>
      <c r="L17" s="24"/>
      <c r="M17" s="25" t="n">
        <f aca="false">SUM(H17:J17,K17/1.12)</f>
        <v>186.678571428571</v>
      </c>
      <c r="N17" s="25" t="n">
        <f aca="false">K17/1.12*0.12</f>
        <v>22.4014285714286</v>
      </c>
      <c r="O17" s="25" t="n">
        <f aca="false">-SUM(I17:J17,K17/1.12)*L17</f>
        <v>-0</v>
      </c>
      <c r="P17" s="25" t="n">
        <v>186.68</v>
      </c>
      <c r="Q17" s="25"/>
      <c r="R17" s="25"/>
      <c r="S17" s="25"/>
      <c r="T17" s="26"/>
      <c r="U17" s="26"/>
      <c r="V17" s="26"/>
      <c r="W17" s="26"/>
      <c r="X17" s="26"/>
      <c r="Y17" s="31"/>
      <c r="Z17" s="25"/>
      <c r="AA17" s="25"/>
      <c r="AB17" s="25"/>
      <c r="AC17" s="26"/>
      <c r="AD17" s="26"/>
      <c r="AE17" s="27"/>
      <c r="AF17" s="27"/>
      <c r="AG17" s="28" t="n">
        <f aca="false">-SUM(N17:AF17)</f>
        <v>-209.081428571429</v>
      </c>
      <c r="AH17" s="29" t="n">
        <f aca="false">SUM(H17:K17)+AG17+O17</f>
        <v>-0.00142857142856201</v>
      </c>
    </row>
    <row r="18" s="30" customFormat="true" ht="19.5" hidden="false" customHeight="true" outlineLevel="0" collapsed="false">
      <c r="A18" s="18" t="n">
        <v>43103</v>
      </c>
      <c r="B18" s="19"/>
      <c r="C18" s="32" t="s">
        <v>47</v>
      </c>
      <c r="D18" s="20" t="s">
        <v>48</v>
      </c>
      <c r="E18" s="20" t="s">
        <v>49</v>
      </c>
      <c r="F18" s="21" t="n">
        <v>2881</v>
      </c>
      <c r="G18" s="22" t="s">
        <v>75</v>
      </c>
      <c r="H18" s="23"/>
      <c r="I18" s="23"/>
      <c r="J18" s="23" t="n">
        <v>378.72</v>
      </c>
      <c r="K18" s="23"/>
      <c r="L18" s="24"/>
      <c r="M18" s="25" t="n">
        <f aca="false">SUM(H18:J18,K18/1.12)</f>
        <v>378.72</v>
      </c>
      <c r="N18" s="25" t="n">
        <f aca="false">K18/1.12*0.12</f>
        <v>0</v>
      </c>
      <c r="O18" s="25" t="n">
        <f aca="false">-SUM(I18:J18,K18/1.12)*L18</f>
        <v>-0</v>
      </c>
      <c r="P18" s="25" t="n">
        <v>378.72</v>
      </c>
      <c r="Q18" s="25"/>
      <c r="R18" s="25"/>
      <c r="S18" s="25"/>
      <c r="T18" s="26"/>
      <c r="U18" s="26"/>
      <c r="V18" s="26"/>
      <c r="W18" s="26"/>
      <c r="X18" s="26"/>
      <c r="Y18" s="31"/>
      <c r="Z18" s="25"/>
      <c r="AA18" s="25"/>
      <c r="AB18" s="25"/>
      <c r="AC18" s="26"/>
      <c r="AD18" s="26"/>
      <c r="AE18" s="27"/>
      <c r="AF18" s="27"/>
      <c r="AG18" s="28" t="n">
        <f aca="false">-SUM(N18:AF18)</f>
        <v>-378.72</v>
      </c>
      <c r="AH18" s="29" t="n">
        <f aca="false">SUM(H18:K18)+AG18+O18</f>
        <v>0</v>
      </c>
    </row>
    <row r="19" s="30" customFormat="true" ht="19.5" hidden="false" customHeight="true" outlineLevel="0" collapsed="false">
      <c r="A19" s="18" t="n">
        <v>43104</v>
      </c>
      <c r="B19" s="19"/>
      <c r="C19" s="32" t="s">
        <v>41</v>
      </c>
      <c r="D19" s="20" t="s">
        <v>76</v>
      </c>
      <c r="E19" s="20" t="s">
        <v>77</v>
      </c>
      <c r="F19" s="21" t="n">
        <v>25754</v>
      </c>
      <c r="G19" s="22" t="s">
        <v>78</v>
      </c>
      <c r="H19" s="23"/>
      <c r="I19" s="23"/>
      <c r="J19" s="23"/>
      <c r="K19" s="23" t="n">
        <v>900.08</v>
      </c>
      <c r="L19" s="24"/>
      <c r="M19" s="25" t="n">
        <f aca="false">SUM(H19:J19,K19/1.12)</f>
        <v>803.642857142857</v>
      </c>
      <c r="N19" s="25" t="n">
        <f aca="false">K19/1.12*0.12</f>
        <v>96.4371428571429</v>
      </c>
      <c r="O19" s="25" t="n">
        <f aca="false">-SUM(I19:J19,K19/1.12)*L19</f>
        <v>-0</v>
      </c>
      <c r="P19" s="25" t="n">
        <v>803.64</v>
      </c>
      <c r="Q19" s="25"/>
      <c r="R19" s="25"/>
      <c r="S19" s="25"/>
      <c r="T19" s="26"/>
      <c r="U19" s="26"/>
      <c r="V19" s="26"/>
      <c r="W19" s="26"/>
      <c r="X19" s="26"/>
      <c r="Y19" s="31"/>
      <c r="Z19" s="25"/>
      <c r="AA19" s="25"/>
      <c r="AB19" s="25"/>
      <c r="AC19" s="26"/>
      <c r="AD19" s="26"/>
      <c r="AE19" s="27"/>
      <c r="AF19" s="27"/>
      <c r="AG19" s="28" t="n">
        <f aca="false">-SUM(N19:AF19)</f>
        <v>-900.077142857143</v>
      </c>
      <c r="AH19" s="29" t="n">
        <f aca="false">SUM(H19:K19)+AG19+O19</f>
        <v>0.0028571428572377</v>
      </c>
    </row>
    <row r="20" s="30" customFormat="true" ht="19.5" hidden="false" customHeight="true" outlineLevel="0" collapsed="false">
      <c r="A20" s="18" t="n">
        <v>43104</v>
      </c>
      <c r="B20" s="19"/>
      <c r="C20" s="20" t="s">
        <v>54</v>
      </c>
      <c r="D20" s="20" t="s">
        <v>55</v>
      </c>
      <c r="E20" s="20" t="s">
        <v>56</v>
      </c>
      <c r="F20" s="21" t="n">
        <v>110</v>
      </c>
      <c r="G20" s="22" t="s">
        <v>79</v>
      </c>
      <c r="H20" s="23"/>
      <c r="I20" s="23"/>
      <c r="J20" s="23" t="n">
        <v>2150</v>
      </c>
      <c r="K20" s="23"/>
      <c r="L20" s="24"/>
      <c r="M20" s="25" t="n">
        <f aca="false">SUM(H20:J20,K20/1.12)</f>
        <v>2150</v>
      </c>
      <c r="N20" s="25" t="n">
        <f aca="false">K20/1.12*0.12</f>
        <v>0</v>
      </c>
      <c r="O20" s="25" t="n">
        <f aca="false">-SUM(I20:J20,K20/1.12)*L20</f>
        <v>-0</v>
      </c>
      <c r="P20" s="25" t="n">
        <v>2150</v>
      </c>
      <c r="Q20" s="25"/>
      <c r="R20" s="25"/>
      <c r="S20" s="25"/>
      <c r="T20" s="26"/>
      <c r="U20" s="26"/>
      <c r="V20" s="26"/>
      <c r="W20" s="26"/>
      <c r="X20" s="26"/>
      <c r="Y20" s="31"/>
      <c r="Z20" s="25"/>
      <c r="AA20" s="25"/>
      <c r="AB20" s="25"/>
      <c r="AC20" s="26"/>
      <c r="AD20" s="26"/>
      <c r="AE20" s="27"/>
      <c r="AF20" s="27"/>
      <c r="AG20" s="28" t="n">
        <f aca="false">-SUM(N20:AF20)</f>
        <v>-2150</v>
      </c>
      <c r="AH20" s="29" t="n">
        <f aca="false">SUM(H20:K20)+AG20+O20</f>
        <v>0</v>
      </c>
    </row>
    <row r="21" s="30" customFormat="true" ht="19.5" hidden="false" customHeight="true" outlineLevel="0" collapsed="false">
      <c r="A21" s="18" t="n">
        <v>43104</v>
      </c>
      <c r="B21" s="19"/>
      <c r="C21" s="32" t="s">
        <v>80</v>
      </c>
      <c r="D21" s="20" t="s">
        <v>81</v>
      </c>
      <c r="E21" s="20" t="s">
        <v>43</v>
      </c>
      <c r="F21" s="21" t="n">
        <v>156588</v>
      </c>
      <c r="G21" s="22" t="s">
        <v>82</v>
      </c>
      <c r="H21" s="23"/>
      <c r="I21" s="23"/>
      <c r="J21" s="23"/>
      <c r="K21" s="23" t="n">
        <v>439.2</v>
      </c>
      <c r="L21" s="24"/>
      <c r="M21" s="25" t="n">
        <f aca="false">SUM(H21:J21,K21/1.12)</f>
        <v>392.142857142857</v>
      </c>
      <c r="N21" s="25" t="n">
        <f aca="false">K21/1.12*0.12</f>
        <v>47.0571428571428</v>
      </c>
      <c r="O21" s="25" t="n">
        <f aca="false">-SUM(I21:J21,K21/1.12)*L21</f>
        <v>-0</v>
      </c>
      <c r="P21" s="25" t="n">
        <v>392.14</v>
      </c>
      <c r="Q21" s="25"/>
      <c r="R21" s="25"/>
      <c r="S21" s="25"/>
      <c r="T21" s="26"/>
      <c r="U21" s="26"/>
      <c r="V21" s="26"/>
      <c r="W21" s="26"/>
      <c r="X21" s="26"/>
      <c r="Y21" s="31"/>
      <c r="Z21" s="25"/>
      <c r="AA21" s="25"/>
      <c r="AB21" s="25"/>
      <c r="AC21" s="26"/>
      <c r="AD21" s="26"/>
      <c r="AE21" s="27"/>
      <c r="AF21" s="27"/>
      <c r="AG21" s="28" t="n">
        <f aca="false">-SUM(N21:AF21)</f>
        <v>-439.197142857143</v>
      </c>
      <c r="AH21" s="29" t="n">
        <f aca="false">SUM(H21:K21)+AG21+O21</f>
        <v>0.00285714285718086</v>
      </c>
    </row>
    <row r="22" s="30" customFormat="true" ht="19.5" hidden="false" customHeight="true" outlineLevel="0" collapsed="false">
      <c r="A22" s="18" t="n">
        <v>43104</v>
      </c>
      <c r="B22" s="19"/>
      <c r="C22" s="20" t="s">
        <v>63</v>
      </c>
      <c r="D22" s="20" t="s">
        <v>64</v>
      </c>
      <c r="E22" s="20" t="s">
        <v>65</v>
      </c>
      <c r="F22" s="21" t="n">
        <v>78412</v>
      </c>
      <c r="G22" s="22" t="s">
        <v>83</v>
      </c>
      <c r="H22" s="23"/>
      <c r="I22" s="23"/>
      <c r="J22" s="23" t="n">
        <v>1458</v>
      </c>
      <c r="K22" s="23"/>
      <c r="L22" s="24"/>
      <c r="M22" s="25" t="n">
        <f aca="false">SUM(H22:J22,K22/1.12)</f>
        <v>1458</v>
      </c>
      <c r="N22" s="25" t="n">
        <f aca="false">K22/1.12*0.12</f>
        <v>0</v>
      </c>
      <c r="O22" s="25" t="n">
        <f aca="false">-SUM(I22:J22,K22/1.12)*L22</f>
        <v>-0</v>
      </c>
      <c r="P22" s="25" t="n">
        <v>1458</v>
      </c>
      <c r="Q22" s="25"/>
      <c r="R22" s="25"/>
      <c r="S22" s="25"/>
      <c r="T22" s="26"/>
      <c r="U22" s="26"/>
      <c r="V22" s="26"/>
      <c r="W22" s="26"/>
      <c r="X22" s="26"/>
      <c r="Y22" s="31"/>
      <c r="Z22" s="25"/>
      <c r="AA22" s="25"/>
      <c r="AB22" s="25"/>
      <c r="AC22" s="26"/>
      <c r="AD22" s="26"/>
      <c r="AE22" s="27"/>
      <c r="AF22" s="27"/>
      <c r="AG22" s="28" t="n">
        <f aca="false">-SUM(N22:AF22)</f>
        <v>-1458</v>
      </c>
      <c r="AH22" s="29" t="n">
        <f aca="false">SUM(H22:K22)+AG22+O22</f>
        <v>0</v>
      </c>
    </row>
    <row r="23" s="30" customFormat="true" ht="19.5" hidden="false" customHeight="true" outlineLevel="0" collapsed="false">
      <c r="A23" s="18" t="n">
        <v>43104</v>
      </c>
      <c r="B23" s="19"/>
      <c r="C23" s="20" t="s">
        <v>63</v>
      </c>
      <c r="D23" s="20" t="s">
        <v>64</v>
      </c>
      <c r="E23" s="20" t="s">
        <v>65</v>
      </c>
      <c r="F23" s="21" t="n">
        <v>78412</v>
      </c>
      <c r="G23" s="22" t="s">
        <v>84</v>
      </c>
      <c r="H23" s="23"/>
      <c r="I23" s="23"/>
      <c r="J23" s="23"/>
      <c r="K23" s="23" t="n">
        <f aca="false">474.02+56.88</f>
        <v>530.9</v>
      </c>
      <c r="L23" s="24"/>
      <c r="M23" s="25" t="n">
        <f aca="false">SUM(H23:J23,K23/1.12)</f>
        <v>474.017857142857</v>
      </c>
      <c r="N23" s="25" t="n">
        <f aca="false">K23/1.12*0.12</f>
        <v>56.8821428571428</v>
      </c>
      <c r="O23" s="25" t="n">
        <f aca="false">-SUM(I23:J23,K23/1.12)*L23</f>
        <v>-0</v>
      </c>
      <c r="P23" s="25" t="n">
        <v>474.02</v>
      </c>
      <c r="Q23" s="25"/>
      <c r="R23" s="25"/>
      <c r="S23" s="25"/>
      <c r="T23" s="26"/>
      <c r="U23" s="26"/>
      <c r="V23" s="26"/>
      <c r="W23" s="26"/>
      <c r="X23" s="26"/>
      <c r="Y23" s="31"/>
      <c r="Z23" s="25"/>
      <c r="AA23" s="25"/>
      <c r="AB23" s="25"/>
      <c r="AC23" s="26"/>
      <c r="AD23" s="26"/>
      <c r="AE23" s="27"/>
      <c r="AF23" s="27"/>
      <c r="AG23" s="28" t="n">
        <f aca="false">-SUM(N23:AF23)</f>
        <v>-530.902142857143</v>
      </c>
      <c r="AH23" s="29" t="n">
        <f aca="false">SUM(H23:K23)+AG23+O23</f>
        <v>-0.00214285714287143</v>
      </c>
    </row>
    <row r="24" s="30" customFormat="true" ht="19.5" hidden="false" customHeight="true" outlineLevel="0" collapsed="false">
      <c r="A24" s="18" t="n">
        <v>43105</v>
      </c>
      <c r="B24" s="19"/>
      <c r="C24" s="20" t="s">
        <v>63</v>
      </c>
      <c r="D24" s="20" t="s">
        <v>64</v>
      </c>
      <c r="E24" s="20" t="s">
        <v>65</v>
      </c>
      <c r="F24" s="21" t="n">
        <v>90417</v>
      </c>
      <c r="G24" s="22" t="s">
        <v>85</v>
      </c>
      <c r="H24" s="23"/>
      <c r="I24" s="23"/>
      <c r="J24" s="23" t="n">
        <v>639.6</v>
      </c>
      <c r="K24" s="23"/>
      <c r="L24" s="24"/>
      <c r="M24" s="25" t="n">
        <f aca="false">SUM(H24:J24,K24/1.12)</f>
        <v>639.6</v>
      </c>
      <c r="N24" s="25" t="n">
        <f aca="false">K24/1.12*0.12</f>
        <v>0</v>
      </c>
      <c r="O24" s="25" t="n">
        <f aca="false">-SUM(I24:J24,K24/1.12)*L24</f>
        <v>-0</v>
      </c>
      <c r="P24" s="25" t="n">
        <v>639.6</v>
      </c>
      <c r="Q24" s="25"/>
      <c r="R24" s="25"/>
      <c r="S24" s="25"/>
      <c r="T24" s="26"/>
      <c r="U24" s="26"/>
      <c r="V24" s="26"/>
      <c r="W24" s="26"/>
      <c r="X24" s="26"/>
      <c r="Y24" s="31"/>
      <c r="Z24" s="25"/>
      <c r="AA24" s="25"/>
      <c r="AB24" s="25"/>
      <c r="AC24" s="26"/>
      <c r="AD24" s="26"/>
      <c r="AE24" s="27"/>
      <c r="AF24" s="27"/>
      <c r="AG24" s="28" t="n">
        <f aca="false">-SUM(N24:AF24)</f>
        <v>-639.6</v>
      </c>
      <c r="AH24" s="29" t="n">
        <f aca="false">SUM(H24:K24)+AG24+O24</f>
        <v>0</v>
      </c>
    </row>
    <row r="25" s="30" customFormat="true" ht="19.5" hidden="false" customHeight="true" outlineLevel="0" collapsed="false">
      <c r="A25" s="18" t="n">
        <v>43105</v>
      </c>
      <c r="B25" s="19"/>
      <c r="C25" s="20" t="s">
        <v>63</v>
      </c>
      <c r="D25" s="20" t="s">
        <v>64</v>
      </c>
      <c r="E25" s="20" t="s">
        <v>65</v>
      </c>
      <c r="F25" s="21" t="n">
        <v>90417</v>
      </c>
      <c r="G25" s="22" t="s">
        <v>86</v>
      </c>
      <c r="H25" s="23"/>
      <c r="I25" s="23"/>
      <c r="J25" s="23"/>
      <c r="K25" s="23" t="n">
        <v>48.9</v>
      </c>
      <c r="L25" s="24"/>
      <c r="M25" s="25" t="n">
        <f aca="false">SUM(H25:J25,K25/1.12)</f>
        <v>43.6607142857143</v>
      </c>
      <c r="N25" s="25" t="n">
        <f aca="false">K25/1.12*0.12</f>
        <v>5.23928571428571</v>
      </c>
      <c r="O25" s="25" t="n">
        <f aca="false">-SUM(I25:J25,K25/1.12)*L25</f>
        <v>-0</v>
      </c>
      <c r="P25" s="25" t="n">
        <v>43.66</v>
      </c>
      <c r="Q25" s="25"/>
      <c r="R25" s="25"/>
      <c r="S25" s="25"/>
      <c r="T25" s="26"/>
      <c r="U25" s="26"/>
      <c r="V25" s="26"/>
      <c r="W25" s="26"/>
      <c r="X25" s="26"/>
      <c r="Y25" s="31"/>
      <c r="Z25" s="25"/>
      <c r="AA25" s="25"/>
      <c r="AB25" s="25"/>
      <c r="AC25" s="26"/>
      <c r="AD25" s="26"/>
      <c r="AE25" s="27"/>
      <c r="AF25" s="27"/>
      <c r="AG25" s="28" t="n">
        <f aca="false">-SUM(N25:AF25)</f>
        <v>-48.8992857142857</v>
      </c>
      <c r="AH25" s="29" t="n">
        <f aca="false">SUM(H25:K25)+AG25+O25</f>
        <v>0.00071428571428811</v>
      </c>
    </row>
    <row r="26" s="30" customFormat="true" ht="19.5" hidden="false" customHeight="true" outlineLevel="0" collapsed="false">
      <c r="A26" s="18" t="n">
        <v>43105</v>
      </c>
      <c r="B26" s="19"/>
      <c r="C26" s="20" t="s">
        <v>63</v>
      </c>
      <c r="D26" s="20" t="s">
        <v>64</v>
      </c>
      <c r="E26" s="20" t="s">
        <v>65</v>
      </c>
      <c r="F26" s="21" t="n">
        <v>90417</v>
      </c>
      <c r="G26" s="22" t="s">
        <v>87</v>
      </c>
      <c r="H26" s="23"/>
      <c r="I26" s="23"/>
      <c r="J26" s="23"/>
      <c r="K26" s="23" t="n">
        <v>40.65</v>
      </c>
      <c r="L26" s="24"/>
      <c r="M26" s="25" t="n">
        <f aca="false">SUM(H26:J26,K26/1.12)</f>
        <v>36.2946428571429</v>
      </c>
      <c r="N26" s="25" t="n">
        <f aca="false">K26/1.12*0.12</f>
        <v>4.35535714285714</v>
      </c>
      <c r="O26" s="25" t="n">
        <f aca="false">-SUM(I26:J26,K26/1.12)*L26</f>
        <v>-0</v>
      </c>
      <c r="P26" s="25"/>
      <c r="Q26" s="25"/>
      <c r="R26" s="25" t="n">
        <v>36.29</v>
      </c>
      <c r="S26" s="25"/>
      <c r="T26" s="26"/>
      <c r="U26" s="26"/>
      <c r="V26" s="26"/>
      <c r="W26" s="26"/>
      <c r="X26" s="26"/>
      <c r="Y26" s="31"/>
      <c r="Z26" s="25"/>
      <c r="AA26" s="25"/>
      <c r="AB26" s="25"/>
      <c r="AC26" s="26"/>
      <c r="AD26" s="26"/>
      <c r="AE26" s="27"/>
      <c r="AF26" s="27"/>
      <c r="AG26" s="28" t="n">
        <f aca="false">-SUM(N26:AF26)</f>
        <v>-40.6453571428571</v>
      </c>
      <c r="AH26" s="29" t="n">
        <f aca="false">SUM(H26:K26)+AG26+O26</f>
        <v>0.00464285714285495</v>
      </c>
    </row>
    <row r="27" s="30" customFormat="true" ht="19.5" hidden="false" customHeight="true" outlineLevel="0" collapsed="false">
      <c r="A27" s="18" t="n">
        <v>43105</v>
      </c>
      <c r="B27" s="19"/>
      <c r="C27" s="20" t="s">
        <v>37</v>
      </c>
      <c r="D27" s="20" t="s">
        <v>38</v>
      </c>
      <c r="E27" s="20" t="s">
        <v>39</v>
      </c>
      <c r="F27" s="21" t="n">
        <v>22950</v>
      </c>
      <c r="G27" s="22" t="s">
        <v>40</v>
      </c>
      <c r="H27" s="23"/>
      <c r="I27" s="23"/>
      <c r="J27" s="23"/>
      <c r="K27" s="23" t="n">
        <v>35</v>
      </c>
      <c r="L27" s="24"/>
      <c r="M27" s="25" t="n">
        <f aca="false">SUM(H27:J27,K27/1.12)</f>
        <v>31.25</v>
      </c>
      <c r="N27" s="25" t="n">
        <f aca="false">K27/1.12*0.12</f>
        <v>3.75</v>
      </c>
      <c r="O27" s="25" t="n">
        <f aca="false">-SUM(I27:J27,K27/1.12)*L27</f>
        <v>-0</v>
      </c>
      <c r="P27" s="25"/>
      <c r="Q27" s="25" t="n">
        <v>31.25</v>
      </c>
      <c r="R27" s="25"/>
      <c r="S27" s="25"/>
      <c r="T27" s="26"/>
      <c r="U27" s="26"/>
      <c r="V27" s="26"/>
      <c r="W27" s="26"/>
      <c r="X27" s="26"/>
      <c r="Y27" s="31"/>
      <c r="Z27" s="25"/>
      <c r="AA27" s="25"/>
      <c r="AB27" s="25"/>
      <c r="AC27" s="26"/>
      <c r="AD27" s="26"/>
      <c r="AE27" s="27"/>
      <c r="AF27" s="27"/>
      <c r="AG27" s="28" t="n">
        <f aca="false">-SUM(N27:AF27)</f>
        <v>-35</v>
      </c>
      <c r="AH27" s="29" t="n">
        <f aca="false">SUM(H27:K27)+AG27+O27</f>
        <v>0</v>
      </c>
    </row>
    <row r="28" s="30" customFormat="true" ht="19.5" hidden="false" customHeight="true" outlineLevel="0" collapsed="false">
      <c r="A28" s="18" t="n">
        <v>43106</v>
      </c>
      <c r="B28" s="19"/>
      <c r="C28" s="32" t="s">
        <v>41</v>
      </c>
      <c r="D28" s="20" t="s">
        <v>88</v>
      </c>
      <c r="E28" s="20" t="s">
        <v>89</v>
      </c>
      <c r="F28" s="21" t="n">
        <v>2187</v>
      </c>
      <c r="G28" s="22" t="s">
        <v>90</v>
      </c>
      <c r="H28" s="23"/>
      <c r="I28" s="23"/>
      <c r="J28" s="23" t="n">
        <v>840</v>
      </c>
      <c r="K28" s="23"/>
      <c r="L28" s="24"/>
      <c r="M28" s="25" t="n">
        <f aca="false">SUM(H28:J28,K28/1.12)</f>
        <v>840</v>
      </c>
      <c r="N28" s="25" t="n">
        <f aca="false">K28/1.12*0.12</f>
        <v>0</v>
      </c>
      <c r="O28" s="25" t="n">
        <f aca="false">-SUM(I28:J28,K28/1.12)*L28</f>
        <v>-0</v>
      </c>
      <c r="P28" s="25" t="n">
        <v>840</v>
      </c>
      <c r="Q28" s="25"/>
      <c r="R28" s="25"/>
      <c r="S28" s="25"/>
      <c r="T28" s="26"/>
      <c r="U28" s="26"/>
      <c r="V28" s="26"/>
      <c r="W28" s="26"/>
      <c r="X28" s="26"/>
      <c r="Y28" s="31"/>
      <c r="Z28" s="25"/>
      <c r="AA28" s="25"/>
      <c r="AB28" s="25"/>
      <c r="AC28" s="26"/>
      <c r="AD28" s="26"/>
      <c r="AE28" s="27"/>
      <c r="AF28" s="27"/>
      <c r="AG28" s="28" t="n">
        <f aca="false">-SUM(N28:AF28)</f>
        <v>-840</v>
      </c>
      <c r="AH28" s="29" t="n">
        <f aca="false">SUM(H28:K28)+AG28+O28</f>
        <v>0</v>
      </c>
    </row>
    <row r="29" s="46" customFormat="true" ht="19.5" hidden="false" customHeight="true" outlineLevel="0" collapsed="false">
      <c r="A29" s="33" t="n">
        <v>43106</v>
      </c>
      <c r="B29" s="34"/>
      <c r="C29" s="35" t="s">
        <v>45</v>
      </c>
      <c r="D29" s="36"/>
      <c r="E29" s="36"/>
      <c r="F29" s="37"/>
      <c r="G29" s="38" t="s">
        <v>91</v>
      </c>
      <c r="H29" s="39" t="n">
        <v>100</v>
      </c>
      <c r="I29" s="39"/>
      <c r="J29" s="39"/>
      <c r="K29" s="39"/>
      <c r="L29" s="40"/>
      <c r="M29" s="41" t="n">
        <f aca="false">SUM(H29:J29,K29/1.12)</f>
        <v>100</v>
      </c>
      <c r="N29" s="41" t="n">
        <f aca="false">K29/1.12*0.12</f>
        <v>0</v>
      </c>
      <c r="O29" s="41" t="n">
        <f aca="false">-SUM(I29:J29,K29/1.12)*L29</f>
        <v>-0</v>
      </c>
      <c r="P29" s="41"/>
      <c r="Q29" s="41"/>
      <c r="R29" s="41"/>
      <c r="S29" s="41"/>
      <c r="T29" s="42"/>
      <c r="U29" s="42"/>
      <c r="V29" s="42"/>
      <c r="W29" s="42"/>
      <c r="X29" s="42"/>
      <c r="Y29" s="41"/>
      <c r="Z29" s="41"/>
      <c r="AA29" s="41" t="n">
        <v>100</v>
      </c>
      <c r="AB29" s="41"/>
      <c r="AC29" s="42"/>
      <c r="AD29" s="42"/>
      <c r="AE29" s="43"/>
      <c r="AF29" s="43"/>
      <c r="AG29" s="44" t="n">
        <f aca="false">-SUM(N29:AF29)</f>
        <v>-100</v>
      </c>
      <c r="AH29" s="45" t="n">
        <f aca="false">SUM(H29:K29)+AG29+O29</f>
        <v>0</v>
      </c>
    </row>
    <row r="30" s="30" customFormat="true" ht="19.5" hidden="false" customHeight="true" outlineLevel="0" collapsed="false">
      <c r="A30" s="18" t="n">
        <v>43108</v>
      </c>
      <c r="B30" s="19"/>
      <c r="C30" s="20" t="s">
        <v>92</v>
      </c>
      <c r="D30" s="20" t="s">
        <v>93</v>
      </c>
      <c r="E30" s="20" t="s">
        <v>94</v>
      </c>
      <c r="F30" s="21" t="n">
        <v>4448326</v>
      </c>
      <c r="G30" s="21" t="s">
        <v>95</v>
      </c>
      <c r="H30" s="23"/>
      <c r="I30" s="23"/>
      <c r="J30" s="23" t="n">
        <v>1500</v>
      </c>
      <c r="K30" s="23"/>
      <c r="L30" s="24"/>
      <c r="M30" s="25" t="n">
        <f aca="false">SUM(H30:J30,K30/1.12)</f>
        <v>1500</v>
      </c>
      <c r="N30" s="25" t="n">
        <f aca="false">K30/1.12*0.12</f>
        <v>0</v>
      </c>
      <c r="O30" s="25" t="n">
        <f aca="false">-SUM(I30:J30,K30/1.12)*L30</f>
        <v>-0</v>
      </c>
      <c r="P30" s="25"/>
      <c r="Q30" s="25"/>
      <c r="R30" s="25"/>
      <c r="S30" s="25"/>
      <c r="T30" s="26"/>
      <c r="U30" s="26"/>
      <c r="V30" s="26"/>
      <c r="W30" s="26"/>
      <c r="X30" s="26"/>
      <c r="Y30" s="25"/>
      <c r="Z30" s="25"/>
      <c r="AA30" s="25"/>
      <c r="AB30" s="25"/>
      <c r="AC30" s="26"/>
      <c r="AD30" s="26"/>
      <c r="AE30" s="27" t="n">
        <v>1500</v>
      </c>
      <c r="AF30" s="27"/>
      <c r="AG30" s="28" t="n">
        <f aca="false">-SUM(N30:AF30)</f>
        <v>-1500</v>
      </c>
      <c r="AH30" s="29" t="n">
        <f aca="false">SUM(H30:K30)+AG30+O30</f>
        <v>0</v>
      </c>
    </row>
    <row r="31" s="30" customFormat="true" ht="19.5" hidden="false" customHeight="true" outlineLevel="0" collapsed="false">
      <c r="A31" s="18" t="n">
        <v>43108</v>
      </c>
      <c r="B31" s="19"/>
      <c r="C31" s="20" t="s">
        <v>96</v>
      </c>
      <c r="D31" s="20"/>
      <c r="E31" s="20"/>
      <c r="F31" s="21"/>
      <c r="G31" s="22" t="s">
        <v>97</v>
      </c>
      <c r="H31" s="23" t="n">
        <v>500</v>
      </c>
      <c r="I31" s="23"/>
      <c r="J31" s="23"/>
      <c r="K31" s="23"/>
      <c r="L31" s="24"/>
      <c r="M31" s="25" t="n">
        <f aca="false">SUM(H31:J31,K31/1.12)</f>
        <v>500</v>
      </c>
      <c r="N31" s="25" t="n">
        <f aca="false">K31/1.12*0.12</f>
        <v>0</v>
      </c>
      <c r="O31" s="25" t="n">
        <f aca="false">-SUM(I31:J31,K31/1.12)*L31</f>
        <v>-0</v>
      </c>
      <c r="P31" s="25"/>
      <c r="Q31" s="25"/>
      <c r="R31" s="25"/>
      <c r="S31" s="25"/>
      <c r="T31" s="26"/>
      <c r="U31" s="26"/>
      <c r="V31" s="26"/>
      <c r="W31" s="26"/>
      <c r="X31" s="26"/>
      <c r="Y31" s="31"/>
      <c r="Z31" s="25"/>
      <c r="AA31" s="25"/>
      <c r="AB31" s="25"/>
      <c r="AC31" s="26"/>
      <c r="AD31" s="26"/>
      <c r="AE31" s="27"/>
      <c r="AF31" s="27" t="n">
        <v>500</v>
      </c>
      <c r="AG31" s="28" t="n">
        <f aca="false">-SUM(N31:AF31)</f>
        <v>-500</v>
      </c>
      <c r="AH31" s="29" t="n">
        <f aca="false">SUM(H31:K31)+AG31+O31</f>
        <v>0</v>
      </c>
    </row>
    <row r="32" s="30" customFormat="true" ht="19.5" hidden="false" customHeight="true" outlineLevel="0" collapsed="false">
      <c r="A32" s="18" t="n">
        <v>43108</v>
      </c>
      <c r="B32" s="19"/>
      <c r="C32" s="20" t="s">
        <v>51</v>
      </c>
      <c r="D32" s="20" t="s">
        <v>52</v>
      </c>
      <c r="E32" s="20" t="s">
        <v>39</v>
      </c>
      <c r="F32" s="21" t="n">
        <v>27724</v>
      </c>
      <c r="G32" s="22" t="s">
        <v>98</v>
      </c>
      <c r="H32" s="23"/>
      <c r="I32" s="23"/>
      <c r="J32" s="23"/>
      <c r="K32" s="23" t="n">
        <v>354.4</v>
      </c>
      <c r="L32" s="24"/>
      <c r="M32" s="25" t="n">
        <f aca="false">SUM(H32:J32,K32/1.12)</f>
        <v>316.428571428571</v>
      </c>
      <c r="N32" s="25" t="n">
        <f aca="false">K32/1.12*0.12</f>
        <v>37.9714285714286</v>
      </c>
      <c r="O32" s="25" t="n">
        <f aca="false">-SUM(I32:J32,K32/1.12)*L32</f>
        <v>-0</v>
      </c>
      <c r="P32" s="25"/>
      <c r="Q32" s="25" t="n">
        <v>316.43</v>
      </c>
      <c r="R32" s="25"/>
      <c r="S32" s="25"/>
      <c r="T32" s="26"/>
      <c r="U32" s="26"/>
      <c r="V32" s="26"/>
      <c r="W32" s="26"/>
      <c r="X32" s="26"/>
      <c r="Y32" s="31"/>
      <c r="Z32" s="25"/>
      <c r="AA32" s="25"/>
      <c r="AB32" s="25"/>
      <c r="AC32" s="26"/>
      <c r="AD32" s="26"/>
      <c r="AE32" s="27"/>
      <c r="AF32" s="27"/>
      <c r="AG32" s="28" t="n">
        <f aca="false">-SUM(N32:AF32)</f>
        <v>-354.401428571429</v>
      </c>
      <c r="AH32" s="29" t="n">
        <f aca="false">SUM(H32:K32)+AG32+O32</f>
        <v>-0.00142857142861885</v>
      </c>
    </row>
    <row r="33" s="30" customFormat="true" ht="19.5" hidden="false" customHeight="true" outlineLevel="0" collapsed="false">
      <c r="A33" s="18" t="n">
        <v>43108</v>
      </c>
      <c r="B33" s="19"/>
      <c r="C33" s="20" t="s">
        <v>51</v>
      </c>
      <c r="D33" s="20" t="s">
        <v>52</v>
      </c>
      <c r="E33" s="20" t="s">
        <v>39</v>
      </c>
      <c r="F33" s="21" t="n">
        <v>27725</v>
      </c>
      <c r="G33" s="22" t="s">
        <v>99</v>
      </c>
      <c r="H33" s="23"/>
      <c r="I33" s="23"/>
      <c r="J33" s="23"/>
      <c r="K33" s="23" t="n">
        <v>228.47</v>
      </c>
      <c r="L33" s="24"/>
      <c r="M33" s="25" t="n">
        <f aca="false">SUM(H33:J33,K33/1.12)</f>
        <v>203.991071428571</v>
      </c>
      <c r="N33" s="25" t="n">
        <f aca="false">K33/1.12*0.12</f>
        <v>24.4789285714286</v>
      </c>
      <c r="O33" s="25" t="n">
        <f aca="false">-SUM(I33:J33,K33/1.12)*L33</f>
        <v>-0</v>
      </c>
      <c r="P33" s="25" t="n">
        <v>203.99</v>
      </c>
      <c r="Q33" s="25"/>
      <c r="R33" s="25"/>
      <c r="S33" s="25"/>
      <c r="T33" s="26"/>
      <c r="U33" s="26"/>
      <c r="V33" s="26"/>
      <c r="W33" s="26"/>
      <c r="X33" s="26"/>
      <c r="Y33" s="31"/>
      <c r="Z33" s="25"/>
      <c r="AA33" s="25"/>
      <c r="AB33" s="25"/>
      <c r="AC33" s="26"/>
      <c r="AD33" s="26"/>
      <c r="AE33" s="27"/>
      <c r="AF33" s="27"/>
      <c r="AG33" s="28" t="n">
        <f aca="false">-SUM(N33:AF33)</f>
        <v>-228.468928571429</v>
      </c>
      <c r="AH33" s="29" t="n">
        <f aca="false">SUM(H33:K33)+AG33+O33</f>
        <v>0.0010714285714073</v>
      </c>
    </row>
    <row r="34" s="30" customFormat="true" ht="19.5" hidden="false" customHeight="true" outlineLevel="0" collapsed="false">
      <c r="A34" s="18" t="n">
        <v>43109</v>
      </c>
      <c r="B34" s="19"/>
      <c r="C34" s="20" t="s">
        <v>100</v>
      </c>
      <c r="D34" s="20"/>
      <c r="E34" s="20"/>
      <c r="F34" s="21"/>
      <c r="G34" s="22" t="s">
        <v>101</v>
      </c>
      <c r="H34" s="23" t="n">
        <v>800</v>
      </c>
      <c r="I34" s="23"/>
      <c r="J34" s="23"/>
      <c r="K34" s="23"/>
      <c r="L34" s="24"/>
      <c r="M34" s="25" t="n">
        <f aca="false">SUM(H34:J34,K34/1.12)</f>
        <v>800</v>
      </c>
      <c r="N34" s="25" t="n">
        <f aca="false">K34/1.12*0.12</f>
        <v>0</v>
      </c>
      <c r="O34" s="25" t="n">
        <f aca="false">-SUM(I34:J34,K34/1.12)*L34</f>
        <v>-0</v>
      </c>
      <c r="P34" s="25"/>
      <c r="Q34" s="25"/>
      <c r="R34" s="25"/>
      <c r="S34" s="25"/>
      <c r="T34" s="26"/>
      <c r="U34" s="26"/>
      <c r="V34" s="26"/>
      <c r="W34" s="26"/>
      <c r="X34" s="26"/>
      <c r="Y34" s="31"/>
      <c r="Z34" s="25"/>
      <c r="AA34" s="25"/>
      <c r="AB34" s="25"/>
      <c r="AC34" s="26"/>
      <c r="AD34" s="26"/>
      <c r="AE34" s="27" t="n">
        <v>800</v>
      </c>
      <c r="AF34" s="27"/>
      <c r="AG34" s="28" t="n">
        <f aca="false">-SUM(N34:AF34)</f>
        <v>-800</v>
      </c>
      <c r="AH34" s="29" t="n">
        <f aca="false">SUM(H34:K34)+AG34+O34</f>
        <v>0</v>
      </c>
    </row>
    <row r="35" s="30" customFormat="true" ht="19.5" hidden="false" customHeight="true" outlineLevel="0" collapsed="false">
      <c r="A35" s="18" t="n">
        <v>43109</v>
      </c>
      <c r="B35" s="19"/>
      <c r="C35" s="20" t="s">
        <v>51</v>
      </c>
      <c r="D35" s="20" t="s">
        <v>52</v>
      </c>
      <c r="E35" s="20" t="s">
        <v>39</v>
      </c>
      <c r="F35" s="21" t="n">
        <v>26635</v>
      </c>
      <c r="G35" s="22" t="s">
        <v>102</v>
      </c>
      <c r="H35" s="23"/>
      <c r="I35" s="23"/>
      <c r="J35" s="23"/>
      <c r="K35" s="23" t="n">
        <v>272</v>
      </c>
      <c r="L35" s="24"/>
      <c r="M35" s="25" t="n">
        <f aca="false">SUM(H35:J35,K35/1.12)</f>
        <v>242.857142857143</v>
      </c>
      <c r="N35" s="25" t="n">
        <f aca="false">K35/1.12*0.12</f>
        <v>29.1428571428571</v>
      </c>
      <c r="O35" s="25" t="n">
        <f aca="false">-SUM(I35:J35,K35/1.12)*L35</f>
        <v>-0</v>
      </c>
      <c r="P35" s="25"/>
      <c r="Q35" s="25" t="n">
        <v>242.86</v>
      </c>
      <c r="R35" s="25"/>
      <c r="S35" s="25"/>
      <c r="T35" s="26"/>
      <c r="U35" s="26"/>
      <c r="V35" s="26"/>
      <c r="W35" s="26"/>
      <c r="X35" s="26"/>
      <c r="Y35" s="31"/>
      <c r="Z35" s="25"/>
      <c r="AA35" s="25"/>
      <c r="AB35" s="25"/>
      <c r="AC35" s="26"/>
      <c r="AD35" s="26"/>
      <c r="AE35" s="27"/>
      <c r="AF35" s="27"/>
      <c r="AG35" s="28" t="n">
        <f aca="false">-SUM(N35:AF35)</f>
        <v>-272.002857142857</v>
      </c>
      <c r="AH35" s="29" t="n">
        <f aca="false">SUM(H35:K35)+AG35+O35</f>
        <v>-0.00285714285712402</v>
      </c>
    </row>
    <row r="36" s="30" customFormat="true" ht="19.5" hidden="false" customHeight="true" outlineLevel="0" collapsed="false">
      <c r="A36" s="18" t="n">
        <v>43109</v>
      </c>
      <c r="B36" s="19"/>
      <c r="C36" s="20" t="s">
        <v>68</v>
      </c>
      <c r="D36" s="20"/>
      <c r="E36" s="20"/>
      <c r="F36" s="21"/>
      <c r="G36" s="22" t="s">
        <v>103</v>
      </c>
      <c r="H36" s="23" t="n">
        <v>40</v>
      </c>
      <c r="I36" s="23"/>
      <c r="J36" s="23"/>
      <c r="K36" s="23"/>
      <c r="L36" s="24"/>
      <c r="M36" s="25" t="n">
        <f aca="false">SUM(H36:J36,K36/1.12)</f>
        <v>40</v>
      </c>
      <c r="N36" s="25" t="n">
        <f aca="false">K36/1.12*0.12</f>
        <v>0</v>
      </c>
      <c r="O36" s="25" t="n">
        <f aca="false">-SUM(I36:J36,K36/1.12)*L36</f>
        <v>-0</v>
      </c>
      <c r="P36" s="25"/>
      <c r="Q36" s="25"/>
      <c r="R36" s="25"/>
      <c r="S36" s="25"/>
      <c r="T36" s="26"/>
      <c r="U36" s="26"/>
      <c r="V36" s="26"/>
      <c r="W36" s="26"/>
      <c r="X36" s="26"/>
      <c r="Y36" s="31"/>
      <c r="Z36" s="25"/>
      <c r="AA36" s="25" t="n">
        <v>40</v>
      </c>
      <c r="AB36" s="25"/>
      <c r="AC36" s="26"/>
      <c r="AD36" s="26"/>
      <c r="AE36" s="27"/>
      <c r="AF36" s="27"/>
      <c r="AG36" s="28" t="n">
        <f aca="false">-SUM(N36:AF36)</f>
        <v>-40</v>
      </c>
      <c r="AH36" s="29" t="n">
        <f aca="false">SUM(H36:K36)+AG36+O36</f>
        <v>0</v>
      </c>
    </row>
    <row r="37" s="30" customFormat="true" ht="19.5" hidden="false" customHeight="true" outlineLevel="0" collapsed="false">
      <c r="A37" s="18" t="n">
        <v>43109</v>
      </c>
      <c r="B37" s="19"/>
      <c r="C37" s="20" t="s">
        <v>104</v>
      </c>
      <c r="D37" s="20" t="s">
        <v>105</v>
      </c>
      <c r="E37" s="20" t="s">
        <v>106</v>
      </c>
      <c r="F37" s="21" t="n">
        <v>84726</v>
      </c>
      <c r="G37" s="22" t="s">
        <v>107</v>
      </c>
      <c r="H37" s="23"/>
      <c r="I37" s="23"/>
      <c r="J37" s="23"/>
      <c r="K37" s="23" t="n">
        <v>627.36</v>
      </c>
      <c r="L37" s="24" t="n">
        <v>0.01</v>
      </c>
      <c r="M37" s="25" t="n">
        <f aca="false">SUM(H37:J37,K37/1.12)</f>
        <v>560.142857142857</v>
      </c>
      <c r="N37" s="25" t="n">
        <f aca="false">K37/1.12*0.12</f>
        <v>67.2171428571428</v>
      </c>
      <c r="O37" s="25" t="n">
        <f aca="false">-SUM(I37:J37,K37/1.12)*L37</f>
        <v>-5.60142857142857</v>
      </c>
      <c r="P37" s="25" t="n">
        <v>560.14</v>
      </c>
      <c r="Q37" s="25"/>
      <c r="R37" s="25"/>
      <c r="S37" s="25"/>
      <c r="T37" s="26"/>
      <c r="U37" s="26"/>
      <c r="V37" s="26"/>
      <c r="W37" s="26"/>
      <c r="X37" s="26"/>
      <c r="Y37" s="31"/>
      <c r="Z37" s="25"/>
      <c r="AA37" s="25"/>
      <c r="AB37" s="25"/>
      <c r="AC37" s="26"/>
      <c r="AD37" s="26"/>
      <c r="AE37" s="27"/>
      <c r="AF37" s="27"/>
      <c r="AG37" s="28" t="n">
        <f aca="false">-SUM(N37:AF37)</f>
        <v>-621.755714285714</v>
      </c>
      <c r="AH37" s="29" t="n">
        <f aca="false">SUM(H37:K37)+AG37+O37</f>
        <v>0.00285714285719418</v>
      </c>
    </row>
    <row r="38" s="30" customFormat="true" ht="19.5" hidden="false" customHeight="true" outlineLevel="0" collapsed="false">
      <c r="A38" s="18" t="n">
        <v>43110</v>
      </c>
      <c r="B38" s="19"/>
      <c r="C38" s="20" t="s">
        <v>51</v>
      </c>
      <c r="D38" s="20" t="s">
        <v>52</v>
      </c>
      <c r="E38" s="20" t="s">
        <v>39</v>
      </c>
      <c r="F38" s="21" t="n">
        <v>27368</v>
      </c>
      <c r="G38" s="22" t="s">
        <v>108</v>
      </c>
      <c r="H38" s="23"/>
      <c r="I38" s="23"/>
      <c r="J38" s="23"/>
      <c r="K38" s="23" t="n">
        <v>119</v>
      </c>
      <c r="L38" s="24"/>
      <c r="M38" s="25" t="n">
        <f aca="false">SUM(H38:J38,K38/1.12)</f>
        <v>106.25</v>
      </c>
      <c r="N38" s="25" t="n">
        <f aca="false">K38/1.12*0.12</f>
        <v>12.75</v>
      </c>
      <c r="O38" s="25" t="n">
        <f aca="false">-SUM(I38:J38,K38/1.12)*L38</f>
        <v>-0</v>
      </c>
      <c r="P38" s="25" t="n">
        <v>106.25</v>
      </c>
      <c r="Q38" s="25"/>
      <c r="R38" s="25"/>
      <c r="S38" s="25"/>
      <c r="T38" s="26"/>
      <c r="U38" s="26"/>
      <c r="V38" s="26"/>
      <c r="W38" s="26"/>
      <c r="X38" s="26"/>
      <c r="Y38" s="31"/>
      <c r="Z38" s="25"/>
      <c r="AA38" s="25"/>
      <c r="AB38" s="25"/>
      <c r="AC38" s="26"/>
      <c r="AD38" s="26"/>
      <c r="AE38" s="27"/>
      <c r="AF38" s="27"/>
      <c r="AG38" s="28" t="n">
        <f aca="false">-SUM(N38:AF38)</f>
        <v>-119</v>
      </c>
      <c r="AH38" s="29" t="n">
        <f aca="false">SUM(H38:K38)+AG38+O38</f>
        <v>0</v>
      </c>
    </row>
    <row r="39" s="30" customFormat="true" ht="19.5" hidden="false" customHeight="true" outlineLevel="0" collapsed="false">
      <c r="A39" s="18" t="n">
        <v>43110</v>
      </c>
      <c r="B39" s="19"/>
      <c r="C39" s="20" t="s">
        <v>63</v>
      </c>
      <c r="D39" s="20" t="s">
        <v>64</v>
      </c>
      <c r="E39" s="20" t="s">
        <v>65</v>
      </c>
      <c r="F39" s="21" t="n">
        <v>89069</v>
      </c>
      <c r="G39" s="22" t="s">
        <v>109</v>
      </c>
      <c r="H39" s="23"/>
      <c r="I39" s="23"/>
      <c r="J39" s="23" t="n">
        <v>1467.75</v>
      </c>
      <c r="K39" s="23"/>
      <c r="L39" s="24"/>
      <c r="M39" s="25" t="n">
        <f aca="false">SUM(H39:J39,K39/1.12)</f>
        <v>1467.75</v>
      </c>
      <c r="N39" s="25" t="n">
        <f aca="false">K39/1.12*0.12</f>
        <v>0</v>
      </c>
      <c r="O39" s="25" t="n">
        <f aca="false">-SUM(I39:J39,K39/1.12)*L39</f>
        <v>-0</v>
      </c>
      <c r="P39" s="25" t="n">
        <v>1467.75</v>
      </c>
      <c r="Q39" s="25"/>
      <c r="R39" s="25"/>
      <c r="S39" s="25"/>
      <c r="T39" s="26"/>
      <c r="U39" s="26"/>
      <c r="V39" s="26"/>
      <c r="W39" s="26"/>
      <c r="X39" s="26"/>
      <c r="Y39" s="31"/>
      <c r="Z39" s="25"/>
      <c r="AA39" s="25"/>
      <c r="AB39" s="25"/>
      <c r="AC39" s="26"/>
      <c r="AD39" s="26"/>
      <c r="AE39" s="27"/>
      <c r="AF39" s="27"/>
      <c r="AG39" s="28" t="n">
        <f aca="false">-SUM(N39:AF39)</f>
        <v>-1467.75</v>
      </c>
      <c r="AH39" s="29" t="n">
        <f aca="false">SUM(H39:K39)+AG39+O39</f>
        <v>0</v>
      </c>
    </row>
    <row r="40" s="30" customFormat="true" ht="19.5" hidden="false" customHeight="true" outlineLevel="0" collapsed="false">
      <c r="A40" s="18" t="n">
        <v>43110</v>
      </c>
      <c r="B40" s="19"/>
      <c r="C40" s="20" t="s">
        <v>63</v>
      </c>
      <c r="D40" s="20" t="s">
        <v>64</v>
      </c>
      <c r="E40" s="20" t="s">
        <v>65</v>
      </c>
      <c r="F40" s="21" t="n">
        <v>89069</v>
      </c>
      <c r="G40" s="22" t="s">
        <v>110</v>
      </c>
      <c r="H40" s="23"/>
      <c r="I40" s="23"/>
      <c r="J40" s="23"/>
      <c r="K40" s="23" t="n">
        <f aca="false">1346.92+161.63</f>
        <v>1508.55</v>
      </c>
      <c r="L40" s="24"/>
      <c r="M40" s="25" t="n">
        <f aca="false">SUM(H40:J40,K40/1.12)</f>
        <v>1346.91964285714</v>
      </c>
      <c r="N40" s="25" t="n">
        <f aca="false">K40/1.12*0.12</f>
        <v>161.630357142857</v>
      </c>
      <c r="O40" s="25" t="n">
        <f aca="false">-SUM(I40:J40,K40/1.12)*L40</f>
        <v>-0</v>
      </c>
      <c r="P40" s="25" t="n">
        <v>1346.92</v>
      </c>
      <c r="Q40" s="25"/>
      <c r="R40" s="25"/>
      <c r="S40" s="25"/>
      <c r="T40" s="26"/>
      <c r="U40" s="26"/>
      <c r="V40" s="26"/>
      <c r="W40" s="26"/>
      <c r="X40" s="26"/>
      <c r="Y40" s="31"/>
      <c r="Z40" s="25"/>
      <c r="AA40" s="25"/>
      <c r="AB40" s="25"/>
      <c r="AC40" s="26"/>
      <c r="AD40" s="26"/>
      <c r="AE40" s="27"/>
      <c r="AF40" s="27"/>
      <c r="AG40" s="28" t="n">
        <f aca="false">-SUM(N40:AF40)</f>
        <v>-1508.55035714286</v>
      </c>
      <c r="AH40" s="29" t="n">
        <f aca="false">SUM(H40:K40)+AG40+O40</f>
        <v>-0.000357142856955761</v>
      </c>
    </row>
    <row r="41" s="30" customFormat="true" ht="19.5" hidden="false" customHeight="true" outlineLevel="0" collapsed="false">
      <c r="A41" s="18" t="n">
        <v>43111</v>
      </c>
      <c r="B41" s="19"/>
      <c r="C41" s="20" t="s">
        <v>111</v>
      </c>
      <c r="D41" s="20" t="s">
        <v>55</v>
      </c>
      <c r="E41" s="20" t="s">
        <v>56</v>
      </c>
      <c r="F41" s="21" t="n">
        <v>112</v>
      </c>
      <c r="G41" s="22" t="s">
        <v>112</v>
      </c>
      <c r="H41" s="23"/>
      <c r="I41" s="23"/>
      <c r="J41" s="23" t="n">
        <v>1100</v>
      </c>
      <c r="K41" s="23"/>
      <c r="L41" s="24" t="n">
        <v>0.01</v>
      </c>
      <c r="M41" s="25" t="n">
        <f aca="false">SUM(H41:J41,K41/1.12)</f>
        <v>1100</v>
      </c>
      <c r="N41" s="25" t="n">
        <f aca="false">K41/1.12*0.12</f>
        <v>0</v>
      </c>
      <c r="O41" s="25" t="n">
        <f aca="false">-SUM(I41:J41,K41/1.12)*L41</f>
        <v>-11</v>
      </c>
      <c r="P41" s="25" t="n">
        <v>1100</v>
      </c>
      <c r="Q41" s="25"/>
      <c r="R41" s="25"/>
      <c r="S41" s="25"/>
      <c r="T41" s="26"/>
      <c r="U41" s="26"/>
      <c r="V41" s="26"/>
      <c r="W41" s="26"/>
      <c r="X41" s="26"/>
      <c r="Y41" s="31"/>
      <c r="Z41" s="25"/>
      <c r="AA41" s="25"/>
      <c r="AB41" s="25"/>
      <c r="AC41" s="26"/>
      <c r="AD41" s="26"/>
      <c r="AE41" s="27"/>
      <c r="AF41" s="27"/>
      <c r="AG41" s="28" t="n">
        <f aca="false">-SUM(N41:AF41)</f>
        <v>-1089</v>
      </c>
      <c r="AH41" s="29" t="n">
        <f aca="false">SUM(H41:K41)+AG41+O41</f>
        <v>0</v>
      </c>
    </row>
    <row r="42" s="30" customFormat="true" ht="19.5" hidden="false" customHeight="true" outlineLevel="0" collapsed="false">
      <c r="A42" s="18" t="n">
        <v>43111</v>
      </c>
      <c r="B42" s="19"/>
      <c r="C42" s="20" t="s">
        <v>51</v>
      </c>
      <c r="D42" s="20" t="s">
        <v>52</v>
      </c>
      <c r="E42" s="20" t="s">
        <v>39</v>
      </c>
      <c r="F42" s="21" t="n">
        <v>210341</v>
      </c>
      <c r="G42" s="22" t="s">
        <v>113</v>
      </c>
      <c r="H42" s="23"/>
      <c r="I42" s="23"/>
      <c r="J42" s="23" t="n">
        <v>2723.04</v>
      </c>
      <c r="K42" s="23"/>
      <c r="L42" s="24"/>
      <c r="M42" s="25" t="n">
        <f aca="false">SUM(H42:J42,K42/1.12)</f>
        <v>2723.04</v>
      </c>
      <c r="N42" s="25" t="n">
        <f aca="false">K42/1.12*0.12</f>
        <v>0</v>
      </c>
      <c r="O42" s="25" t="n">
        <f aca="false">-SUM(I42:J42,K42/1.12)*L42</f>
        <v>-0</v>
      </c>
      <c r="P42" s="25" t="n">
        <v>2723.04</v>
      </c>
      <c r="Q42" s="25"/>
      <c r="R42" s="25"/>
      <c r="S42" s="25"/>
      <c r="T42" s="26"/>
      <c r="U42" s="26"/>
      <c r="V42" s="26"/>
      <c r="W42" s="26"/>
      <c r="X42" s="26"/>
      <c r="Y42" s="31"/>
      <c r="Z42" s="25"/>
      <c r="AA42" s="25"/>
      <c r="AB42" s="25"/>
      <c r="AC42" s="26"/>
      <c r="AD42" s="26"/>
      <c r="AE42" s="27"/>
      <c r="AF42" s="27"/>
      <c r="AG42" s="28" t="n">
        <f aca="false">-SUM(N42:AF42)</f>
        <v>-2723.04</v>
      </c>
      <c r="AH42" s="29" t="n">
        <f aca="false">SUM(H42:K42)+AG42+O42</f>
        <v>0</v>
      </c>
    </row>
    <row r="43" s="30" customFormat="true" ht="19.5" hidden="false" customHeight="true" outlineLevel="0" collapsed="false">
      <c r="A43" s="18" t="n">
        <v>43111</v>
      </c>
      <c r="B43" s="19"/>
      <c r="C43" s="20" t="s">
        <v>51</v>
      </c>
      <c r="D43" s="20" t="s">
        <v>52</v>
      </c>
      <c r="E43" s="20" t="s">
        <v>39</v>
      </c>
      <c r="F43" s="21" t="n">
        <v>210341</v>
      </c>
      <c r="G43" s="22" t="s">
        <v>114</v>
      </c>
      <c r="H43" s="23"/>
      <c r="I43" s="23"/>
      <c r="J43" s="23"/>
      <c r="K43" s="23" t="n">
        <v>413.25</v>
      </c>
      <c r="L43" s="24"/>
      <c r="M43" s="25" t="n">
        <f aca="false">SUM(H43:J43,K43/1.12)</f>
        <v>368.973214285714</v>
      </c>
      <c r="N43" s="25" t="n">
        <f aca="false">K43/1.12*0.12</f>
        <v>44.2767857142857</v>
      </c>
      <c r="O43" s="25" t="n">
        <f aca="false">-SUM(I43:J43,K43/1.12)*L43</f>
        <v>-0</v>
      </c>
      <c r="P43" s="25" t="n">
        <v>368.97</v>
      </c>
      <c r="Q43" s="25"/>
      <c r="R43" s="25"/>
      <c r="S43" s="25"/>
      <c r="T43" s="26"/>
      <c r="U43" s="26"/>
      <c r="V43" s="26"/>
      <c r="W43" s="26"/>
      <c r="X43" s="26"/>
      <c r="Y43" s="31"/>
      <c r="Z43" s="25"/>
      <c r="AA43" s="25"/>
      <c r="AB43" s="25"/>
      <c r="AC43" s="26"/>
      <c r="AD43" s="26"/>
      <c r="AE43" s="27"/>
      <c r="AF43" s="27"/>
      <c r="AG43" s="28" t="n">
        <f aca="false">-SUM(N43:AF43)</f>
        <v>-413.246785714286</v>
      </c>
      <c r="AH43" s="29" t="n">
        <f aca="false">SUM(H43:K43)+AG43+O43</f>
        <v>0.00321428571425031</v>
      </c>
    </row>
    <row r="44" s="30" customFormat="true" ht="19.5" hidden="false" customHeight="true" outlineLevel="0" collapsed="false">
      <c r="A44" s="18" t="n">
        <v>43111</v>
      </c>
      <c r="B44" s="19"/>
      <c r="C44" s="20" t="s">
        <v>51</v>
      </c>
      <c r="D44" s="20" t="s">
        <v>52</v>
      </c>
      <c r="E44" s="20" t="s">
        <v>39</v>
      </c>
      <c r="F44" s="21" t="n">
        <v>210341</v>
      </c>
      <c r="G44" s="22" t="s">
        <v>115</v>
      </c>
      <c r="H44" s="23"/>
      <c r="I44" s="23"/>
      <c r="J44" s="23"/>
      <c r="K44" s="23" t="n">
        <v>167.25</v>
      </c>
      <c r="L44" s="24"/>
      <c r="M44" s="25" t="n">
        <f aca="false">SUM(H44:J44,K44/1.12)</f>
        <v>149.330357142857</v>
      </c>
      <c r="N44" s="25" t="n">
        <f aca="false">K44/1.12*0.12</f>
        <v>17.9196428571429</v>
      </c>
      <c r="O44" s="25" t="n">
        <f aca="false">-SUM(I44:J44,K44/1.12)*L44</f>
        <v>-0</v>
      </c>
      <c r="P44" s="25"/>
      <c r="Q44" s="25"/>
      <c r="R44" s="25" t="n">
        <v>149.33</v>
      </c>
      <c r="S44" s="25"/>
      <c r="T44" s="26"/>
      <c r="U44" s="26"/>
      <c r="V44" s="26"/>
      <c r="W44" s="26"/>
      <c r="X44" s="26"/>
      <c r="Y44" s="31"/>
      <c r="Z44" s="25"/>
      <c r="AA44" s="25"/>
      <c r="AB44" s="25"/>
      <c r="AC44" s="26"/>
      <c r="AD44" s="26"/>
      <c r="AE44" s="27"/>
      <c r="AF44" s="27"/>
      <c r="AG44" s="28" t="n">
        <f aca="false">-SUM(N44:AF44)</f>
        <v>-167.249642857143</v>
      </c>
      <c r="AH44" s="29" t="n">
        <f aca="false">SUM(H44:K44)+AG44+O44</f>
        <v>0.000357142857126291</v>
      </c>
    </row>
    <row r="45" s="30" customFormat="true" ht="19.5" hidden="false" customHeight="true" outlineLevel="0" collapsed="false">
      <c r="A45" s="18" t="n">
        <v>43111</v>
      </c>
      <c r="B45" s="19"/>
      <c r="C45" s="20" t="s">
        <v>116</v>
      </c>
      <c r="D45" s="20" t="s">
        <v>38</v>
      </c>
      <c r="E45" s="20" t="s">
        <v>39</v>
      </c>
      <c r="F45" s="21" t="n">
        <v>22967</v>
      </c>
      <c r="G45" s="22" t="s">
        <v>40</v>
      </c>
      <c r="H45" s="23"/>
      <c r="I45" s="23"/>
      <c r="J45" s="23"/>
      <c r="K45" s="23" t="n">
        <v>35</v>
      </c>
      <c r="L45" s="24"/>
      <c r="M45" s="25" t="n">
        <f aca="false">SUM(H45:J45,K45/1.12)</f>
        <v>31.25</v>
      </c>
      <c r="N45" s="25" t="n">
        <f aca="false">K45/1.12*0.12</f>
        <v>3.75</v>
      </c>
      <c r="O45" s="25" t="n">
        <f aca="false">-SUM(I45:J45,K45/1.12)*L45</f>
        <v>-0</v>
      </c>
      <c r="P45" s="25"/>
      <c r="Q45" s="25" t="n">
        <v>31.25</v>
      </c>
      <c r="R45" s="25"/>
      <c r="S45" s="25"/>
      <c r="T45" s="26"/>
      <c r="U45" s="26"/>
      <c r="V45" s="26"/>
      <c r="W45" s="26"/>
      <c r="X45" s="26"/>
      <c r="Y45" s="31"/>
      <c r="Z45" s="25"/>
      <c r="AA45" s="25"/>
      <c r="AB45" s="25"/>
      <c r="AC45" s="26"/>
      <c r="AD45" s="26"/>
      <c r="AE45" s="27"/>
      <c r="AF45" s="27"/>
      <c r="AG45" s="28" t="n">
        <f aca="false">-SUM(N45:AF45)</f>
        <v>-35</v>
      </c>
      <c r="AH45" s="29" t="n">
        <f aca="false">SUM(H45:K45)+AG45+O45</f>
        <v>0</v>
      </c>
    </row>
    <row r="46" s="30" customFormat="true" ht="19.5" hidden="false" customHeight="true" outlineLevel="0" collapsed="false">
      <c r="A46" s="18" t="n">
        <v>43111</v>
      </c>
      <c r="B46" s="19"/>
      <c r="C46" s="20" t="s">
        <v>45</v>
      </c>
      <c r="D46" s="20"/>
      <c r="E46" s="20"/>
      <c r="F46" s="21"/>
      <c r="G46" s="22" t="s">
        <v>117</v>
      </c>
      <c r="H46" s="23" t="n">
        <v>50</v>
      </c>
      <c r="I46" s="23"/>
      <c r="J46" s="23"/>
      <c r="K46" s="23"/>
      <c r="L46" s="24"/>
      <c r="M46" s="25" t="n">
        <f aca="false">SUM(H46:J46,K46/1.12)</f>
        <v>50</v>
      </c>
      <c r="N46" s="25" t="n">
        <f aca="false">K46/1.12*0.12</f>
        <v>0</v>
      </c>
      <c r="O46" s="25" t="n">
        <f aca="false">-SUM(I46:J46,K46/1.12)*L46</f>
        <v>-0</v>
      </c>
      <c r="P46" s="25"/>
      <c r="Q46" s="25"/>
      <c r="R46" s="25"/>
      <c r="S46" s="25"/>
      <c r="T46" s="26"/>
      <c r="U46" s="26"/>
      <c r="V46" s="26"/>
      <c r="W46" s="26"/>
      <c r="X46" s="26"/>
      <c r="Y46" s="31"/>
      <c r="Z46" s="25"/>
      <c r="AA46" s="25" t="n">
        <v>50</v>
      </c>
      <c r="AB46" s="25"/>
      <c r="AC46" s="26"/>
      <c r="AD46" s="26"/>
      <c r="AE46" s="27"/>
      <c r="AF46" s="27"/>
      <c r="AG46" s="28" t="n">
        <f aca="false">-SUM(N46:AF46)</f>
        <v>-50</v>
      </c>
      <c r="AH46" s="29" t="n">
        <f aca="false">SUM(H46:K46)+AG46+O46</f>
        <v>0</v>
      </c>
    </row>
    <row r="47" s="46" customFormat="true" ht="19.5" hidden="false" customHeight="true" outlineLevel="0" collapsed="false">
      <c r="A47" s="33" t="n">
        <v>43112</v>
      </c>
      <c r="B47" s="34"/>
      <c r="C47" s="35" t="s">
        <v>118</v>
      </c>
      <c r="D47" s="36" t="s">
        <v>119</v>
      </c>
      <c r="E47" s="36" t="s">
        <v>120</v>
      </c>
      <c r="F47" s="37" t="n">
        <v>5019</v>
      </c>
      <c r="G47" s="38" t="s">
        <v>121</v>
      </c>
      <c r="H47" s="39"/>
      <c r="I47" s="39"/>
      <c r="J47" s="39"/>
      <c r="K47" s="39" t="n">
        <v>1250</v>
      </c>
      <c r="L47" s="40" t="n">
        <v>0.02</v>
      </c>
      <c r="M47" s="41" t="n">
        <f aca="false">SUM(H47:J47,K47/1.12)</f>
        <v>1116.07142857143</v>
      </c>
      <c r="N47" s="41" t="n">
        <f aca="false">K47/1.12*0.12</f>
        <v>133.928571428571</v>
      </c>
      <c r="O47" s="41" t="n">
        <f aca="false">-SUM(I47:J47,K47/1.12)*L47</f>
        <v>-22.3214285714286</v>
      </c>
      <c r="P47" s="41"/>
      <c r="Q47" s="41"/>
      <c r="R47" s="41"/>
      <c r="S47" s="41"/>
      <c r="T47" s="42"/>
      <c r="U47" s="42"/>
      <c r="V47" s="42"/>
      <c r="W47" s="42"/>
      <c r="X47" s="42"/>
      <c r="Y47" s="41" t="n">
        <v>1116.07</v>
      </c>
      <c r="Z47" s="41"/>
      <c r="AA47" s="41"/>
      <c r="AB47" s="41"/>
      <c r="AC47" s="42"/>
      <c r="AD47" s="42"/>
      <c r="AE47" s="43"/>
      <c r="AF47" s="43"/>
      <c r="AG47" s="44" t="n">
        <f aca="false">-SUM(N47:AF47)</f>
        <v>-1227.67714285714</v>
      </c>
      <c r="AH47" s="45" t="n">
        <f aca="false">SUM(H47:K47)+AG47+O47</f>
        <v>0.00142857142883202</v>
      </c>
    </row>
    <row r="48" s="30" customFormat="true" ht="19.5" hidden="false" customHeight="true" outlineLevel="0" collapsed="false">
      <c r="A48" s="18" t="n">
        <v>43112</v>
      </c>
      <c r="B48" s="19"/>
      <c r="C48" s="20" t="s">
        <v>51</v>
      </c>
      <c r="D48" s="20" t="s">
        <v>52</v>
      </c>
      <c r="E48" s="20" t="s">
        <v>39</v>
      </c>
      <c r="F48" s="21" t="n">
        <v>26943</v>
      </c>
      <c r="G48" s="21" t="s">
        <v>122</v>
      </c>
      <c r="H48" s="23"/>
      <c r="I48" s="23"/>
      <c r="J48" s="23"/>
      <c r="K48" s="23" t="n">
        <v>299.68</v>
      </c>
      <c r="L48" s="24"/>
      <c r="M48" s="25" t="n">
        <f aca="false">SUM(H48:J48,K48/1.12)</f>
        <v>267.571428571429</v>
      </c>
      <c r="N48" s="25" t="n">
        <f aca="false">K48/1.12*0.12</f>
        <v>32.1085714285714</v>
      </c>
      <c r="O48" s="25" t="n">
        <f aca="false">-SUM(I48:J48,K48/1.12)*L48</f>
        <v>-0</v>
      </c>
      <c r="P48" s="25" t="n">
        <v>267.57</v>
      </c>
      <c r="Q48" s="25"/>
      <c r="R48" s="25"/>
      <c r="S48" s="25"/>
      <c r="T48" s="26"/>
      <c r="U48" s="26"/>
      <c r="V48" s="26"/>
      <c r="W48" s="26"/>
      <c r="X48" s="26"/>
      <c r="Y48" s="25"/>
      <c r="Z48" s="25"/>
      <c r="AA48" s="25"/>
      <c r="AB48" s="25"/>
      <c r="AC48" s="26"/>
      <c r="AD48" s="26"/>
      <c r="AE48" s="27"/>
      <c r="AF48" s="27"/>
      <c r="AG48" s="28" t="n">
        <f aca="false">-SUM(N48:AF48)</f>
        <v>-299.678571428571</v>
      </c>
      <c r="AH48" s="29" t="n">
        <f aca="false">SUM(H48:K48)+AG48+O48</f>
        <v>0.00142857142856201</v>
      </c>
    </row>
    <row r="49" s="30" customFormat="true" ht="19.5" hidden="false" customHeight="true" outlineLevel="0" collapsed="false">
      <c r="A49" s="18" t="n">
        <v>43112</v>
      </c>
      <c r="B49" s="19"/>
      <c r="C49" s="20" t="s">
        <v>123</v>
      </c>
      <c r="D49" s="20" t="s">
        <v>124</v>
      </c>
      <c r="E49" s="20" t="s">
        <v>125</v>
      </c>
      <c r="F49" s="21" t="n">
        <v>141950</v>
      </c>
      <c r="G49" s="22" t="s">
        <v>126</v>
      </c>
      <c r="H49" s="23"/>
      <c r="I49" s="23"/>
      <c r="J49" s="23"/>
      <c r="K49" s="23" t="n">
        <v>580</v>
      </c>
      <c r="L49" s="24"/>
      <c r="M49" s="25" t="n">
        <f aca="false">SUM(H49:J49,K49/1.12)</f>
        <v>517.857142857143</v>
      </c>
      <c r="N49" s="25" t="n">
        <f aca="false">K49/1.12*0.12</f>
        <v>62.1428571428571</v>
      </c>
      <c r="O49" s="25" t="n">
        <f aca="false">-SUM(I49:J49,K49/1.12)*L49</f>
        <v>-0</v>
      </c>
      <c r="P49" s="25"/>
      <c r="Q49" s="25"/>
      <c r="R49" s="25"/>
      <c r="S49" s="25" t="n">
        <v>517.86</v>
      </c>
      <c r="T49" s="26"/>
      <c r="U49" s="26"/>
      <c r="V49" s="26"/>
      <c r="W49" s="26"/>
      <c r="X49" s="26"/>
      <c r="Y49" s="31"/>
      <c r="Z49" s="25"/>
      <c r="AA49" s="25"/>
      <c r="AB49" s="25"/>
      <c r="AC49" s="26"/>
      <c r="AD49" s="26"/>
      <c r="AE49" s="27"/>
      <c r="AF49" s="27"/>
      <c r="AG49" s="28" t="n">
        <f aca="false">-SUM(N49:AF49)</f>
        <v>-580.002857142857</v>
      </c>
      <c r="AH49" s="29" t="n">
        <f aca="false">SUM(H49:K49)+AG49+O49</f>
        <v>-0.00285714285712402</v>
      </c>
    </row>
    <row r="50" s="30" customFormat="true" ht="19.5" hidden="false" customHeight="true" outlineLevel="0" collapsed="false">
      <c r="A50" s="18" t="n">
        <v>43112</v>
      </c>
      <c r="B50" s="19"/>
      <c r="C50" s="20" t="s">
        <v>127</v>
      </c>
      <c r="D50" s="20" t="s">
        <v>38</v>
      </c>
      <c r="E50" s="20" t="s">
        <v>39</v>
      </c>
      <c r="F50" s="21" t="n">
        <v>22978</v>
      </c>
      <c r="G50" s="22" t="s">
        <v>128</v>
      </c>
      <c r="H50" s="23"/>
      <c r="I50" s="23"/>
      <c r="J50" s="23"/>
      <c r="K50" s="23" t="n">
        <v>70</v>
      </c>
      <c r="L50" s="24"/>
      <c r="M50" s="25" t="n">
        <f aca="false">SUM(H50:J50,K50/1.12)</f>
        <v>62.5</v>
      </c>
      <c r="N50" s="25" t="n">
        <f aca="false">K50/1.12*0.12</f>
        <v>7.5</v>
      </c>
      <c r="O50" s="25" t="n">
        <f aca="false">-SUM(I50:J50,K50/1.12)*L50</f>
        <v>-0</v>
      </c>
      <c r="P50" s="25"/>
      <c r="Q50" s="25" t="n">
        <v>62.5</v>
      </c>
      <c r="R50" s="25"/>
      <c r="S50" s="25"/>
      <c r="T50" s="26"/>
      <c r="U50" s="26"/>
      <c r="V50" s="26"/>
      <c r="W50" s="26"/>
      <c r="X50" s="26"/>
      <c r="Y50" s="31"/>
      <c r="Z50" s="25"/>
      <c r="AA50" s="25"/>
      <c r="AB50" s="25"/>
      <c r="AC50" s="26"/>
      <c r="AD50" s="26"/>
      <c r="AE50" s="27"/>
      <c r="AF50" s="27"/>
      <c r="AG50" s="28" t="n">
        <f aca="false">-SUM(N50:AF50)</f>
        <v>-70</v>
      </c>
      <c r="AH50" s="29" t="n">
        <f aca="false">SUM(H50:K50)+AG50+O50</f>
        <v>0</v>
      </c>
    </row>
    <row r="51" s="30" customFormat="true" ht="19.5" hidden="false" customHeight="true" outlineLevel="0" collapsed="false">
      <c r="A51" s="18" t="n">
        <v>43115</v>
      </c>
      <c r="B51" s="19"/>
      <c r="C51" s="20" t="s">
        <v>63</v>
      </c>
      <c r="D51" s="20" t="s">
        <v>64</v>
      </c>
      <c r="E51" s="20" t="s">
        <v>65</v>
      </c>
      <c r="F51" s="21" t="n">
        <v>59396</v>
      </c>
      <c r="G51" s="22" t="s">
        <v>129</v>
      </c>
      <c r="H51" s="23"/>
      <c r="I51" s="23"/>
      <c r="J51" s="23" t="n">
        <v>74.4</v>
      </c>
      <c r="K51" s="23"/>
      <c r="L51" s="24" t="n">
        <v>0.01</v>
      </c>
      <c r="M51" s="25" t="n">
        <f aca="false">SUM(H51:J51,K51/1.12)</f>
        <v>74.4</v>
      </c>
      <c r="N51" s="25" t="n">
        <f aca="false">K51/1.12*0.12</f>
        <v>0</v>
      </c>
      <c r="O51" s="25" t="n">
        <f aca="false">-SUM(I51:J51,K51/1.12)*L51</f>
        <v>-0.744</v>
      </c>
      <c r="P51" s="25" t="n">
        <v>74.4</v>
      </c>
      <c r="Q51" s="25"/>
      <c r="R51" s="25"/>
      <c r="S51" s="25"/>
      <c r="T51" s="26"/>
      <c r="U51" s="26"/>
      <c r="V51" s="26"/>
      <c r="W51" s="26"/>
      <c r="X51" s="26"/>
      <c r="Y51" s="31"/>
      <c r="Z51" s="25"/>
      <c r="AA51" s="25"/>
      <c r="AB51" s="25"/>
      <c r="AC51" s="26"/>
      <c r="AD51" s="26"/>
      <c r="AE51" s="27"/>
      <c r="AF51" s="27"/>
      <c r="AG51" s="28" t="n">
        <f aca="false">-SUM(N51:AF51)</f>
        <v>-73.656</v>
      </c>
      <c r="AH51" s="29" t="n">
        <f aca="false">SUM(H51:K51)+AG51+O51</f>
        <v>0</v>
      </c>
    </row>
    <row r="52" s="30" customFormat="true" ht="19.5" hidden="false" customHeight="true" outlineLevel="0" collapsed="false">
      <c r="A52" s="18" t="n">
        <v>43115</v>
      </c>
      <c r="B52" s="19"/>
      <c r="C52" s="20" t="s">
        <v>63</v>
      </c>
      <c r="D52" s="20" t="s">
        <v>64</v>
      </c>
      <c r="E52" s="20" t="s">
        <v>65</v>
      </c>
      <c r="F52" s="21" t="n">
        <v>59396</v>
      </c>
      <c r="G52" s="22" t="s">
        <v>130</v>
      </c>
      <c r="H52" s="23"/>
      <c r="I52" s="23"/>
      <c r="J52" s="23"/>
      <c r="K52" s="23" t="n">
        <v>937</v>
      </c>
      <c r="L52" s="24" t="n">
        <v>0.01</v>
      </c>
      <c r="M52" s="25" t="n">
        <f aca="false">SUM(H52:J52,K52/1.12)</f>
        <v>836.607142857143</v>
      </c>
      <c r="N52" s="25" t="n">
        <f aca="false">K52/1.12*0.12</f>
        <v>100.392857142857</v>
      </c>
      <c r="O52" s="25" t="n">
        <f aca="false">-SUM(I52:J52,K52/1.12)*L52</f>
        <v>-8.36607142857143</v>
      </c>
      <c r="P52" s="25" t="n">
        <v>836.61</v>
      </c>
      <c r="Q52" s="25"/>
      <c r="R52" s="25"/>
      <c r="S52" s="25"/>
      <c r="T52" s="26"/>
      <c r="U52" s="26"/>
      <c r="V52" s="26"/>
      <c r="W52" s="26"/>
      <c r="X52" s="26"/>
      <c r="Y52" s="31"/>
      <c r="Z52" s="25"/>
      <c r="AA52" s="25"/>
      <c r="AB52" s="25"/>
      <c r="AC52" s="26"/>
      <c r="AD52" s="26"/>
      <c r="AE52" s="27"/>
      <c r="AF52" s="27"/>
      <c r="AG52" s="28" t="n">
        <f aca="false">-SUM(N52:AF52)</f>
        <v>-928.636785714286</v>
      </c>
      <c r="AH52" s="29" t="n">
        <f aca="false">SUM(H52:K52)+AG52+O52</f>
        <v>-0.00285714285710625</v>
      </c>
    </row>
    <row r="53" s="30" customFormat="true" ht="19.5" hidden="false" customHeight="true" outlineLevel="0" collapsed="false">
      <c r="A53" s="18" t="n">
        <v>43115</v>
      </c>
      <c r="B53" s="19"/>
      <c r="C53" s="20" t="s">
        <v>63</v>
      </c>
      <c r="D53" s="20" t="s">
        <v>64</v>
      </c>
      <c r="E53" s="20" t="s">
        <v>65</v>
      </c>
      <c r="F53" s="21" t="n">
        <v>59396</v>
      </c>
      <c r="G53" s="22" t="s">
        <v>131</v>
      </c>
      <c r="H53" s="23"/>
      <c r="I53" s="23"/>
      <c r="J53" s="23"/>
      <c r="K53" s="23" t="n">
        <v>99</v>
      </c>
      <c r="L53" s="24" t="n">
        <v>0.01</v>
      </c>
      <c r="M53" s="25" t="n">
        <f aca="false">SUM(H53:J53,K53/1.12)</f>
        <v>88.3928571428571</v>
      </c>
      <c r="N53" s="25" t="n">
        <f aca="false">K53/1.12*0.12</f>
        <v>10.6071428571429</v>
      </c>
      <c r="O53" s="25" t="n">
        <f aca="false">-SUM(I53:J53,K53/1.12)*L53</f>
        <v>-0.883928571428571</v>
      </c>
      <c r="P53" s="25"/>
      <c r="Q53" s="25"/>
      <c r="R53" s="25" t="n">
        <v>88.39</v>
      </c>
      <c r="S53" s="25"/>
      <c r="T53" s="26"/>
      <c r="U53" s="26"/>
      <c r="V53" s="26"/>
      <c r="W53" s="26"/>
      <c r="X53" s="26"/>
      <c r="Y53" s="31"/>
      <c r="Z53" s="25"/>
      <c r="AA53" s="25"/>
      <c r="AB53" s="25"/>
      <c r="AC53" s="26"/>
      <c r="AD53" s="26"/>
      <c r="AE53" s="27"/>
      <c r="AF53" s="27"/>
      <c r="AG53" s="28" t="n">
        <f aca="false">-SUM(N53:AF53)</f>
        <v>-98.1132142857143</v>
      </c>
      <c r="AH53" s="29" t="n">
        <f aca="false">SUM(H53:K53)+AG53+O53</f>
        <v>0.00285714285713623</v>
      </c>
    </row>
    <row r="54" s="30" customFormat="true" ht="19.5" hidden="false" customHeight="true" outlineLevel="0" collapsed="false">
      <c r="A54" s="18" t="n">
        <v>43116</v>
      </c>
      <c r="B54" s="19"/>
      <c r="C54" s="20" t="s">
        <v>41</v>
      </c>
      <c r="D54" s="20" t="s">
        <v>88</v>
      </c>
      <c r="E54" s="20" t="s">
        <v>43</v>
      </c>
      <c r="F54" s="21" t="n">
        <v>2232</v>
      </c>
      <c r="G54" s="22" t="s">
        <v>132</v>
      </c>
      <c r="H54" s="23"/>
      <c r="I54" s="23"/>
      <c r="J54" s="23" t="n">
        <v>2435</v>
      </c>
      <c r="K54" s="23"/>
      <c r="L54" s="24"/>
      <c r="M54" s="25" t="n">
        <f aca="false">SUM(H54:J54,K54/1.12)</f>
        <v>2435</v>
      </c>
      <c r="N54" s="25" t="n">
        <f aca="false">K54/1.12*0.12</f>
        <v>0</v>
      </c>
      <c r="O54" s="25" t="n">
        <f aca="false">-SUM(I54:J54,K54/1.12)*L54</f>
        <v>-0</v>
      </c>
      <c r="P54" s="25" t="n">
        <v>2435</v>
      </c>
      <c r="Q54" s="25"/>
      <c r="R54" s="25"/>
      <c r="S54" s="25"/>
      <c r="T54" s="26"/>
      <c r="U54" s="26"/>
      <c r="V54" s="26"/>
      <c r="W54" s="26"/>
      <c r="X54" s="26"/>
      <c r="Y54" s="31"/>
      <c r="Z54" s="25"/>
      <c r="AA54" s="25"/>
      <c r="AB54" s="25"/>
      <c r="AC54" s="26"/>
      <c r="AD54" s="26"/>
      <c r="AE54" s="27"/>
      <c r="AF54" s="27"/>
      <c r="AG54" s="28" t="n">
        <f aca="false">-SUM(N54:AF54)</f>
        <v>-2435</v>
      </c>
      <c r="AH54" s="29" t="n">
        <f aca="false">SUM(H54:K54)+AG54+O54</f>
        <v>0</v>
      </c>
    </row>
    <row r="55" s="30" customFormat="true" ht="19.5" hidden="false" customHeight="true" outlineLevel="0" collapsed="false">
      <c r="A55" s="18" t="n">
        <v>43116</v>
      </c>
      <c r="B55" s="19"/>
      <c r="C55" s="20" t="s">
        <v>133</v>
      </c>
      <c r="D55" s="20" t="s">
        <v>134</v>
      </c>
      <c r="E55" s="20" t="s">
        <v>120</v>
      </c>
      <c r="F55" s="21" t="n">
        <v>4604</v>
      </c>
      <c r="G55" s="22" t="s">
        <v>135</v>
      </c>
      <c r="H55" s="23"/>
      <c r="I55" s="23"/>
      <c r="J55" s="23"/>
      <c r="K55" s="23" t="n">
        <v>1400</v>
      </c>
      <c r="L55" s="24"/>
      <c r="M55" s="25" t="n">
        <f aca="false">SUM(H55:J55,K55/1.12)</f>
        <v>1250</v>
      </c>
      <c r="N55" s="25" t="n">
        <f aca="false">K55/1.12*0.12</f>
        <v>150</v>
      </c>
      <c r="O55" s="25" t="n">
        <f aca="false">-SUM(I55:J55,K55/1.12)*L55</f>
        <v>-0</v>
      </c>
      <c r="P55" s="25"/>
      <c r="Q55" s="25"/>
      <c r="R55" s="25"/>
      <c r="S55" s="25"/>
      <c r="T55" s="26"/>
      <c r="U55" s="26"/>
      <c r="V55" s="26"/>
      <c r="W55" s="26"/>
      <c r="X55" s="26"/>
      <c r="Y55" s="31" t="n">
        <v>1250</v>
      </c>
      <c r="Z55" s="25"/>
      <c r="AA55" s="25"/>
      <c r="AB55" s="25"/>
      <c r="AC55" s="26"/>
      <c r="AD55" s="26"/>
      <c r="AE55" s="27"/>
      <c r="AF55" s="27"/>
      <c r="AG55" s="28" t="n">
        <f aca="false">-SUM(N55:AF55)</f>
        <v>-1400</v>
      </c>
      <c r="AH55" s="29" t="n">
        <f aca="false">SUM(H55:K55)+AG55+O55</f>
        <v>0</v>
      </c>
    </row>
    <row r="56" s="30" customFormat="true" ht="19.5" hidden="false" customHeight="true" outlineLevel="0" collapsed="false">
      <c r="A56" s="18" t="n">
        <v>43106</v>
      </c>
      <c r="B56" s="19"/>
      <c r="C56" s="20" t="s">
        <v>68</v>
      </c>
      <c r="D56" s="20"/>
      <c r="E56" s="20"/>
      <c r="F56" s="21"/>
      <c r="G56" s="22" t="s">
        <v>136</v>
      </c>
      <c r="H56" s="23" t="n">
        <v>100</v>
      </c>
      <c r="I56" s="23"/>
      <c r="J56" s="23"/>
      <c r="K56" s="23"/>
      <c r="L56" s="24"/>
      <c r="M56" s="25" t="n">
        <f aca="false">SUM(H56:J56,K56/1.12)</f>
        <v>100</v>
      </c>
      <c r="N56" s="25" t="n">
        <f aca="false">K56/1.12*0.12</f>
        <v>0</v>
      </c>
      <c r="O56" s="25" t="n">
        <f aca="false">-SUM(I56:J56,K56/1.12)*L56</f>
        <v>-0</v>
      </c>
      <c r="P56" s="25"/>
      <c r="Q56" s="25"/>
      <c r="R56" s="25"/>
      <c r="S56" s="25"/>
      <c r="T56" s="26"/>
      <c r="U56" s="26"/>
      <c r="V56" s="26"/>
      <c r="W56" s="26"/>
      <c r="X56" s="26"/>
      <c r="Y56" s="31"/>
      <c r="Z56" s="25"/>
      <c r="AA56" s="25" t="n">
        <v>100</v>
      </c>
      <c r="AB56" s="25"/>
      <c r="AC56" s="26"/>
      <c r="AD56" s="26"/>
      <c r="AE56" s="27"/>
      <c r="AF56" s="27"/>
      <c r="AG56" s="28" t="n">
        <f aca="false">-SUM(N56:AF56)</f>
        <v>-100</v>
      </c>
      <c r="AH56" s="29" t="n">
        <f aca="false">SUM(H56:K56)+AG56+O56</f>
        <v>0</v>
      </c>
    </row>
    <row r="57" s="30" customFormat="true" ht="19.5" hidden="false" customHeight="true" outlineLevel="0" collapsed="false">
      <c r="A57" s="18" t="n">
        <v>43107</v>
      </c>
      <c r="B57" s="19"/>
      <c r="C57" s="20" t="s">
        <v>59</v>
      </c>
      <c r="D57" s="20" t="s">
        <v>137</v>
      </c>
      <c r="E57" s="20" t="s">
        <v>120</v>
      </c>
      <c r="F57" s="21" t="n">
        <v>652765</v>
      </c>
      <c r="G57" s="22" t="s">
        <v>138</v>
      </c>
      <c r="H57" s="23"/>
      <c r="I57" s="23"/>
      <c r="J57" s="23"/>
      <c r="K57" s="23" t="n">
        <v>48</v>
      </c>
      <c r="L57" s="24"/>
      <c r="M57" s="25" t="n">
        <f aca="false">SUM(H57:J57,K57/1.12)</f>
        <v>42.8571428571429</v>
      </c>
      <c r="N57" s="25" t="n">
        <f aca="false">K57/1.12*0.12</f>
        <v>5.14285714285714</v>
      </c>
      <c r="O57" s="25" t="n">
        <f aca="false">-SUM(I57:J57,K57/1.12)*L57</f>
        <v>-0</v>
      </c>
      <c r="P57" s="25"/>
      <c r="Q57" s="25"/>
      <c r="R57" s="25"/>
      <c r="S57" s="25"/>
      <c r="T57" s="26" t="n">
        <v>42.86</v>
      </c>
      <c r="U57" s="26"/>
      <c r="V57" s="26"/>
      <c r="W57" s="26"/>
      <c r="X57" s="26"/>
      <c r="Y57" s="31"/>
      <c r="Z57" s="25"/>
      <c r="AA57" s="25"/>
      <c r="AB57" s="25"/>
      <c r="AC57" s="26"/>
      <c r="AD57" s="26"/>
      <c r="AE57" s="27"/>
      <c r="AF57" s="27"/>
      <c r="AG57" s="28" t="n">
        <f aca="false">-SUM(N57:AF57)</f>
        <v>-48.0028571428571</v>
      </c>
      <c r="AH57" s="29" t="n">
        <f aca="false">SUM(H57:K57)+AG57+O57</f>
        <v>-0.00285714285713823</v>
      </c>
    </row>
    <row r="58" s="30" customFormat="true" ht="19.5" hidden="false" customHeight="true" outlineLevel="0" collapsed="false">
      <c r="A58" s="18" t="n">
        <v>43118</v>
      </c>
      <c r="B58" s="19"/>
      <c r="C58" s="20" t="s">
        <v>63</v>
      </c>
      <c r="D58" s="20" t="s">
        <v>64</v>
      </c>
      <c r="E58" s="20" t="s">
        <v>65</v>
      </c>
      <c r="F58" s="21" t="n">
        <v>61992</v>
      </c>
      <c r="G58" s="22" t="s">
        <v>139</v>
      </c>
      <c r="H58" s="23"/>
      <c r="I58" s="23"/>
      <c r="J58" s="23" t="n">
        <v>875.25</v>
      </c>
      <c r="K58" s="23"/>
      <c r="L58" s="24" t="n">
        <v>0.01</v>
      </c>
      <c r="M58" s="25" t="n">
        <f aca="false">SUM(H58:J58,K58/1.12)</f>
        <v>875.25</v>
      </c>
      <c r="N58" s="25" t="n">
        <f aca="false">K58/1.12*0.12</f>
        <v>0</v>
      </c>
      <c r="O58" s="25" t="n">
        <f aca="false">-SUM(I58:J58,K58/1.12)*L58</f>
        <v>-8.7525</v>
      </c>
      <c r="P58" s="25" t="n">
        <v>875.25</v>
      </c>
      <c r="Q58" s="25"/>
      <c r="R58" s="25"/>
      <c r="S58" s="25"/>
      <c r="T58" s="26"/>
      <c r="U58" s="26"/>
      <c r="V58" s="26"/>
      <c r="W58" s="26"/>
      <c r="X58" s="26"/>
      <c r="Y58" s="31"/>
      <c r="Z58" s="25"/>
      <c r="AA58" s="25"/>
      <c r="AB58" s="25"/>
      <c r="AC58" s="26"/>
      <c r="AD58" s="26"/>
      <c r="AE58" s="27"/>
      <c r="AF58" s="27"/>
      <c r="AG58" s="28" t="n">
        <f aca="false">-SUM(N58:AF58)</f>
        <v>-866.4975</v>
      </c>
      <c r="AH58" s="29" t="n">
        <f aca="false">SUM(H58:K58)+AG58+O58</f>
        <v>5.50670620214078E-014</v>
      </c>
    </row>
    <row r="59" s="30" customFormat="true" ht="19.5" hidden="false" customHeight="true" outlineLevel="0" collapsed="false">
      <c r="A59" s="18" t="n">
        <v>43118</v>
      </c>
      <c r="B59" s="19"/>
      <c r="C59" s="20" t="s">
        <v>63</v>
      </c>
      <c r="D59" s="20" t="s">
        <v>64</v>
      </c>
      <c r="E59" s="20" t="s">
        <v>65</v>
      </c>
      <c r="F59" s="21" t="n">
        <v>61992</v>
      </c>
      <c r="G59" s="22" t="s">
        <v>140</v>
      </c>
      <c r="H59" s="23"/>
      <c r="I59" s="23"/>
      <c r="J59" s="23"/>
      <c r="K59" s="23" t="n">
        <v>1529.2</v>
      </c>
      <c r="L59" s="24" t="n">
        <v>0.01</v>
      </c>
      <c r="M59" s="25" t="n">
        <f aca="false">SUM(H59:J59,K59/1.12)</f>
        <v>1365.35714285714</v>
      </c>
      <c r="N59" s="25" t="n">
        <f aca="false">K59/1.12*0.12</f>
        <v>163.842857142857</v>
      </c>
      <c r="O59" s="25" t="n">
        <f aca="false">-SUM(I59:J59,K59/1.12)*L59</f>
        <v>-13.6535714285714</v>
      </c>
      <c r="P59" s="25" t="n">
        <v>1365.36</v>
      </c>
      <c r="Q59" s="25"/>
      <c r="R59" s="25"/>
      <c r="S59" s="25"/>
      <c r="T59" s="26"/>
      <c r="U59" s="26"/>
      <c r="V59" s="26"/>
      <c r="W59" s="26"/>
      <c r="X59" s="26"/>
      <c r="Y59" s="31"/>
      <c r="Z59" s="25"/>
      <c r="AA59" s="25"/>
      <c r="AB59" s="25"/>
      <c r="AC59" s="26"/>
      <c r="AD59" s="26"/>
      <c r="AE59" s="27"/>
      <c r="AF59" s="27"/>
      <c r="AG59" s="28" t="n">
        <f aca="false">-SUM(N59:AF59)</f>
        <v>-1515.54928571429</v>
      </c>
      <c r="AH59" s="29" t="n">
        <f aca="false">SUM(H59:K59)+AG59+O59</f>
        <v>-0.00285714285696947</v>
      </c>
    </row>
    <row r="60" s="30" customFormat="true" ht="19.5" hidden="false" customHeight="true" outlineLevel="0" collapsed="false">
      <c r="A60" s="18" t="n">
        <v>43118</v>
      </c>
      <c r="B60" s="19"/>
      <c r="C60" s="20" t="s">
        <v>141</v>
      </c>
      <c r="D60" s="20" t="s">
        <v>142</v>
      </c>
      <c r="E60" s="20" t="s">
        <v>143</v>
      </c>
      <c r="F60" s="21" t="n">
        <v>44602</v>
      </c>
      <c r="G60" s="22" t="s">
        <v>144</v>
      </c>
      <c r="H60" s="23"/>
      <c r="I60" s="23"/>
      <c r="J60" s="23"/>
      <c r="K60" s="23" t="n">
        <v>680</v>
      </c>
      <c r="L60" s="24"/>
      <c r="M60" s="25" t="n">
        <f aca="false">SUM(H60:J60,K60/1.12)</f>
        <v>607.142857142857</v>
      </c>
      <c r="N60" s="25" t="n">
        <f aca="false">K60/1.12*0.12</f>
        <v>72.8571428571429</v>
      </c>
      <c r="O60" s="25" t="n">
        <f aca="false">-SUM(I60:J60,K60/1.12)*L60</f>
        <v>-0</v>
      </c>
      <c r="P60" s="25"/>
      <c r="Q60" s="25"/>
      <c r="R60" s="25"/>
      <c r="S60" s="25"/>
      <c r="T60" s="26"/>
      <c r="U60" s="26"/>
      <c r="V60" s="26"/>
      <c r="W60" s="26"/>
      <c r="X60" s="26"/>
      <c r="Y60" s="31" t="n">
        <v>607.14</v>
      </c>
      <c r="Z60" s="25"/>
      <c r="AA60" s="25"/>
      <c r="AB60" s="25"/>
      <c r="AC60" s="26"/>
      <c r="AD60" s="26"/>
      <c r="AE60" s="27"/>
      <c r="AF60" s="27"/>
      <c r="AG60" s="28" t="n">
        <f aca="false">-SUM(N60:AF60)</f>
        <v>-679.997142857143</v>
      </c>
      <c r="AH60" s="29" t="n">
        <f aca="false">SUM(H60:K60)+AG60+O60</f>
        <v>0.00285714285712402</v>
      </c>
    </row>
    <row r="61" s="30" customFormat="true" ht="19.5" hidden="false" customHeight="true" outlineLevel="0" collapsed="false">
      <c r="A61" s="18" t="n">
        <v>43118</v>
      </c>
      <c r="B61" s="19"/>
      <c r="C61" s="20" t="s">
        <v>96</v>
      </c>
      <c r="D61" s="20"/>
      <c r="E61" s="20"/>
      <c r="F61" s="21"/>
      <c r="G61" s="22" t="s">
        <v>145</v>
      </c>
      <c r="H61" s="23" t="n">
        <v>68</v>
      </c>
      <c r="I61" s="23"/>
      <c r="J61" s="23"/>
      <c r="K61" s="23"/>
      <c r="L61" s="24"/>
      <c r="M61" s="25" t="n">
        <f aca="false">SUM(H61:J61,K61/1.12)</f>
        <v>68</v>
      </c>
      <c r="N61" s="25" t="n">
        <f aca="false">K61/1.12*0.12</f>
        <v>0</v>
      </c>
      <c r="O61" s="25" t="n">
        <f aca="false">-SUM(I61:J61,K61/1.12)*L61</f>
        <v>-0</v>
      </c>
      <c r="P61" s="25"/>
      <c r="Q61" s="25"/>
      <c r="R61" s="25"/>
      <c r="S61" s="25"/>
      <c r="T61" s="26"/>
      <c r="U61" s="26"/>
      <c r="V61" s="26"/>
      <c r="W61" s="26"/>
      <c r="X61" s="26"/>
      <c r="Y61" s="31"/>
      <c r="Z61" s="25"/>
      <c r="AA61" s="25" t="n">
        <v>68</v>
      </c>
      <c r="AB61" s="25"/>
      <c r="AC61" s="26"/>
      <c r="AD61" s="26"/>
      <c r="AE61" s="27"/>
      <c r="AF61" s="27"/>
      <c r="AG61" s="28" t="n">
        <f aca="false">-SUM(N61:AF61)</f>
        <v>-68</v>
      </c>
      <c r="AH61" s="29" t="n">
        <f aca="false">SUM(H61:K61)+AG61+O61</f>
        <v>0</v>
      </c>
    </row>
    <row r="62" s="30" customFormat="true" ht="19.5" hidden="false" customHeight="true" outlineLevel="0" collapsed="false">
      <c r="A62" s="18" t="n">
        <v>43118</v>
      </c>
      <c r="B62" s="19"/>
      <c r="C62" s="20" t="s">
        <v>104</v>
      </c>
      <c r="D62" s="20" t="s">
        <v>105</v>
      </c>
      <c r="E62" s="20" t="s">
        <v>146</v>
      </c>
      <c r="F62" s="21" t="n">
        <v>85314</v>
      </c>
      <c r="G62" s="22" t="s">
        <v>147</v>
      </c>
      <c r="H62" s="23"/>
      <c r="I62" s="23"/>
      <c r="J62" s="23"/>
      <c r="K62" s="23" t="n">
        <v>1896.05</v>
      </c>
      <c r="L62" s="24" t="n">
        <v>0.01</v>
      </c>
      <c r="M62" s="25" t="n">
        <f aca="false">SUM(H62:J62,K62/1.12)</f>
        <v>1692.90178571429</v>
      </c>
      <c r="N62" s="25" t="n">
        <f aca="false">K62/1.12*0.12</f>
        <v>203.148214285714</v>
      </c>
      <c r="O62" s="25" t="n">
        <f aca="false">-SUM(I62:J62,K62/1.12)*L62</f>
        <v>-16.9290178571429</v>
      </c>
      <c r="P62" s="25" t="n">
        <v>1692.9</v>
      </c>
      <c r="Q62" s="25"/>
      <c r="R62" s="25"/>
      <c r="S62" s="25"/>
      <c r="T62" s="26"/>
      <c r="U62" s="26"/>
      <c r="V62" s="26"/>
      <c r="W62" s="26"/>
      <c r="X62" s="26"/>
      <c r="Y62" s="31"/>
      <c r="Z62" s="25"/>
      <c r="AA62" s="25"/>
      <c r="AB62" s="25"/>
      <c r="AC62" s="26"/>
      <c r="AD62" s="26"/>
      <c r="AE62" s="27"/>
      <c r="AF62" s="27"/>
      <c r="AG62" s="28" t="n">
        <f aca="false">-SUM(N62:AF62)</f>
        <v>-1879.11919642857</v>
      </c>
      <c r="AH62" s="29" t="n">
        <f aca="false">SUM(H62:K62)+AG62+O62</f>
        <v>0.00178571428558527</v>
      </c>
    </row>
    <row r="63" s="30" customFormat="true" ht="19.5" hidden="false" customHeight="true" outlineLevel="0" collapsed="false">
      <c r="A63" s="18" t="n">
        <v>43118</v>
      </c>
      <c r="B63" s="19"/>
      <c r="C63" s="20" t="s">
        <v>68</v>
      </c>
      <c r="D63" s="20"/>
      <c r="E63" s="20"/>
      <c r="F63" s="21"/>
      <c r="G63" s="22" t="s">
        <v>103</v>
      </c>
      <c r="H63" s="23" t="n">
        <v>40</v>
      </c>
      <c r="I63" s="23"/>
      <c r="J63" s="23"/>
      <c r="K63" s="23"/>
      <c r="L63" s="24"/>
      <c r="M63" s="25" t="n">
        <f aca="false">SUM(H63:J63,K63/1.12)</f>
        <v>40</v>
      </c>
      <c r="N63" s="25" t="n">
        <f aca="false">K63/1.12*0.12</f>
        <v>0</v>
      </c>
      <c r="O63" s="25" t="n">
        <f aca="false">-SUM(I63:J63,K63/1.12)*L63</f>
        <v>-0</v>
      </c>
      <c r="P63" s="25"/>
      <c r="Q63" s="25"/>
      <c r="R63" s="25"/>
      <c r="S63" s="25"/>
      <c r="T63" s="26"/>
      <c r="U63" s="26"/>
      <c r="V63" s="26"/>
      <c r="W63" s="26"/>
      <c r="X63" s="26"/>
      <c r="Y63" s="31"/>
      <c r="Z63" s="25"/>
      <c r="AA63" s="25" t="n">
        <v>40</v>
      </c>
      <c r="AB63" s="25"/>
      <c r="AC63" s="26"/>
      <c r="AD63" s="26"/>
      <c r="AE63" s="27"/>
      <c r="AF63" s="27"/>
      <c r="AG63" s="28" t="n">
        <f aca="false">-SUM(N63:AF63)</f>
        <v>-40</v>
      </c>
      <c r="AH63" s="29" t="n">
        <f aca="false">SUM(H63:K63)+AG63+O63</f>
        <v>0</v>
      </c>
    </row>
    <row r="64" s="30" customFormat="true" ht="19.5" hidden="false" customHeight="true" outlineLevel="0" collapsed="false">
      <c r="A64" s="18" t="n">
        <v>43118</v>
      </c>
      <c r="B64" s="19"/>
      <c r="C64" s="20" t="s">
        <v>51</v>
      </c>
      <c r="D64" s="20" t="s">
        <v>52</v>
      </c>
      <c r="E64" s="20" t="s">
        <v>39</v>
      </c>
      <c r="F64" s="21" t="n">
        <v>29505</v>
      </c>
      <c r="G64" s="22" t="s">
        <v>148</v>
      </c>
      <c r="H64" s="23"/>
      <c r="I64" s="23"/>
      <c r="J64" s="23"/>
      <c r="K64" s="23" t="n">
        <v>170</v>
      </c>
      <c r="L64" s="24"/>
      <c r="M64" s="25" t="n">
        <f aca="false">SUM(H64:J64,K64/1.12)</f>
        <v>151.785714285714</v>
      </c>
      <c r="N64" s="25" t="n">
        <f aca="false">K64/1.12*0.12</f>
        <v>18.2142857142857</v>
      </c>
      <c r="O64" s="25" t="n">
        <f aca="false">-SUM(I64:J64,K64/1.12)*L64</f>
        <v>-0</v>
      </c>
      <c r="P64" s="25" t="n">
        <v>151.79</v>
      </c>
      <c r="Q64" s="25"/>
      <c r="R64" s="25"/>
      <c r="S64" s="25"/>
      <c r="T64" s="26"/>
      <c r="U64" s="26"/>
      <c r="V64" s="26"/>
      <c r="W64" s="26"/>
      <c r="X64" s="26"/>
      <c r="Y64" s="31"/>
      <c r="Z64" s="25"/>
      <c r="AA64" s="25"/>
      <c r="AB64" s="25"/>
      <c r="AC64" s="26"/>
      <c r="AD64" s="26"/>
      <c r="AE64" s="27"/>
      <c r="AF64" s="27"/>
      <c r="AG64" s="28" t="n">
        <f aca="false">-SUM(N64:AF64)</f>
        <v>-170.004285714286</v>
      </c>
      <c r="AH64" s="29" t="n">
        <f aca="false">SUM(H64:K64)+AG64+O64</f>
        <v>-0.00428571428571445</v>
      </c>
    </row>
    <row r="65" s="46" customFormat="true" ht="19.5" hidden="false" customHeight="true" outlineLevel="0" collapsed="false">
      <c r="A65" s="33" t="n">
        <v>43120</v>
      </c>
      <c r="B65" s="34"/>
      <c r="C65" s="36" t="s">
        <v>51</v>
      </c>
      <c r="D65" s="36" t="s">
        <v>52</v>
      </c>
      <c r="E65" s="36" t="s">
        <v>39</v>
      </c>
      <c r="F65" s="37" t="n">
        <v>29529</v>
      </c>
      <c r="G65" s="38" t="s">
        <v>149</v>
      </c>
      <c r="H65" s="39"/>
      <c r="I65" s="39"/>
      <c r="J65" s="39"/>
      <c r="K65" s="39" t="n">
        <v>187.9</v>
      </c>
      <c r="L65" s="40"/>
      <c r="M65" s="41" t="n">
        <f aca="false">SUM(H65:J65,K65/1.12)</f>
        <v>167.767857142857</v>
      </c>
      <c r="N65" s="41" t="n">
        <f aca="false">K65/1.12*0.12</f>
        <v>20.1321428571429</v>
      </c>
      <c r="O65" s="41" t="n">
        <f aca="false">-SUM(I65:J65,K65/1.12)*L65</f>
        <v>-0</v>
      </c>
      <c r="P65" s="41" t="n">
        <v>167.77</v>
      </c>
      <c r="Q65" s="41"/>
      <c r="R65" s="41"/>
      <c r="S65" s="41"/>
      <c r="T65" s="42"/>
      <c r="U65" s="42"/>
      <c r="V65" s="42"/>
      <c r="W65" s="42"/>
      <c r="X65" s="42"/>
      <c r="Y65" s="41"/>
      <c r="Z65" s="41"/>
      <c r="AA65" s="41"/>
      <c r="AB65" s="41"/>
      <c r="AC65" s="42"/>
      <c r="AD65" s="42"/>
      <c r="AE65" s="43"/>
      <c r="AF65" s="43"/>
      <c r="AG65" s="44" t="n">
        <f aca="false">-SUM(N65:AF65)</f>
        <v>-187.902142857143</v>
      </c>
      <c r="AH65" s="45" t="n">
        <f aca="false">SUM(H65:K65)+AG65+O65</f>
        <v>-0.00214285714287143</v>
      </c>
    </row>
    <row r="66" s="30" customFormat="true" ht="19.5" hidden="false" customHeight="true" outlineLevel="0" collapsed="false">
      <c r="A66" s="18" t="n">
        <v>43123</v>
      </c>
      <c r="B66" s="19"/>
      <c r="C66" s="20" t="s">
        <v>150</v>
      </c>
      <c r="D66" s="20" t="s">
        <v>151</v>
      </c>
      <c r="E66" s="20" t="s">
        <v>152</v>
      </c>
      <c r="F66" s="21" t="n">
        <v>7591</v>
      </c>
      <c r="G66" s="21" t="s">
        <v>153</v>
      </c>
      <c r="H66" s="23"/>
      <c r="I66" s="23"/>
      <c r="J66" s="23" t="n">
        <v>114</v>
      </c>
      <c r="K66" s="23"/>
      <c r="L66" s="24"/>
      <c r="M66" s="25" t="n">
        <f aca="false">SUM(H66:J66,K66/1.12)</f>
        <v>114</v>
      </c>
      <c r="N66" s="25" t="n">
        <f aca="false">K66/1.12*0.12</f>
        <v>0</v>
      </c>
      <c r="O66" s="25" t="n">
        <f aca="false">-SUM(I66:J66,K66/1.12)*L66</f>
        <v>-0</v>
      </c>
      <c r="P66" s="25"/>
      <c r="Q66" s="25"/>
      <c r="R66" s="25"/>
      <c r="S66" s="25" t="n">
        <v>114</v>
      </c>
      <c r="T66" s="26"/>
      <c r="U66" s="26"/>
      <c r="V66" s="26"/>
      <c r="W66" s="26"/>
      <c r="X66" s="26"/>
      <c r="Y66" s="25"/>
      <c r="Z66" s="25"/>
      <c r="AA66" s="25"/>
      <c r="AB66" s="25"/>
      <c r="AC66" s="26"/>
      <c r="AD66" s="26"/>
      <c r="AE66" s="27"/>
      <c r="AF66" s="27"/>
      <c r="AG66" s="28" t="n">
        <f aca="false">-SUM(N66:AF66)</f>
        <v>-114</v>
      </c>
      <c r="AH66" s="29" t="n">
        <f aca="false">SUM(H66:K66)+AG66+O66</f>
        <v>0</v>
      </c>
    </row>
    <row r="67" s="30" customFormat="true" ht="19.5" hidden="false" customHeight="true" outlineLevel="0" collapsed="false">
      <c r="A67" s="18" t="n">
        <v>43123</v>
      </c>
      <c r="B67" s="19"/>
      <c r="C67" s="20" t="s">
        <v>154</v>
      </c>
      <c r="D67" s="20" t="s">
        <v>155</v>
      </c>
      <c r="E67" s="20" t="s">
        <v>156</v>
      </c>
      <c r="F67" s="21" t="n">
        <v>105543</v>
      </c>
      <c r="G67" s="22" t="s">
        <v>157</v>
      </c>
      <c r="H67" s="23"/>
      <c r="I67" s="23"/>
      <c r="J67" s="23" t="n">
        <v>930</v>
      </c>
      <c r="K67" s="23"/>
      <c r="L67" s="24"/>
      <c r="M67" s="25" t="n">
        <f aca="false">SUM(H67:J67,K67/1.12)</f>
        <v>930</v>
      </c>
      <c r="N67" s="25" t="n">
        <f aca="false">K67/1.12*0.12</f>
        <v>0</v>
      </c>
      <c r="O67" s="25" t="n">
        <f aca="false">-SUM(I67:J67,K67/1.12)*L67</f>
        <v>-0</v>
      </c>
      <c r="P67" s="25"/>
      <c r="Q67" s="25"/>
      <c r="R67" s="25"/>
      <c r="S67" s="25" t="n">
        <v>930</v>
      </c>
      <c r="T67" s="26"/>
      <c r="U67" s="26"/>
      <c r="V67" s="26"/>
      <c r="W67" s="26"/>
      <c r="X67" s="26"/>
      <c r="Y67" s="31"/>
      <c r="Z67" s="25"/>
      <c r="AA67" s="25"/>
      <c r="AB67" s="25"/>
      <c r="AC67" s="26"/>
      <c r="AD67" s="26"/>
      <c r="AE67" s="27"/>
      <c r="AF67" s="27"/>
      <c r="AG67" s="28" t="n">
        <f aca="false">-SUM(N67:AF67)</f>
        <v>-930</v>
      </c>
      <c r="AH67" s="29" t="n">
        <f aca="false">SUM(H67:K67)+AG67+O67</f>
        <v>0</v>
      </c>
    </row>
    <row r="68" s="30" customFormat="true" ht="19.5" hidden="false" customHeight="true" outlineLevel="0" collapsed="false">
      <c r="A68" s="18" t="n">
        <v>43123</v>
      </c>
      <c r="B68" s="19"/>
      <c r="C68" s="20" t="s">
        <v>154</v>
      </c>
      <c r="D68" s="20" t="s">
        <v>155</v>
      </c>
      <c r="E68" s="20" t="s">
        <v>156</v>
      </c>
      <c r="F68" s="21" t="n">
        <v>105543</v>
      </c>
      <c r="G68" s="22" t="s">
        <v>158</v>
      </c>
      <c r="H68" s="23"/>
      <c r="I68" s="23"/>
      <c r="J68" s="23" t="n">
        <v>34</v>
      </c>
      <c r="K68" s="23"/>
      <c r="L68" s="24"/>
      <c r="M68" s="25" t="n">
        <f aca="false">SUM(H68:J68,K68/1.12)</f>
        <v>34</v>
      </c>
      <c r="N68" s="25" t="n">
        <f aca="false">K68/1.12*0.12</f>
        <v>0</v>
      </c>
      <c r="O68" s="25" t="n">
        <f aca="false">-SUM(I68:J68,K68/1.12)*L68</f>
        <v>-0</v>
      </c>
      <c r="P68" s="25"/>
      <c r="Q68" s="25"/>
      <c r="R68" s="25"/>
      <c r="S68" s="25"/>
      <c r="T68" s="26"/>
      <c r="U68" s="26"/>
      <c r="V68" s="26" t="n">
        <v>34</v>
      </c>
      <c r="W68" s="26"/>
      <c r="X68" s="26"/>
      <c r="Y68" s="31"/>
      <c r="Z68" s="25"/>
      <c r="AA68" s="25"/>
      <c r="AB68" s="25"/>
      <c r="AC68" s="26"/>
      <c r="AD68" s="26"/>
      <c r="AE68" s="27"/>
      <c r="AF68" s="27"/>
      <c r="AG68" s="28" t="n">
        <f aca="false">-SUM(N68:AF68)</f>
        <v>-34</v>
      </c>
      <c r="AH68" s="29" t="n">
        <f aca="false">SUM(H68:K68)+AG68+O68</f>
        <v>0</v>
      </c>
    </row>
    <row r="69" s="30" customFormat="true" ht="19.5" hidden="false" customHeight="true" outlineLevel="0" collapsed="false">
      <c r="A69" s="18" t="n">
        <v>43123</v>
      </c>
      <c r="B69" s="19"/>
      <c r="C69" s="20" t="s">
        <v>154</v>
      </c>
      <c r="D69" s="20" t="s">
        <v>155</v>
      </c>
      <c r="E69" s="20" t="s">
        <v>156</v>
      </c>
      <c r="F69" s="21" t="n">
        <v>105543</v>
      </c>
      <c r="G69" s="22" t="s">
        <v>159</v>
      </c>
      <c r="H69" s="23"/>
      <c r="I69" s="23"/>
      <c r="J69" s="23"/>
      <c r="K69" s="23" t="n">
        <v>480</v>
      </c>
      <c r="L69" s="24"/>
      <c r="M69" s="25" t="n">
        <f aca="false">SUM(H69:J69,K69/1.12)</f>
        <v>428.571428571429</v>
      </c>
      <c r="N69" s="25" t="n">
        <f aca="false">K69/1.12*0.12</f>
        <v>51.4285714285714</v>
      </c>
      <c r="O69" s="25" t="n">
        <f aca="false">-SUM(I69:J69,K69/1.12)*L69</f>
        <v>-0</v>
      </c>
      <c r="P69" s="25" t="n">
        <v>428.57</v>
      </c>
      <c r="Q69" s="25"/>
      <c r="R69" s="25"/>
      <c r="S69" s="25"/>
      <c r="T69" s="26"/>
      <c r="U69" s="26"/>
      <c r="V69" s="26" t="s">
        <v>160</v>
      </c>
      <c r="W69" s="26"/>
      <c r="X69" s="26"/>
      <c r="Y69" s="31"/>
      <c r="Z69" s="25"/>
      <c r="AA69" s="25"/>
      <c r="AB69" s="25"/>
      <c r="AC69" s="26"/>
      <c r="AD69" s="26"/>
      <c r="AE69" s="27"/>
      <c r="AF69" s="27"/>
      <c r="AG69" s="28" t="n">
        <f aca="false">-SUM(N69:AF69)</f>
        <v>-479.998571428571</v>
      </c>
      <c r="AH69" s="29" t="n">
        <f aca="false">SUM(H69:K69)+AG69+O69</f>
        <v>0.00142857142856201</v>
      </c>
    </row>
    <row r="70" s="30" customFormat="true" ht="19.5" hidden="false" customHeight="true" outlineLevel="0" collapsed="false">
      <c r="A70" s="18" t="n">
        <v>43123</v>
      </c>
      <c r="B70" s="19"/>
      <c r="C70" s="20" t="s">
        <v>96</v>
      </c>
      <c r="D70" s="20"/>
      <c r="E70" s="20"/>
      <c r="F70" s="21"/>
      <c r="G70" s="22" t="s">
        <v>161</v>
      </c>
      <c r="H70" s="23" t="n">
        <v>105</v>
      </c>
      <c r="I70" s="23"/>
      <c r="J70" s="23"/>
      <c r="K70" s="23"/>
      <c r="L70" s="24"/>
      <c r="M70" s="25" t="n">
        <f aca="false">SUM(H70:J70,K70/1.12)</f>
        <v>105</v>
      </c>
      <c r="N70" s="25" t="n">
        <f aca="false">K70/1.12*0.12</f>
        <v>0</v>
      </c>
      <c r="O70" s="25" t="n">
        <f aca="false">-SUM(I70:J70,K70/1.12)*L70</f>
        <v>-0</v>
      </c>
      <c r="P70" s="25"/>
      <c r="Q70" s="25"/>
      <c r="R70" s="25"/>
      <c r="S70" s="25"/>
      <c r="T70" s="26"/>
      <c r="U70" s="26"/>
      <c r="V70" s="26"/>
      <c r="W70" s="26"/>
      <c r="X70" s="26"/>
      <c r="Y70" s="31"/>
      <c r="Z70" s="25"/>
      <c r="AA70" s="25" t="n">
        <v>105</v>
      </c>
      <c r="AB70" s="25"/>
      <c r="AC70" s="26"/>
      <c r="AD70" s="26"/>
      <c r="AE70" s="27"/>
      <c r="AF70" s="27"/>
      <c r="AG70" s="28" t="n">
        <f aca="false">-SUM(N70:AF70)</f>
        <v>-105</v>
      </c>
      <c r="AH70" s="29" t="n">
        <f aca="false">SUM(H70:K70)+AG70+O70</f>
        <v>0</v>
      </c>
    </row>
    <row r="71" s="30" customFormat="true" ht="19.5" hidden="false" customHeight="true" outlineLevel="0" collapsed="false">
      <c r="A71" s="18" t="n">
        <v>43123</v>
      </c>
      <c r="B71" s="19"/>
      <c r="C71" s="20" t="s">
        <v>162</v>
      </c>
      <c r="D71" s="20" t="s">
        <v>55</v>
      </c>
      <c r="E71" s="20" t="s">
        <v>56</v>
      </c>
      <c r="F71" s="21" t="n">
        <v>121</v>
      </c>
      <c r="G71" s="20" t="s">
        <v>163</v>
      </c>
      <c r="H71" s="23"/>
      <c r="I71" s="23"/>
      <c r="J71" s="23" t="n">
        <v>2411.92</v>
      </c>
      <c r="K71" s="23"/>
      <c r="L71" s="24" t="n">
        <v>0.01</v>
      </c>
      <c r="M71" s="25" t="n">
        <f aca="false">SUM(H71:J71,K71/1.12)</f>
        <v>2411.92</v>
      </c>
      <c r="N71" s="25" t="n">
        <f aca="false">K71/1.12*0.12</f>
        <v>0</v>
      </c>
      <c r="O71" s="25" t="n">
        <f aca="false">-SUM(I71:J71,K71/1.12)*L71</f>
        <v>-24.1192</v>
      </c>
      <c r="P71" s="25" t="n">
        <v>2411.92</v>
      </c>
      <c r="Q71" s="25"/>
      <c r="R71" s="25"/>
      <c r="S71" s="25"/>
      <c r="T71" s="26"/>
      <c r="U71" s="26"/>
      <c r="V71" s="26"/>
      <c r="W71" s="26"/>
      <c r="X71" s="26"/>
      <c r="Y71" s="31"/>
      <c r="Z71" s="25"/>
      <c r="AA71" s="25"/>
      <c r="AB71" s="25"/>
      <c r="AC71" s="26"/>
      <c r="AD71" s="26"/>
      <c r="AE71" s="27"/>
      <c r="AF71" s="27"/>
      <c r="AG71" s="28" t="n">
        <f aca="false">-SUM(N71:AF71)</f>
        <v>-2387.8008</v>
      </c>
      <c r="AH71" s="29" t="n">
        <f aca="false">SUM(H71:K71)+AG71+O71</f>
        <v>8.88178419700125E-014</v>
      </c>
    </row>
    <row r="72" s="30" customFormat="true" ht="19.5" hidden="false" customHeight="true" outlineLevel="0" collapsed="false">
      <c r="A72" s="18" t="n">
        <v>43123</v>
      </c>
      <c r="B72" s="19"/>
      <c r="C72" s="20" t="s">
        <v>59</v>
      </c>
      <c r="D72" s="20" t="s">
        <v>137</v>
      </c>
      <c r="E72" s="20" t="s">
        <v>120</v>
      </c>
      <c r="F72" s="21" t="n">
        <v>624221</v>
      </c>
      <c r="G72" s="22" t="s">
        <v>164</v>
      </c>
      <c r="H72" s="23"/>
      <c r="I72" s="23"/>
      <c r="J72" s="23"/>
      <c r="K72" s="23" t="n">
        <v>230</v>
      </c>
      <c r="L72" s="24"/>
      <c r="M72" s="25" t="n">
        <f aca="false">SUM(H72:J72,K72/1.12)</f>
        <v>205.357142857143</v>
      </c>
      <c r="N72" s="25" t="n">
        <f aca="false">K72/1.12*0.12</f>
        <v>24.6428571428571</v>
      </c>
      <c r="O72" s="25" t="n">
        <f aca="false">-SUM(I72:J72,K72/1.12)*L72</f>
        <v>-0</v>
      </c>
      <c r="P72" s="25"/>
      <c r="Q72" s="25"/>
      <c r="R72" s="25"/>
      <c r="S72" s="25"/>
      <c r="T72" s="26" t="n">
        <v>205.36</v>
      </c>
      <c r="U72" s="26"/>
      <c r="V72" s="26"/>
      <c r="W72" s="26"/>
      <c r="X72" s="26"/>
      <c r="Y72" s="31"/>
      <c r="Z72" s="25"/>
      <c r="AA72" s="25"/>
      <c r="AB72" s="25"/>
      <c r="AC72" s="26"/>
      <c r="AD72" s="26"/>
      <c r="AE72" s="27"/>
      <c r="AF72" s="27"/>
      <c r="AG72" s="28" t="n">
        <f aca="false">-SUM(N72:AF72)</f>
        <v>-230.002857142857</v>
      </c>
      <c r="AH72" s="29" t="n">
        <f aca="false">SUM(H72:K72)+AG72+O72</f>
        <v>-0.00285714285715244</v>
      </c>
    </row>
    <row r="73" s="30" customFormat="true" ht="19.5" hidden="false" customHeight="true" outlineLevel="0" collapsed="false">
      <c r="A73" s="18" t="n">
        <v>43123</v>
      </c>
      <c r="B73" s="19"/>
      <c r="C73" s="20" t="s">
        <v>63</v>
      </c>
      <c r="D73" s="20" t="s">
        <v>64</v>
      </c>
      <c r="E73" s="20" t="s">
        <v>65</v>
      </c>
      <c r="F73" s="21" t="n">
        <v>91488</v>
      </c>
      <c r="G73" s="22" t="s">
        <v>165</v>
      </c>
      <c r="H73" s="23"/>
      <c r="I73" s="23"/>
      <c r="J73" s="23" t="n">
        <v>1309.7</v>
      </c>
      <c r="K73" s="23"/>
      <c r="L73" s="24" t="n">
        <v>0.01</v>
      </c>
      <c r="M73" s="25" t="n">
        <f aca="false">SUM(H73:J73,K73/1.12)</f>
        <v>1309.7</v>
      </c>
      <c r="N73" s="25" t="n">
        <f aca="false">K73/1.12*0.12</f>
        <v>0</v>
      </c>
      <c r="O73" s="25" t="n">
        <f aca="false">-SUM(I73:J73,K73/1.12)*L73</f>
        <v>-13.097</v>
      </c>
      <c r="P73" s="25" t="n">
        <v>1309.7</v>
      </c>
      <c r="Q73" s="25"/>
      <c r="R73" s="25"/>
      <c r="S73" s="25"/>
      <c r="T73" s="26"/>
      <c r="U73" s="26"/>
      <c r="V73" s="26"/>
      <c r="W73" s="26"/>
      <c r="X73" s="26"/>
      <c r="Y73" s="31"/>
      <c r="Z73" s="25"/>
      <c r="AA73" s="25"/>
      <c r="AB73" s="25"/>
      <c r="AC73" s="26"/>
      <c r="AD73" s="26"/>
      <c r="AE73" s="27"/>
      <c r="AF73" s="27"/>
      <c r="AG73" s="28" t="n">
        <f aca="false">-SUM(N73:AF73)</f>
        <v>-1296.603</v>
      </c>
      <c r="AH73" s="29" t="n">
        <f aca="false">SUM(H73:K73)+AG73+O73</f>
        <v>0</v>
      </c>
    </row>
    <row r="74" s="30" customFormat="true" ht="19.5" hidden="false" customHeight="true" outlineLevel="0" collapsed="false">
      <c r="A74" s="18" t="n">
        <v>43123</v>
      </c>
      <c r="B74" s="19"/>
      <c r="C74" s="20" t="s">
        <v>63</v>
      </c>
      <c r="D74" s="20" t="s">
        <v>64</v>
      </c>
      <c r="E74" s="20" t="s">
        <v>65</v>
      </c>
      <c r="F74" s="21" t="n">
        <v>91488</v>
      </c>
      <c r="G74" s="22" t="s">
        <v>166</v>
      </c>
      <c r="H74" s="23"/>
      <c r="I74" s="23"/>
      <c r="J74" s="23"/>
      <c r="K74" s="23" t="n">
        <f aca="false">2113.75+253.65</f>
        <v>2367.4</v>
      </c>
      <c r="L74" s="24" t="n">
        <v>0.01</v>
      </c>
      <c r="M74" s="25" t="n">
        <f aca="false">SUM(H74:J74,K74/1.12)</f>
        <v>2113.75</v>
      </c>
      <c r="N74" s="25" t="n">
        <f aca="false">K74/1.12*0.12</f>
        <v>253.65</v>
      </c>
      <c r="O74" s="25" t="n">
        <f aca="false">-SUM(I74:J74,K74/1.12)*L74</f>
        <v>-21.1375</v>
      </c>
      <c r="P74" s="25" t="n">
        <v>2113.75</v>
      </c>
      <c r="Q74" s="25"/>
      <c r="R74" s="25"/>
      <c r="S74" s="25"/>
      <c r="T74" s="26"/>
      <c r="U74" s="26"/>
      <c r="V74" s="26"/>
      <c r="W74" s="26"/>
      <c r="X74" s="26"/>
      <c r="Y74" s="31"/>
      <c r="Z74" s="25"/>
      <c r="AA74" s="25"/>
      <c r="AB74" s="25"/>
      <c r="AC74" s="26"/>
      <c r="AD74" s="26"/>
      <c r="AE74" s="27"/>
      <c r="AF74" s="27"/>
      <c r="AG74" s="28" t="n">
        <f aca="false">-SUM(N74:AF74)</f>
        <v>-2346.2625</v>
      </c>
      <c r="AH74" s="29" t="n">
        <f aca="false">SUM(H74:K74)+AG74+O74</f>
        <v>-1.81188397618826E-013</v>
      </c>
    </row>
    <row r="75" s="30" customFormat="true" ht="19.5" hidden="false" customHeight="true" outlineLevel="0" collapsed="false">
      <c r="A75" s="18" t="n">
        <v>43124</v>
      </c>
      <c r="B75" s="19"/>
      <c r="C75" s="20" t="s">
        <v>167</v>
      </c>
      <c r="D75" s="20" t="s">
        <v>168</v>
      </c>
      <c r="E75" s="20" t="s">
        <v>125</v>
      </c>
      <c r="F75" s="21" t="n">
        <v>55227</v>
      </c>
      <c r="G75" s="22" t="s">
        <v>169</v>
      </c>
      <c r="H75" s="23"/>
      <c r="I75" s="23"/>
      <c r="J75" s="23"/>
      <c r="K75" s="23" t="n">
        <v>824</v>
      </c>
      <c r="L75" s="24"/>
      <c r="M75" s="25" t="n">
        <f aca="false">SUM(H75:J75,K75/1.12)</f>
        <v>735.714285714286</v>
      </c>
      <c r="N75" s="25" t="n">
        <f aca="false">K75/1.12*0.12</f>
        <v>88.2857142857143</v>
      </c>
      <c r="O75" s="25" t="n">
        <f aca="false">-SUM(I75:J75,K75/1.12)*L75</f>
        <v>-0</v>
      </c>
      <c r="P75" s="25"/>
      <c r="Q75" s="25"/>
      <c r="R75" s="25"/>
      <c r="S75" s="25" t="n">
        <v>735.71</v>
      </c>
      <c r="T75" s="26"/>
      <c r="U75" s="26"/>
      <c r="V75" s="26"/>
      <c r="W75" s="26"/>
      <c r="X75" s="26"/>
      <c r="Y75" s="31"/>
      <c r="Z75" s="25"/>
      <c r="AA75" s="25"/>
      <c r="AB75" s="25"/>
      <c r="AC75" s="26"/>
      <c r="AD75" s="26"/>
      <c r="AE75" s="27"/>
      <c r="AF75" s="27"/>
      <c r="AG75" s="28" t="n">
        <f aca="false">-SUM(N75:AF75)</f>
        <v>-823.995714285714</v>
      </c>
      <c r="AH75" s="29" t="n">
        <f aca="false">SUM(H75:K75)+AG75+O75</f>
        <v>0.00428571428574287</v>
      </c>
    </row>
    <row r="76" s="30" customFormat="true" ht="19.5" hidden="false" customHeight="true" outlineLevel="0" collapsed="false">
      <c r="A76" s="18" t="n">
        <v>43124</v>
      </c>
      <c r="B76" s="19"/>
      <c r="C76" s="20" t="s">
        <v>68</v>
      </c>
      <c r="D76" s="20"/>
      <c r="E76" s="20"/>
      <c r="F76" s="21"/>
      <c r="G76" s="22" t="s">
        <v>170</v>
      </c>
      <c r="H76" s="23" t="n">
        <v>40</v>
      </c>
      <c r="I76" s="23"/>
      <c r="J76" s="23"/>
      <c r="K76" s="23"/>
      <c r="L76" s="24"/>
      <c r="M76" s="25" t="n">
        <f aca="false">SUM(H76:J76,K76/1.12)</f>
        <v>40</v>
      </c>
      <c r="N76" s="25" t="n">
        <f aca="false">K76/1.12*0.12</f>
        <v>0</v>
      </c>
      <c r="O76" s="25" t="n">
        <f aca="false">-SUM(I76:J76,K76/1.12)*L76</f>
        <v>-0</v>
      </c>
      <c r="P76" s="25"/>
      <c r="Q76" s="25"/>
      <c r="R76" s="25"/>
      <c r="S76" s="25"/>
      <c r="T76" s="26"/>
      <c r="U76" s="26"/>
      <c r="V76" s="26"/>
      <c r="W76" s="26"/>
      <c r="X76" s="26"/>
      <c r="Y76" s="31"/>
      <c r="Z76" s="25"/>
      <c r="AA76" s="25" t="n">
        <v>40</v>
      </c>
      <c r="AB76" s="25"/>
      <c r="AC76" s="26"/>
      <c r="AD76" s="26"/>
      <c r="AE76" s="27"/>
      <c r="AF76" s="27"/>
      <c r="AG76" s="28" t="n">
        <f aca="false">-SUM(N76:AF76)</f>
        <v>-40</v>
      </c>
      <c r="AH76" s="29" t="n">
        <f aca="false">SUM(H76:K76)+AG76+O76</f>
        <v>0</v>
      </c>
    </row>
    <row r="77" s="30" customFormat="true" ht="19.5" hidden="false" customHeight="true" outlineLevel="0" collapsed="false">
      <c r="A77" s="18" t="n">
        <v>43125</v>
      </c>
      <c r="B77" s="19"/>
      <c r="C77" s="20" t="s">
        <v>51</v>
      </c>
      <c r="D77" s="20" t="s">
        <v>52</v>
      </c>
      <c r="E77" s="20" t="s">
        <v>39</v>
      </c>
      <c r="F77" s="21" t="n">
        <v>29579</v>
      </c>
      <c r="G77" s="22" t="s">
        <v>171</v>
      </c>
      <c r="H77" s="23"/>
      <c r="I77" s="23"/>
      <c r="J77" s="23"/>
      <c r="K77" s="23" t="n">
        <v>355.5</v>
      </c>
      <c r="L77" s="24"/>
      <c r="M77" s="25" t="n">
        <f aca="false">SUM(H77:J77,K77/1.12)</f>
        <v>317.410714285714</v>
      </c>
      <c r="N77" s="25" t="n">
        <f aca="false">K77/1.12*0.12</f>
        <v>38.0892857142857</v>
      </c>
      <c r="O77" s="25" t="n">
        <f aca="false">-SUM(I77:J77,K77/1.12)*L77</f>
        <v>-0</v>
      </c>
      <c r="P77" s="25" t="n">
        <v>317.41</v>
      </c>
      <c r="Q77" s="25"/>
      <c r="R77" s="25"/>
      <c r="S77" s="25"/>
      <c r="T77" s="26"/>
      <c r="U77" s="26"/>
      <c r="V77" s="26"/>
      <c r="W77" s="26"/>
      <c r="X77" s="26"/>
      <c r="Y77" s="31"/>
      <c r="Z77" s="25"/>
      <c r="AA77" s="25"/>
      <c r="AB77" s="25"/>
      <c r="AC77" s="26"/>
      <c r="AD77" s="26"/>
      <c r="AE77" s="27"/>
      <c r="AF77" s="27"/>
      <c r="AG77" s="28" t="n">
        <f aca="false">-SUM(N77:AF77)</f>
        <v>-355.499285714286</v>
      </c>
      <c r="AH77" s="29" t="n">
        <f aca="false">SUM(H77:K77)+AG77+O77</f>
        <v>0.000714285714252583</v>
      </c>
    </row>
    <row r="78" s="30" customFormat="true" ht="19.5" hidden="false" customHeight="true" outlineLevel="0" collapsed="false">
      <c r="A78" s="18" t="n">
        <v>43125</v>
      </c>
      <c r="B78" s="19"/>
      <c r="C78" s="20" t="s">
        <v>41</v>
      </c>
      <c r="D78" s="20" t="s">
        <v>88</v>
      </c>
      <c r="E78" s="20" t="s">
        <v>43</v>
      </c>
      <c r="F78" s="21" t="n">
        <v>2256</v>
      </c>
      <c r="G78" s="22" t="s">
        <v>172</v>
      </c>
      <c r="H78" s="23"/>
      <c r="I78" s="23"/>
      <c r="J78" s="23" t="n">
        <v>1020</v>
      </c>
      <c r="K78" s="23"/>
      <c r="L78" s="24"/>
      <c r="M78" s="25" t="n">
        <f aca="false">SUM(H78:J78,K78/1.12)</f>
        <v>1020</v>
      </c>
      <c r="N78" s="25" t="n">
        <f aca="false">K78/1.12*0.12</f>
        <v>0</v>
      </c>
      <c r="O78" s="25" t="n">
        <f aca="false">-SUM(I78:J78,K78/1.12)*L78</f>
        <v>-0</v>
      </c>
      <c r="P78" s="25" t="n">
        <v>1020</v>
      </c>
      <c r="Q78" s="25"/>
      <c r="R78" s="25"/>
      <c r="S78" s="25"/>
      <c r="T78" s="26"/>
      <c r="U78" s="26"/>
      <c r="V78" s="26"/>
      <c r="W78" s="26"/>
      <c r="X78" s="26"/>
      <c r="Y78" s="31"/>
      <c r="Z78" s="25"/>
      <c r="AA78" s="25"/>
      <c r="AB78" s="25"/>
      <c r="AC78" s="26"/>
      <c r="AD78" s="26"/>
      <c r="AE78" s="27"/>
      <c r="AF78" s="27"/>
      <c r="AG78" s="28" t="n">
        <f aca="false">-SUM(N78:AF78)</f>
        <v>-1020</v>
      </c>
      <c r="AH78" s="29" t="n">
        <f aca="false">SUM(H78:K78)+AG78+O78</f>
        <v>0</v>
      </c>
    </row>
    <row r="79" s="46" customFormat="true" ht="19.5" hidden="false" customHeight="true" outlineLevel="0" collapsed="false">
      <c r="A79" s="33" t="n">
        <v>43125</v>
      </c>
      <c r="B79" s="34"/>
      <c r="C79" s="36" t="s">
        <v>45</v>
      </c>
      <c r="D79" s="36"/>
      <c r="E79" s="36"/>
      <c r="F79" s="37"/>
      <c r="G79" s="38" t="s">
        <v>173</v>
      </c>
      <c r="H79" s="39" t="n">
        <v>100</v>
      </c>
      <c r="I79" s="39"/>
      <c r="J79" s="39"/>
      <c r="K79" s="39"/>
      <c r="L79" s="40"/>
      <c r="M79" s="41" t="n">
        <f aca="false">SUM(H79:J79,K79/1.12)</f>
        <v>100</v>
      </c>
      <c r="N79" s="41" t="n">
        <f aca="false">K79/1.12*0.12</f>
        <v>0</v>
      </c>
      <c r="O79" s="41" t="n">
        <f aca="false">-SUM(I79:J79,K79/1.12)*L79</f>
        <v>-0</v>
      </c>
      <c r="P79" s="41"/>
      <c r="Q79" s="41"/>
      <c r="R79" s="41"/>
      <c r="S79" s="41"/>
      <c r="T79" s="42"/>
      <c r="U79" s="42"/>
      <c r="V79" s="42"/>
      <c r="W79" s="42"/>
      <c r="X79" s="42"/>
      <c r="Y79" s="41"/>
      <c r="Z79" s="41"/>
      <c r="AA79" s="41" t="n">
        <v>100</v>
      </c>
      <c r="AB79" s="41"/>
      <c r="AC79" s="42"/>
      <c r="AD79" s="42"/>
      <c r="AE79" s="43"/>
      <c r="AF79" s="43"/>
      <c r="AG79" s="44" t="n">
        <f aca="false">-SUM(N79:AF79)</f>
        <v>-100</v>
      </c>
      <c r="AH79" s="45" t="n">
        <f aca="false">SUM(H79:K79)+AG79+O79</f>
        <v>0</v>
      </c>
    </row>
    <row r="80" s="30" customFormat="true" ht="19.5" hidden="false" customHeight="true" outlineLevel="0" collapsed="false">
      <c r="A80" s="18" t="n">
        <v>43123</v>
      </c>
      <c r="B80" s="19"/>
      <c r="C80" s="20" t="s">
        <v>174</v>
      </c>
      <c r="D80" s="20" t="s">
        <v>52</v>
      </c>
      <c r="E80" s="20" t="s">
        <v>175</v>
      </c>
      <c r="F80" s="21" t="n">
        <v>122336</v>
      </c>
      <c r="G80" s="21" t="s">
        <v>176</v>
      </c>
      <c r="H80" s="23"/>
      <c r="I80" s="23"/>
      <c r="J80" s="23"/>
      <c r="K80" s="23" t="n">
        <v>235</v>
      </c>
      <c r="L80" s="24"/>
      <c r="M80" s="25" t="n">
        <f aca="false">SUM(H80:J80,K80/1.12)</f>
        <v>209.821428571429</v>
      </c>
      <c r="N80" s="25" t="n">
        <f aca="false">K80/1.12*0.12</f>
        <v>25.1785714285714</v>
      </c>
      <c r="O80" s="25" t="n">
        <f aca="false">-SUM(I80:J80,K80/1.12)*L80</f>
        <v>-0</v>
      </c>
      <c r="P80" s="25"/>
      <c r="Q80" s="25"/>
      <c r="R80" s="25"/>
      <c r="S80" s="25"/>
      <c r="T80" s="26"/>
      <c r="U80" s="26"/>
      <c r="V80" s="26"/>
      <c r="W80" s="26"/>
      <c r="X80" s="26"/>
      <c r="Y80" s="25" t="n">
        <v>209.82</v>
      </c>
      <c r="Z80" s="25"/>
      <c r="AA80" s="25"/>
      <c r="AB80" s="25"/>
      <c r="AC80" s="26"/>
      <c r="AD80" s="26"/>
      <c r="AE80" s="27"/>
      <c r="AF80" s="27"/>
      <c r="AG80" s="28" t="n">
        <f aca="false">-SUM(N80:AF80)</f>
        <v>-234.998571428571</v>
      </c>
      <c r="AH80" s="29" t="n">
        <f aca="false">SUM(H80:K80)+AG80+O80</f>
        <v>0.00142857142859043</v>
      </c>
    </row>
    <row r="81" s="30" customFormat="true" ht="19.5" hidden="false" customHeight="true" outlineLevel="0" collapsed="false">
      <c r="A81" s="18" t="n">
        <v>43126</v>
      </c>
      <c r="B81" s="19"/>
      <c r="C81" s="20" t="s">
        <v>51</v>
      </c>
      <c r="D81" s="20" t="s">
        <v>52</v>
      </c>
      <c r="E81" s="20" t="s">
        <v>39</v>
      </c>
      <c r="F81" s="21" t="n">
        <v>29594</v>
      </c>
      <c r="G81" s="21" t="s">
        <v>177</v>
      </c>
      <c r="H81" s="23"/>
      <c r="I81" s="23"/>
      <c r="J81" s="23" t="n">
        <v>200.94</v>
      </c>
      <c r="K81" s="23"/>
      <c r="L81" s="24"/>
      <c r="M81" s="25" t="n">
        <f aca="false">SUM(H81:J81,K81/1.12)</f>
        <v>200.94</v>
      </c>
      <c r="N81" s="25" t="n">
        <f aca="false">K81/1.12*0.12</f>
        <v>0</v>
      </c>
      <c r="O81" s="25" t="n">
        <f aca="false">-SUM(I81:J81,K81/1.12)*L81</f>
        <v>-0</v>
      </c>
      <c r="P81" s="25" t="n">
        <v>200.94</v>
      </c>
      <c r="Q81" s="25"/>
      <c r="R81" s="25"/>
      <c r="S81" s="25"/>
      <c r="T81" s="26"/>
      <c r="U81" s="26"/>
      <c r="V81" s="26"/>
      <c r="W81" s="26"/>
      <c r="X81" s="26"/>
      <c r="Y81" s="25"/>
      <c r="Z81" s="25"/>
      <c r="AA81" s="25"/>
      <c r="AB81" s="25"/>
      <c r="AC81" s="26"/>
      <c r="AD81" s="26"/>
      <c r="AE81" s="27"/>
      <c r="AF81" s="27"/>
      <c r="AG81" s="28" t="n">
        <f aca="false">-SUM(N81:AF81)</f>
        <v>-200.94</v>
      </c>
      <c r="AH81" s="29" t="n">
        <f aca="false">SUM(H81:K81)+AG81+O81</f>
        <v>0</v>
      </c>
    </row>
    <row r="82" s="30" customFormat="true" ht="19.5" hidden="false" customHeight="true" outlineLevel="0" collapsed="false">
      <c r="A82" s="18" t="n">
        <v>43127</v>
      </c>
      <c r="B82" s="19"/>
      <c r="C82" s="20" t="s">
        <v>59</v>
      </c>
      <c r="D82" s="20" t="s">
        <v>137</v>
      </c>
      <c r="E82" s="20" t="s">
        <v>120</v>
      </c>
      <c r="F82" s="21" t="n">
        <v>624847</v>
      </c>
      <c r="G82" s="22" t="s">
        <v>178</v>
      </c>
      <c r="H82" s="23"/>
      <c r="I82" s="23"/>
      <c r="J82" s="23"/>
      <c r="K82" s="23" t="n">
        <v>3.5</v>
      </c>
      <c r="L82" s="24"/>
      <c r="M82" s="25" t="n">
        <f aca="false">SUM(H82:J82,K82/1.12)</f>
        <v>3.125</v>
      </c>
      <c r="N82" s="25" t="n">
        <f aca="false">K82/1.12*0.12</f>
        <v>0.375</v>
      </c>
      <c r="O82" s="25" t="n">
        <f aca="false">-SUM(I82:J82,K82/1.12)*L82</f>
        <v>-0</v>
      </c>
      <c r="P82" s="25"/>
      <c r="Q82" s="25"/>
      <c r="R82" s="25"/>
      <c r="S82" s="25"/>
      <c r="T82" s="26"/>
      <c r="U82" s="26"/>
      <c r="V82" s="26"/>
      <c r="W82" s="26"/>
      <c r="X82" s="26"/>
      <c r="Y82" s="31"/>
      <c r="Z82" s="25" t="n">
        <v>3.13</v>
      </c>
      <c r="AA82" s="25"/>
      <c r="AB82" s="25"/>
      <c r="AC82" s="26"/>
      <c r="AD82" s="26"/>
      <c r="AE82" s="27"/>
      <c r="AF82" s="27"/>
      <c r="AG82" s="28" t="n">
        <f aca="false">-SUM(N82:AF82)</f>
        <v>-3.505</v>
      </c>
      <c r="AH82" s="29" t="n">
        <f aca="false">SUM(H82:K82)+AG82+O82</f>
        <v>-0.00499999999999989</v>
      </c>
    </row>
    <row r="83" s="30" customFormat="true" ht="19.5" hidden="false" customHeight="true" outlineLevel="0" collapsed="false">
      <c r="A83" s="18" t="n">
        <v>43127</v>
      </c>
      <c r="B83" s="19"/>
      <c r="C83" s="20" t="s">
        <v>51</v>
      </c>
      <c r="D83" s="20" t="s">
        <v>52</v>
      </c>
      <c r="E83" s="20" t="s">
        <v>39</v>
      </c>
      <c r="F83" s="21" t="n">
        <v>29607</v>
      </c>
      <c r="G83" s="22" t="s">
        <v>179</v>
      </c>
      <c r="H83" s="23"/>
      <c r="I83" s="23"/>
      <c r="J83" s="23"/>
      <c r="K83" s="23" t="n">
        <v>228.25</v>
      </c>
      <c r="L83" s="24"/>
      <c r="M83" s="25" t="n">
        <f aca="false">SUM(H83:J83,K83/1.12)</f>
        <v>203.794642857143</v>
      </c>
      <c r="N83" s="25" t="n">
        <f aca="false">K83/1.12*0.12</f>
        <v>24.4553571428571</v>
      </c>
      <c r="O83" s="25" t="n">
        <f aca="false">-SUM(I83:J83,K83/1.12)*L83</f>
        <v>-0</v>
      </c>
      <c r="P83" s="25" t="n">
        <v>203.79</v>
      </c>
      <c r="Q83" s="25"/>
      <c r="R83" s="25"/>
      <c r="S83" s="25"/>
      <c r="T83" s="26"/>
      <c r="U83" s="26"/>
      <c r="V83" s="26"/>
      <c r="W83" s="26"/>
      <c r="X83" s="26"/>
      <c r="Y83" s="31"/>
      <c r="Z83" s="25"/>
      <c r="AA83" s="25"/>
      <c r="AB83" s="25"/>
      <c r="AC83" s="26"/>
      <c r="AD83" s="26"/>
      <c r="AE83" s="27"/>
      <c r="AF83" s="27"/>
      <c r="AG83" s="28" t="n">
        <f aca="false">-SUM(N83:AF83)</f>
        <v>-228.245357142857</v>
      </c>
      <c r="AH83" s="29" t="n">
        <f aca="false">SUM(H83:K83)+AG83+O83</f>
        <v>0.00464285714286916</v>
      </c>
    </row>
    <row r="84" s="30" customFormat="true" ht="19.5" hidden="false" customHeight="true" outlineLevel="0" collapsed="false">
      <c r="A84" s="18" t="n">
        <v>43127</v>
      </c>
      <c r="B84" s="19"/>
      <c r="C84" s="20" t="s">
        <v>180</v>
      </c>
      <c r="D84" s="20" t="s">
        <v>71</v>
      </c>
      <c r="E84" s="20" t="s">
        <v>72</v>
      </c>
      <c r="F84" s="21" t="n">
        <v>5606</v>
      </c>
      <c r="G84" s="22" t="s">
        <v>181</v>
      </c>
      <c r="H84" s="23"/>
      <c r="I84" s="23"/>
      <c r="J84" s="23"/>
      <c r="K84" s="23" t="n">
        <v>2283.25</v>
      </c>
      <c r="L84" s="24" t="n">
        <v>0.01</v>
      </c>
      <c r="M84" s="25" t="n">
        <f aca="false">SUM(H84:J84,K84/1.12)</f>
        <v>2038.61607142857</v>
      </c>
      <c r="N84" s="25" t="n">
        <f aca="false">K84/1.12*0.12</f>
        <v>244.633928571429</v>
      </c>
      <c r="O84" s="25" t="n">
        <f aca="false">-SUM(I84:J84,K84/1.12)*L84</f>
        <v>-20.3861607142857</v>
      </c>
      <c r="P84" s="25" t="n">
        <v>2038.62</v>
      </c>
      <c r="Q84" s="25"/>
      <c r="R84" s="25"/>
      <c r="S84" s="25"/>
      <c r="T84" s="26"/>
      <c r="U84" s="26"/>
      <c r="V84" s="26"/>
      <c r="W84" s="26"/>
      <c r="X84" s="26"/>
      <c r="Y84" s="31"/>
      <c r="Z84" s="25"/>
      <c r="AA84" s="25"/>
      <c r="AB84" s="25"/>
      <c r="AC84" s="26"/>
      <c r="AD84" s="26"/>
      <c r="AE84" s="27"/>
      <c r="AF84" s="27"/>
      <c r="AG84" s="28" t="n">
        <f aca="false">-SUM(N84:AF84)</f>
        <v>-2262.86776785714</v>
      </c>
      <c r="AH84" s="29" t="n">
        <f aca="false">SUM(H84:K84)+AG84+O84</f>
        <v>-0.00392857142826841</v>
      </c>
    </row>
    <row r="85" s="30" customFormat="true" ht="19.5" hidden="false" customHeight="true" outlineLevel="0" collapsed="false">
      <c r="A85" s="18" t="n">
        <v>43127</v>
      </c>
      <c r="B85" s="19"/>
      <c r="C85" s="20" t="s">
        <v>68</v>
      </c>
      <c r="D85" s="20"/>
      <c r="E85" s="20"/>
      <c r="F85" s="21"/>
      <c r="G85" s="22" t="s">
        <v>182</v>
      </c>
      <c r="H85" s="23" t="n">
        <v>120</v>
      </c>
      <c r="I85" s="23"/>
      <c r="J85" s="23"/>
      <c r="K85" s="23"/>
      <c r="L85" s="24"/>
      <c r="M85" s="25" t="n">
        <f aca="false">SUM(H85:J85,K85/1.12)</f>
        <v>120</v>
      </c>
      <c r="N85" s="25" t="n">
        <f aca="false">K85/1.12*0.12</f>
        <v>0</v>
      </c>
      <c r="O85" s="25" t="n">
        <f aca="false">-SUM(I85:J85,K85/1.12)*L85</f>
        <v>-0</v>
      </c>
      <c r="P85" s="25"/>
      <c r="Q85" s="25"/>
      <c r="R85" s="25"/>
      <c r="S85" s="25"/>
      <c r="T85" s="26"/>
      <c r="U85" s="26"/>
      <c r="V85" s="26"/>
      <c r="W85" s="26"/>
      <c r="X85" s="26"/>
      <c r="Y85" s="31"/>
      <c r="Z85" s="25"/>
      <c r="AA85" s="25" t="n">
        <v>120</v>
      </c>
      <c r="AB85" s="25"/>
      <c r="AC85" s="26"/>
      <c r="AD85" s="26"/>
      <c r="AE85" s="27"/>
      <c r="AF85" s="27"/>
      <c r="AG85" s="28" t="n">
        <f aca="false">-SUM(N85:AF85)</f>
        <v>-120</v>
      </c>
      <c r="AH85" s="29" t="n">
        <f aca="false">SUM(H85:K85)+AG85+O85</f>
        <v>0</v>
      </c>
    </row>
    <row r="86" s="30" customFormat="true" ht="19.5" hidden="false" customHeight="true" outlineLevel="0" collapsed="false">
      <c r="A86" s="18" t="n">
        <v>43130</v>
      </c>
      <c r="B86" s="19"/>
      <c r="C86" s="20" t="s">
        <v>183</v>
      </c>
      <c r="D86" s="20" t="s">
        <v>184</v>
      </c>
      <c r="E86" s="20" t="s">
        <v>65</v>
      </c>
      <c r="F86" s="21" t="n">
        <v>156708</v>
      </c>
      <c r="G86" s="22" t="s">
        <v>185</v>
      </c>
      <c r="H86" s="23"/>
      <c r="I86" s="23"/>
      <c r="J86" s="23"/>
      <c r="K86" s="23" t="n">
        <v>240</v>
      </c>
      <c r="L86" s="24"/>
      <c r="M86" s="25" t="n">
        <f aca="false">SUM(H86:J86,K86/1.12)</f>
        <v>214.285714285714</v>
      </c>
      <c r="N86" s="25" t="n">
        <f aca="false">K86/1.12*0.12</f>
        <v>25.7142857142857</v>
      </c>
      <c r="O86" s="25" t="n">
        <f aca="false">-SUM(I86:J86,K86/1.12)*L86</f>
        <v>-0</v>
      </c>
      <c r="P86" s="25"/>
      <c r="Q86" s="25"/>
      <c r="R86" s="25"/>
      <c r="S86" s="25"/>
      <c r="T86" s="26"/>
      <c r="U86" s="26"/>
      <c r="V86" s="26"/>
      <c r="W86" s="26"/>
      <c r="X86" s="26"/>
      <c r="Y86" s="31"/>
      <c r="Z86" s="25" t="n">
        <v>214.29</v>
      </c>
      <c r="AA86" s="25"/>
      <c r="AB86" s="25"/>
      <c r="AC86" s="26"/>
      <c r="AD86" s="26"/>
      <c r="AE86" s="27"/>
      <c r="AF86" s="27"/>
      <c r="AG86" s="28" t="n">
        <f aca="false">-SUM(N86:AF86)</f>
        <v>-240.004285714286</v>
      </c>
      <c r="AH86" s="29" t="n">
        <f aca="false">SUM(H86:K86)+AG86+O86</f>
        <v>-0.00428571428571445</v>
      </c>
    </row>
    <row r="87" s="30" customFormat="true" ht="19.5" hidden="false" customHeight="true" outlineLevel="0" collapsed="false">
      <c r="A87" s="18" t="n">
        <v>43130</v>
      </c>
      <c r="B87" s="19"/>
      <c r="C87" s="20" t="s">
        <v>63</v>
      </c>
      <c r="D87" s="20" t="s">
        <v>64</v>
      </c>
      <c r="E87" s="20" t="s">
        <v>65</v>
      </c>
      <c r="F87" s="21" t="n">
        <v>69715</v>
      </c>
      <c r="G87" s="20" t="s">
        <v>186</v>
      </c>
      <c r="H87" s="23"/>
      <c r="I87" s="23"/>
      <c r="J87" s="23" t="n">
        <v>190.55</v>
      </c>
      <c r="K87" s="23"/>
      <c r="L87" s="24"/>
      <c r="M87" s="25" t="n">
        <f aca="false">SUM(H87:J87,K87/1.12)</f>
        <v>190.55</v>
      </c>
      <c r="N87" s="25" t="n">
        <f aca="false">K87/1.12*0.12</f>
        <v>0</v>
      </c>
      <c r="O87" s="25" t="n">
        <f aca="false">-SUM(I87:J87,K87/1.12)*L87</f>
        <v>-0</v>
      </c>
      <c r="P87" s="25" t="n">
        <v>190.55</v>
      </c>
      <c r="Q87" s="25"/>
      <c r="R87" s="25"/>
      <c r="S87" s="25"/>
      <c r="T87" s="26"/>
      <c r="U87" s="26"/>
      <c r="V87" s="26"/>
      <c r="W87" s="26"/>
      <c r="X87" s="26"/>
      <c r="Y87" s="31"/>
      <c r="Z87" s="25"/>
      <c r="AA87" s="25"/>
      <c r="AB87" s="25"/>
      <c r="AC87" s="26"/>
      <c r="AD87" s="26"/>
      <c r="AE87" s="27"/>
      <c r="AF87" s="27"/>
      <c r="AG87" s="28" t="n">
        <f aca="false">-SUM(N87:AF87)</f>
        <v>-190.55</v>
      </c>
      <c r="AH87" s="29" t="n">
        <f aca="false">SUM(H87:K87)+AG87+O87</f>
        <v>0</v>
      </c>
    </row>
    <row r="88" s="30" customFormat="true" ht="19.5" hidden="false" customHeight="true" outlineLevel="0" collapsed="false">
      <c r="A88" s="18" t="n">
        <v>43130</v>
      </c>
      <c r="B88" s="19"/>
      <c r="C88" s="20" t="s">
        <v>63</v>
      </c>
      <c r="D88" s="20" t="s">
        <v>64</v>
      </c>
      <c r="E88" s="20" t="s">
        <v>65</v>
      </c>
      <c r="F88" s="21" t="n">
        <v>69715</v>
      </c>
      <c r="G88" s="22" t="s">
        <v>115</v>
      </c>
      <c r="H88" s="23"/>
      <c r="I88" s="23"/>
      <c r="J88" s="23"/>
      <c r="K88" s="23" t="n">
        <v>206.25</v>
      </c>
      <c r="L88" s="24"/>
      <c r="M88" s="25" t="n">
        <f aca="false">SUM(H88:J88,K88/1.12)</f>
        <v>184.151785714286</v>
      </c>
      <c r="N88" s="25" t="n">
        <f aca="false">K88/1.12*0.12</f>
        <v>22.0982142857143</v>
      </c>
      <c r="O88" s="25" t="n">
        <f aca="false">-SUM(I88:J88,K88/1.12)*L88</f>
        <v>-0</v>
      </c>
      <c r="P88" s="25"/>
      <c r="Q88" s="25"/>
      <c r="R88" s="25" t="n">
        <v>184.15</v>
      </c>
      <c r="S88" s="25"/>
      <c r="T88" s="26"/>
      <c r="U88" s="26"/>
      <c r="V88" s="26"/>
      <c r="W88" s="26"/>
      <c r="X88" s="26"/>
      <c r="Y88" s="31"/>
      <c r="Z88" s="25"/>
      <c r="AA88" s="25"/>
      <c r="AB88" s="25"/>
      <c r="AC88" s="26"/>
      <c r="AD88" s="26"/>
      <c r="AE88" s="27"/>
      <c r="AF88" s="27"/>
      <c r="AG88" s="28" t="n">
        <f aca="false">-SUM(N88:AF88)</f>
        <v>-206.248214285714</v>
      </c>
      <c r="AH88" s="29" t="n">
        <f aca="false">SUM(H88:K88)+AG88+O88</f>
        <v>0.00178571428571672</v>
      </c>
    </row>
    <row r="89" s="30" customFormat="true" ht="19.5" hidden="false" customHeight="true" outlineLevel="0" collapsed="false">
      <c r="A89" s="18" t="n">
        <v>43130</v>
      </c>
      <c r="B89" s="19"/>
      <c r="C89" s="20" t="s">
        <v>63</v>
      </c>
      <c r="D89" s="20" t="s">
        <v>64</v>
      </c>
      <c r="E89" s="20" t="s">
        <v>65</v>
      </c>
      <c r="F89" s="21" t="n">
        <v>69715</v>
      </c>
      <c r="G89" s="22" t="s">
        <v>187</v>
      </c>
      <c r="H89" s="23"/>
      <c r="I89" s="23"/>
      <c r="J89" s="23"/>
      <c r="K89" s="23" t="n">
        <v>35</v>
      </c>
      <c r="L89" s="24"/>
      <c r="M89" s="25" t="n">
        <f aca="false">SUM(H89:J89,K89/1.12)</f>
        <v>31.25</v>
      </c>
      <c r="N89" s="25" t="n">
        <f aca="false">K89/1.12*0.12</f>
        <v>3.75</v>
      </c>
      <c r="O89" s="25" t="n">
        <f aca="false">-SUM(I89:J89,K89/1.12)*L89</f>
        <v>-0</v>
      </c>
      <c r="P89" s="25" t="n">
        <v>31.25</v>
      </c>
      <c r="Q89" s="25"/>
      <c r="R89" s="25"/>
      <c r="S89" s="25"/>
      <c r="T89" s="26"/>
      <c r="U89" s="26"/>
      <c r="V89" s="26"/>
      <c r="W89" s="26"/>
      <c r="X89" s="26"/>
      <c r="Y89" s="31"/>
      <c r="Z89" s="25"/>
      <c r="AA89" s="25"/>
      <c r="AB89" s="25"/>
      <c r="AC89" s="26"/>
      <c r="AD89" s="26"/>
      <c r="AE89" s="27"/>
      <c r="AF89" s="27"/>
      <c r="AG89" s="28" t="n">
        <f aca="false">-SUM(N89:AF89)</f>
        <v>-35</v>
      </c>
      <c r="AH89" s="29" t="n">
        <f aca="false">SUM(H89:K89)+AG89+O89</f>
        <v>0</v>
      </c>
    </row>
    <row r="90" s="30" customFormat="true" ht="19.5" hidden="false" customHeight="true" outlineLevel="0" collapsed="false">
      <c r="A90" s="18" t="n">
        <v>43130</v>
      </c>
      <c r="B90" s="19"/>
      <c r="C90" s="20" t="s">
        <v>188</v>
      </c>
      <c r="D90" s="20"/>
      <c r="E90" s="20"/>
      <c r="F90" s="21"/>
      <c r="G90" s="22" t="s">
        <v>189</v>
      </c>
      <c r="H90" s="23" t="n">
        <v>500</v>
      </c>
      <c r="I90" s="23"/>
      <c r="J90" s="23"/>
      <c r="K90" s="23"/>
      <c r="L90" s="24"/>
      <c r="M90" s="25" t="n">
        <f aca="false">SUM(H90:J90,K90/1.12)</f>
        <v>500</v>
      </c>
      <c r="N90" s="25" t="n">
        <f aca="false">K90/1.12*0.12</f>
        <v>0</v>
      </c>
      <c r="O90" s="25" t="n">
        <f aca="false">-SUM(I90:J90,K90/1.12)*L90</f>
        <v>-0</v>
      </c>
      <c r="P90" s="25"/>
      <c r="Q90" s="25"/>
      <c r="R90" s="25"/>
      <c r="S90" s="25"/>
      <c r="T90" s="26"/>
      <c r="U90" s="26"/>
      <c r="V90" s="26"/>
      <c r="W90" s="26"/>
      <c r="X90" s="26"/>
      <c r="Y90" s="31"/>
      <c r="Z90" s="25"/>
      <c r="AA90" s="25"/>
      <c r="AB90" s="25"/>
      <c r="AC90" s="26"/>
      <c r="AD90" s="26" t="n">
        <v>500</v>
      </c>
      <c r="AE90" s="27"/>
      <c r="AF90" s="27"/>
      <c r="AG90" s="28" t="n">
        <f aca="false">-SUM(N90:AF90)</f>
        <v>-500</v>
      </c>
      <c r="AH90" s="29" t="n">
        <f aca="false">SUM(H90:K90)+AG90+O90</f>
        <v>0</v>
      </c>
    </row>
    <row r="91" s="30" customFormat="true" ht="19.5" hidden="false" customHeight="true" outlineLevel="0" collapsed="false">
      <c r="A91" s="18" t="n">
        <v>43130</v>
      </c>
      <c r="B91" s="19"/>
      <c r="C91" s="20" t="s">
        <v>96</v>
      </c>
      <c r="D91" s="20"/>
      <c r="E91" s="20"/>
      <c r="F91" s="21"/>
      <c r="G91" s="22" t="s">
        <v>190</v>
      </c>
      <c r="H91" s="23" t="n">
        <v>114</v>
      </c>
      <c r="I91" s="23"/>
      <c r="J91" s="23"/>
      <c r="K91" s="23"/>
      <c r="L91" s="24"/>
      <c r="M91" s="25" t="n">
        <f aca="false">SUM(H91:J91,K91/1.12)</f>
        <v>114</v>
      </c>
      <c r="N91" s="25" t="n">
        <f aca="false">K91/1.12*0.12</f>
        <v>0</v>
      </c>
      <c r="O91" s="25" t="n">
        <f aca="false">-SUM(I91:J91,K91/1.12)*L91</f>
        <v>-0</v>
      </c>
      <c r="P91" s="25"/>
      <c r="Q91" s="25"/>
      <c r="R91" s="25"/>
      <c r="S91" s="25"/>
      <c r="T91" s="26"/>
      <c r="U91" s="26"/>
      <c r="V91" s="26"/>
      <c r="W91" s="26"/>
      <c r="X91" s="26"/>
      <c r="Y91" s="31"/>
      <c r="Z91" s="25" t="n">
        <v>114</v>
      </c>
      <c r="AA91" s="25"/>
      <c r="AB91" s="25"/>
      <c r="AC91" s="26"/>
      <c r="AD91" s="26"/>
      <c r="AE91" s="27"/>
      <c r="AF91" s="27"/>
      <c r="AG91" s="28" t="n">
        <f aca="false">-SUM(N91:AF91)</f>
        <v>-114</v>
      </c>
      <c r="AH91" s="29" t="n">
        <f aca="false">SUM(H91:K91)+AG91+O91</f>
        <v>0</v>
      </c>
    </row>
    <row r="92" s="30" customFormat="true" ht="19.5" hidden="false" customHeight="true" outlineLevel="0" collapsed="false">
      <c r="A92" s="18" t="n">
        <v>43131</v>
      </c>
      <c r="B92" s="19"/>
      <c r="C92" s="20" t="s">
        <v>63</v>
      </c>
      <c r="D92" s="20" t="s">
        <v>64</v>
      </c>
      <c r="E92" s="20" t="s">
        <v>65</v>
      </c>
      <c r="F92" s="21" t="n">
        <v>68691</v>
      </c>
      <c r="G92" s="22" t="s">
        <v>191</v>
      </c>
      <c r="H92" s="23"/>
      <c r="I92" s="23"/>
      <c r="J92" s="23" t="n">
        <v>968.3</v>
      </c>
      <c r="K92" s="23"/>
      <c r="L92" s="24"/>
      <c r="M92" s="25" t="n">
        <f aca="false">SUM(H92:J92,K92/1.12)</f>
        <v>968.3</v>
      </c>
      <c r="N92" s="25" t="n">
        <f aca="false">K92/1.12*0.12</f>
        <v>0</v>
      </c>
      <c r="O92" s="25" t="n">
        <f aca="false">-SUM(I92:J92,K92/1.12)*L92</f>
        <v>-0</v>
      </c>
      <c r="P92" s="25" t="n">
        <v>968.3</v>
      </c>
      <c r="Q92" s="25"/>
      <c r="R92" s="25"/>
      <c r="S92" s="25"/>
      <c r="T92" s="26"/>
      <c r="U92" s="26"/>
      <c r="V92" s="26"/>
      <c r="W92" s="26"/>
      <c r="X92" s="26"/>
      <c r="Y92" s="31"/>
      <c r="Z92" s="25"/>
      <c r="AA92" s="25"/>
      <c r="AB92" s="25"/>
      <c r="AC92" s="26"/>
      <c r="AD92" s="26"/>
      <c r="AE92" s="27"/>
      <c r="AF92" s="27"/>
      <c r="AG92" s="28" t="n">
        <f aca="false">-SUM(N92:AF92)</f>
        <v>-968.3</v>
      </c>
      <c r="AH92" s="29" t="n">
        <f aca="false">SUM(H92:K92)+AG92+O92</f>
        <v>0</v>
      </c>
    </row>
    <row r="93" s="30" customFormat="true" ht="19.5" hidden="false" customHeight="true" outlineLevel="0" collapsed="false">
      <c r="A93" s="18" t="n">
        <v>43131</v>
      </c>
      <c r="B93" s="19"/>
      <c r="C93" s="20" t="s">
        <v>63</v>
      </c>
      <c r="D93" s="20" t="s">
        <v>64</v>
      </c>
      <c r="E93" s="20" t="s">
        <v>65</v>
      </c>
      <c r="F93" s="21" t="n">
        <v>68691</v>
      </c>
      <c r="G93" s="22" t="s">
        <v>192</v>
      </c>
      <c r="H93" s="23"/>
      <c r="I93" s="23"/>
      <c r="J93" s="23"/>
      <c r="K93" s="23" t="n">
        <f aca="false">747.9+89.75</f>
        <v>837.65</v>
      </c>
      <c r="L93" s="24"/>
      <c r="M93" s="25" t="n">
        <f aca="false">SUM(H93:J93,K93/1.12)</f>
        <v>747.901785714286</v>
      </c>
      <c r="N93" s="25" t="n">
        <f aca="false">K93/1.12*0.12</f>
        <v>89.7482142857143</v>
      </c>
      <c r="O93" s="25" t="n">
        <f aca="false">-SUM(I93:J93,K93/1.12)*L93</f>
        <v>-0</v>
      </c>
      <c r="P93" s="25" t="n">
        <v>747.9</v>
      </c>
      <c r="Q93" s="25"/>
      <c r="R93" s="25"/>
      <c r="S93" s="25"/>
      <c r="T93" s="26"/>
      <c r="U93" s="26"/>
      <c r="V93" s="26"/>
      <c r="W93" s="26"/>
      <c r="X93" s="26"/>
      <c r="Y93" s="31"/>
      <c r="Z93" s="25"/>
      <c r="AA93" s="25"/>
      <c r="AB93" s="25"/>
      <c r="AC93" s="26"/>
      <c r="AD93" s="26"/>
      <c r="AE93" s="27"/>
      <c r="AF93" s="27"/>
      <c r="AG93" s="28" t="n">
        <f aca="false">-SUM(N93:AF93)</f>
        <v>-837.648214285714</v>
      </c>
      <c r="AH93" s="29" t="n">
        <f aca="false">SUM(H93:K93)+AG93+O93</f>
        <v>0.0017857142856883</v>
      </c>
    </row>
    <row r="94" s="30" customFormat="true" ht="19.5" hidden="false" customHeight="true" outlineLevel="0" collapsed="false">
      <c r="A94" s="18"/>
      <c r="B94" s="19"/>
      <c r="C94" s="47"/>
      <c r="D94" s="47"/>
      <c r="E94" s="47"/>
      <c r="F94" s="21"/>
      <c r="G94" s="22"/>
      <c r="H94" s="23"/>
      <c r="I94" s="23"/>
      <c r="J94" s="23"/>
      <c r="K94" s="23"/>
      <c r="L94" s="24"/>
      <c r="M94" s="25" t="n">
        <f aca="false">SUM(H94:J94,K94/1.12)</f>
        <v>0</v>
      </c>
      <c r="N94" s="25" t="n">
        <f aca="false">K94/1.12*0.12</f>
        <v>0</v>
      </c>
      <c r="O94" s="25" t="n">
        <f aca="false">-SUM(I94:J94,K94/1.12)*L94</f>
        <v>-0</v>
      </c>
      <c r="P94" s="25"/>
      <c r="Q94" s="25"/>
      <c r="R94" s="25"/>
      <c r="S94" s="25"/>
      <c r="T94" s="26"/>
      <c r="U94" s="26"/>
      <c r="V94" s="26"/>
      <c r="W94" s="26"/>
      <c r="X94" s="26"/>
      <c r="Y94" s="31"/>
      <c r="Z94" s="25"/>
      <c r="AA94" s="25"/>
      <c r="AB94" s="25"/>
      <c r="AC94" s="26"/>
      <c r="AD94" s="26"/>
      <c r="AE94" s="27"/>
      <c r="AF94" s="27"/>
      <c r="AG94" s="28" t="n">
        <f aca="false">-SUM(N94:AF94)</f>
        <v>-0</v>
      </c>
      <c r="AH94" s="29" t="n">
        <f aca="false">SUM(H94:K94)+AG94+O94</f>
        <v>0</v>
      </c>
    </row>
    <row r="95" s="55" customFormat="true" ht="12" hidden="false" customHeight="true" outlineLevel="0" collapsed="false">
      <c r="A95" s="48"/>
      <c r="B95" s="49"/>
      <c r="C95" s="50"/>
      <c r="D95" s="51"/>
      <c r="E95" s="51"/>
      <c r="F95" s="52"/>
      <c r="G95" s="50"/>
      <c r="H95" s="53" t="n">
        <f aca="false">SUM(H5:H94)</f>
        <v>2877</v>
      </c>
      <c r="I95" s="53" t="n">
        <f aca="false">SUM(I5:I94)</f>
        <v>0</v>
      </c>
      <c r="J95" s="53" t="n">
        <f aca="false">SUM(J5:J94)</f>
        <v>26013.91</v>
      </c>
      <c r="K95" s="53" t="n">
        <f aca="false">SUM(K5:K94)</f>
        <v>31123.45</v>
      </c>
      <c r="L95" s="53" t="n">
        <f aca="false">SUM(L5:L94)</f>
        <v>0.18</v>
      </c>
      <c r="M95" s="53" t="n">
        <f aca="false">SUM(M5:M94)</f>
        <v>56679.7046428571</v>
      </c>
      <c r="N95" s="53" t="n">
        <f aca="false">SUM(N5:N94)</f>
        <v>3334.65535714286</v>
      </c>
      <c r="O95" s="53" t="n">
        <f aca="false">SUM(O5:O94)</f>
        <v>-224.522742857143</v>
      </c>
      <c r="P95" s="53" t="n">
        <f aca="false">SUM(P5:P94)</f>
        <v>44796.08</v>
      </c>
      <c r="Q95" s="53" t="n">
        <f aca="false">SUM(Q5:Q94)</f>
        <v>684.29</v>
      </c>
      <c r="R95" s="53" t="n">
        <f aca="false">SUM(R5:R94)</f>
        <v>458.16</v>
      </c>
      <c r="S95" s="53" t="n">
        <f aca="false">SUM(S5:S94)</f>
        <v>2297.57</v>
      </c>
      <c r="T95" s="53" t="n">
        <f aca="false">SUM(T5:T94)</f>
        <v>632.15</v>
      </c>
      <c r="U95" s="53" t="n">
        <f aca="false">SUM(U5:U94)</f>
        <v>0</v>
      </c>
      <c r="V95" s="53" t="n">
        <f aca="false">SUM(V5:V94)</f>
        <v>34</v>
      </c>
      <c r="W95" s="53" t="n">
        <f aca="false">SUM(W5:W94)</f>
        <v>0</v>
      </c>
      <c r="X95" s="53" t="n">
        <f aca="false">SUM(X5:X94)</f>
        <v>0</v>
      </c>
      <c r="Y95" s="53" t="n">
        <f aca="false">SUM(Y5:Y94)</f>
        <v>3183.03</v>
      </c>
      <c r="Z95" s="53" t="n">
        <f aca="false">SUM(Z5:Z94)</f>
        <v>331.42</v>
      </c>
      <c r="AA95" s="53" t="n">
        <f aca="false">SUM(AA5:AA94)</f>
        <v>963</v>
      </c>
      <c r="AB95" s="53" t="n">
        <f aca="false">SUM(AB5:AB94)</f>
        <v>0</v>
      </c>
      <c r="AC95" s="53" t="n">
        <f aca="false">SUM(AC5:AC94)</f>
        <v>0</v>
      </c>
      <c r="AD95" s="53" t="n">
        <f aca="false">SUM(AD5:AD94)</f>
        <v>500</v>
      </c>
      <c r="AE95" s="53" t="n">
        <f aca="false">SUM(AE5:AE94)</f>
        <v>2300</v>
      </c>
      <c r="AF95" s="54" t="n">
        <f aca="false">SUM(AF5:AF94)</f>
        <v>500</v>
      </c>
      <c r="AG95" s="53" t="n">
        <f aca="false">SUM(AG5:AG94)</f>
        <v>-59789.8326142857</v>
      </c>
      <c r="AH95" s="53" t="n">
        <f aca="false">SUM(AH5:AH94)</f>
        <v>0.0046428571441044</v>
      </c>
    </row>
    <row r="96" customFormat="false" ht="12" hidden="false" customHeight="true" outlineLevel="0" collapsed="false"/>
    <row r="97" customFormat="false" ht="12" hidden="false" customHeight="true" outlineLevel="0" collapsed="false">
      <c r="K97" s="56" t="n">
        <f aca="false">+K95+J95+H95</f>
        <v>60014.36</v>
      </c>
      <c r="AG97" s="56" t="n">
        <f aca="false">+AG95</f>
        <v>-59789.8326142857</v>
      </c>
    </row>
    <row r="98" customFormat="false" ht="12" hidden="false" customHeight="true" outlineLevel="0" collapsed="false"/>
    <row r="99" customFormat="false" ht="12" hidden="false" customHeight="true" outlineLevel="0" collapsed="false">
      <c r="C99" s="57" t="s">
        <v>193</v>
      </c>
      <c r="G99" s="55"/>
      <c r="K99" s="58"/>
      <c r="L99" s="58"/>
      <c r="M99" s="58"/>
    </row>
    <row r="100" customFormat="false" ht="12" hidden="false" customHeight="true" outlineLevel="0" collapsed="false"/>
    <row r="101" customFormat="false" ht="12" hidden="false" customHeight="true" outlineLevel="0" collapsed="false"/>
    <row r="102" s="3" customFormat="true" ht="12" hidden="false" customHeight="true" outlineLevel="0" collapsed="false">
      <c r="K102" s="5"/>
      <c r="L102" s="6"/>
      <c r="M102" s="5"/>
      <c r="Y102" s="5"/>
    </row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>
      <c r="Q109" s="5" t="n">
        <v>0</v>
      </c>
    </row>
    <row r="110" customFormat="false" ht="12" hidden="false" customHeight="true" outlineLevel="0" collapsed="false"/>
  </sheetData>
  <mergeCells count="1">
    <mergeCell ref="K99:M9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9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10.26"/>
    <col collapsed="false" customWidth="true" hidden="true" outlineLevel="0" max="2" min="2" style="2" width="9.17"/>
    <col collapsed="false" customWidth="true" hidden="false" outlineLevel="0" max="3" min="3" style="3" width="28.45"/>
    <col collapsed="false" customWidth="true" hidden="false" outlineLevel="0" max="4" min="4" style="4" width="17.64"/>
    <col collapsed="false" customWidth="true" hidden="false" outlineLevel="0" max="5" min="5" style="4" width="28.62"/>
    <col collapsed="false" customWidth="true" hidden="false" outlineLevel="0" max="6" min="6" style="2" width="9.89"/>
    <col collapsed="false" customWidth="true" hidden="false" outlineLevel="0" max="7" min="7" style="3" width="39.79"/>
    <col collapsed="false" customWidth="true" hidden="false" outlineLevel="0" max="8" min="8" style="5" width="10.08"/>
    <col collapsed="false" customWidth="true" hidden="false" outlineLevel="0" max="9" min="9" style="5" width="10.62"/>
    <col collapsed="false" customWidth="true" hidden="false" outlineLevel="0" max="10" min="10" style="5" width="12.23"/>
    <col collapsed="false" customWidth="true" hidden="false" outlineLevel="0" max="11" min="11" style="5" width="13.14"/>
    <col collapsed="false" customWidth="true" hidden="false" outlineLevel="0" max="12" min="12" style="6" width="9.89"/>
    <col collapsed="false" customWidth="true" hidden="false" outlineLevel="0" max="13" min="13" style="5" width="12.23"/>
    <col collapsed="false" customWidth="true" hidden="false" outlineLevel="0" max="14" min="14" style="5" width="10.8"/>
    <col collapsed="false" customWidth="true" hidden="false" outlineLevel="0" max="15" min="15" style="5" width="11.34"/>
    <col collapsed="false" customWidth="true" hidden="false" outlineLevel="0" max="16" min="16" style="5" width="12.41"/>
    <col collapsed="false" customWidth="true" hidden="false" outlineLevel="0" max="17" min="17" style="5" width="9.89"/>
    <col collapsed="false" customWidth="true" hidden="false" outlineLevel="0" max="18" min="18" style="5" width="9.71"/>
    <col collapsed="false" customWidth="true" hidden="false" outlineLevel="0" max="19" min="19" style="5" width="10.26"/>
    <col collapsed="false" customWidth="false" hidden="false" outlineLevel="0" max="21" min="20" style="5" width="11.52"/>
    <col collapsed="false" customWidth="true" hidden="false" outlineLevel="0" max="24" min="22" style="5" width="8.63"/>
    <col collapsed="false" customWidth="true" hidden="false" outlineLevel="0" max="25" min="25" style="5" width="11.69"/>
    <col collapsed="false" customWidth="true" hidden="false" outlineLevel="0" max="26" min="26" style="5" width="10.43"/>
    <col collapsed="false" customWidth="true" hidden="false" outlineLevel="0" max="27" min="27" style="5" width="8.45"/>
    <col collapsed="false" customWidth="true" hidden="false" outlineLevel="0" max="28" min="28" style="5" width="12.06"/>
    <col collapsed="false" customWidth="true" hidden="false" outlineLevel="0" max="30" min="29" style="5" width="10.08"/>
    <col collapsed="false" customWidth="true" hidden="false" outlineLevel="0" max="31" min="31" style="5" width="12.78"/>
    <col collapsed="false" customWidth="true" hidden="false" outlineLevel="0" max="32" min="32" style="5" width="0.18"/>
    <col collapsed="false" customWidth="true" hidden="false" outlineLevel="0" max="33" min="33" style="5" width="13.5"/>
    <col collapsed="false" customWidth="true" hidden="false" outlineLevel="0" max="34" min="34" style="3" width="9.54"/>
    <col collapsed="false" customWidth="false" hidden="false" outlineLevel="0" max="1025" min="35" style="3" width="11.52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550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6236</v>
      </c>
      <c r="AG3" s="10" t="n">
        <v>1002</v>
      </c>
    </row>
    <row r="4" s="17" customFormat="true" ht="43.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="76" customFormat="true" ht="24" hidden="false" customHeight="true" outlineLevel="0" collapsed="false">
      <c r="A5" s="69" t="n">
        <v>43253</v>
      </c>
      <c r="B5" s="70"/>
      <c r="C5" s="61" t="s">
        <v>41</v>
      </c>
      <c r="D5" s="61" t="s">
        <v>88</v>
      </c>
      <c r="E5" s="61" t="s">
        <v>43</v>
      </c>
      <c r="F5" s="21" t="n">
        <v>2448</v>
      </c>
      <c r="G5" s="21" t="s">
        <v>551</v>
      </c>
      <c r="H5" s="71"/>
      <c r="I5" s="71"/>
      <c r="J5" s="71" t="n">
        <v>2460</v>
      </c>
      <c r="K5" s="71"/>
      <c r="L5" s="72"/>
      <c r="M5" s="73" t="n">
        <f aca="false">SUM(H5:J5,K5/1.12)</f>
        <v>2460</v>
      </c>
      <c r="N5" s="73" t="n">
        <f aca="false">K5/1.12*0.12</f>
        <v>0</v>
      </c>
      <c r="O5" s="73" t="n">
        <f aca="false">-SUM(I5:J5,K5/1.12)*L5</f>
        <v>-0</v>
      </c>
      <c r="P5" s="73" t="n">
        <v>2460</v>
      </c>
      <c r="Q5" s="73"/>
      <c r="R5" s="73"/>
      <c r="S5" s="73"/>
      <c r="T5" s="74"/>
      <c r="U5" s="74"/>
      <c r="V5" s="74"/>
      <c r="W5" s="74"/>
      <c r="X5" s="74"/>
      <c r="Y5" s="73"/>
      <c r="Z5" s="73"/>
      <c r="AA5" s="73"/>
      <c r="AB5" s="73"/>
      <c r="AC5" s="74"/>
      <c r="AD5" s="74"/>
      <c r="AE5" s="75"/>
      <c r="AF5" s="75"/>
      <c r="AG5" s="73" t="n">
        <f aca="false">-SUM(N5:AF5)</f>
        <v>-2460</v>
      </c>
      <c r="AH5" s="29" t="n">
        <f aca="false">SUM(H5:K5)+AG5+O5</f>
        <v>0</v>
      </c>
    </row>
    <row r="6" s="30" customFormat="true" ht="19.5" hidden="false" customHeight="true" outlineLevel="0" collapsed="false">
      <c r="A6" s="18" t="n">
        <v>43253</v>
      </c>
      <c r="B6" s="19"/>
      <c r="C6" s="20" t="s">
        <v>45</v>
      </c>
      <c r="D6" s="20"/>
      <c r="E6" s="20"/>
      <c r="F6" s="21"/>
      <c r="G6" s="22" t="s">
        <v>197</v>
      </c>
      <c r="H6" s="23" t="n">
        <v>100</v>
      </c>
      <c r="I6" s="23"/>
      <c r="J6" s="23"/>
      <c r="K6" s="23"/>
      <c r="L6" s="24"/>
      <c r="M6" s="25" t="n">
        <f aca="false">SUM(H6:J6,K6/1.12)</f>
        <v>100</v>
      </c>
      <c r="N6" s="25" t="n">
        <f aca="false">K6/1.12*0.12</f>
        <v>0</v>
      </c>
      <c r="O6" s="25" t="n">
        <f aca="false">-SUM(I6:J6,K6/1.12)*L6</f>
        <v>-0</v>
      </c>
      <c r="P6" s="25"/>
      <c r="Q6" s="25"/>
      <c r="R6" s="25"/>
      <c r="S6" s="25"/>
      <c r="T6" s="26"/>
      <c r="U6" s="26"/>
      <c r="V6" s="26"/>
      <c r="W6" s="26"/>
      <c r="X6" s="26"/>
      <c r="Y6" s="25"/>
      <c r="Z6" s="25"/>
      <c r="AA6" s="25" t="n">
        <v>100</v>
      </c>
      <c r="AB6" s="25"/>
      <c r="AC6" s="26"/>
      <c r="AD6" s="26"/>
      <c r="AE6" s="27"/>
      <c r="AF6" s="27"/>
      <c r="AG6" s="25" t="n">
        <f aca="false">-SUM(N6:AF6)</f>
        <v>-100</v>
      </c>
      <c r="AH6" s="29" t="n">
        <f aca="false">SUM(H6:K6)+AG6+O6</f>
        <v>0</v>
      </c>
    </row>
    <row r="7" s="30" customFormat="true" ht="22.5" hidden="false" customHeight="false" outlineLevel="0" collapsed="false">
      <c r="A7" s="18" t="n">
        <v>43253</v>
      </c>
      <c r="B7" s="19"/>
      <c r="C7" s="20" t="s">
        <v>63</v>
      </c>
      <c r="D7" s="20" t="s">
        <v>64</v>
      </c>
      <c r="E7" s="20" t="s">
        <v>65</v>
      </c>
      <c r="F7" s="21" t="n">
        <v>83215</v>
      </c>
      <c r="G7" s="22" t="s">
        <v>552</v>
      </c>
      <c r="H7" s="23"/>
      <c r="I7" s="23"/>
      <c r="J7" s="23"/>
      <c r="K7" s="23" t="n">
        <v>1137.45</v>
      </c>
      <c r="L7" s="24"/>
      <c r="M7" s="25" t="n">
        <f aca="false">SUM(H7:J7,K7/1.12)</f>
        <v>1015.58035714286</v>
      </c>
      <c r="N7" s="25" t="n">
        <f aca="false">K7/1.12*0.12</f>
        <v>121.869642857143</v>
      </c>
      <c r="O7" s="25" t="n">
        <f aca="false">-SUM(I7:J7,K7/1.12)*L7</f>
        <v>-0</v>
      </c>
      <c r="P7" s="25" t="n">
        <v>1015.58</v>
      </c>
      <c r="Q7" s="25"/>
      <c r="R7" s="25"/>
      <c r="S7" s="25"/>
      <c r="T7" s="26"/>
      <c r="U7" s="26"/>
      <c r="V7" s="26"/>
      <c r="W7" s="26"/>
      <c r="X7" s="26"/>
      <c r="Y7" s="25"/>
      <c r="Z7" s="25"/>
      <c r="AA7" s="25"/>
      <c r="AB7" s="25"/>
      <c r="AC7" s="26"/>
      <c r="AD7" s="26"/>
      <c r="AE7" s="27"/>
      <c r="AF7" s="27"/>
      <c r="AG7" s="25" t="n">
        <f aca="false">-SUM(N7:AF7)</f>
        <v>-1137.44964285714</v>
      </c>
      <c r="AH7" s="29" t="n">
        <f aca="false">SUM(H7:K7)+AG7+O7</f>
        <v>0.000357142857183135</v>
      </c>
    </row>
    <row r="8" s="30" customFormat="true" ht="19.5" hidden="false" customHeight="true" outlineLevel="0" collapsed="false">
      <c r="A8" s="18" t="n">
        <v>43253</v>
      </c>
      <c r="B8" s="19"/>
      <c r="C8" s="20" t="s">
        <v>63</v>
      </c>
      <c r="D8" s="20" t="s">
        <v>64</v>
      </c>
      <c r="E8" s="20" t="s">
        <v>65</v>
      </c>
      <c r="F8" s="21" t="n">
        <v>83215</v>
      </c>
      <c r="G8" s="22" t="s">
        <v>553</v>
      </c>
      <c r="H8" s="23"/>
      <c r="I8" s="23"/>
      <c r="J8" s="23" t="n">
        <v>748.25</v>
      </c>
      <c r="K8" s="23"/>
      <c r="L8" s="24"/>
      <c r="M8" s="25" t="n">
        <f aca="false">SUM(H8:J8,K8/1.12)</f>
        <v>748.25</v>
      </c>
      <c r="N8" s="25" t="n">
        <f aca="false">K8/1.12*0.12</f>
        <v>0</v>
      </c>
      <c r="O8" s="25" t="n">
        <f aca="false">-SUM(I8:J8,K8/1.12)*L8</f>
        <v>-0</v>
      </c>
      <c r="P8" s="25" t="n">
        <v>748.25</v>
      </c>
      <c r="Q8" s="25"/>
      <c r="R8" s="25"/>
      <c r="S8" s="25"/>
      <c r="T8" s="26"/>
      <c r="U8" s="26"/>
      <c r="V8" s="26"/>
      <c r="W8" s="26"/>
      <c r="X8" s="26"/>
      <c r="Y8" s="25"/>
      <c r="Z8" s="25"/>
      <c r="AA8" s="25"/>
      <c r="AB8" s="25"/>
      <c r="AC8" s="26"/>
      <c r="AD8" s="26"/>
      <c r="AE8" s="27"/>
      <c r="AF8" s="27"/>
      <c r="AG8" s="25" t="n">
        <f aca="false">-SUM(N8:AF8)</f>
        <v>-748.25</v>
      </c>
      <c r="AH8" s="29" t="n">
        <f aca="false">SUM(H8:K8)+AG8+O8</f>
        <v>0</v>
      </c>
    </row>
    <row r="9" s="30" customFormat="true" ht="22.5" hidden="false" customHeight="true" outlineLevel="0" collapsed="false">
      <c r="A9" s="59" t="n">
        <v>43255</v>
      </c>
      <c r="B9" s="60"/>
      <c r="C9" s="20" t="s">
        <v>277</v>
      </c>
      <c r="D9" s="20" t="s">
        <v>52</v>
      </c>
      <c r="E9" s="20" t="s">
        <v>278</v>
      </c>
      <c r="F9" s="61" t="n">
        <v>25831</v>
      </c>
      <c r="G9" s="62" t="s">
        <v>233</v>
      </c>
      <c r="H9" s="23"/>
      <c r="I9" s="23"/>
      <c r="J9" s="23"/>
      <c r="K9" s="23" t="n">
        <v>92</v>
      </c>
      <c r="L9" s="24"/>
      <c r="M9" s="25" t="n">
        <f aca="false">SUM(H9:J9,K9/1.12)</f>
        <v>82.1428571428571</v>
      </c>
      <c r="N9" s="25" t="n">
        <f aca="false">K9/1.12*0.12</f>
        <v>9.85714285714286</v>
      </c>
      <c r="O9" s="25" t="n">
        <f aca="false">-SUM(I9:J9,K9/1.12)*L9</f>
        <v>-0</v>
      </c>
      <c r="P9" s="25" t="n">
        <v>82.14</v>
      </c>
      <c r="Q9" s="25"/>
      <c r="R9" s="25"/>
      <c r="S9" s="25"/>
      <c r="T9" s="26"/>
      <c r="U9" s="26"/>
      <c r="V9" s="26"/>
      <c r="W9" s="26"/>
      <c r="X9" s="26"/>
      <c r="Y9" s="25"/>
      <c r="Z9" s="25"/>
      <c r="AA9" s="25"/>
      <c r="AB9" s="25"/>
      <c r="AC9" s="25"/>
      <c r="AD9" s="25"/>
      <c r="AE9" s="25"/>
      <c r="AF9" s="25"/>
      <c r="AG9" s="25" t="n">
        <f aca="false">-SUM(N9:AF9)</f>
        <v>-91.9971428571429</v>
      </c>
      <c r="AH9" s="29" t="n">
        <f aca="false">SUM(H9:K9)+AG9+O9</f>
        <v>0.00285714285713823</v>
      </c>
    </row>
    <row r="10" s="30" customFormat="true" ht="21.75" hidden="false" customHeight="true" outlineLevel="0" collapsed="false">
      <c r="A10" s="59" t="n">
        <v>43256</v>
      </c>
      <c r="B10" s="60"/>
      <c r="C10" s="20" t="s">
        <v>398</v>
      </c>
      <c r="D10" s="20" t="s">
        <v>60</v>
      </c>
      <c r="E10" s="20" t="s">
        <v>399</v>
      </c>
      <c r="F10" s="61" t="n">
        <v>678530</v>
      </c>
      <c r="G10" s="21" t="s">
        <v>214</v>
      </c>
      <c r="H10" s="23"/>
      <c r="I10" s="23"/>
      <c r="J10" s="23"/>
      <c r="K10" s="23" t="n">
        <v>92.5</v>
      </c>
      <c r="L10" s="24"/>
      <c r="M10" s="25" t="n">
        <f aca="false">SUM(H10:J10,K10/1.12)</f>
        <v>82.5892857142857</v>
      </c>
      <c r="N10" s="25" t="n">
        <f aca="false">K10/1.12*0.12</f>
        <v>9.91071428571429</v>
      </c>
      <c r="O10" s="25" t="n">
        <f aca="false">-SUM(I10:J10,K10/1.12)*L10</f>
        <v>-0</v>
      </c>
      <c r="P10" s="25"/>
      <c r="Q10" s="25"/>
      <c r="R10" s="25"/>
      <c r="S10" s="25"/>
      <c r="T10" s="26"/>
      <c r="U10" s="26"/>
      <c r="V10" s="26"/>
      <c r="W10" s="26"/>
      <c r="X10" s="26"/>
      <c r="Y10" s="25"/>
      <c r="Z10" s="25" t="n">
        <v>82.59</v>
      </c>
      <c r="AA10" s="25"/>
      <c r="AB10" s="25"/>
      <c r="AC10" s="25"/>
      <c r="AD10" s="25"/>
      <c r="AE10" s="25"/>
      <c r="AF10" s="25"/>
      <c r="AG10" s="25" t="n">
        <f aca="false">-SUM(N10:AF10)</f>
        <v>-92.5007142857143</v>
      </c>
      <c r="AH10" s="29" t="n">
        <f aca="false">SUM(H10:K10)+AG10+O10</f>
        <v>-0.000714285714281004</v>
      </c>
    </row>
    <row r="11" s="30" customFormat="true" ht="21.75" hidden="false" customHeight="true" outlineLevel="0" collapsed="false">
      <c r="A11" s="18" t="n">
        <v>43257</v>
      </c>
      <c r="B11" s="19"/>
      <c r="C11" s="20" t="s">
        <v>63</v>
      </c>
      <c r="D11" s="20" t="s">
        <v>64</v>
      </c>
      <c r="E11" s="20" t="s">
        <v>65</v>
      </c>
      <c r="F11" s="21" t="n">
        <v>130529</v>
      </c>
      <c r="G11" s="22" t="s">
        <v>554</v>
      </c>
      <c r="H11" s="23"/>
      <c r="I11" s="23"/>
      <c r="J11" s="23"/>
      <c r="K11" s="23" t="n">
        <v>1316</v>
      </c>
      <c r="L11" s="24"/>
      <c r="M11" s="25" t="n">
        <f aca="false">SUM(H11:J11,K11/1.12)</f>
        <v>1175</v>
      </c>
      <c r="N11" s="25" t="n">
        <f aca="false">K11/1.12*0.12</f>
        <v>141</v>
      </c>
      <c r="O11" s="25" t="n">
        <f aca="false">-SUM(I11:J11,K11/1.12)*L11</f>
        <v>-0</v>
      </c>
      <c r="P11" s="25" t="n">
        <v>1175</v>
      </c>
      <c r="Q11" s="25"/>
      <c r="R11" s="25"/>
      <c r="S11" s="25"/>
      <c r="T11" s="26"/>
      <c r="U11" s="26"/>
      <c r="V11" s="26"/>
      <c r="W11" s="26"/>
      <c r="X11" s="26"/>
      <c r="Y11" s="25"/>
      <c r="Z11" s="25"/>
      <c r="AA11" s="25"/>
      <c r="AB11" s="25"/>
      <c r="AC11" s="25"/>
      <c r="AD11" s="25"/>
      <c r="AE11" s="25"/>
      <c r="AF11" s="25"/>
      <c r="AG11" s="25" t="n">
        <f aca="false">-SUM(N11:AF11)</f>
        <v>-1316</v>
      </c>
      <c r="AH11" s="29" t="n">
        <f aca="false">SUM(H11:K11)+AG11+O11</f>
        <v>0</v>
      </c>
    </row>
    <row r="12" s="30" customFormat="true" ht="21.75" hidden="false" customHeight="true" outlineLevel="0" collapsed="false">
      <c r="A12" s="18" t="n">
        <v>43257</v>
      </c>
      <c r="B12" s="19"/>
      <c r="C12" s="20" t="s">
        <v>68</v>
      </c>
      <c r="D12" s="20"/>
      <c r="E12" s="20"/>
      <c r="F12" s="21"/>
      <c r="G12" s="22" t="s">
        <v>555</v>
      </c>
      <c r="H12" s="23" t="n">
        <v>40</v>
      </c>
      <c r="I12" s="23"/>
      <c r="J12" s="23"/>
      <c r="K12" s="23"/>
      <c r="L12" s="24"/>
      <c r="M12" s="25" t="n">
        <f aca="false">SUM(H12:J12,K12/1.12)</f>
        <v>40</v>
      </c>
      <c r="N12" s="25" t="n">
        <f aca="false">K12/1.12*0.12</f>
        <v>0</v>
      </c>
      <c r="O12" s="25" t="n">
        <f aca="false">-SUM(I12:J12,K12/1.12)*L12</f>
        <v>-0</v>
      </c>
      <c r="P12" s="25"/>
      <c r="Q12" s="25"/>
      <c r="R12" s="25"/>
      <c r="S12" s="25"/>
      <c r="T12" s="26"/>
      <c r="U12" s="26"/>
      <c r="V12" s="26"/>
      <c r="W12" s="26"/>
      <c r="X12" s="26"/>
      <c r="Y12" s="25"/>
      <c r="Z12" s="25"/>
      <c r="AA12" s="25" t="n">
        <v>40</v>
      </c>
      <c r="AB12" s="25"/>
      <c r="AC12" s="25"/>
      <c r="AD12" s="25"/>
      <c r="AE12" s="25"/>
      <c r="AF12" s="25"/>
      <c r="AG12" s="25" t="n">
        <f aca="false">-SUM(N12:AF12)</f>
        <v>-40</v>
      </c>
      <c r="AH12" s="29" t="n">
        <f aca="false">SUM(H12:K12)+AG12+O12</f>
        <v>0</v>
      </c>
    </row>
    <row r="13" s="30" customFormat="true" ht="21.75" hidden="false" customHeight="true" outlineLevel="0" collapsed="false">
      <c r="A13" s="18" t="n">
        <v>43257</v>
      </c>
      <c r="B13" s="19"/>
      <c r="C13" s="20" t="s">
        <v>277</v>
      </c>
      <c r="D13" s="20" t="s">
        <v>52</v>
      </c>
      <c r="E13" s="20" t="s">
        <v>278</v>
      </c>
      <c r="F13" s="21" t="n">
        <v>30472</v>
      </c>
      <c r="G13" s="22" t="s">
        <v>435</v>
      </c>
      <c r="H13" s="23"/>
      <c r="I13" s="23"/>
      <c r="J13" s="23"/>
      <c r="K13" s="23" t="n">
        <v>195</v>
      </c>
      <c r="L13" s="24"/>
      <c r="M13" s="25" t="n">
        <f aca="false">SUM(H13:J13,K13/1.12)</f>
        <v>174.107142857143</v>
      </c>
      <c r="N13" s="25" t="n">
        <f aca="false">K13/1.12*0.12</f>
        <v>20.8928571428571</v>
      </c>
      <c r="O13" s="25" t="n">
        <f aca="false">-SUM(I13:J13,K13/1.12)*L13</f>
        <v>-0</v>
      </c>
      <c r="P13" s="25" t="n">
        <v>174.11</v>
      </c>
      <c r="Q13" s="25"/>
      <c r="R13" s="25"/>
      <c r="S13" s="25"/>
      <c r="T13" s="26"/>
      <c r="U13" s="26"/>
      <c r="V13" s="26"/>
      <c r="W13" s="26"/>
      <c r="X13" s="26"/>
      <c r="Y13" s="25"/>
      <c r="Z13" s="25"/>
      <c r="AA13" s="25"/>
      <c r="AB13" s="25"/>
      <c r="AC13" s="25"/>
      <c r="AD13" s="25"/>
      <c r="AE13" s="25"/>
      <c r="AF13" s="25"/>
      <c r="AG13" s="25" t="n">
        <f aca="false">-SUM(N13:AF13)</f>
        <v>-195.002857142857</v>
      </c>
      <c r="AH13" s="29" t="n">
        <f aca="false">SUM(H13:K13)+AG13+O13</f>
        <v>-0.00285714285715244</v>
      </c>
    </row>
    <row r="14" s="30" customFormat="true" ht="21.75" hidden="false" customHeight="true" outlineLevel="0" collapsed="false">
      <c r="A14" s="18" t="n">
        <v>43197</v>
      </c>
      <c r="B14" s="19"/>
      <c r="C14" s="20" t="s">
        <v>520</v>
      </c>
      <c r="D14" s="20" t="s">
        <v>521</v>
      </c>
      <c r="E14" s="20" t="s">
        <v>556</v>
      </c>
      <c r="F14" s="21" t="n">
        <v>1352</v>
      </c>
      <c r="G14" s="22" t="s">
        <v>557</v>
      </c>
      <c r="H14" s="23"/>
      <c r="I14" s="23"/>
      <c r="J14" s="23"/>
      <c r="K14" s="23" t="n">
        <v>265</v>
      </c>
      <c r="L14" s="24" t="n">
        <v>0.01</v>
      </c>
      <c r="M14" s="25" t="n">
        <f aca="false">SUM(H14:J14,K14/1.12)</f>
        <v>236.607142857143</v>
      </c>
      <c r="N14" s="25" t="n">
        <f aca="false">K14/1.12*0.12</f>
        <v>28.3928571428571</v>
      </c>
      <c r="O14" s="25" t="n">
        <f aca="false">-SUM(I14:J14,K14/1.12)*L14</f>
        <v>-2.36607142857143</v>
      </c>
      <c r="P14" s="25" t="n">
        <v>236.61</v>
      </c>
      <c r="Q14" s="25"/>
      <c r="R14" s="25"/>
      <c r="S14" s="25"/>
      <c r="T14" s="26"/>
      <c r="U14" s="26"/>
      <c r="V14" s="26"/>
      <c r="W14" s="26"/>
      <c r="X14" s="26"/>
      <c r="Y14" s="25"/>
      <c r="Z14" s="25"/>
      <c r="AA14" s="25"/>
      <c r="AB14" s="25"/>
      <c r="AC14" s="25"/>
      <c r="AD14" s="25"/>
      <c r="AE14" s="25"/>
      <c r="AF14" s="25"/>
      <c r="AG14" s="25" t="n">
        <f aca="false">-SUM(N14:AF14)</f>
        <v>-262.636785714286</v>
      </c>
      <c r="AH14" s="29" t="n">
        <f aca="false">SUM(H14:K14)+AG14+O14</f>
        <v>-0.00285714285716443</v>
      </c>
    </row>
    <row r="15" s="30" customFormat="true" ht="21.75" hidden="false" customHeight="true" outlineLevel="0" collapsed="false">
      <c r="A15" s="18" t="n">
        <v>43258</v>
      </c>
      <c r="B15" s="19"/>
      <c r="C15" s="20" t="s">
        <v>520</v>
      </c>
      <c r="D15" s="20" t="s">
        <v>521</v>
      </c>
      <c r="E15" s="20" t="s">
        <v>556</v>
      </c>
      <c r="F15" s="21" t="n">
        <v>1351</v>
      </c>
      <c r="G15" s="22" t="s">
        <v>558</v>
      </c>
      <c r="H15" s="23"/>
      <c r="I15" s="23"/>
      <c r="J15" s="23"/>
      <c r="K15" s="23" t="n">
        <v>1800</v>
      </c>
      <c r="L15" s="24" t="n">
        <v>0.01</v>
      </c>
      <c r="M15" s="25" t="n">
        <f aca="false">SUM(H15:J15,K15/1.12)</f>
        <v>1607.14285714286</v>
      </c>
      <c r="N15" s="25" t="n">
        <f aca="false">K15/1.12*0.12</f>
        <v>192.857142857143</v>
      </c>
      <c r="O15" s="25" t="n">
        <f aca="false">-SUM(I15:J15,K15/1.12)*L15</f>
        <v>-16.0714285714286</v>
      </c>
      <c r="P15" s="25" t="n">
        <v>1607.14</v>
      </c>
      <c r="Q15" s="25"/>
      <c r="R15" s="25"/>
      <c r="S15" s="25"/>
      <c r="T15" s="26"/>
      <c r="U15" s="26"/>
      <c r="V15" s="26"/>
      <c r="W15" s="26"/>
      <c r="X15" s="26"/>
      <c r="Y15" s="25"/>
      <c r="Z15" s="25"/>
      <c r="AA15" s="25"/>
      <c r="AB15" s="25"/>
      <c r="AC15" s="25"/>
      <c r="AD15" s="25"/>
      <c r="AE15" s="25"/>
      <c r="AF15" s="25"/>
      <c r="AG15" s="25" t="n">
        <f aca="false">-SUM(N15:AF15)</f>
        <v>-1783.92571428571</v>
      </c>
      <c r="AH15" s="29" t="n">
        <f aca="false">SUM(H15:K15)+AG15+O15</f>
        <v>0.00285714285710981</v>
      </c>
    </row>
    <row r="16" s="30" customFormat="true" ht="21.75" hidden="false" customHeight="true" outlineLevel="0" collapsed="false">
      <c r="A16" s="18" t="n">
        <v>43258</v>
      </c>
      <c r="B16" s="19"/>
      <c r="C16" s="20" t="s">
        <v>559</v>
      </c>
      <c r="D16" s="20" t="s">
        <v>560</v>
      </c>
      <c r="E16" s="20" t="s">
        <v>445</v>
      </c>
      <c r="F16" s="21" t="n">
        <v>8687</v>
      </c>
      <c r="G16" s="22" t="s">
        <v>561</v>
      </c>
      <c r="H16" s="23"/>
      <c r="I16" s="23"/>
      <c r="J16" s="23"/>
      <c r="K16" s="23" t="n">
        <v>1800</v>
      </c>
      <c r="L16" s="24"/>
      <c r="M16" s="25" t="n">
        <f aca="false">SUM(H16:J16,K16/1.12)</f>
        <v>1607.14285714286</v>
      </c>
      <c r="N16" s="25" t="n">
        <f aca="false">K16/1.12*0.12</f>
        <v>192.857142857143</v>
      </c>
      <c r="O16" s="25" t="n">
        <f aca="false">-SUM(I16:J16,K16/1.12)*L16</f>
        <v>-0</v>
      </c>
      <c r="P16" s="25"/>
      <c r="Q16" s="25" t="n">
        <v>1607.14</v>
      </c>
      <c r="R16" s="25"/>
      <c r="S16" s="25"/>
      <c r="T16" s="26"/>
      <c r="U16" s="26"/>
      <c r="V16" s="26"/>
      <c r="W16" s="26"/>
      <c r="X16" s="26"/>
      <c r="Y16" s="25"/>
      <c r="Z16" s="25"/>
      <c r="AA16" s="25"/>
      <c r="AB16" s="25"/>
      <c r="AC16" s="25"/>
      <c r="AD16" s="25"/>
      <c r="AE16" s="25"/>
      <c r="AF16" s="25"/>
      <c r="AG16" s="25" t="n">
        <f aca="false">-SUM(N16:AF16)</f>
        <v>-1799.99714285714</v>
      </c>
      <c r="AH16" s="29" t="n">
        <f aca="false">SUM(H16:K16)+AG16+O16</f>
        <v>0.00285714285701033</v>
      </c>
    </row>
    <row r="17" s="30" customFormat="true" ht="21.75" hidden="false" customHeight="true" outlineLevel="0" collapsed="false">
      <c r="A17" s="18" t="n">
        <v>43258</v>
      </c>
      <c r="B17" s="19"/>
      <c r="C17" s="20" t="s">
        <v>562</v>
      </c>
      <c r="D17" s="20" t="s">
        <v>76</v>
      </c>
      <c r="E17" s="20" t="s">
        <v>486</v>
      </c>
      <c r="F17" s="21" t="n">
        <v>29106</v>
      </c>
      <c r="G17" s="22" t="s">
        <v>453</v>
      </c>
      <c r="H17" s="23"/>
      <c r="I17" s="23"/>
      <c r="J17" s="23"/>
      <c r="K17" s="23" t="n">
        <v>450.04</v>
      </c>
      <c r="L17" s="24"/>
      <c r="M17" s="25" t="n">
        <f aca="false">SUM(H17:J17,K17/1.12)</f>
        <v>401.821428571429</v>
      </c>
      <c r="N17" s="25" t="n">
        <f aca="false">K17/1.12*0.12</f>
        <v>48.2185714285714</v>
      </c>
      <c r="O17" s="25" t="n">
        <f aca="false">-SUM(I17:J17,K17/1.12)*L17</f>
        <v>-0</v>
      </c>
      <c r="P17" s="25" t="n">
        <v>401.82</v>
      </c>
      <c r="Q17" s="25"/>
      <c r="R17" s="25"/>
      <c r="S17" s="25"/>
      <c r="T17" s="26"/>
      <c r="U17" s="26"/>
      <c r="V17" s="26"/>
      <c r="W17" s="26"/>
      <c r="X17" s="26"/>
      <c r="Y17" s="25"/>
      <c r="Z17" s="25"/>
      <c r="AA17" s="25"/>
      <c r="AB17" s="25"/>
      <c r="AC17" s="25"/>
      <c r="AD17" s="25"/>
      <c r="AE17" s="25"/>
      <c r="AF17" s="25"/>
      <c r="AG17" s="25" t="n">
        <f aca="false">-SUM(N17:AF17)</f>
        <v>-450.038571428571</v>
      </c>
      <c r="AH17" s="29" t="n">
        <f aca="false">SUM(H17:K17)+AG17+O17</f>
        <v>0.00142857142861885</v>
      </c>
    </row>
    <row r="18" s="30" customFormat="true" ht="21.75" hidden="false" customHeight="true" outlineLevel="0" collapsed="false">
      <c r="A18" s="18" t="n">
        <v>43258</v>
      </c>
      <c r="B18" s="19"/>
      <c r="C18" s="20" t="s">
        <v>68</v>
      </c>
      <c r="D18" s="20"/>
      <c r="E18" s="20"/>
      <c r="F18" s="21"/>
      <c r="G18" s="22" t="s">
        <v>563</v>
      </c>
      <c r="H18" s="23" t="n">
        <v>120</v>
      </c>
      <c r="I18" s="23"/>
      <c r="J18" s="23"/>
      <c r="K18" s="23"/>
      <c r="L18" s="24"/>
      <c r="M18" s="25" t="n">
        <f aca="false">SUM(H18:J18,K18/1.12)</f>
        <v>120</v>
      </c>
      <c r="N18" s="25" t="n">
        <f aca="false">K18/1.12*0.12</f>
        <v>0</v>
      </c>
      <c r="O18" s="25" t="n">
        <f aca="false">-SUM(I18:J18,K18/1.12)*L18</f>
        <v>-0</v>
      </c>
      <c r="P18" s="25"/>
      <c r="Q18" s="25"/>
      <c r="R18" s="25"/>
      <c r="S18" s="25"/>
      <c r="T18" s="26"/>
      <c r="U18" s="26"/>
      <c r="V18" s="26"/>
      <c r="W18" s="26"/>
      <c r="X18" s="26"/>
      <c r="Y18" s="25"/>
      <c r="Z18" s="25"/>
      <c r="AA18" s="25" t="n">
        <v>120</v>
      </c>
      <c r="AB18" s="25"/>
      <c r="AC18" s="25"/>
      <c r="AD18" s="25"/>
      <c r="AE18" s="25"/>
      <c r="AF18" s="25"/>
      <c r="AG18" s="25" t="n">
        <f aca="false">-SUM(N18:AF18)</f>
        <v>-120</v>
      </c>
      <c r="AH18" s="29" t="n">
        <f aca="false">SUM(H18:K18)+AG18+O18</f>
        <v>0</v>
      </c>
    </row>
    <row r="19" s="30" customFormat="true" ht="21.75" hidden="false" customHeight="true" outlineLevel="0" collapsed="false">
      <c r="A19" s="18" t="n">
        <v>43258</v>
      </c>
      <c r="B19" s="19"/>
      <c r="C19" s="20" t="s">
        <v>277</v>
      </c>
      <c r="D19" s="20" t="s">
        <v>52</v>
      </c>
      <c r="E19" s="20" t="s">
        <v>278</v>
      </c>
      <c r="F19" s="21" t="n">
        <v>30488</v>
      </c>
      <c r="G19" s="22" t="s">
        <v>564</v>
      </c>
      <c r="H19" s="23"/>
      <c r="I19" s="23"/>
      <c r="J19" s="23"/>
      <c r="K19" s="23" t="n">
        <v>54</v>
      </c>
      <c r="L19" s="24"/>
      <c r="M19" s="25" t="n">
        <f aca="false">SUM(H19:J19,K19/1.12)</f>
        <v>48.2142857142857</v>
      </c>
      <c r="N19" s="25" t="n">
        <f aca="false">K19/1.12*0.12</f>
        <v>5.78571428571429</v>
      </c>
      <c r="O19" s="25" t="n">
        <f aca="false">-SUM(I19:J19,K19/1.12)*L19</f>
        <v>-0</v>
      </c>
      <c r="P19" s="25" t="n">
        <v>48.21</v>
      </c>
      <c r="Q19" s="25"/>
      <c r="R19" s="25"/>
      <c r="S19" s="25"/>
      <c r="T19" s="26"/>
      <c r="U19" s="26"/>
      <c r="V19" s="26"/>
      <c r="W19" s="26"/>
      <c r="X19" s="26"/>
      <c r="Y19" s="25"/>
      <c r="Z19" s="25"/>
      <c r="AA19" s="25"/>
      <c r="AB19" s="25"/>
      <c r="AC19" s="25"/>
      <c r="AD19" s="25"/>
      <c r="AE19" s="25"/>
      <c r="AF19" s="25"/>
      <c r="AG19" s="25" t="n">
        <f aca="false">-SUM(N19:AF19)</f>
        <v>-53.9957142857143</v>
      </c>
      <c r="AH19" s="29" t="n">
        <f aca="false">SUM(H19:K19)+AG19+O19</f>
        <v>0.00428571428571445</v>
      </c>
    </row>
    <row r="20" s="30" customFormat="true" ht="21.75" hidden="false" customHeight="true" outlineLevel="0" collapsed="false">
      <c r="A20" s="18" t="n">
        <v>43258</v>
      </c>
      <c r="B20" s="19"/>
      <c r="C20" s="20" t="s">
        <v>565</v>
      </c>
      <c r="D20" s="20" t="s">
        <v>566</v>
      </c>
      <c r="E20" s="20" t="s">
        <v>567</v>
      </c>
      <c r="F20" s="21" t="n">
        <v>1000249</v>
      </c>
      <c r="G20" s="22" t="s">
        <v>568</v>
      </c>
      <c r="H20" s="23"/>
      <c r="I20" s="23"/>
      <c r="J20" s="23"/>
      <c r="K20" s="23" t="n">
        <v>1864.35</v>
      </c>
      <c r="L20" s="24"/>
      <c r="M20" s="25" t="n">
        <f aca="false">SUM(H20:J20,K20/1.12)</f>
        <v>1664.59821428571</v>
      </c>
      <c r="N20" s="25" t="n">
        <f aca="false">K20/1.12*0.12</f>
        <v>199.751785714286</v>
      </c>
      <c r="O20" s="25" t="n">
        <f aca="false">-SUM(I20:J20,K20/1.12)*L20</f>
        <v>-0</v>
      </c>
      <c r="P20" s="25" t="n">
        <v>1664.6</v>
      </c>
      <c r="Q20" s="25"/>
      <c r="R20" s="25"/>
      <c r="S20" s="25"/>
      <c r="T20" s="26"/>
      <c r="U20" s="26"/>
      <c r="V20" s="26"/>
      <c r="W20" s="26"/>
      <c r="X20" s="26"/>
      <c r="Y20" s="25"/>
      <c r="Z20" s="25"/>
      <c r="AA20" s="25"/>
      <c r="AB20" s="25"/>
      <c r="AC20" s="25"/>
      <c r="AD20" s="25"/>
      <c r="AE20" s="25"/>
      <c r="AF20" s="25"/>
      <c r="AG20" s="25" t="n">
        <f aca="false">-SUM(N20:AF20)</f>
        <v>-1864.35178571429</v>
      </c>
      <c r="AH20" s="29" t="n">
        <f aca="false">SUM(H20:K20)+AG20+O20</f>
        <v>-0.0017857142856883</v>
      </c>
    </row>
    <row r="21" s="30" customFormat="true" ht="21.75" hidden="false" customHeight="true" outlineLevel="0" collapsed="false">
      <c r="A21" s="18" t="n">
        <v>43259</v>
      </c>
      <c r="B21" s="19"/>
      <c r="C21" s="20" t="s">
        <v>277</v>
      </c>
      <c r="D21" s="20" t="s">
        <v>52</v>
      </c>
      <c r="E21" s="20" t="s">
        <v>278</v>
      </c>
      <c r="F21" s="21" t="n">
        <v>31467</v>
      </c>
      <c r="G21" s="22" t="s">
        <v>569</v>
      </c>
      <c r="H21" s="23"/>
      <c r="I21" s="23"/>
      <c r="J21" s="23"/>
      <c r="K21" s="23" t="n">
        <v>118.5</v>
      </c>
      <c r="L21" s="24"/>
      <c r="M21" s="25" t="n">
        <f aca="false">SUM(H21:J21,K21/1.12)</f>
        <v>105.803571428571</v>
      </c>
      <c r="N21" s="25" t="n">
        <f aca="false">K21/1.12*0.12</f>
        <v>12.6964285714286</v>
      </c>
      <c r="O21" s="25" t="n">
        <f aca="false">-SUM(I21:J21,K21/1.12)*L21</f>
        <v>-0</v>
      </c>
      <c r="P21" s="25" t="n">
        <v>105.8</v>
      </c>
      <c r="Q21" s="25"/>
      <c r="R21" s="25"/>
      <c r="S21" s="25"/>
      <c r="T21" s="26"/>
      <c r="U21" s="26"/>
      <c r="V21" s="26"/>
      <c r="W21" s="26"/>
      <c r="X21" s="26"/>
      <c r="Y21" s="25"/>
      <c r="Z21" s="25"/>
      <c r="AA21" s="25"/>
      <c r="AB21" s="25"/>
      <c r="AC21" s="25"/>
      <c r="AD21" s="25"/>
      <c r="AE21" s="25"/>
      <c r="AF21" s="25"/>
      <c r="AG21" s="25" t="n">
        <f aca="false">-SUM(N21:AF21)</f>
        <v>-118.496428571429</v>
      </c>
      <c r="AH21" s="29" t="n">
        <f aca="false">SUM(H21:K21)+AG21+O21</f>
        <v>0.00357142857143344</v>
      </c>
    </row>
    <row r="22" s="46" customFormat="true" ht="21.75" hidden="false" customHeight="true" outlineLevel="0" collapsed="false">
      <c r="A22" s="33" t="n">
        <v>43259</v>
      </c>
      <c r="B22" s="34"/>
      <c r="C22" s="36" t="s">
        <v>277</v>
      </c>
      <c r="D22" s="36" t="s">
        <v>52</v>
      </c>
      <c r="E22" s="36" t="s">
        <v>278</v>
      </c>
      <c r="F22" s="37" t="n">
        <v>31463</v>
      </c>
      <c r="G22" s="38" t="s">
        <v>570</v>
      </c>
      <c r="H22" s="39"/>
      <c r="I22" s="39"/>
      <c r="J22" s="39"/>
      <c r="K22" s="39" t="n">
        <v>388.42</v>
      </c>
      <c r="L22" s="40"/>
      <c r="M22" s="41" t="n">
        <f aca="false">SUM(H22:J22,K22/1.12)</f>
        <v>346.803571428571</v>
      </c>
      <c r="N22" s="41" t="n">
        <f aca="false">K22/1.12*0.12</f>
        <v>41.6164285714286</v>
      </c>
      <c r="O22" s="41" t="n">
        <f aca="false">-SUM(I22:J22,K22/1.12)*L22</f>
        <v>-0</v>
      </c>
      <c r="P22" s="41" t="n">
        <v>346.8</v>
      </c>
      <c r="Q22" s="41"/>
      <c r="R22" s="41"/>
      <c r="S22" s="41"/>
      <c r="T22" s="42"/>
      <c r="U22" s="42"/>
      <c r="V22" s="42"/>
      <c r="W22" s="42"/>
      <c r="X22" s="42"/>
      <c r="Y22" s="41"/>
      <c r="Z22" s="41"/>
      <c r="AA22" s="41"/>
      <c r="AB22" s="41"/>
      <c r="AC22" s="41"/>
      <c r="AD22" s="41"/>
      <c r="AE22" s="41"/>
      <c r="AF22" s="41"/>
      <c r="AG22" s="41" t="n">
        <f aca="false">-SUM(N22:AF22)</f>
        <v>-388.416428571429</v>
      </c>
      <c r="AH22" s="45" t="n">
        <f aca="false">SUM(H22:K22)+AG22+O22</f>
        <v>0.00357142857143344</v>
      </c>
    </row>
    <row r="23" s="76" customFormat="true" ht="21" hidden="false" customHeight="true" outlineLevel="0" collapsed="false">
      <c r="A23" s="69" t="n">
        <v>43262</v>
      </c>
      <c r="B23" s="70"/>
      <c r="C23" s="20" t="s">
        <v>63</v>
      </c>
      <c r="D23" s="20" t="s">
        <v>64</v>
      </c>
      <c r="E23" s="20" t="s">
        <v>65</v>
      </c>
      <c r="F23" s="21" t="n">
        <v>95937</v>
      </c>
      <c r="G23" s="21" t="s">
        <v>571</v>
      </c>
      <c r="H23" s="71"/>
      <c r="I23" s="71"/>
      <c r="J23" s="71" t="n">
        <v>273.25</v>
      </c>
      <c r="K23" s="71"/>
      <c r="L23" s="72"/>
      <c r="M23" s="73" t="n">
        <f aca="false">SUM(H23:J23,K23/1.12)</f>
        <v>273.25</v>
      </c>
      <c r="N23" s="73" t="n">
        <f aca="false">K23/1.12*0.12</f>
        <v>0</v>
      </c>
      <c r="O23" s="73" t="n">
        <f aca="false">-SUM(I23:J23,K23/1.12)*L23</f>
        <v>-0</v>
      </c>
      <c r="P23" s="73" t="n">
        <v>273.25</v>
      </c>
      <c r="Q23" s="73"/>
      <c r="R23" s="73"/>
      <c r="S23" s="73"/>
      <c r="T23" s="74"/>
      <c r="U23" s="74"/>
      <c r="V23" s="74"/>
      <c r="W23" s="74"/>
      <c r="X23" s="74"/>
      <c r="Y23" s="73"/>
      <c r="Z23" s="73"/>
      <c r="AA23" s="73"/>
      <c r="AB23" s="73"/>
      <c r="AC23" s="74"/>
      <c r="AD23" s="74"/>
      <c r="AE23" s="75"/>
      <c r="AF23" s="75"/>
      <c r="AG23" s="73" t="n">
        <f aca="false">-SUM(N23:AF23)</f>
        <v>-273.25</v>
      </c>
      <c r="AH23" s="29" t="n">
        <f aca="false">SUM(H23:K23)+AG23+O23</f>
        <v>0</v>
      </c>
    </row>
    <row r="24" s="76" customFormat="true" ht="24" hidden="false" customHeight="true" outlineLevel="0" collapsed="false">
      <c r="A24" s="69" t="n">
        <v>43262</v>
      </c>
      <c r="B24" s="70"/>
      <c r="C24" s="20" t="s">
        <v>277</v>
      </c>
      <c r="D24" s="20" t="s">
        <v>52</v>
      </c>
      <c r="E24" s="20" t="s">
        <v>278</v>
      </c>
      <c r="F24" s="21" t="n">
        <v>95937</v>
      </c>
      <c r="G24" s="22" t="s">
        <v>572</v>
      </c>
      <c r="H24" s="71"/>
      <c r="I24" s="71"/>
      <c r="J24" s="71"/>
      <c r="K24" s="71" t="n">
        <f aca="false">1531.61+183.79</f>
        <v>1715.4</v>
      </c>
      <c r="L24" s="72"/>
      <c r="M24" s="73" t="n">
        <f aca="false">SUM(H24:J24,K24/1.12)</f>
        <v>1531.60714285714</v>
      </c>
      <c r="N24" s="73" t="n">
        <f aca="false">K24/1.12*0.12</f>
        <v>183.792857142857</v>
      </c>
      <c r="O24" s="73" t="n">
        <f aca="false">-SUM(I24:J24,K24/1.12)*L24</f>
        <v>-0</v>
      </c>
      <c r="P24" s="73" t="n">
        <v>1531.61</v>
      </c>
      <c r="Q24" s="73"/>
      <c r="R24" s="73"/>
      <c r="S24" s="73"/>
      <c r="T24" s="74"/>
      <c r="U24" s="74"/>
      <c r="V24" s="74"/>
      <c r="W24" s="74"/>
      <c r="X24" s="74"/>
      <c r="Y24" s="73"/>
      <c r="Z24" s="73"/>
      <c r="AA24" s="73"/>
      <c r="AB24" s="73"/>
      <c r="AC24" s="74"/>
      <c r="AD24" s="74"/>
      <c r="AE24" s="75"/>
      <c r="AF24" s="75"/>
      <c r="AG24" s="73" t="n">
        <f aca="false">-SUM(N24:AF24)</f>
        <v>-1715.40285714286</v>
      </c>
      <c r="AH24" s="29" t="n">
        <f aca="false">SUM(H24:K24)+AG24+O24</f>
        <v>-0.0028571428572377</v>
      </c>
    </row>
    <row r="25" s="76" customFormat="true" ht="21" hidden="false" customHeight="true" outlineLevel="0" collapsed="false">
      <c r="A25" s="69" t="n">
        <v>43265</v>
      </c>
      <c r="B25" s="70"/>
      <c r="C25" s="20" t="s">
        <v>63</v>
      </c>
      <c r="D25" s="20" t="s">
        <v>64</v>
      </c>
      <c r="E25" s="20" t="s">
        <v>65</v>
      </c>
      <c r="F25" s="21" t="n">
        <v>109530</v>
      </c>
      <c r="G25" s="21" t="s">
        <v>573</v>
      </c>
      <c r="H25" s="71"/>
      <c r="I25" s="71"/>
      <c r="J25" s="71"/>
      <c r="K25" s="71" t="n">
        <v>274.5</v>
      </c>
      <c r="L25" s="72"/>
      <c r="M25" s="73" t="n">
        <f aca="false">SUM(H25:J25,K25/1.12)</f>
        <v>245.089285714286</v>
      </c>
      <c r="N25" s="73" t="n">
        <f aca="false">K25/1.12*0.12</f>
        <v>29.4107142857143</v>
      </c>
      <c r="O25" s="73" t="n">
        <f aca="false">-SUM(I25:J25,K25/1.12)*L25</f>
        <v>-0</v>
      </c>
      <c r="P25" s="73"/>
      <c r="Q25" s="73"/>
      <c r="R25" s="73"/>
      <c r="S25" s="73" t="n">
        <v>245.09</v>
      </c>
      <c r="T25" s="74"/>
      <c r="U25" s="74"/>
      <c r="V25" s="74"/>
      <c r="W25" s="74"/>
      <c r="X25" s="74"/>
      <c r="Y25" s="73"/>
      <c r="Z25" s="73"/>
      <c r="AA25" s="73"/>
      <c r="AB25" s="73"/>
      <c r="AC25" s="74"/>
      <c r="AD25" s="74"/>
      <c r="AE25" s="75"/>
      <c r="AF25" s="75"/>
      <c r="AG25" s="73" t="n">
        <f aca="false">-SUM(N25:AF25)</f>
        <v>-274.500714285714</v>
      </c>
      <c r="AH25" s="29" t="n">
        <f aca="false">SUM(H25:K25)+AG25+O25</f>
        <v>-0.000714285714309426</v>
      </c>
    </row>
    <row r="26" s="76" customFormat="true" ht="24" hidden="false" customHeight="true" outlineLevel="0" collapsed="false">
      <c r="A26" s="69" t="n">
        <v>43265</v>
      </c>
      <c r="B26" s="70"/>
      <c r="C26" s="20" t="s">
        <v>277</v>
      </c>
      <c r="D26" s="20" t="s">
        <v>52</v>
      </c>
      <c r="E26" s="20" t="s">
        <v>278</v>
      </c>
      <c r="F26" s="21" t="n">
        <v>27955</v>
      </c>
      <c r="G26" s="22" t="s">
        <v>574</v>
      </c>
      <c r="H26" s="71"/>
      <c r="I26" s="71"/>
      <c r="J26" s="71"/>
      <c r="K26" s="71" t="n">
        <v>553.5</v>
      </c>
      <c r="L26" s="72"/>
      <c r="M26" s="73" t="n">
        <f aca="false">SUM(H26:J26,K26/1.12)</f>
        <v>494.196428571429</v>
      </c>
      <c r="N26" s="73" t="n">
        <f aca="false">K26/1.12*0.12</f>
        <v>59.3035714285714</v>
      </c>
      <c r="O26" s="73" t="n">
        <f aca="false">-SUM(I26:J26,K26/1.12)*L26</f>
        <v>-0</v>
      </c>
      <c r="P26" s="73" t="n">
        <v>494.2</v>
      </c>
      <c r="Q26" s="73"/>
      <c r="R26" s="73"/>
      <c r="S26" s="73"/>
      <c r="T26" s="74"/>
      <c r="U26" s="74"/>
      <c r="V26" s="74"/>
      <c r="W26" s="74"/>
      <c r="X26" s="74"/>
      <c r="Y26" s="73"/>
      <c r="Z26" s="73"/>
      <c r="AA26" s="73"/>
      <c r="AB26" s="73"/>
      <c r="AC26" s="74"/>
      <c r="AD26" s="74"/>
      <c r="AE26" s="75"/>
      <c r="AF26" s="75"/>
      <c r="AG26" s="73" t="n">
        <f aca="false">-SUM(N26:AF26)</f>
        <v>-553.503571428571</v>
      </c>
      <c r="AH26" s="29" t="n">
        <f aca="false">SUM(H26:K26)+AG26+O26</f>
        <v>-0.0035714285713766</v>
      </c>
    </row>
    <row r="27" s="76" customFormat="true" ht="24" hidden="false" customHeight="true" outlineLevel="0" collapsed="false">
      <c r="A27" s="69" t="n">
        <v>43265</v>
      </c>
      <c r="B27" s="70"/>
      <c r="C27" s="20" t="s">
        <v>398</v>
      </c>
      <c r="D27" s="20" t="s">
        <v>60</v>
      </c>
      <c r="E27" s="20" t="s">
        <v>399</v>
      </c>
      <c r="F27" s="21" t="n">
        <v>680269</v>
      </c>
      <c r="G27" s="22" t="s">
        <v>575</v>
      </c>
      <c r="H27" s="71"/>
      <c r="I27" s="71"/>
      <c r="J27" s="71"/>
      <c r="K27" s="71" t="n">
        <v>84</v>
      </c>
      <c r="L27" s="72"/>
      <c r="M27" s="73" t="n">
        <f aca="false">SUM(H27:J27,K27/1.12)</f>
        <v>75</v>
      </c>
      <c r="N27" s="73" t="n">
        <f aca="false">K27/1.12*0.12</f>
        <v>9</v>
      </c>
      <c r="O27" s="73" t="n">
        <f aca="false">-SUM(I27:J27,K27/1.12)*L27</f>
        <v>-0</v>
      </c>
      <c r="P27" s="73"/>
      <c r="Q27" s="73"/>
      <c r="R27" s="73"/>
      <c r="S27" s="73"/>
      <c r="T27" s="74" t="n">
        <v>75</v>
      </c>
      <c r="U27" s="74"/>
      <c r="V27" s="74"/>
      <c r="W27" s="74"/>
      <c r="X27" s="74"/>
      <c r="Y27" s="73"/>
      <c r="Z27" s="73"/>
      <c r="AA27" s="73"/>
      <c r="AB27" s="73"/>
      <c r="AC27" s="74"/>
      <c r="AD27" s="74"/>
      <c r="AE27" s="75"/>
      <c r="AF27" s="75"/>
      <c r="AG27" s="73" t="n">
        <f aca="false">-SUM(N27:AF27)</f>
        <v>-84</v>
      </c>
      <c r="AH27" s="29" t="n">
        <f aca="false">SUM(H27:K27)+AG27+O27</f>
        <v>0</v>
      </c>
    </row>
    <row r="28" s="76" customFormat="true" ht="24" hidden="false" customHeight="true" outlineLevel="0" collapsed="false">
      <c r="A28" s="69" t="n">
        <v>43266</v>
      </c>
      <c r="B28" s="70"/>
      <c r="C28" s="20" t="s">
        <v>277</v>
      </c>
      <c r="D28" s="20" t="s">
        <v>52</v>
      </c>
      <c r="E28" s="20" t="s">
        <v>278</v>
      </c>
      <c r="F28" s="21" t="n">
        <v>27970</v>
      </c>
      <c r="G28" s="22" t="s">
        <v>576</v>
      </c>
      <c r="H28" s="71"/>
      <c r="I28" s="71"/>
      <c r="J28" s="71"/>
      <c r="K28" s="71" t="n">
        <v>213.75</v>
      </c>
      <c r="L28" s="72"/>
      <c r="M28" s="73" t="n">
        <f aca="false">SUM(H28:J28,K28/1.12)</f>
        <v>190.848214285714</v>
      </c>
      <c r="N28" s="73" t="n">
        <f aca="false">K28/1.12*0.12</f>
        <v>22.9017857142857</v>
      </c>
      <c r="O28" s="73" t="n">
        <f aca="false">-SUM(I28:J28,K28/1.12)*L28</f>
        <v>-0</v>
      </c>
      <c r="P28" s="73" t="n">
        <v>190.85</v>
      </c>
      <c r="Q28" s="73"/>
      <c r="R28" s="73"/>
      <c r="S28" s="73"/>
      <c r="T28" s="74"/>
      <c r="U28" s="74"/>
      <c r="V28" s="74"/>
      <c r="W28" s="74"/>
      <c r="X28" s="74"/>
      <c r="Y28" s="73"/>
      <c r="Z28" s="73"/>
      <c r="AA28" s="73"/>
      <c r="AB28" s="73"/>
      <c r="AC28" s="74"/>
      <c r="AD28" s="74"/>
      <c r="AE28" s="75"/>
      <c r="AF28" s="75"/>
      <c r="AG28" s="73" t="n">
        <f aca="false">-SUM(N28:AF28)</f>
        <v>-213.751785714286</v>
      </c>
      <c r="AH28" s="29" t="n">
        <f aca="false">SUM(H28:K28)+AG28+O28</f>
        <v>-0.00178571428571672</v>
      </c>
    </row>
    <row r="29" s="76" customFormat="true" ht="19.5" hidden="false" customHeight="true" outlineLevel="0" collapsed="false">
      <c r="A29" s="69" t="n">
        <v>43265</v>
      </c>
      <c r="B29" s="70"/>
      <c r="C29" s="20" t="s">
        <v>398</v>
      </c>
      <c r="D29" s="20" t="s">
        <v>60</v>
      </c>
      <c r="E29" s="20" t="s">
        <v>399</v>
      </c>
      <c r="F29" s="21" t="n">
        <v>680319</v>
      </c>
      <c r="G29" s="22" t="s">
        <v>577</v>
      </c>
      <c r="H29" s="71"/>
      <c r="I29" s="71"/>
      <c r="J29" s="71"/>
      <c r="K29" s="71" t="n">
        <v>49</v>
      </c>
      <c r="L29" s="72"/>
      <c r="M29" s="73" t="n">
        <f aca="false">SUM(H29:J29,K29/1.12)</f>
        <v>43.75</v>
      </c>
      <c r="N29" s="73" t="n">
        <f aca="false">K29/1.12*0.12</f>
        <v>5.25</v>
      </c>
      <c r="O29" s="73" t="n">
        <f aca="false">-SUM(I29:J29,K29/1.12)*L29</f>
        <v>-0</v>
      </c>
      <c r="P29" s="73"/>
      <c r="Q29" s="73"/>
      <c r="R29" s="73"/>
      <c r="S29" s="73"/>
      <c r="T29" s="74"/>
      <c r="U29" s="74"/>
      <c r="V29" s="74"/>
      <c r="W29" s="74"/>
      <c r="X29" s="74"/>
      <c r="Y29" s="73"/>
      <c r="Z29" s="73" t="n">
        <v>43.75</v>
      </c>
      <c r="AA29" s="73"/>
      <c r="AB29" s="73"/>
      <c r="AC29" s="74"/>
      <c r="AD29" s="74"/>
      <c r="AE29" s="75"/>
      <c r="AF29" s="75"/>
      <c r="AG29" s="73" t="n">
        <f aca="false">-SUM(N29:AF29)</f>
        <v>-49</v>
      </c>
      <c r="AH29" s="29" t="n">
        <f aca="false">SUM(H29:K29)+AG29+O29</f>
        <v>0</v>
      </c>
    </row>
    <row r="30" s="30" customFormat="true" ht="19.5" hidden="false" customHeight="true" outlineLevel="0" collapsed="false">
      <c r="A30" s="18" t="n">
        <v>43267</v>
      </c>
      <c r="B30" s="19"/>
      <c r="C30" s="20" t="s">
        <v>578</v>
      </c>
      <c r="D30" s="20" t="s">
        <v>469</v>
      </c>
      <c r="E30" s="20" t="s">
        <v>120</v>
      </c>
      <c r="F30" s="21" t="n">
        <v>123</v>
      </c>
      <c r="G30" s="22" t="s">
        <v>40</v>
      </c>
      <c r="H30" s="23"/>
      <c r="I30" s="23"/>
      <c r="J30" s="23"/>
      <c r="K30" s="23" t="n">
        <v>38</v>
      </c>
      <c r="L30" s="24"/>
      <c r="M30" s="25" t="n">
        <f aca="false">SUM(H30:J30,K30/1.12)</f>
        <v>33.9285714285714</v>
      </c>
      <c r="N30" s="25" t="n">
        <f aca="false">K30/1.12*0.12</f>
        <v>4.07142857142857</v>
      </c>
      <c r="O30" s="25" t="n">
        <f aca="false">-SUM(I30:J30,K30/1.12)*L30</f>
        <v>-0</v>
      </c>
      <c r="P30" s="25"/>
      <c r="Q30" s="25" t="n">
        <v>33.93</v>
      </c>
      <c r="R30" s="25"/>
      <c r="S30" s="25"/>
      <c r="T30" s="26"/>
      <c r="U30" s="26"/>
      <c r="V30" s="26"/>
      <c r="W30" s="26"/>
      <c r="X30" s="26"/>
      <c r="Y30" s="25"/>
      <c r="Z30" s="25"/>
      <c r="AA30" s="25"/>
      <c r="AB30" s="25"/>
      <c r="AC30" s="26"/>
      <c r="AD30" s="26"/>
      <c r="AE30" s="27"/>
      <c r="AF30" s="27"/>
      <c r="AG30" s="25" t="n">
        <f aca="false">-SUM(N30:AF30)</f>
        <v>-38.0014285714286</v>
      </c>
      <c r="AH30" s="29" t="n">
        <f aca="false">SUM(H30:K30)+AG30+O30</f>
        <v>-0.00142857142856911</v>
      </c>
    </row>
    <row r="31" s="30" customFormat="true" ht="18" hidden="false" customHeight="true" outlineLevel="0" collapsed="false">
      <c r="A31" s="18" t="n">
        <v>43269</v>
      </c>
      <c r="B31" s="19"/>
      <c r="C31" s="20" t="s">
        <v>41</v>
      </c>
      <c r="D31" s="20" t="s">
        <v>88</v>
      </c>
      <c r="E31" s="20" t="s">
        <v>43</v>
      </c>
      <c r="F31" s="21" t="n">
        <v>2473</v>
      </c>
      <c r="G31" s="22" t="s">
        <v>535</v>
      </c>
      <c r="H31" s="23"/>
      <c r="I31" s="23"/>
      <c r="J31" s="23" t="n">
        <v>1930</v>
      </c>
      <c r="K31" s="23"/>
      <c r="L31" s="24"/>
      <c r="M31" s="25" t="n">
        <f aca="false">SUM(H31:J31,K31/1.12)</f>
        <v>1930</v>
      </c>
      <c r="N31" s="25" t="n">
        <f aca="false">K31/1.12*0.12</f>
        <v>0</v>
      </c>
      <c r="O31" s="25" t="n">
        <f aca="false">-SUM(I31:J31,K31/1.12)*L31</f>
        <v>-0</v>
      </c>
      <c r="P31" s="25" t="n">
        <v>1930</v>
      </c>
      <c r="Q31" s="25"/>
      <c r="R31" s="25"/>
      <c r="S31" s="25"/>
      <c r="T31" s="26"/>
      <c r="U31" s="26"/>
      <c r="V31" s="26"/>
      <c r="W31" s="26"/>
      <c r="X31" s="26"/>
      <c r="Y31" s="25"/>
      <c r="Z31" s="25"/>
      <c r="AA31" s="25"/>
      <c r="AB31" s="25"/>
      <c r="AC31" s="26"/>
      <c r="AD31" s="26"/>
      <c r="AE31" s="27"/>
      <c r="AF31" s="27"/>
      <c r="AG31" s="25" t="n">
        <f aca="false">-SUM(N31:AF31)</f>
        <v>-1930</v>
      </c>
      <c r="AH31" s="29" t="n">
        <f aca="false">SUM(H31:K31)+AG31+O31</f>
        <v>0</v>
      </c>
    </row>
    <row r="32" s="30" customFormat="true" ht="19.5" hidden="false" customHeight="true" outlineLevel="0" collapsed="false">
      <c r="A32" s="18" t="n">
        <v>43269</v>
      </c>
      <c r="B32" s="19"/>
      <c r="C32" s="20" t="s">
        <v>45</v>
      </c>
      <c r="D32" s="20"/>
      <c r="E32" s="20"/>
      <c r="F32" s="21"/>
      <c r="G32" s="22" t="s">
        <v>339</v>
      </c>
      <c r="H32" s="23"/>
      <c r="I32" s="23" t="n">
        <v>100</v>
      </c>
      <c r="J32" s="23"/>
      <c r="K32" s="23"/>
      <c r="L32" s="24"/>
      <c r="M32" s="25" t="n">
        <f aca="false">SUM(H32:J32,K32/1.12)</f>
        <v>100</v>
      </c>
      <c r="N32" s="25" t="n">
        <f aca="false">K32/1.12*0.12</f>
        <v>0</v>
      </c>
      <c r="O32" s="25" t="n">
        <f aca="false">-SUM(I32:J32,K32/1.12)*L32</f>
        <v>-0</v>
      </c>
      <c r="P32" s="25"/>
      <c r="Q32" s="25"/>
      <c r="R32" s="25"/>
      <c r="S32" s="25"/>
      <c r="T32" s="26"/>
      <c r="U32" s="26"/>
      <c r="V32" s="26"/>
      <c r="W32" s="26"/>
      <c r="X32" s="26"/>
      <c r="Y32" s="25"/>
      <c r="Z32" s="25"/>
      <c r="AA32" s="25" t="n">
        <v>100</v>
      </c>
      <c r="AB32" s="25"/>
      <c r="AC32" s="26"/>
      <c r="AD32" s="26"/>
      <c r="AE32" s="27"/>
      <c r="AF32" s="27"/>
      <c r="AG32" s="25" t="n">
        <f aca="false">-SUM(N32:AF32)</f>
        <v>-100</v>
      </c>
      <c r="AH32" s="29" t="n">
        <f aca="false">SUM(H32:K32)+AG32+O32</f>
        <v>0</v>
      </c>
    </row>
    <row r="33" s="30" customFormat="true" ht="22.5" hidden="false" customHeight="true" outlineLevel="0" collapsed="false">
      <c r="A33" s="59" t="n">
        <v>43269</v>
      </c>
      <c r="B33" s="60"/>
      <c r="C33" s="20" t="s">
        <v>63</v>
      </c>
      <c r="D33" s="20" t="s">
        <v>64</v>
      </c>
      <c r="E33" s="20" t="s">
        <v>65</v>
      </c>
      <c r="F33" s="61" t="n">
        <v>93626</v>
      </c>
      <c r="G33" s="62" t="s">
        <v>579</v>
      </c>
      <c r="H33" s="23"/>
      <c r="I33" s="23"/>
      <c r="J33" s="23"/>
      <c r="K33" s="23" t="n">
        <v>62.77</v>
      </c>
      <c r="L33" s="24"/>
      <c r="M33" s="25" t="n">
        <f aca="false">SUM(H33:J33,K33/1.12)</f>
        <v>56.0446428571429</v>
      </c>
      <c r="N33" s="25" t="n">
        <f aca="false">K33/1.12*0.12</f>
        <v>6.72535714285714</v>
      </c>
      <c r="O33" s="25" t="n">
        <f aca="false">-SUM(I33:J33,K33/1.12)*L33</f>
        <v>-0</v>
      </c>
      <c r="P33" s="25"/>
      <c r="Q33" s="25"/>
      <c r="R33" s="25"/>
      <c r="S33" s="25"/>
      <c r="T33" s="26"/>
      <c r="U33" s="26"/>
      <c r="V33" s="26"/>
      <c r="W33" s="26"/>
      <c r="X33" s="26"/>
      <c r="Y33" s="25" t="n">
        <v>56.04</v>
      </c>
      <c r="Z33" s="25"/>
      <c r="AA33" s="25"/>
      <c r="AB33" s="25"/>
      <c r="AC33" s="25"/>
      <c r="AD33" s="25"/>
      <c r="AE33" s="25"/>
      <c r="AF33" s="25"/>
      <c r="AG33" s="25" t="n">
        <f aca="false">-SUM(N33:AF33)</f>
        <v>-62.7653571428571</v>
      </c>
      <c r="AH33" s="29" t="n">
        <f aca="false">SUM(H33:K33)+AG33+O33</f>
        <v>0.00464285714286206</v>
      </c>
    </row>
    <row r="34" s="30" customFormat="true" ht="21.75" hidden="false" customHeight="true" outlineLevel="0" collapsed="false">
      <c r="A34" s="59" t="n">
        <v>43269</v>
      </c>
      <c r="B34" s="60"/>
      <c r="C34" s="20" t="s">
        <v>63</v>
      </c>
      <c r="D34" s="20" t="s">
        <v>64</v>
      </c>
      <c r="E34" s="20" t="s">
        <v>65</v>
      </c>
      <c r="F34" s="61" t="n">
        <v>96257</v>
      </c>
      <c r="G34" s="21" t="s">
        <v>580</v>
      </c>
      <c r="H34" s="23"/>
      <c r="I34" s="23"/>
      <c r="J34" s="23"/>
      <c r="K34" s="23" t="n">
        <f aca="false">2857.32+342.88</f>
        <v>3200.2</v>
      </c>
      <c r="L34" s="24"/>
      <c r="M34" s="25" t="n">
        <f aca="false">SUM(H34:J34,K34/1.12)</f>
        <v>2857.32142857143</v>
      </c>
      <c r="N34" s="25" t="n">
        <f aca="false">K34/1.12*0.12</f>
        <v>342.878571428571</v>
      </c>
      <c r="O34" s="25" t="n">
        <f aca="false">-SUM(I34:J34,K34/1.12)*L34</f>
        <v>-0</v>
      </c>
      <c r="P34" s="25" t="n">
        <v>2857.32</v>
      </c>
      <c r="Q34" s="25"/>
      <c r="R34" s="25"/>
      <c r="S34" s="25"/>
      <c r="T34" s="26"/>
      <c r="U34" s="26"/>
      <c r="V34" s="26"/>
      <c r="W34" s="26"/>
      <c r="X34" s="26"/>
      <c r="Y34" s="25"/>
      <c r="Z34" s="25"/>
      <c r="AA34" s="25"/>
      <c r="AB34" s="25"/>
      <c r="AC34" s="25"/>
      <c r="AD34" s="25"/>
      <c r="AE34" s="25"/>
      <c r="AF34" s="25"/>
      <c r="AG34" s="25" t="n">
        <f aca="false">-SUM(N34:AF34)</f>
        <v>-3200.19857142857</v>
      </c>
      <c r="AH34" s="29" t="n">
        <f aca="false">SUM(H34:K34)+AG34+O34</f>
        <v>0.00142857142873254</v>
      </c>
    </row>
    <row r="35" s="30" customFormat="true" ht="21.75" hidden="false" customHeight="true" outlineLevel="0" collapsed="false">
      <c r="A35" s="18" t="n">
        <v>43269</v>
      </c>
      <c r="B35" s="19"/>
      <c r="C35" s="20" t="s">
        <v>63</v>
      </c>
      <c r="D35" s="20" t="s">
        <v>64</v>
      </c>
      <c r="E35" s="20" t="s">
        <v>65</v>
      </c>
      <c r="F35" s="21" t="n">
        <v>96257</v>
      </c>
      <c r="G35" s="22" t="s">
        <v>581</v>
      </c>
      <c r="H35" s="23"/>
      <c r="I35" s="23"/>
      <c r="J35" s="23" t="n">
        <v>356.35</v>
      </c>
      <c r="K35" s="23"/>
      <c r="L35" s="24"/>
      <c r="M35" s="25" t="n">
        <f aca="false">SUM(H35:J35,K35/1.12)</f>
        <v>356.35</v>
      </c>
      <c r="N35" s="25" t="n">
        <f aca="false">K35/1.12*0.12</f>
        <v>0</v>
      </c>
      <c r="O35" s="25" t="n">
        <f aca="false">-SUM(I35:J35,K35/1.12)*L35</f>
        <v>-0</v>
      </c>
      <c r="P35" s="25" t="n">
        <v>356.35</v>
      </c>
      <c r="Q35" s="25"/>
      <c r="R35" s="25"/>
      <c r="S35" s="25"/>
      <c r="T35" s="26"/>
      <c r="U35" s="26"/>
      <c r="V35" s="26"/>
      <c r="W35" s="26"/>
      <c r="X35" s="26"/>
      <c r="Y35" s="25"/>
      <c r="Z35" s="25"/>
      <c r="AA35" s="25"/>
      <c r="AB35" s="25"/>
      <c r="AC35" s="25"/>
      <c r="AD35" s="25"/>
      <c r="AE35" s="25"/>
      <c r="AF35" s="25"/>
      <c r="AG35" s="25" t="n">
        <f aca="false">-SUM(N35:AF35)</f>
        <v>-356.35</v>
      </c>
      <c r="AH35" s="29" t="n">
        <f aca="false">SUM(H35:K35)+AG35+O35</f>
        <v>0</v>
      </c>
    </row>
    <row r="36" s="30" customFormat="true" ht="21.75" hidden="false" customHeight="true" outlineLevel="0" collapsed="false">
      <c r="A36" s="18" t="n">
        <v>43270</v>
      </c>
      <c r="B36" s="19"/>
      <c r="C36" s="20" t="s">
        <v>180</v>
      </c>
      <c r="D36" s="20" t="s">
        <v>71</v>
      </c>
      <c r="E36" s="20" t="s">
        <v>72</v>
      </c>
      <c r="F36" s="21" t="n">
        <v>6598</v>
      </c>
      <c r="G36" s="22" t="s">
        <v>181</v>
      </c>
      <c r="H36" s="23"/>
      <c r="I36" s="23"/>
      <c r="J36" s="23"/>
      <c r="K36" s="23" t="n">
        <v>5493</v>
      </c>
      <c r="L36" s="24"/>
      <c r="M36" s="25" t="n">
        <f aca="false">SUM(H36:J36,K36/1.12)</f>
        <v>4904.46428571429</v>
      </c>
      <c r="N36" s="25" t="n">
        <f aca="false">K36/1.12*0.12</f>
        <v>588.535714285714</v>
      </c>
      <c r="O36" s="25" t="n">
        <f aca="false">-SUM(I36:J36,K36/1.12)*L36</f>
        <v>-0</v>
      </c>
      <c r="P36" s="25" t="n">
        <v>4904.46</v>
      </c>
      <c r="Q36" s="25"/>
      <c r="R36" s="25"/>
      <c r="S36" s="25"/>
      <c r="T36" s="26"/>
      <c r="U36" s="26"/>
      <c r="V36" s="26"/>
      <c r="W36" s="26"/>
      <c r="X36" s="26"/>
      <c r="Y36" s="25"/>
      <c r="Z36" s="25"/>
      <c r="AA36" s="25"/>
      <c r="AB36" s="25"/>
      <c r="AC36" s="25"/>
      <c r="AD36" s="25"/>
      <c r="AE36" s="25"/>
      <c r="AF36" s="25"/>
      <c r="AG36" s="25" t="n">
        <f aca="false">-SUM(N36:AF36)</f>
        <v>-5492.99571428571</v>
      </c>
      <c r="AH36" s="29" t="n">
        <f aca="false">SUM(H36:K36)+AG36+O36</f>
        <v>0.00428571428528812</v>
      </c>
    </row>
    <row r="37" s="30" customFormat="true" ht="21.75" hidden="false" customHeight="true" outlineLevel="0" collapsed="false">
      <c r="A37" s="18" t="n">
        <v>43270</v>
      </c>
      <c r="B37" s="19"/>
      <c r="C37" s="20" t="s">
        <v>68</v>
      </c>
      <c r="D37" s="20"/>
      <c r="E37" s="20"/>
      <c r="F37" s="21"/>
      <c r="G37" s="22" t="s">
        <v>182</v>
      </c>
      <c r="H37" s="23" t="n">
        <v>100</v>
      </c>
      <c r="I37" s="23"/>
      <c r="J37" s="23"/>
      <c r="K37" s="23"/>
      <c r="L37" s="24"/>
      <c r="M37" s="25" t="n">
        <f aca="false">SUM(H37:J37,K37/1.12)</f>
        <v>100</v>
      </c>
      <c r="N37" s="25" t="n">
        <f aca="false">K37/1.12*0.12</f>
        <v>0</v>
      </c>
      <c r="O37" s="25" t="n">
        <f aca="false">-SUM(I37:J37,K37/1.12)*L37</f>
        <v>-0</v>
      </c>
      <c r="P37" s="25"/>
      <c r="Q37" s="25"/>
      <c r="R37" s="25"/>
      <c r="S37" s="25"/>
      <c r="T37" s="26"/>
      <c r="U37" s="26"/>
      <c r="V37" s="26"/>
      <c r="W37" s="26"/>
      <c r="X37" s="26"/>
      <c r="Y37" s="25"/>
      <c r="Z37" s="25"/>
      <c r="AA37" s="25" t="n">
        <v>100</v>
      </c>
      <c r="AB37" s="25"/>
      <c r="AC37" s="25"/>
      <c r="AD37" s="25"/>
      <c r="AE37" s="25"/>
      <c r="AF37" s="25"/>
      <c r="AG37" s="25" t="n">
        <f aca="false">-SUM(N37:AF37)</f>
        <v>-100</v>
      </c>
      <c r="AH37" s="29" t="n">
        <f aca="false">SUM(H37:K37)+AG37+O37</f>
        <v>0</v>
      </c>
    </row>
    <row r="38" s="30" customFormat="true" ht="21.75" hidden="false" customHeight="true" outlineLevel="0" collapsed="false">
      <c r="A38" s="18" t="n">
        <v>43270</v>
      </c>
      <c r="B38" s="19"/>
      <c r="C38" s="20" t="s">
        <v>398</v>
      </c>
      <c r="D38" s="20" t="s">
        <v>60</v>
      </c>
      <c r="E38" s="20" t="s">
        <v>399</v>
      </c>
      <c r="F38" s="21" t="n">
        <v>648683</v>
      </c>
      <c r="G38" s="22" t="s">
        <v>582</v>
      </c>
      <c r="H38" s="23"/>
      <c r="I38" s="23"/>
      <c r="J38" s="23"/>
      <c r="K38" s="23" t="n">
        <v>502.75</v>
      </c>
      <c r="L38" s="24"/>
      <c r="M38" s="25" t="n">
        <f aca="false">SUM(H38:J38,K38/1.12)</f>
        <v>448.883928571429</v>
      </c>
      <c r="N38" s="25" t="n">
        <f aca="false">K38/1.12*0.12</f>
        <v>53.8660714285714</v>
      </c>
      <c r="O38" s="25" t="n">
        <f aca="false">-SUM(I38:J38,K38/1.12)*L38</f>
        <v>-0</v>
      </c>
      <c r="P38" s="25"/>
      <c r="Q38" s="25"/>
      <c r="R38" s="25"/>
      <c r="S38" s="25"/>
      <c r="T38" s="26" t="n">
        <v>448.88</v>
      </c>
      <c r="U38" s="26"/>
      <c r="V38" s="26"/>
      <c r="W38" s="26"/>
      <c r="X38" s="26"/>
      <c r="Y38" s="25"/>
      <c r="Z38" s="25"/>
      <c r="AA38" s="25"/>
      <c r="AB38" s="25"/>
      <c r="AC38" s="25"/>
      <c r="AD38" s="25"/>
      <c r="AE38" s="25"/>
      <c r="AF38" s="25"/>
      <c r="AG38" s="25" t="n">
        <f aca="false">-SUM(N38:AF38)</f>
        <v>-502.746071428571</v>
      </c>
      <c r="AH38" s="29" t="n">
        <f aca="false">SUM(H38:K38)+AG38+O38</f>
        <v>0.00392857142855974</v>
      </c>
    </row>
    <row r="39" s="30" customFormat="true" ht="21.75" hidden="false" customHeight="true" outlineLevel="0" collapsed="false">
      <c r="A39" s="18" t="n">
        <v>43270</v>
      </c>
      <c r="B39" s="19"/>
      <c r="C39" s="20" t="s">
        <v>398</v>
      </c>
      <c r="D39" s="20" t="s">
        <v>60</v>
      </c>
      <c r="E39" s="20" t="s">
        <v>399</v>
      </c>
      <c r="F39" s="21" t="n">
        <v>648683</v>
      </c>
      <c r="G39" s="22" t="s">
        <v>583</v>
      </c>
      <c r="H39" s="23"/>
      <c r="I39" s="23"/>
      <c r="J39" s="23"/>
      <c r="K39" s="23" t="n">
        <v>26.25</v>
      </c>
      <c r="L39" s="24"/>
      <c r="M39" s="25" t="n">
        <f aca="false">SUM(H39:J39,K39/1.12)</f>
        <v>23.4375</v>
      </c>
      <c r="N39" s="25" t="n">
        <f aca="false">K39/1.12*0.12</f>
        <v>2.8125</v>
      </c>
      <c r="O39" s="25" t="n">
        <f aca="false">-SUM(I39:J39,K39/1.12)*L39</f>
        <v>-0</v>
      </c>
      <c r="P39" s="25"/>
      <c r="Q39" s="25"/>
      <c r="R39" s="25"/>
      <c r="S39" s="25"/>
      <c r="T39" s="26"/>
      <c r="U39" s="26"/>
      <c r="V39" s="26"/>
      <c r="W39" s="26"/>
      <c r="X39" s="26"/>
      <c r="Y39" s="25"/>
      <c r="Z39" s="25" t="n">
        <v>23.44</v>
      </c>
      <c r="AA39" s="25"/>
      <c r="AB39" s="25"/>
      <c r="AC39" s="25"/>
      <c r="AD39" s="25"/>
      <c r="AE39" s="25"/>
      <c r="AF39" s="25"/>
      <c r="AG39" s="25" t="n">
        <f aca="false">-SUM(N39:AF39)</f>
        <v>-26.2525</v>
      </c>
      <c r="AH39" s="29" t="n">
        <f aca="false">SUM(H39:K39)+AG39+O39</f>
        <v>-0.00250000000000128</v>
      </c>
    </row>
    <row r="40" s="30" customFormat="true" ht="21.75" hidden="false" customHeight="true" outlineLevel="0" collapsed="false">
      <c r="A40" s="18" t="n">
        <v>43272</v>
      </c>
      <c r="B40" s="19"/>
      <c r="C40" s="20" t="s">
        <v>277</v>
      </c>
      <c r="D40" s="20" t="s">
        <v>52</v>
      </c>
      <c r="E40" s="20" t="s">
        <v>278</v>
      </c>
      <c r="F40" s="21" t="n">
        <v>28007</v>
      </c>
      <c r="G40" s="22" t="s">
        <v>584</v>
      </c>
      <c r="H40" s="23"/>
      <c r="I40" s="23"/>
      <c r="J40" s="23"/>
      <c r="K40" s="23" t="n">
        <v>132</v>
      </c>
      <c r="L40" s="24"/>
      <c r="M40" s="25" t="n">
        <f aca="false">SUM(H40:J40,K40/1.12)</f>
        <v>117.857142857143</v>
      </c>
      <c r="N40" s="25" t="n">
        <f aca="false">K40/1.12*0.12</f>
        <v>14.1428571428571</v>
      </c>
      <c r="O40" s="25" t="n">
        <f aca="false">-SUM(I40:J40,K40/1.12)*L40</f>
        <v>-0</v>
      </c>
      <c r="P40" s="25" t="n">
        <v>117.86</v>
      </c>
      <c r="Q40" s="25"/>
      <c r="R40" s="25"/>
      <c r="S40" s="25"/>
      <c r="T40" s="26"/>
      <c r="U40" s="26"/>
      <c r="V40" s="26"/>
      <c r="W40" s="26"/>
      <c r="X40" s="26"/>
      <c r="Y40" s="25"/>
      <c r="Z40" s="25"/>
      <c r="AA40" s="25"/>
      <c r="AB40" s="25"/>
      <c r="AC40" s="25"/>
      <c r="AD40" s="25"/>
      <c r="AE40" s="25"/>
      <c r="AF40" s="25"/>
      <c r="AG40" s="25" t="n">
        <f aca="false">-SUM(N40:AF40)</f>
        <v>-132.002857142857</v>
      </c>
      <c r="AH40" s="29" t="n">
        <f aca="false">SUM(H40:K40)+AG40+O40</f>
        <v>-0.00285714285715244</v>
      </c>
    </row>
    <row r="41" s="30" customFormat="true" ht="21.75" hidden="false" customHeight="true" outlineLevel="0" collapsed="false">
      <c r="A41" s="18" t="n">
        <v>43272</v>
      </c>
      <c r="B41" s="19"/>
      <c r="C41" s="20" t="s">
        <v>398</v>
      </c>
      <c r="D41" s="20" t="s">
        <v>60</v>
      </c>
      <c r="E41" s="20" t="s">
        <v>399</v>
      </c>
      <c r="F41" s="21" t="n">
        <v>648977</v>
      </c>
      <c r="G41" s="22" t="s">
        <v>244</v>
      </c>
      <c r="H41" s="23"/>
      <c r="I41" s="23"/>
      <c r="J41" s="23"/>
      <c r="K41" s="23" t="n">
        <v>860</v>
      </c>
      <c r="L41" s="24"/>
      <c r="M41" s="25" t="n">
        <f aca="false">SUM(H41:J41,K41/1.12)</f>
        <v>767.857142857143</v>
      </c>
      <c r="N41" s="25" t="n">
        <f aca="false">K41/1.12*0.12</f>
        <v>92.1428571428571</v>
      </c>
      <c r="O41" s="25" t="n">
        <f aca="false">-SUM(I41:J41,K41/1.12)*L41</f>
        <v>-0</v>
      </c>
      <c r="P41" s="25"/>
      <c r="Q41" s="25"/>
      <c r="R41" s="25"/>
      <c r="S41" s="25"/>
      <c r="T41" s="26" t="n">
        <v>767.86</v>
      </c>
      <c r="U41" s="26"/>
      <c r="V41" s="26"/>
      <c r="W41" s="26"/>
      <c r="X41" s="26"/>
      <c r="Y41" s="25"/>
      <c r="Z41" s="25"/>
      <c r="AA41" s="25"/>
      <c r="AB41" s="25"/>
      <c r="AC41" s="25"/>
      <c r="AD41" s="25"/>
      <c r="AE41" s="25"/>
      <c r="AF41" s="25"/>
      <c r="AG41" s="25" t="n">
        <f aca="false">-SUM(N41:AF41)</f>
        <v>-860.002857142857</v>
      </c>
      <c r="AH41" s="29" t="n">
        <f aca="false">SUM(H41:K41)+AG41+O41</f>
        <v>-0.00285714285712402</v>
      </c>
    </row>
    <row r="42" s="30" customFormat="true" ht="21.75" hidden="false" customHeight="true" outlineLevel="0" collapsed="false">
      <c r="A42" s="18" t="n">
        <v>43273</v>
      </c>
      <c r="B42" s="19"/>
      <c r="C42" s="20" t="s">
        <v>585</v>
      </c>
      <c r="D42" s="20" t="s">
        <v>76</v>
      </c>
      <c r="E42" s="20" t="s">
        <v>120</v>
      </c>
      <c r="F42" s="21" t="n">
        <v>29128</v>
      </c>
      <c r="G42" s="22" t="s">
        <v>453</v>
      </c>
      <c r="H42" s="23"/>
      <c r="I42" s="23"/>
      <c r="J42" s="23"/>
      <c r="K42" s="23" t="n">
        <v>454.52</v>
      </c>
      <c r="L42" s="24"/>
      <c r="M42" s="25" t="n">
        <f aca="false">SUM(H42:J42,K42/1.12)</f>
        <v>405.821428571428</v>
      </c>
      <c r="N42" s="25" t="n">
        <f aca="false">K42/1.12*0.12</f>
        <v>48.6985714285714</v>
      </c>
      <c r="O42" s="25" t="n">
        <f aca="false">-SUM(I42:J42,K42/1.12)*L42</f>
        <v>-0</v>
      </c>
      <c r="P42" s="25" t="n">
        <v>405.82</v>
      </c>
      <c r="Q42" s="25"/>
      <c r="R42" s="25"/>
      <c r="S42" s="25"/>
      <c r="T42" s="26"/>
      <c r="U42" s="26"/>
      <c r="V42" s="26"/>
      <c r="W42" s="26"/>
      <c r="X42" s="26"/>
      <c r="Y42" s="25"/>
      <c r="Z42" s="25"/>
      <c r="AA42" s="25"/>
      <c r="AB42" s="25"/>
      <c r="AC42" s="25"/>
      <c r="AD42" s="25"/>
      <c r="AE42" s="25"/>
      <c r="AF42" s="25"/>
      <c r="AG42" s="25" t="n">
        <f aca="false">-SUM(N42:AF42)</f>
        <v>-454.518571428571</v>
      </c>
      <c r="AH42" s="29" t="n">
        <f aca="false">SUM(H42:K42)+AG42+O42</f>
        <v>0.00142857142856201</v>
      </c>
    </row>
    <row r="43" s="30" customFormat="true" ht="21.75" hidden="false" customHeight="true" outlineLevel="0" collapsed="false">
      <c r="A43" s="18" t="n">
        <v>43273</v>
      </c>
      <c r="B43" s="19"/>
      <c r="C43" s="20" t="s">
        <v>63</v>
      </c>
      <c r="D43" s="20" t="s">
        <v>64</v>
      </c>
      <c r="E43" s="20" t="s">
        <v>65</v>
      </c>
      <c r="F43" s="21" t="n">
        <v>111939</v>
      </c>
      <c r="G43" s="22" t="s">
        <v>586</v>
      </c>
      <c r="H43" s="23"/>
      <c r="I43" s="23"/>
      <c r="J43" s="23"/>
      <c r="K43" s="23" t="n">
        <f aca="false">587.72+70.53</f>
        <v>658.25</v>
      </c>
      <c r="L43" s="24"/>
      <c r="M43" s="25" t="n">
        <f aca="false">SUM(H43:J43,K43/1.12)</f>
        <v>587.723214285714</v>
      </c>
      <c r="N43" s="25" t="n">
        <f aca="false">K43/1.12*0.12</f>
        <v>70.5267857142857</v>
      </c>
      <c r="O43" s="25" t="n">
        <f aca="false">-SUM(I43:J43,K43/1.12)*L43</f>
        <v>-0</v>
      </c>
      <c r="P43" s="25" t="n">
        <v>587.72</v>
      </c>
      <c r="Q43" s="25"/>
      <c r="R43" s="25"/>
      <c r="S43" s="25"/>
      <c r="T43" s="26"/>
      <c r="U43" s="26"/>
      <c r="V43" s="26"/>
      <c r="W43" s="26"/>
      <c r="X43" s="26"/>
      <c r="Y43" s="25"/>
      <c r="Z43" s="25"/>
      <c r="AA43" s="25"/>
      <c r="AB43" s="25"/>
      <c r="AC43" s="25"/>
      <c r="AD43" s="25"/>
      <c r="AE43" s="25"/>
      <c r="AF43" s="25"/>
      <c r="AG43" s="25" t="n">
        <f aca="false">-SUM(N43:AF43)</f>
        <v>-658.246785714286</v>
      </c>
      <c r="AH43" s="29" t="n">
        <f aca="false">SUM(H43:K43)+AG43+O43</f>
        <v>0.00321428571430715</v>
      </c>
    </row>
    <row r="44" s="30" customFormat="true" ht="21.75" hidden="false" customHeight="true" outlineLevel="0" collapsed="false">
      <c r="A44" s="18" t="n">
        <v>43273</v>
      </c>
      <c r="B44" s="19"/>
      <c r="C44" s="20" t="s">
        <v>63</v>
      </c>
      <c r="D44" s="20" t="s">
        <v>64</v>
      </c>
      <c r="E44" s="20" t="s">
        <v>65</v>
      </c>
      <c r="F44" s="21" t="n">
        <v>111939</v>
      </c>
      <c r="G44" s="22" t="s">
        <v>587</v>
      </c>
      <c r="H44" s="23"/>
      <c r="I44" s="23"/>
      <c r="J44" s="23" t="n">
        <v>671.5</v>
      </c>
      <c r="K44" s="23"/>
      <c r="L44" s="24"/>
      <c r="M44" s="25" t="n">
        <f aca="false">SUM(H44:J44,K44/1.12)</f>
        <v>671.5</v>
      </c>
      <c r="N44" s="25" t="n">
        <f aca="false">K44/1.12*0.12</f>
        <v>0</v>
      </c>
      <c r="O44" s="25" t="n">
        <f aca="false">-SUM(I44:J44,K44/1.12)*L44</f>
        <v>-0</v>
      </c>
      <c r="P44" s="25" t="n">
        <v>671.5</v>
      </c>
      <c r="Q44" s="25"/>
      <c r="R44" s="25"/>
      <c r="S44" s="25"/>
      <c r="T44" s="26"/>
      <c r="U44" s="26"/>
      <c r="V44" s="26"/>
      <c r="W44" s="26"/>
      <c r="X44" s="26"/>
      <c r="Y44" s="25"/>
      <c r="Z44" s="25"/>
      <c r="AA44" s="25"/>
      <c r="AB44" s="25"/>
      <c r="AC44" s="25"/>
      <c r="AD44" s="25"/>
      <c r="AE44" s="25"/>
      <c r="AF44" s="25"/>
      <c r="AG44" s="25" t="n">
        <f aca="false">-SUM(N44:AF44)</f>
        <v>-671.5</v>
      </c>
      <c r="AH44" s="29" t="n">
        <f aca="false">SUM(H44:K44)+AG44+O44</f>
        <v>0</v>
      </c>
    </row>
    <row r="45" s="30" customFormat="true" ht="21.75" hidden="false" customHeight="true" outlineLevel="0" collapsed="false">
      <c r="A45" s="18" t="n">
        <v>43273</v>
      </c>
      <c r="B45" s="19"/>
      <c r="C45" s="20" t="s">
        <v>277</v>
      </c>
      <c r="D45" s="20" t="s">
        <v>52</v>
      </c>
      <c r="E45" s="20" t="s">
        <v>278</v>
      </c>
      <c r="F45" s="21" t="n">
        <v>28036</v>
      </c>
      <c r="G45" s="22" t="s">
        <v>588</v>
      </c>
      <c r="H45" s="23"/>
      <c r="I45" s="23"/>
      <c r="J45" s="23"/>
      <c r="K45" s="23" t="n">
        <v>265.2</v>
      </c>
      <c r="L45" s="24"/>
      <c r="M45" s="25" t="n">
        <f aca="false">SUM(H45:J45,K45/1.12)</f>
        <v>236.785714285714</v>
      </c>
      <c r="N45" s="25" t="n">
        <f aca="false">K45/1.12*0.12</f>
        <v>28.4142857142857</v>
      </c>
      <c r="O45" s="25" t="n">
        <f aca="false">-SUM(I45:J45,K45/1.12)*L45</f>
        <v>-0</v>
      </c>
      <c r="P45" s="25" t="n">
        <v>236.79</v>
      </c>
      <c r="Q45" s="25"/>
      <c r="R45" s="25"/>
      <c r="S45" s="25"/>
      <c r="T45" s="26"/>
      <c r="U45" s="26"/>
      <c r="V45" s="26"/>
      <c r="W45" s="26"/>
      <c r="X45" s="26"/>
      <c r="Y45" s="25"/>
      <c r="Z45" s="25"/>
      <c r="AA45" s="25"/>
      <c r="AB45" s="25"/>
      <c r="AC45" s="25"/>
      <c r="AD45" s="25"/>
      <c r="AE45" s="25"/>
      <c r="AF45" s="25"/>
      <c r="AG45" s="25" t="n">
        <f aca="false">-SUM(N45:AF45)</f>
        <v>-265.204285714286</v>
      </c>
      <c r="AH45" s="29" t="n">
        <f aca="false">SUM(H45:K45)+AG45+O45</f>
        <v>-0.00428571428568603</v>
      </c>
    </row>
    <row r="46" s="30" customFormat="true" ht="21.75" hidden="false" customHeight="true" outlineLevel="0" collapsed="false">
      <c r="A46" s="18" t="n">
        <v>43273</v>
      </c>
      <c r="B46" s="19"/>
      <c r="C46" s="20" t="s">
        <v>277</v>
      </c>
      <c r="D46" s="20" t="s">
        <v>52</v>
      </c>
      <c r="E46" s="20" t="s">
        <v>278</v>
      </c>
      <c r="F46" s="21" t="n">
        <v>28057</v>
      </c>
      <c r="G46" s="22" t="s">
        <v>589</v>
      </c>
      <c r="H46" s="23"/>
      <c r="I46" s="23"/>
      <c r="J46" s="23"/>
      <c r="K46" s="23" t="n">
        <v>77.75</v>
      </c>
      <c r="L46" s="24"/>
      <c r="M46" s="25" t="n">
        <f aca="false">SUM(H46:J46,K46/1.12)</f>
        <v>69.4196428571429</v>
      </c>
      <c r="N46" s="25" t="n">
        <f aca="false">K46/1.12*0.12</f>
        <v>8.33035714285714</v>
      </c>
      <c r="O46" s="25" t="n">
        <f aca="false">-SUM(I46:J46,K46/1.12)*L46</f>
        <v>-0</v>
      </c>
      <c r="P46" s="25" t="n">
        <v>69.42</v>
      </c>
      <c r="Q46" s="25"/>
      <c r="R46" s="25"/>
      <c r="S46" s="25"/>
      <c r="T46" s="26"/>
      <c r="U46" s="26"/>
      <c r="V46" s="26"/>
      <c r="W46" s="26"/>
      <c r="X46" s="26"/>
      <c r="Y46" s="25"/>
      <c r="Z46" s="25"/>
      <c r="AA46" s="25"/>
      <c r="AB46" s="25"/>
      <c r="AC46" s="25"/>
      <c r="AD46" s="25"/>
      <c r="AE46" s="25"/>
      <c r="AF46" s="25"/>
      <c r="AG46" s="25" t="n">
        <f aca="false">-SUM(N46:AF46)</f>
        <v>-77.7503571428571</v>
      </c>
      <c r="AH46" s="29" t="n">
        <f aca="false">SUM(H46:K46)+AG46+O46</f>
        <v>-0.000357142857140502</v>
      </c>
    </row>
    <row r="47" s="30" customFormat="true" ht="21.75" hidden="false" customHeight="true" outlineLevel="0" collapsed="false">
      <c r="A47" s="18" t="n">
        <v>43273</v>
      </c>
      <c r="B47" s="19"/>
      <c r="C47" s="20" t="s">
        <v>590</v>
      </c>
      <c r="D47" s="20"/>
      <c r="E47" s="20"/>
      <c r="F47" s="21"/>
      <c r="G47" s="22" t="s">
        <v>189</v>
      </c>
      <c r="H47" s="23" t="n">
        <v>500</v>
      </c>
      <c r="I47" s="23"/>
      <c r="J47" s="23"/>
      <c r="K47" s="23"/>
      <c r="L47" s="24"/>
      <c r="M47" s="25" t="n">
        <f aca="false">SUM(H47:J47,K47/1.12)</f>
        <v>500</v>
      </c>
      <c r="N47" s="25" t="n">
        <f aca="false">K47/1.12*0.12</f>
        <v>0</v>
      </c>
      <c r="O47" s="25" t="n">
        <f aca="false">-SUM(I47:J47,K47/1.12)*L47</f>
        <v>-0</v>
      </c>
      <c r="P47" s="25"/>
      <c r="Q47" s="25"/>
      <c r="R47" s="25"/>
      <c r="S47" s="25"/>
      <c r="T47" s="26"/>
      <c r="U47" s="26"/>
      <c r="V47" s="26"/>
      <c r="W47" s="26"/>
      <c r="X47" s="26"/>
      <c r="Y47" s="25"/>
      <c r="Z47" s="25"/>
      <c r="AA47" s="25"/>
      <c r="AB47" s="25"/>
      <c r="AC47" s="25"/>
      <c r="AD47" s="25" t="n">
        <v>500</v>
      </c>
      <c r="AE47" s="25"/>
      <c r="AF47" s="25"/>
      <c r="AG47" s="25" t="n">
        <f aca="false">-SUM(N47:AF47)</f>
        <v>-500</v>
      </c>
      <c r="AH47" s="29" t="n">
        <f aca="false">SUM(H47:K47)+AG47+O47</f>
        <v>0</v>
      </c>
    </row>
    <row r="48" s="30" customFormat="true" ht="21.75" hidden="false" customHeight="true" outlineLevel="0" collapsed="false">
      <c r="A48" s="18" t="n">
        <v>43273</v>
      </c>
      <c r="B48" s="19"/>
      <c r="C48" s="20" t="s">
        <v>351</v>
      </c>
      <c r="D48" s="20" t="s">
        <v>591</v>
      </c>
      <c r="E48" s="20" t="s">
        <v>56</v>
      </c>
      <c r="F48" s="21" t="n">
        <v>1168</v>
      </c>
      <c r="G48" s="22" t="s">
        <v>592</v>
      </c>
      <c r="H48" s="23"/>
      <c r="I48" s="23"/>
      <c r="J48" s="23"/>
      <c r="K48" s="23" t="n">
        <v>740</v>
      </c>
      <c r="L48" s="24"/>
      <c r="M48" s="25" t="n">
        <f aca="false">SUM(H48:J48,K48/1.12)</f>
        <v>660.714285714286</v>
      </c>
      <c r="N48" s="25" t="n">
        <f aca="false">K48/1.12*0.12</f>
        <v>79.2857142857143</v>
      </c>
      <c r="O48" s="25" t="n">
        <f aca="false">-SUM(I48:J48,K48/1.12)*L48</f>
        <v>-0</v>
      </c>
      <c r="P48" s="25"/>
      <c r="Q48" s="25"/>
      <c r="R48" s="25"/>
      <c r="S48" s="25"/>
      <c r="T48" s="26"/>
      <c r="U48" s="26"/>
      <c r="V48" s="26"/>
      <c r="W48" s="26"/>
      <c r="X48" s="26"/>
      <c r="Y48" s="25"/>
      <c r="Z48" s="25" t="n">
        <v>660.71</v>
      </c>
      <c r="AA48" s="25"/>
      <c r="AB48" s="25"/>
      <c r="AC48" s="25"/>
      <c r="AD48" s="25"/>
      <c r="AE48" s="25"/>
      <c r="AF48" s="25"/>
      <c r="AG48" s="25" t="n">
        <f aca="false">-SUM(N48:AF48)</f>
        <v>-739.995714285714</v>
      </c>
      <c r="AH48" s="29" t="n">
        <f aca="false">SUM(H48:K48)+AG48+O48</f>
        <v>0.00428571428574287</v>
      </c>
    </row>
    <row r="49" s="46" customFormat="true" ht="21.75" hidden="false" customHeight="true" outlineLevel="0" collapsed="false">
      <c r="A49" s="33" t="n">
        <v>43273</v>
      </c>
      <c r="B49" s="34"/>
      <c r="C49" s="36" t="s">
        <v>96</v>
      </c>
      <c r="D49" s="36"/>
      <c r="E49" s="36"/>
      <c r="F49" s="37"/>
      <c r="G49" s="38" t="s">
        <v>593</v>
      </c>
      <c r="H49" s="39" t="n">
        <v>25</v>
      </c>
      <c r="I49" s="39"/>
      <c r="J49" s="39"/>
      <c r="K49" s="39"/>
      <c r="L49" s="40"/>
      <c r="M49" s="41" t="n">
        <f aca="false">SUM(H49:J49,K49/1.12)</f>
        <v>25</v>
      </c>
      <c r="N49" s="41" t="n">
        <f aca="false">K49/1.12*0.12</f>
        <v>0</v>
      </c>
      <c r="O49" s="41" t="n">
        <f aca="false">-SUM(I49:J49,K49/1.12)*L49</f>
        <v>-0</v>
      </c>
      <c r="P49" s="41"/>
      <c r="Q49" s="41"/>
      <c r="R49" s="41"/>
      <c r="S49" s="41"/>
      <c r="T49" s="42"/>
      <c r="U49" s="42"/>
      <c r="V49" s="42"/>
      <c r="W49" s="42"/>
      <c r="X49" s="42"/>
      <c r="Y49" s="41"/>
      <c r="Z49" s="41"/>
      <c r="AA49" s="41" t="n">
        <v>25</v>
      </c>
      <c r="AB49" s="41"/>
      <c r="AC49" s="41"/>
      <c r="AD49" s="41"/>
      <c r="AE49" s="41"/>
      <c r="AF49" s="41"/>
      <c r="AG49" s="41" t="n">
        <f aca="false">-SUM(N49:AF49)</f>
        <v>-25</v>
      </c>
      <c r="AH49" s="45" t="n">
        <f aca="false">SUM(H49:K49)+AG49+O49</f>
        <v>0</v>
      </c>
    </row>
    <row r="50" s="76" customFormat="true" ht="21" hidden="false" customHeight="true" outlineLevel="0" collapsed="false">
      <c r="A50" s="69" t="n">
        <v>43273</v>
      </c>
      <c r="B50" s="70"/>
      <c r="C50" s="20" t="s">
        <v>277</v>
      </c>
      <c r="D50" s="20" t="s">
        <v>52</v>
      </c>
      <c r="E50" s="20" t="s">
        <v>278</v>
      </c>
      <c r="F50" s="21" t="n">
        <v>28063</v>
      </c>
      <c r="G50" s="21" t="s">
        <v>594</v>
      </c>
      <c r="H50" s="71"/>
      <c r="I50" s="71"/>
      <c r="J50" s="71"/>
      <c r="K50" s="71" t="n">
        <v>105</v>
      </c>
      <c r="L50" s="72"/>
      <c r="M50" s="73" t="n">
        <f aca="false">SUM(H50:J50,K50/1.12)</f>
        <v>93.75</v>
      </c>
      <c r="N50" s="73" t="n">
        <f aca="false">K50/1.12*0.12</f>
        <v>11.25</v>
      </c>
      <c r="O50" s="73" t="n">
        <f aca="false">-SUM(I50:J50,K50/1.12)*L50</f>
        <v>-0</v>
      </c>
      <c r="P50" s="73" t="n">
        <v>93.75</v>
      </c>
      <c r="Q50" s="73"/>
      <c r="R50" s="73"/>
      <c r="S50" s="73"/>
      <c r="T50" s="74"/>
      <c r="U50" s="74"/>
      <c r="V50" s="74"/>
      <c r="W50" s="74"/>
      <c r="X50" s="74"/>
      <c r="Y50" s="73"/>
      <c r="Z50" s="73"/>
      <c r="AA50" s="73"/>
      <c r="AB50" s="73"/>
      <c r="AC50" s="74"/>
      <c r="AD50" s="74"/>
      <c r="AE50" s="75"/>
      <c r="AF50" s="75"/>
      <c r="AG50" s="73" t="n">
        <f aca="false">-SUM(N50:AF50)</f>
        <v>-105</v>
      </c>
      <c r="AH50" s="29" t="n">
        <f aca="false">SUM(H50:K50)+AG50+O50</f>
        <v>0</v>
      </c>
    </row>
    <row r="51" s="76" customFormat="true" ht="21" hidden="false" customHeight="true" outlineLevel="0" collapsed="false">
      <c r="A51" s="69" t="n">
        <v>43276</v>
      </c>
      <c r="B51" s="70"/>
      <c r="C51" s="20" t="s">
        <v>277</v>
      </c>
      <c r="D51" s="20" t="s">
        <v>52</v>
      </c>
      <c r="E51" s="20" t="s">
        <v>278</v>
      </c>
      <c r="F51" s="21" t="n">
        <v>28090</v>
      </c>
      <c r="G51" s="22" t="s">
        <v>595</v>
      </c>
      <c r="H51" s="71"/>
      <c r="I51" s="71"/>
      <c r="J51" s="71"/>
      <c r="K51" s="71" t="n">
        <v>280</v>
      </c>
      <c r="L51" s="72"/>
      <c r="M51" s="73" t="n">
        <f aca="false">SUM(H51:J51,K51/1.12)</f>
        <v>250</v>
      </c>
      <c r="N51" s="73" t="n">
        <f aca="false">K51/1.12*0.12</f>
        <v>30</v>
      </c>
      <c r="O51" s="73" t="n">
        <f aca="false">-SUM(I51:J51,K51/1.12)*L51</f>
        <v>-0</v>
      </c>
      <c r="P51" s="73" t="n">
        <v>250</v>
      </c>
      <c r="Q51" s="73"/>
      <c r="R51" s="73"/>
      <c r="S51" s="73"/>
      <c r="T51" s="74"/>
      <c r="U51" s="74"/>
      <c r="V51" s="74"/>
      <c r="W51" s="74"/>
      <c r="X51" s="74"/>
      <c r="Y51" s="73"/>
      <c r="Z51" s="73"/>
      <c r="AA51" s="73"/>
      <c r="AB51" s="73"/>
      <c r="AC51" s="74"/>
      <c r="AD51" s="74"/>
      <c r="AE51" s="75"/>
      <c r="AF51" s="75"/>
      <c r="AG51" s="73" t="n">
        <f aca="false">-SUM(N51:AF51)</f>
        <v>-280</v>
      </c>
      <c r="AH51" s="29" t="n">
        <f aca="false">SUM(H51:K51)+AG51+O51</f>
        <v>0</v>
      </c>
    </row>
    <row r="52" s="76" customFormat="true" ht="21" hidden="false" customHeight="true" outlineLevel="0" collapsed="false">
      <c r="A52" s="69" t="n">
        <v>43276</v>
      </c>
      <c r="B52" s="70"/>
      <c r="C52" s="20" t="s">
        <v>41</v>
      </c>
      <c r="D52" s="20" t="s">
        <v>88</v>
      </c>
      <c r="E52" s="20" t="s">
        <v>43</v>
      </c>
      <c r="F52" s="21" t="n">
        <v>2485</v>
      </c>
      <c r="G52" s="22" t="s">
        <v>596</v>
      </c>
      <c r="H52" s="71"/>
      <c r="I52" s="71"/>
      <c r="J52" s="71" t="n">
        <v>905</v>
      </c>
      <c r="K52" s="71"/>
      <c r="L52" s="72"/>
      <c r="M52" s="73" t="n">
        <f aca="false">SUM(H52:J52,K52/1.12)</f>
        <v>905</v>
      </c>
      <c r="N52" s="73" t="n">
        <f aca="false">K52/1.12*0.12</f>
        <v>0</v>
      </c>
      <c r="O52" s="73" t="n">
        <f aca="false">-SUM(I52:J52,K52/1.12)*L52</f>
        <v>-0</v>
      </c>
      <c r="P52" s="73" t="n">
        <v>905</v>
      </c>
      <c r="Q52" s="73"/>
      <c r="R52" s="73"/>
      <c r="S52" s="73"/>
      <c r="T52" s="74"/>
      <c r="U52" s="74"/>
      <c r="V52" s="74"/>
      <c r="W52" s="74"/>
      <c r="X52" s="74"/>
      <c r="Y52" s="73"/>
      <c r="Z52" s="73"/>
      <c r="AA52" s="73"/>
      <c r="AB52" s="73"/>
      <c r="AC52" s="74"/>
      <c r="AD52" s="74"/>
      <c r="AE52" s="75"/>
      <c r="AF52" s="75"/>
      <c r="AG52" s="73" t="n">
        <f aca="false">-SUM(N52:AF52)</f>
        <v>-905</v>
      </c>
      <c r="AH52" s="29" t="n">
        <f aca="false">SUM(H52:K52)+AG52+O52</f>
        <v>0</v>
      </c>
    </row>
    <row r="53" s="76" customFormat="true" ht="21" hidden="false" customHeight="true" outlineLevel="0" collapsed="false">
      <c r="A53" s="69" t="n">
        <v>43277</v>
      </c>
      <c r="B53" s="70"/>
      <c r="C53" s="20" t="s">
        <v>104</v>
      </c>
      <c r="D53" s="20" t="s">
        <v>105</v>
      </c>
      <c r="E53" s="20" t="s">
        <v>146</v>
      </c>
      <c r="F53" s="21" t="n">
        <v>202234</v>
      </c>
      <c r="G53" s="22" t="s">
        <v>107</v>
      </c>
      <c r="H53" s="71"/>
      <c r="I53" s="71"/>
      <c r="J53" s="71"/>
      <c r="K53" s="71" t="n">
        <v>627.35</v>
      </c>
      <c r="L53" s="72"/>
      <c r="M53" s="73" t="n">
        <f aca="false">SUM(H53:J53,K53/1.12)</f>
        <v>560.133928571429</v>
      </c>
      <c r="N53" s="73" t="n">
        <f aca="false">K53/1.12*0.12</f>
        <v>67.2160714285714</v>
      </c>
      <c r="O53" s="73" t="n">
        <f aca="false">-SUM(I53:J53,K53/1.12)*L53</f>
        <v>-0</v>
      </c>
      <c r="P53" s="73" t="n">
        <v>560.13</v>
      </c>
      <c r="Q53" s="73"/>
      <c r="R53" s="73"/>
      <c r="S53" s="73"/>
      <c r="T53" s="74"/>
      <c r="U53" s="74"/>
      <c r="V53" s="74"/>
      <c r="W53" s="74"/>
      <c r="X53" s="74"/>
      <c r="Y53" s="73"/>
      <c r="Z53" s="73"/>
      <c r="AA53" s="73"/>
      <c r="AB53" s="73"/>
      <c r="AC53" s="74"/>
      <c r="AD53" s="74"/>
      <c r="AE53" s="75"/>
      <c r="AF53" s="75"/>
      <c r="AG53" s="73" t="n">
        <f aca="false">-SUM(N53:AF53)</f>
        <v>-627.346071428572</v>
      </c>
      <c r="AH53" s="29" t="n">
        <f aca="false">SUM(H53:K53)+AG53+O53</f>
        <v>0.00392857142855974</v>
      </c>
    </row>
    <row r="54" s="76" customFormat="true" ht="21" hidden="false" customHeight="true" outlineLevel="0" collapsed="false">
      <c r="A54" s="69" t="n">
        <v>43277</v>
      </c>
      <c r="B54" s="70"/>
      <c r="C54" s="20" t="s">
        <v>68</v>
      </c>
      <c r="D54" s="20"/>
      <c r="E54" s="20"/>
      <c r="F54" s="21"/>
      <c r="G54" s="22" t="s">
        <v>597</v>
      </c>
      <c r="H54" s="71" t="n">
        <v>40</v>
      </c>
      <c r="I54" s="71"/>
      <c r="J54" s="71"/>
      <c r="K54" s="71"/>
      <c r="L54" s="72"/>
      <c r="M54" s="73" t="n">
        <f aca="false">SUM(H54:J54,K54/1.12)</f>
        <v>40</v>
      </c>
      <c r="N54" s="73" t="n">
        <f aca="false">K54/1.12*0.12</f>
        <v>0</v>
      </c>
      <c r="O54" s="73" t="n">
        <f aca="false">-SUM(I54:J54,K54/1.12)*L54</f>
        <v>-0</v>
      </c>
      <c r="P54" s="73"/>
      <c r="Q54" s="73"/>
      <c r="R54" s="73"/>
      <c r="S54" s="73"/>
      <c r="T54" s="74"/>
      <c r="U54" s="74"/>
      <c r="V54" s="74"/>
      <c r="W54" s="74"/>
      <c r="X54" s="74"/>
      <c r="Y54" s="73"/>
      <c r="Z54" s="73"/>
      <c r="AA54" s="73" t="n">
        <v>40</v>
      </c>
      <c r="AB54" s="73"/>
      <c r="AC54" s="74"/>
      <c r="AD54" s="74"/>
      <c r="AE54" s="75"/>
      <c r="AF54" s="75"/>
      <c r="AG54" s="73" t="n">
        <f aca="false">-SUM(N54:AF54)</f>
        <v>-40</v>
      </c>
      <c r="AH54" s="29" t="n">
        <f aca="false">SUM(H54:K54)+AG54+O54</f>
        <v>0</v>
      </c>
    </row>
    <row r="55" s="76" customFormat="true" ht="21" hidden="false" customHeight="true" outlineLevel="0" collapsed="false">
      <c r="A55" s="69" t="n">
        <v>43278</v>
      </c>
      <c r="B55" s="70"/>
      <c r="C55" s="20" t="s">
        <v>277</v>
      </c>
      <c r="D55" s="20" t="s">
        <v>52</v>
      </c>
      <c r="E55" s="20" t="s">
        <v>278</v>
      </c>
      <c r="F55" s="21" t="n">
        <v>30586</v>
      </c>
      <c r="G55" s="22" t="s">
        <v>569</v>
      </c>
      <c r="H55" s="71"/>
      <c r="I55" s="71"/>
      <c r="J55" s="71"/>
      <c r="K55" s="71" t="n">
        <v>132</v>
      </c>
      <c r="L55" s="72"/>
      <c r="M55" s="73" t="n">
        <f aca="false">SUM(H55:J55,K55/1.12)</f>
        <v>117.857142857143</v>
      </c>
      <c r="N55" s="73" t="n">
        <f aca="false">K55/1.12*0.12</f>
        <v>14.1428571428571</v>
      </c>
      <c r="O55" s="73" t="n">
        <f aca="false">-SUM(I55:J55,K55/1.12)*L55</f>
        <v>-0</v>
      </c>
      <c r="P55" s="73"/>
      <c r="Q55" s="73"/>
      <c r="R55" s="73" t="n">
        <v>117.86</v>
      </c>
      <c r="S55" s="73"/>
      <c r="T55" s="74"/>
      <c r="U55" s="74"/>
      <c r="V55" s="74"/>
      <c r="W55" s="74"/>
      <c r="X55" s="74"/>
      <c r="Y55" s="73"/>
      <c r="Z55" s="73"/>
      <c r="AA55" s="73"/>
      <c r="AB55" s="73"/>
      <c r="AC55" s="74"/>
      <c r="AD55" s="74"/>
      <c r="AE55" s="75"/>
      <c r="AF55" s="75"/>
      <c r="AG55" s="73" t="n">
        <f aca="false">-SUM(N55:AF55)</f>
        <v>-132.002857142857</v>
      </c>
      <c r="AH55" s="29" t="n">
        <f aca="false">SUM(H55:K55)+AG55+O55</f>
        <v>-0.00285714285715244</v>
      </c>
    </row>
    <row r="56" s="76" customFormat="true" ht="21" hidden="false" customHeight="true" outlineLevel="0" collapsed="false">
      <c r="A56" s="69" t="n">
        <v>43278</v>
      </c>
      <c r="B56" s="70"/>
      <c r="C56" s="20" t="s">
        <v>277</v>
      </c>
      <c r="D56" s="20" t="s">
        <v>52</v>
      </c>
      <c r="E56" s="20" t="s">
        <v>278</v>
      </c>
      <c r="F56" s="21" t="n">
        <v>30567</v>
      </c>
      <c r="G56" s="22" t="s">
        <v>598</v>
      </c>
      <c r="H56" s="71"/>
      <c r="I56" s="71"/>
      <c r="J56" s="71"/>
      <c r="K56" s="71" t="n">
        <v>217.75</v>
      </c>
      <c r="L56" s="72"/>
      <c r="M56" s="73" t="n">
        <f aca="false">SUM(H56:J56,K56/1.12)</f>
        <v>194.419642857143</v>
      </c>
      <c r="N56" s="73" t="n">
        <f aca="false">K56/1.12*0.12</f>
        <v>23.3303571428571</v>
      </c>
      <c r="O56" s="73" t="n">
        <f aca="false">-SUM(I56:J56,K56/1.12)*L56</f>
        <v>-0</v>
      </c>
      <c r="P56" s="73" t="n">
        <v>194.42</v>
      </c>
      <c r="Q56" s="73"/>
      <c r="R56" s="73"/>
      <c r="S56" s="73"/>
      <c r="T56" s="74"/>
      <c r="U56" s="74"/>
      <c r="V56" s="74"/>
      <c r="W56" s="74"/>
      <c r="X56" s="74"/>
      <c r="Y56" s="73"/>
      <c r="Z56" s="73"/>
      <c r="AA56" s="73"/>
      <c r="AB56" s="73"/>
      <c r="AC56" s="74"/>
      <c r="AD56" s="74"/>
      <c r="AE56" s="75"/>
      <c r="AF56" s="75"/>
      <c r="AG56" s="73" t="n">
        <f aca="false">-SUM(N56:AF56)</f>
        <v>-217.750357142857</v>
      </c>
      <c r="AH56" s="29" t="n">
        <f aca="false">SUM(H56:K56)+AG56+O56</f>
        <v>-0.000357142857126291</v>
      </c>
    </row>
    <row r="57" s="76" customFormat="true" ht="21" hidden="false" customHeight="true" outlineLevel="0" collapsed="false">
      <c r="A57" s="69" t="n">
        <v>43278</v>
      </c>
      <c r="B57" s="70"/>
      <c r="C57" s="20" t="s">
        <v>285</v>
      </c>
      <c r="D57" s="20" t="s">
        <v>184</v>
      </c>
      <c r="E57" s="20" t="s">
        <v>120</v>
      </c>
      <c r="F57" s="21" t="n">
        <v>161318</v>
      </c>
      <c r="G57" s="22" t="s">
        <v>599</v>
      </c>
      <c r="H57" s="71"/>
      <c r="I57" s="71"/>
      <c r="J57" s="71"/>
      <c r="K57" s="71" t="n">
        <v>120</v>
      </c>
      <c r="L57" s="72"/>
      <c r="M57" s="73" t="n">
        <f aca="false">SUM(H57:J57,K57/1.12)</f>
        <v>107.142857142857</v>
      </c>
      <c r="N57" s="73" t="n">
        <f aca="false">K57/1.12*0.12</f>
        <v>12.8571428571429</v>
      </c>
      <c r="O57" s="73" t="n">
        <f aca="false">-SUM(I57:J57,K57/1.12)*L57</f>
        <v>-0</v>
      </c>
      <c r="P57" s="73"/>
      <c r="Q57" s="73"/>
      <c r="R57" s="73"/>
      <c r="S57" s="73"/>
      <c r="T57" s="74"/>
      <c r="U57" s="74"/>
      <c r="V57" s="74"/>
      <c r="W57" s="74"/>
      <c r="X57" s="74"/>
      <c r="Y57" s="73"/>
      <c r="Z57" s="73" t="n">
        <v>107.14</v>
      </c>
      <c r="AA57" s="73"/>
      <c r="AB57" s="73"/>
      <c r="AC57" s="74"/>
      <c r="AD57" s="74"/>
      <c r="AE57" s="75"/>
      <c r="AF57" s="75"/>
      <c r="AG57" s="73" t="n">
        <f aca="false">-SUM(N57:AF57)</f>
        <v>-119.997142857143</v>
      </c>
      <c r="AH57" s="29" t="n">
        <f aca="false">SUM(H57:K57)+AG57+O57</f>
        <v>0.00285714285713823</v>
      </c>
    </row>
    <row r="58" s="76" customFormat="true" ht="21" hidden="false" customHeight="true" outlineLevel="0" collapsed="false">
      <c r="A58" s="69" t="n">
        <v>43279</v>
      </c>
      <c r="B58" s="70"/>
      <c r="C58" s="20" t="s">
        <v>41</v>
      </c>
      <c r="D58" s="20" t="s">
        <v>88</v>
      </c>
      <c r="E58" s="20" t="s">
        <v>43</v>
      </c>
      <c r="F58" s="77" t="n">
        <v>2490</v>
      </c>
      <c r="G58" s="22" t="s">
        <v>600</v>
      </c>
      <c r="H58" s="71"/>
      <c r="I58" s="71"/>
      <c r="J58" s="71" t="n">
        <v>980</v>
      </c>
      <c r="K58" s="71"/>
      <c r="L58" s="72"/>
      <c r="M58" s="73" t="n">
        <f aca="false">SUM(H58:J58,K58/1.12)</f>
        <v>980</v>
      </c>
      <c r="N58" s="73" t="n">
        <f aca="false">K58/1.12*0.12</f>
        <v>0</v>
      </c>
      <c r="O58" s="73" t="n">
        <f aca="false">-SUM(I58:J58,K58/1.12)*L58</f>
        <v>-0</v>
      </c>
      <c r="P58" s="73" t="n">
        <v>980</v>
      </c>
      <c r="Q58" s="73"/>
      <c r="R58" s="73"/>
      <c r="S58" s="73"/>
      <c r="T58" s="74"/>
      <c r="U58" s="74"/>
      <c r="V58" s="74"/>
      <c r="W58" s="74"/>
      <c r="X58" s="74"/>
      <c r="Y58" s="73"/>
      <c r="Z58" s="73"/>
      <c r="AA58" s="73"/>
      <c r="AB58" s="73"/>
      <c r="AC58" s="74"/>
      <c r="AD58" s="74"/>
      <c r="AE58" s="75"/>
      <c r="AF58" s="75"/>
      <c r="AG58" s="73" t="n">
        <f aca="false">-SUM(N58:AF58)</f>
        <v>-980</v>
      </c>
      <c r="AH58" s="29" t="n">
        <f aca="false">SUM(H58:K58)+AG58+O58</f>
        <v>0</v>
      </c>
    </row>
    <row r="59" s="76" customFormat="true" ht="24" hidden="false" customHeight="true" outlineLevel="0" collapsed="false">
      <c r="A59" s="69" t="n">
        <v>43279</v>
      </c>
      <c r="B59" s="70"/>
      <c r="C59" s="20" t="s">
        <v>45</v>
      </c>
      <c r="D59" s="20"/>
      <c r="E59" s="20"/>
      <c r="F59" s="21"/>
      <c r="G59" s="22" t="s">
        <v>601</v>
      </c>
      <c r="H59" s="71" t="n">
        <v>100</v>
      </c>
      <c r="I59" s="71"/>
      <c r="J59" s="71"/>
      <c r="K59" s="71"/>
      <c r="L59" s="72"/>
      <c r="M59" s="73" t="n">
        <f aca="false">SUM(H59:J59,K59/1.12)</f>
        <v>100</v>
      </c>
      <c r="N59" s="73" t="n">
        <f aca="false">K59/1.12*0.12</f>
        <v>0</v>
      </c>
      <c r="O59" s="73" t="n">
        <f aca="false">-SUM(I59:J59,K59/1.12)*L59</f>
        <v>-0</v>
      </c>
      <c r="P59" s="73"/>
      <c r="Q59" s="73"/>
      <c r="R59" s="73"/>
      <c r="S59" s="73"/>
      <c r="T59" s="74"/>
      <c r="U59" s="74"/>
      <c r="V59" s="74"/>
      <c r="W59" s="74"/>
      <c r="X59" s="74"/>
      <c r="Y59" s="73"/>
      <c r="Z59" s="73"/>
      <c r="AA59" s="73" t="n">
        <v>100</v>
      </c>
      <c r="AB59" s="73"/>
      <c r="AC59" s="74"/>
      <c r="AD59" s="74"/>
      <c r="AE59" s="75"/>
      <c r="AF59" s="75"/>
      <c r="AG59" s="73" t="n">
        <f aca="false">-SUM(N59:AF59)</f>
        <v>-100</v>
      </c>
      <c r="AH59" s="29" t="n">
        <f aca="false">SUM(H59:K59)+AG59+O59</f>
        <v>0</v>
      </c>
    </row>
    <row r="60" s="76" customFormat="true" ht="21" hidden="false" customHeight="true" outlineLevel="0" collapsed="false">
      <c r="A60" s="69" t="n">
        <v>43279</v>
      </c>
      <c r="B60" s="70"/>
      <c r="C60" s="20" t="s">
        <v>63</v>
      </c>
      <c r="D60" s="20" t="s">
        <v>64</v>
      </c>
      <c r="E60" s="20" t="s">
        <v>65</v>
      </c>
      <c r="F60" s="21" t="n">
        <v>101759</v>
      </c>
      <c r="G60" s="21" t="s">
        <v>602</v>
      </c>
      <c r="H60" s="71"/>
      <c r="I60" s="71"/>
      <c r="J60" s="71"/>
      <c r="K60" s="71" t="n">
        <f aca="false">2337.46+280.49</f>
        <v>2617.95</v>
      </c>
      <c r="L60" s="72"/>
      <c r="M60" s="73" t="n">
        <f aca="false">SUM(H60:J60,K60/1.12)</f>
        <v>2337.45535714286</v>
      </c>
      <c r="N60" s="73" t="n">
        <f aca="false">K60/1.12*0.12</f>
        <v>280.494642857143</v>
      </c>
      <c r="O60" s="73" t="n">
        <f aca="false">-SUM(I60:J60,K60/1.12)*L60</f>
        <v>-0</v>
      </c>
      <c r="P60" s="73" t="n">
        <v>2337.46</v>
      </c>
      <c r="Q60" s="73"/>
      <c r="R60" s="73"/>
      <c r="S60" s="73"/>
      <c r="T60" s="74"/>
      <c r="U60" s="74"/>
      <c r="V60" s="74"/>
      <c r="W60" s="74"/>
      <c r="X60" s="74"/>
      <c r="Y60" s="73"/>
      <c r="Z60" s="73"/>
      <c r="AA60" s="73"/>
      <c r="AB60" s="73"/>
      <c r="AC60" s="74"/>
      <c r="AD60" s="74"/>
      <c r="AE60" s="75"/>
      <c r="AF60" s="75"/>
      <c r="AG60" s="73" t="n">
        <f aca="false">-SUM(N60:AF60)</f>
        <v>-2617.95464285714</v>
      </c>
      <c r="AH60" s="29" t="n">
        <f aca="false">SUM(H60:K60)+AG60+O60</f>
        <v>-0.00464285714315338</v>
      </c>
    </row>
    <row r="61" s="76" customFormat="true" ht="24" hidden="false" customHeight="true" outlineLevel="0" collapsed="false">
      <c r="A61" s="69" t="n">
        <v>43279</v>
      </c>
      <c r="B61" s="70"/>
      <c r="C61" s="20" t="s">
        <v>63</v>
      </c>
      <c r="D61" s="20" t="s">
        <v>64</v>
      </c>
      <c r="E61" s="20" t="s">
        <v>65</v>
      </c>
      <c r="F61" s="21" t="n">
        <v>101759</v>
      </c>
      <c r="G61" s="22" t="s">
        <v>603</v>
      </c>
      <c r="H61" s="71"/>
      <c r="I61" s="71"/>
      <c r="J61" s="71" t="n">
        <v>334.6</v>
      </c>
      <c r="K61" s="71"/>
      <c r="L61" s="72"/>
      <c r="M61" s="73" t="n">
        <f aca="false">SUM(H61:J61,K61/1.12)</f>
        <v>334.6</v>
      </c>
      <c r="N61" s="73" t="n">
        <f aca="false">K61/1.12*0.12</f>
        <v>0</v>
      </c>
      <c r="O61" s="73" t="n">
        <v>0</v>
      </c>
      <c r="P61" s="73" t="n">
        <v>334.6</v>
      </c>
      <c r="Q61" s="73"/>
      <c r="R61" s="73"/>
      <c r="S61" s="73"/>
      <c r="T61" s="74"/>
      <c r="U61" s="74"/>
      <c r="V61" s="74"/>
      <c r="W61" s="74"/>
      <c r="X61" s="74"/>
      <c r="Y61" s="73"/>
      <c r="Z61" s="73"/>
      <c r="AA61" s="73"/>
      <c r="AB61" s="73"/>
      <c r="AC61" s="74"/>
      <c r="AD61" s="74"/>
      <c r="AE61" s="75"/>
      <c r="AF61" s="75"/>
      <c r="AG61" s="73" t="n">
        <f aca="false">-SUM(N61:AF61)</f>
        <v>-334.6</v>
      </c>
      <c r="AH61" s="29" t="n">
        <f aca="false">SUM(H61:K61)+AG61+O61</f>
        <v>0</v>
      </c>
    </row>
    <row r="62" s="76" customFormat="true" ht="24" hidden="false" customHeight="true" outlineLevel="0" collapsed="false">
      <c r="A62" s="69" t="n">
        <v>43279</v>
      </c>
      <c r="B62" s="70"/>
      <c r="C62" s="20" t="s">
        <v>277</v>
      </c>
      <c r="D62" s="20" t="s">
        <v>52</v>
      </c>
      <c r="E62" s="20" t="s">
        <v>278</v>
      </c>
      <c r="F62" s="21" t="n">
        <v>30611</v>
      </c>
      <c r="G62" s="22" t="s">
        <v>329</v>
      </c>
      <c r="H62" s="71"/>
      <c r="I62" s="71"/>
      <c r="J62" s="71"/>
      <c r="K62" s="71" t="n">
        <v>195</v>
      </c>
      <c r="L62" s="72"/>
      <c r="M62" s="73" t="n">
        <f aca="false">SUM(H62:J62,K62/1.12)</f>
        <v>174.107142857143</v>
      </c>
      <c r="N62" s="73" t="n">
        <f aca="false">K62/1.12*0.12</f>
        <v>20.8928571428571</v>
      </c>
      <c r="O62" s="73" t="n">
        <f aca="false">-SUM(I62:J62,K62/1.12)*L62</f>
        <v>-0</v>
      </c>
      <c r="P62" s="73" t="n">
        <v>174.11</v>
      </c>
      <c r="Q62" s="73"/>
      <c r="R62" s="73"/>
      <c r="S62" s="73"/>
      <c r="T62" s="74"/>
      <c r="U62" s="74"/>
      <c r="V62" s="74"/>
      <c r="W62" s="74"/>
      <c r="X62" s="74"/>
      <c r="Y62" s="73"/>
      <c r="Z62" s="73"/>
      <c r="AA62" s="73"/>
      <c r="AB62" s="73"/>
      <c r="AC62" s="74"/>
      <c r="AD62" s="74"/>
      <c r="AE62" s="75"/>
      <c r="AF62" s="75"/>
      <c r="AG62" s="73" t="n">
        <f aca="false">-SUM(N62:AF62)</f>
        <v>-195.002857142857</v>
      </c>
      <c r="AH62" s="29" t="n">
        <f aca="false">SUM(H62:K62)+AG62+O62</f>
        <v>-0.00285714285715244</v>
      </c>
    </row>
    <row r="63" s="76" customFormat="true" ht="24" hidden="false" customHeight="true" outlineLevel="0" collapsed="false">
      <c r="A63" s="69" t="n">
        <v>43279</v>
      </c>
      <c r="B63" s="70"/>
      <c r="C63" s="20" t="s">
        <v>277</v>
      </c>
      <c r="D63" s="20" t="s">
        <v>52</v>
      </c>
      <c r="E63" s="20" t="s">
        <v>278</v>
      </c>
      <c r="F63" s="21" t="n">
        <v>30594</v>
      </c>
      <c r="G63" s="22" t="s">
        <v>487</v>
      </c>
      <c r="H63" s="71"/>
      <c r="I63" s="71"/>
      <c r="J63" s="71"/>
      <c r="K63" s="71" t="n">
        <v>240</v>
      </c>
      <c r="L63" s="72"/>
      <c r="M63" s="73" t="n">
        <f aca="false">SUM(H63:J63,K63/1.12)</f>
        <v>214.285714285714</v>
      </c>
      <c r="N63" s="73" t="n">
        <f aca="false">K63/1.12*0.12</f>
        <v>25.7142857142857</v>
      </c>
      <c r="O63" s="73" t="n">
        <f aca="false">-SUM(I63:J63,K63/1.12)*L63</f>
        <v>-0</v>
      </c>
      <c r="P63" s="73" t="n">
        <v>214.29</v>
      </c>
      <c r="Q63" s="73"/>
      <c r="R63" s="73"/>
      <c r="S63" s="73"/>
      <c r="T63" s="74"/>
      <c r="U63" s="74"/>
      <c r="V63" s="74"/>
      <c r="W63" s="74"/>
      <c r="X63" s="74"/>
      <c r="Y63" s="73"/>
      <c r="Z63" s="73"/>
      <c r="AA63" s="73"/>
      <c r="AB63" s="73"/>
      <c r="AC63" s="74"/>
      <c r="AD63" s="74"/>
      <c r="AE63" s="75"/>
      <c r="AF63" s="75"/>
      <c r="AG63" s="73" t="n">
        <f aca="false">-SUM(N63:AF63)</f>
        <v>-240.004285714286</v>
      </c>
      <c r="AH63" s="29" t="n">
        <f aca="false">SUM(H63:K63)+AG63+O63</f>
        <v>-0.00428571428571445</v>
      </c>
    </row>
    <row r="64" s="76" customFormat="true" ht="19.5" hidden="false" customHeight="true" outlineLevel="0" collapsed="false">
      <c r="A64" s="69" t="n">
        <v>43279</v>
      </c>
      <c r="B64" s="70"/>
      <c r="C64" s="20" t="s">
        <v>520</v>
      </c>
      <c r="D64" s="20" t="s">
        <v>521</v>
      </c>
      <c r="E64" s="20" t="s">
        <v>175</v>
      </c>
      <c r="F64" s="21" t="n">
        <v>1353</v>
      </c>
      <c r="G64" s="22" t="s">
        <v>604</v>
      </c>
      <c r="H64" s="71"/>
      <c r="I64" s="71"/>
      <c r="J64" s="71"/>
      <c r="K64" s="71" t="n">
        <v>3768</v>
      </c>
      <c r="L64" s="72" t="n">
        <v>0.01</v>
      </c>
      <c r="M64" s="73" t="n">
        <f aca="false">SUM(H64:J64,K64/1.12)</f>
        <v>3364.28571428571</v>
      </c>
      <c r="N64" s="73" t="n">
        <f aca="false">K64/1.12*0.12</f>
        <v>403.714285714286</v>
      </c>
      <c r="O64" s="73" t="n">
        <f aca="false">-SUM(I64:J64,K64/1.12)*L64</f>
        <v>-33.6428571428571</v>
      </c>
      <c r="P64" s="73" t="n">
        <v>3364.29</v>
      </c>
      <c r="Q64" s="73"/>
      <c r="R64" s="73"/>
      <c r="S64" s="73"/>
      <c r="T64" s="74"/>
      <c r="U64" s="74"/>
      <c r="V64" s="74"/>
      <c r="W64" s="74"/>
      <c r="X64" s="74"/>
      <c r="Y64" s="73"/>
      <c r="Z64" s="73"/>
      <c r="AA64" s="73"/>
      <c r="AB64" s="73"/>
      <c r="AC64" s="74"/>
      <c r="AD64" s="74"/>
      <c r="AE64" s="75"/>
      <c r="AF64" s="75"/>
      <c r="AG64" s="73" t="n">
        <f aca="false">-SUM(N64:AF64)</f>
        <v>-3734.36142857143</v>
      </c>
      <c r="AH64" s="29" t="n">
        <f aca="false">SUM(H64:K64)+AG64+O64</f>
        <v>-0.00428571428554392</v>
      </c>
    </row>
    <row r="65" s="30" customFormat="true" ht="19.5" hidden="false" customHeight="true" outlineLevel="0" collapsed="false">
      <c r="A65" s="18" t="n">
        <v>43279</v>
      </c>
      <c r="B65" s="19"/>
      <c r="C65" s="20" t="s">
        <v>520</v>
      </c>
      <c r="D65" s="20" t="s">
        <v>521</v>
      </c>
      <c r="E65" s="20" t="s">
        <v>175</v>
      </c>
      <c r="F65" s="21" t="n">
        <v>1354</v>
      </c>
      <c r="G65" s="22" t="s">
        <v>605</v>
      </c>
      <c r="H65" s="23"/>
      <c r="I65" s="23"/>
      <c r="J65" s="23"/>
      <c r="K65" s="23" t="n">
        <v>215</v>
      </c>
      <c r="L65" s="24" t="n">
        <v>0.01</v>
      </c>
      <c r="M65" s="25" t="n">
        <f aca="false">SUM(H65:J65,K65/1.12)</f>
        <v>191.964285714286</v>
      </c>
      <c r="N65" s="25" t="n">
        <f aca="false">K65/1.12*0.12</f>
        <v>23.0357142857143</v>
      </c>
      <c r="O65" s="25" t="n">
        <f aca="false">-SUM(I65:J65,K65/1.12)*L65</f>
        <v>-1.91964285714286</v>
      </c>
      <c r="P65" s="25" t="n">
        <v>191.96</v>
      </c>
      <c r="Q65" s="25"/>
      <c r="R65" s="25"/>
      <c r="S65" s="25"/>
      <c r="T65" s="26"/>
      <c r="U65" s="26"/>
      <c r="V65" s="26"/>
      <c r="W65" s="26"/>
      <c r="X65" s="26"/>
      <c r="Y65" s="25"/>
      <c r="Z65" s="25"/>
      <c r="AA65" s="25"/>
      <c r="AB65" s="25"/>
      <c r="AC65" s="26"/>
      <c r="AD65" s="26"/>
      <c r="AE65" s="27"/>
      <c r="AF65" s="27"/>
      <c r="AG65" s="25" t="n">
        <f aca="false">-SUM(N65:AF65)</f>
        <v>-213.076071428571</v>
      </c>
      <c r="AH65" s="29" t="n">
        <f aca="false">SUM(H65:K65)+AG65+O65</f>
        <v>0.00428571428571867</v>
      </c>
    </row>
    <row r="66" s="30" customFormat="true" ht="18" hidden="false" customHeight="true" outlineLevel="0" collapsed="false">
      <c r="A66" s="18" t="n">
        <v>43280</v>
      </c>
      <c r="B66" s="19"/>
      <c r="C66" s="20" t="s">
        <v>277</v>
      </c>
      <c r="D66" s="20" t="s">
        <v>52</v>
      </c>
      <c r="E66" s="20" t="s">
        <v>278</v>
      </c>
      <c r="F66" s="21" t="n">
        <v>30620</v>
      </c>
      <c r="G66" s="22" t="s">
        <v>357</v>
      </c>
      <c r="H66" s="23"/>
      <c r="I66" s="23"/>
      <c r="J66" s="23"/>
      <c r="K66" s="23" t="n">
        <v>239</v>
      </c>
      <c r="L66" s="24"/>
      <c r="M66" s="25" t="n">
        <f aca="false">SUM(H66:J66,K66/1.12)</f>
        <v>213.392857142857</v>
      </c>
      <c r="N66" s="25" t="n">
        <f aca="false">K66/1.12*0.12</f>
        <v>25.6071428571428</v>
      </c>
      <c r="O66" s="25" t="n">
        <f aca="false">-SUM(I66:J66,K66/1.12)*L66</f>
        <v>-0</v>
      </c>
      <c r="P66" s="25"/>
      <c r="Q66" s="25"/>
      <c r="R66" s="25" t="n">
        <v>213.39</v>
      </c>
      <c r="S66" s="25"/>
      <c r="T66" s="26"/>
      <c r="U66" s="26"/>
      <c r="V66" s="26"/>
      <c r="W66" s="26"/>
      <c r="X66" s="26"/>
      <c r="Y66" s="25"/>
      <c r="Z66" s="25"/>
      <c r="AA66" s="25"/>
      <c r="AB66" s="25"/>
      <c r="AC66" s="26"/>
      <c r="AD66" s="26"/>
      <c r="AE66" s="27"/>
      <c r="AF66" s="27"/>
      <c r="AG66" s="25" t="n">
        <f aca="false">-SUM(N66:AF66)</f>
        <v>-238.997142857143</v>
      </c>
      <c r="AH66" s="29" t="n">
        <f aca="false">SUM(H66:K66)+AG66+O66</f>
        <v>0.00285714285715244</v>
      </c>
    </row>
    <row r="67" s="30" customFormat="true" ht="19.5" hidden="false" customHeight="true" outlineLevel="0" collapsed="false">
      <c r="A67" s="18" t="n">
        <v>43280</v>
      </c>
      <c r="B67" s="19"/>
      <c r="C67" s="20" t="s">
        <v>277</v>
      </c>
      <c r="D67" s="20" t="s">
        <v>52</v>
      </c>
      <c r="E67" s="20" t="s">
        <v>278</v>
      </c>
      <c r="F67" s="21" t="n">
        <v>30621</v>
      </c>
      <c r="G67" s="22" t="s">
        <v>606</v>
      </c>
      <c r="H67" s="23"/>
      <c r="I67" s="23"/>
      <c r="J67" s="23"/>
      <c r="K67" s="23" t="n">
        <v>175</v>
      </c>
      <c r="L67" s="24"/>
      <c r="M67" s="25" t="n">
        <f aca="false">SUM(H67:J67,K67/1.12)</f>
        <v>156.25</v>
      </c>
      <c r="N67" s="25" t="n">
        <f aca="false">K67/1.12*0.12</f>
        <v>18.75</v>
      </c>
      <c r="O67" s="25" t="n">
        <f aca="false">-SUM(I67:J67,K67/1.12)*L67</f>
        <v>-0</v>
      </c>
      <c r="P67" s="25" t="n">
        <v>156.25</v>
      </c>
      <c r="Q67" s="25"/>
      <c r="R67" s="25"/>
      <c r="S67" s="25"/>
      <c r="T67" s="26"/>
      <c r="U67" s="26"/>
      <c r="V67" s="26"/>
      <c r="W67" s="26"/>
      <c r="X67" s="26"/>
      <c r="Y67" s="25"/>
      <c r="Z67" s="25"/>
      <c r="AA67" s="25"/>
      <c r="AB67" s="25"/>
      <c r="AC67" s="26"/>
      <c r="AD67" s="26"/>
      <c r="AE67" s="27"/>
      <c r="AF67" s="27"/>
      <c r="AG67" s="25" t="n">
        <f aca="false">-SUM(N67:AF67)</f>
        <v>-175</v>
      </c>
      <c r="AH67" s="29" t="n">
        <f aca="false">SUM(H67:K67)+AG67+O67</f>
        <v>0</v>
      </c>
    </row>
    <row r="68" s="30" customFormat="true" ht="22.5" hidden="false" customHeight="true" outlineLevel="0" collapsed="false">
      <c r="A68" s="59" t="n">
        <v>43280</v>
      </c>
      <c r="B68" s="60"/>
      <c r="C68" s="20" t="s">
        <v>59</v>
      </c>
      <c r="D68" s="20" t="s">
        <v>60</v>
      </c>
      <c r="E68" s="20" t="s">
        <v>278</v>
      </c>
      <c r="F68" s="61" t="n">
        <v>683507</v>
      </c>
      <c r="G68" s="62" t="s">
        <v>607</v>
      </c>
      <c r="H68" s="23"/>
      <c r="I68" s="23"/>
      <c r="J68" s="23"/>
      <c r="K68" s="23" t="n">
        <v>33.75</v>
      </c>
      <c r="L68" s="24"/>
      <c r="M68" s="25" t="n">
        <f aca="false">SUM(H68:J68,K68/1.12)</f>
        <v>30.1339285714286</v>
      </c>
      <c r="N68" s="25" t="n">
        <f aca="false">K68/1.12*0.12</f>
        <v>3.61607142857143</v>
      </c>
      <c r="O68" s="25" t="n">
        <f aca="false">-SUM(I68:J68,K68/1.12)*L68</f>
        <v>-0</v>
      </c>
      <c r="P68" s="25"/>
      <c r="Q68" s="25"/>
      <c r="R68" s="25"/>
      <c r="S68" s="25"/>
      <c r="T68" s="26" t="n">
        <v>30.13</v>
      </c>
      <c r="U68" s="26"/>
      <c r="V68" s="26"/>
      <c r="W68" s="26"/>
      <c r="X68" s="26"/>
      <c r="Y68" s="25"/>
      <c r="Z68" s="25"/>
      <c r="AA68" s="25"/>
      <c r="AB68" s="25"/>
      <c r="AC68" s="25"/>
      <c r="AD68" s="25"/>
      <c r="AE68" s="25"/>
      <c r="AF68" s="25"/>
      <c r="AG68" s="25" t="n">
        <f aca="false">-SUM(N68:AF68)</f>
        <v>-33.7460714285714</v>
      </c>
      <c r="AH68" s="29" t="n">
        <f aca="false">SUM(H68:K68)+AG68+O68</f>
        <v>0.00392857142857395</v>
      </c>
    </row>
    <row r="69" s="30" customFormat="true" ht="21.75" hidden="false" customHeight="true" outlineLevel="0" collapsed="false">
      <c r="A69" s="59" t="n">
        <v>43280</v>
      </c>
      <c r="B69" s="60"/>
      <c r="C69" s="20" t="s">
        <v>323</v>
      </c>
      <c r="D69" s="20" t="s">
        <v>608</v>
      </c>
      <c r="E69" s="20" t="s">
        <v>120</v>
      </c>
      <c r="F69" s="61" t="n">
        <v>30496</v>
      </c>
      <c r="G69" s="21" t="s">
        <v>609</v>
      </c>
      <c r="H69" s="23"/>
      <c r="I69" s="23"/>
      <c r="J69" s="23"/>
      <c r="K69" s="23" t="n">
        <v>25.25</v>
      </c>
      <c r="L69" s="24"/>
      <c r="M69" s="25" t="n">
        <f aca="false">SUM(H69:J69,K69/1.12)</f>
        <v>22.5446428571429</v>
      </c>
      <c r="N69" s="25" t="n">
        <f aca="false">K69/1.12*0.12</f>
        <v>2.70535714285714</v>
      </c>
      <c r="O69" s="25" t="n">
        <f aca="false">-SUM(I69:J69,K69/1.12)*L69</f>
        <v>-0</v>
      </c>
      <c r="P69" s="25" t="n">
        <v>22.54</v>
      </c>
      <c r="Q69" s="25"/>
      <c r="R69" s="25"/>
      <c r="S69" s="25"/>
      <c r="T69" s="26"/>
      <c r="U69" s="26"/>
      <c r="V69" s="26"/>
      <c r="W69" s="26"/>
      <c r="X69" s="26"/>
      <c r="Y69" s="25"/>
      <c r="Z69" s="25"/>
      <c r="AA69" s="25"/>
      <c r="AB69" s="25"/>
      <c r="AC69" s="25"/>
      <c r="AD69" s="25"/>
      <c r="AE69" s="25"/>
      <c r="AF69" s="25"/>
      <c r="AG69" s="25" t="n">
        <f aca="false">-SUM(N69:AF69)</f>
        <v>-25.2453571428571</v>
      </c>
      <c r="AH69" s="29" t="n">
        <f aca="false">SUM(H69:K69)+AG69+O69</f>
        <v>0.0046428571428585</v>
      </c>
    </row>
    <row r="70" s="30" customFormat="true" ht="19.5" hidden="false" customHeight="true" outlineLevel="0" collapsed="false">
      <c r="A70" s="18" t="n">
        <v>43280</v>
      </c>
      <c r="B70" s="19"/>
      <c r="C70" s="20" t="s">
        <v>63</v>
      </c>
      <c r="D70" s="20" t="s">
        <v>64</v>
      </c>
      <c r="E70" s="20" t="s">
        <v>65</v>
      </c>
      <c r="F70" s="21" t="n">
        <v>104136</v>
      </c>
      <c r="G70" s="22" t="s">
        <v>610</v>
      </c>
      <c r="H70" s="23"/>
      <c r="I70" s="23"/>
      <c r="J70" s="23"/>
      <c r="K70" s="23" t="n">
        <f aca="false">1620.22+194.43</f>
        <v>1814.65</v>
      </c>
      <c r="L70" s="24"/>
      <c r="M70" s="25" t="n">
        <f aca="false">SUM(H70:J70,K70/1.12)</f>
        <v>1620.22321428571</v>
      </c>
      <c r="N70" s="25" t="n">
        <f aca="false">K70/1.12*0.12</f>
        <v>194.426785714286</v>
      </c>
      <c r="O70" s="25" t="n">
        <f aca="false">-SUM(I70:J70,K70/1.12)*L70</f>
        <v>-0</v>
      </c>
      <c r="P70" s="25" t="n">
        <v>1620.22</v>
      </c>
      <c r="Q70" s="25"/>
      <c r="R70" s="25"/>
      <c r="S70" s="25"/>
      <c r="T70" s="26"/>
      <c r="U70" s="26"/>
      <c r="V70" s="26"/>
      <c r="W70" s="26"/>
      <c r="X70" s="26"/>
      <c r="Y70" s="25"/>
      <c r="Z70" s="25"/>
      <c r="AA70" s="25"/>
      <c r="AB70" s="25"/>
      <c r="AC70" s="26"/>
      <c r="AD70" s="26"/>
      <c r="AE70" s="27"/>
      <c r="AF70" s="27"/>
      <c r="AG70" s="25" t="n">
        <f aca="false">-SUM(N70:AF70)</f>
        <v>-1814.64678571429</v>
      </c>
      <c r="AH70" s="29" t="n">
        <f aca="false">SUM(H70:K70)+AG70+O70</f>
        <v>0.00321428571442084</v>
      </c>
    </row>
    <row r="71" s="30" customFormat="true" ht="19.5" hidden="false" customHeight="true" outlineLevel="0" collapsed="false">
      <c r="A71" s="18" t="n">
        <v>43280</v>
      </c>
      <c r="B71" s="19"/>
      <c r="C71" s="20" t="s">
        <v>63</v>
      </c>
      <c r="D71" s="20" t="s">
        <v>64</v>
      </c>
      <c r="E71" s="20" t="s">
        <v>65</v>
      </c>
      <c r="F71" s="21" t="n">
        <v>104136</v>
      </c>
      <c r="G71" s="22" t="s">
        <v>611</v>
      </c>
      <c r="H71" s="23"/>
      <c r="I71" s="23"/>
      <c r="J71" s="23" t="n">
        <v>352.1</v>
      </c>
      <c r="K71" s="23"/>
      <c r="L71" s="24"/>
      <c r="M71" s="25" t="n">
        <f aca="false">SUM(H71:J71,K71/1.12)</f>
        <v>352.1</v>
      </c>
      <c r="N71" s="25" t="n">
        <f aca="false">K71/1.12*0.12</f>
        <v>0</v>
      </c>
      <c r="O71" s="25" t="n">
        <v>352.1</v>
      </c>
      <c r="P71" s="25" t="n">
        <v>352.1</v>
      </c>
      <c r="Q71" s="25"/>
      <c r="R71" s="25"/>
      <c r="S71" s="25"/>
      <c r="T71" s="26"/>
      <c r="U71" s="26"/>
      <c r="V71" s="26"/>
      <c r="W71" s="26"/>
      <c r="X71" s="26"/>
      <c r="Y71" s="25"/>
      <c r="Z71" s="25"/>
      <c r="AA71" s="25"/>
      <c r="AB71" s="25"/>
      <c r="AC71" s="26"/>
      <c r="AD71" s="26"/>
      <c r="AE71" s="27"/>
      <c r="AF71" s="27"/>
      <c r="AG71" s="25" t="n">
        <f aca="false">-SUM(N71:AF71)</f>
        <v>-704.2</v>
      </c>
      <c r="AH71" s="29" t="n">
        <f aca="false">SUM(H71:K71)+AG71+O71</f>
        <v>0</v>
      </c>
    </row>
    <row r="72" s="30" customFormat="true" ht="19.5" hidden="false" customHeight="true" outlineLevel="0" collapsed="false">
      <c r="A72" s="18" t="n">
        <v>43280</v>
      </c>
      <c r="B72" s="19"/>
      <c r="C72" s="20" t="s">
        <v>277</v>
      </c>
      <c r="D72" s="20" t="s">
        <v>52</v>
      </c>
      <c r="E72" s="20" t="s">
        <v>278</v>
      </c>
      <c r="F72" s="21" t="n">
        <v>30632</v>
      </c>
      <c r="G72" s="22" t="s">
        <v>569</v>
      </c>
      <c r="H72" s="23"/>
      <c r="I72" s="23"/>
      <c r="J72" s="23"/>
      <c r="K72" s="23" t="n">
        <v>147</v>
      </c>
      <c r="L72" s="24"/>
      <c r="M72" s="25" t="n">
        <f aca="false">SUM(H72:J72,K72/1.12)</f>
        <v>131.25</v>
      </c>
      <c r="N72" s="25" t="n">
        <f aca="false">K72/1.12*0.12</f>
        <v>15.75</v>
      </c>
      <c r="O72" s="25" t="n">
        <f aca="false">-SUM(I72:J72,K72/1.12)*L72</f>
        <v>-0</v>
      </c>
      <c r="P72" s="25" t="n">
        <v>131.25</v>
      </c>
      <c r="Q72" s="25"/>
      <c r="R72" s="25"/>
      <c r="S72" s="25"/>
      <c r="T72" s="26"/>
      <c r="U72" s="26"/>
      <c r="V72" s="26"/>
      <c r="W72" s="26"/>
      <c r="X72" s="26"/>
      <c r="Y72" s="25"/>
      <c r="Z72" s="25"/>
      <c r="AA72" s="25"/>
      <c r="AB72" s="25"/>
      <c r="AC72" s="26"/>
      <c r="AD72" s="26"/>
      <c r="AE72" s="27"/>
      <c r="AF72" s="27"/>
      <c r="AG72" s="25" t="n">
        <f aca="false">-SUM(N72:AF72)</f>
        <v>-147</v>
      </c>
      <c r="AH72" s="29" t="n">
        <f aca="false">SUM(H72:K72)+AG72+O72</f>
        <v>0</v>
      </c>
    </row>
    <row r="73" s="30" customFormat="true" ht="21.75" hidden="false" customHeight="true" outlineLevel="0" collapsed="false">
      <c r="A73" s="18" t="n">
        <v>43280</v>
      </c>
      <c r="B73" s="19"/>
      <c r="C73" s="20" t="s">
        <v>277</v>
      </c>
      <c r="D73" s="20" t="s">
        <v>52</v>
      </c>
      <c r="E73" s="20" t="s">
        <v>278</v>
      </c>
      <c r="F73" s="21" t="n">
        <v>30633</v>
      </c>
      <c r="G73" s="22" t="s">
        <v>612</v>
      </c>
      <c r="H73" s="23"/>
      <c r="I73" s="23"/>
      <c r="J73" s="23"/>
      <c r="K73" s="23" t="n">
        <v>873.29</v>
      </c>
      <c r="L73" s="24"/>
      <c r="M73" s="25" t="n">
        <f aca="false">SUM(H73:J73,K73/1.12)</f>
        <v>779.723214285714</v>
      </c>
      <c r="N73" s="25" t="n">
        <f aca="false">K73/1.12*0.12</f>
        <v>93.5667857142857</v>
      </c>
      <c r="O73" s="25" t="n">
        <f aca="false">-SUM(I73:J73,K73/1.12)*L73</f>
        <v>-0</v>
      </c>
      <c r="P73" s="25" t="n">
        <v>779.72</v>
      </c>
      <c r="Q73" s="25"/>
      <c r="R73" s="25"/>
      <c r="S73" s="25"/>
      <c r="T73" s="26"/>
      <c r="U73" s="26"/>
      <c r="V73" s="26"/>
      <c r="W73" s="26"/>
      <c r="X73" s="26"/>
      <c r="Y73" s="25"/>
      <c r="Z73" s="25"/>
      <c r="AA73" s="25"/>
      <c r="AB73" s="25"/>
      <c r="AC73" s="26"/>
      <c r="AD73" s="26"/>
      <c r="AE73" s="27"/>
      <c r="AF73" s="27"/>
      <c r="AG73" s="25" t="n">
        <f aca="false">-SUM(N73:AF73)</f>
        <v>-873.286785714286</v>
      </c>
      <c r="AH73" s="29" t="n">
        <f aca="false">SUM(H73:K73)+AG73+O73</f>
        <v>0.00321428571419347</v>
      </c>
    </row>
    <row r="74" s="30" customFormat="true" ht="19.5" hidden="false" customHeight="true" outlineLevel="0" collapsed="false">
      <c r="A74" s="18" t="n">
        <v>43281</v>
      </c>
      <c r="B74" s="19"/>
      <c r="C74" s="20" t="s">
        <v>277</v>
      </c>
      <c r="D74" s="20" t="s">
        <v>52</v>
      </c>
      <c r="E74" s="20" t="s">
        <v>278</v>
      </c>
      <c r="F74" s="21" t="n">
        <v>30641</v>
      </c>
      <c r="G74" s="22" t="s">
        <v>613</v>
      </c>
      <c r="H74" s="23"/>
      <c r="I74" s="23"/>
      <c r="J74" s="23"/>
      <c r="K74" s="23" t="n">
        <v>172.5</v>
      </c>
      <c r="L74" s="24"/>
      <c r="M74" s="25" t="n">
        <f aca="false">SUM(H74:J74,K74/1.12)</f>
        <v>154.017857142857</v>
      </c>
      <c r="N74" s="25" t="n">
        <f aca="false">K74/1.12*0.12</f>
        <v>18.4821428571429</v>
      </c>
      <c r="O74" s="25" t="n">
        <f aca="false">-SUM(I74:J74,K74/1.12)*L74</f>
        <v>-0</v>
      </c>
      <c r="P74" s="25" t="n">
        <v>154.02</v>
      </c>
      <c r="Q74" s="25"/>
      <c r="R74" s="25"/>
      <c r="S74" s="25"/>
      <c r="T74" s="26"/>
      <c r="U74" s="26"/>
      <c r="V74" s="26"/>
      <c r="W74" s="26"/>
      <c r="X74" s="26"/>
      <c r="Y74" s="25"/>
      <c r="Z74" s="25"/>
      <c r="AA74" s="25"/>
      <c r="AB74" s="25"/>
      <c r="AC74" s="26"/>
      <c r="AD74" s="26"/>
      <c r="AE74" s="27"/>
      <c r="AF74" s="27"/>
      <c r="AG74" s="25" t="n">
        <f aca="false">-SUM(N74:AF74)</f>
        <v>-172.502142857143</v>
      </c>
      <c r="AH74" s="29" t="n">
        <f aca="false">SUM(H74:K74)+AG74+O74</f>
        <v>-0.00214285714287143</v>
      </c>
    </row>
    <row r="75" s="30" customFormat="true" ht="18.75" hidden="false" customHeight="true" outlineLevel="0" collapsed="false">
      <c r="A75" s="18"/>
      <c r="B75" s="19"/>
      <c r="C75" s="20"/>
      <c r="D75" s="20"/>
      <c r="E75" s="20"/>
      <c r="F75" s="21"/>
      <c r="G75" s="22"/>
      <c r="H75" s="23"/>
      <c r="I75" s="23"/>
      <c r="J75" s="23"/>
      <c r="K75" s="23"/>
      <c r="L75" s="24"/>
      <c r="M75" s="25" t="n">
        <f aca="false">SUM(H75:J75,K75/1.12)</f>
        <v>0</v>
      </c>
      <c r="N75" s="25" t="n">
        <f aca="false">K75/1.12*0.12</f>
        <v>0</v>
      </c>
      <c r="O75" s="25" t="n">
        <f aca="false">-SUM(I75:J75,K75/1.12)*L75</f>
        <v>-0</v>
      </c>
      <c r="P75" s="25"/>
      <c r="Q75" s="25"/>
      <c r="R75" s="25"/>
      <c r="S75" s="25"/>
      <c r="T75" s="26"/>
      <c r="U75" s="26"/>
      <c r="V75" s="26"/>
      <c r="W75" s="26"/>
      <c r="X75" s="26"/>
      <c r="Y75" s="25"/>
      <c r="Z75" s="25"/>
      <c r="AA75" s="25"/>
      <c r="AB75" s="25"/>
      <c r="AC75" s="25"/>
      <c r="AD75" s="25"/>
      <c r="AE75" s="25"/>
      <c r="AF75" s="25"/>
      <c r="AG75" s="25" t="n">
        <f aca="false">-SUM(N75:AF75)</f>
        <v>-0</v>
      </c>
      <c r="AH75" s="29" t="n">
        <f aca="false">SUM(H75:K75)+AG75+O75</f>
        <v>0</v>
      </c>
    </row>
    <row r="76" s="30" customFormat="true" ht="19.5" hidden="false" customHeight="true" outlineLevel="0" collapsed="false">
      <c r="A76" s="18"/>
      <c r="B76" s="19"/>
      <c r="C76" s="47"/>
      <c r="D76" s="47"/>
      <c r="E76" s="47"/>
      <c r="F76" s="21"/>
      <c r="G76" s="22"/>
      <c r="H76" s="23"/>
      <c r="I76" s="23"/>
      <c r="J76" s="23"/>
      <c r="K76" s="23"/>
      <c r="L76" s="24"/>
      <c r="M76" s="25" t="n">
        <f aca="false">SUM(H76:J76,K76/1.12)</f>
        <v>0</v>
      </c>
      <c r="N76" s="25" t="n">
        <f aca="false">K76/1.12*0.12</f>
        <v>0</v>
      </c>
      <c r="O76" s="25" t="n">
        <f aca="false">-SUM(I76:J76,K76/1.12)*L76</f>
        <v>-0</v>
      </c>
      <c r="P76" s="25"/>
      <c r="Q76" s="25"/>
      <c r="R76" s="25"/>
      <c r="S76" s="25"/>
      <c r="T76" s="26"/>
      <c r="U76" s="26"/>
      <c r="V76" s="26"/>
      <c r="W76" s="26"/>
      <c r="X76" s="26"/>
      <c r="Y76" s="31"/>
      <c r="Z76" s="25"/>
      <c r="AA76" s="25"/>
      <c r="AB76" s="25"/>
      <c r="AC76" s="26"/>
      <c r="AD76" s="26"/>
      <c r="AE76" s="27"/>
      <c r="AF76" s="27"/>
      <c r="AG76" s="28" t="n">
        <f aca="false">-SUM(N76:AF76)</f>
        <v>-0</v>
      </c>
      <c r="AH76" s="29" t="n">
        <f aca="false">SUM(H76:K76)+AG76+O76</f>
        <v>0</v>
      </c>
    </row>
    <row r="77" s="55" customFormat="true" ht="12" hidden="false" customHeight="true" outlineLevel="0" collapsed="false">
      <c r="A77" s="48"/>
      <c r="B77" s="49"/>
      <c r="C77" s="50"/>
      <c r="D77" s="51"/>
      <c r="E77" s="51"/>
      <c r="F77" s="52"/>
      <c r="G77" s="50"/>
      <c r="H77" s="53" t="n">
        <f aca="false">SUM(H5:H76)</f>
        <v>1025</v>
      </c>
      <c r="I77" s="53" t="n">
        <f aca="false">SUM(I5:I76)</f>
        <v>100</v>
      </c>
      <c r="J77" s="53" t="n">
        <f aca="false">SUM(J5:J76)</f>
        <v>9011.05</v>
      </c>
      <c r="K77" s="53" t="n">
        <f aca="false">SUM(K5:K76)</f>
        <v>36972.59</v>
      </c>
      <c r="L77" s="53" t="n">
        <f aca="false">SUM(L5:L76)</f>
        <v>0.04</v>
      </c>
      <c r="M77" s="53" t="n">
        <f aca="false">SUM(M5:M76)</f>
        <v>43147.2910714286</v>
      </c>
      <c r="N77" s="53" t="n">
        <f aca="false">SUM(N5:N76)</f>
        <v>3961.34892857143</v>
      </c>
      <c r="O77" s="53" t="n">
        <f aca="false">SUM(O5:O76)</f>
        <v>298.1</v>
      </c>
      <c r="P77" s="53" t="n">
        <f aca="false">SUM(P5:P76)</f>
        <v>37509.32</v>
      </c>
      <c r="Q77" s="53" t="n">
        <f aca="false">SUM(Q5:Q76)</f>
        <v>1641.07</v>
      </c>
      <c r="R77" s="53" t="n">
        <f aca="false">SUM(R5:R76)</f>
        <v>331.25</v>
      </c>
      <c r="S77" s="53" t="n">
        <f aca="false">SUM(S5:S76)</f>
        <v>245.09</v>
      </c>
      <c r="T77" s="53" t="n">
        <f aca="false">SUM(T5:T76)</f>
        <v>1321.87</v>
      </c>
      <c r="U77" s="53" t="n">
        <f aca="false">SUM(U5:U76)</f>
        <v>0</v>
      </c>
      <c r="V77" s="53" t="n">
        <f aca="false">SUM(V5:V76)</f>
        <v>0</v>
      </c>
      <c r="W77" s="53" t="n">
        <f aca="false">SUM(W5:W76)</f>
        <v>0</v>
      </c>
      <c r="X77" s="53" t="n">
        <f aca="false">SUM(X5:X76)</f>
        <v>0</v>
      </c>
      <c r="Y77" s="53" t="n">
        <f aca="false">SUM(Y5:Y76)</f>
        <v>56.04</v>
      </c>
      <c r="Z77" s="53" t="n">
        <f aca="false">SUM(Z5:Z76)</f>
        <v>917.63</v>
      </c>
      <c r="AA77" s="53" t="n">
        <f aca="false">SUM(AA5:AA76)</f>
        <v>625</v>
      </c>
      <c r="AB77" s="53" t="n">
        <f aca="false">SUM(AB5:AB76)</f>
        <v>0</v>
      </c>
      <c r="AC77" s="53" t="n">
        <f aca="false">SUM(AC5:AC76)</f>
        <v>0</v>
      </c>
      <c r="AD77" s="53" t="n">
        <f aca="false">SUM(AD5:AD76)</f>
        <v>500</v>
      </c>
      <c r="AE77" s="53" t="n">
        <f aca="false">SUM(AE5:AE76)</f>
        <v>0</v>
      </c>
      <c r="AF77" s="54" t="n">
        <f aca="false">SUM(AF5:AF76)</f>
        <v>0</v>
      </c>
      <c r="AG77" s="53" t="n">
        <f aca="false">SUM(AG5:AG76)</f>
        <v>-47406.7189285714</v>
      </c>
      <c r="AH77" s="53" t="n">
        <f aca="false">SUM(AH5:AH76)</f>
        <v>0.0210714285709976</v>
      </c>
    </row>
    <row r="78" customFormat="false" ht="12" hidden="false" customHeight="true" outlineLevel="0" collapsed="false"/>
    <row r="79" customFormat="false" ht="12" hidden="false" customHeight="true" outlineLevel="0" collapsed="false">
      <c r="K79" s="56" t="n">
        <f aca="false">+K77+J77+H77</f>
        <v>47008.64</v>
      </c>
      <c r="P79" s="5" t="n">
        <f aca="false">P77+Q77</f>
        <v>39150.39</v>
      </c>
      <c r="AG79" s="56" t="n">
        <f aca="false">+AG77</f>
        <v>-47406.7189285714</v>
      </c>
    </row>
    <row r="80" customFormat="false" ht="12" hidden="false" customHeight="true" outlineLevel="0" collapsed="false"/>
    <row r="81" customFormat="false" ht="12" hidden="false" customHeight="true" outlineLevel="0" collapsed="false">
      <c r="C81" s="57" t="s">
        <v>193</v>
      </c>
      <c r="G81" s="55"/>
      <c r="K81" s="58"/>
      <c r="L81" s="58"/>
      <c r="M81" s="58"/>
    </row>
    <row r="82" customFormat="false" ht="12" hidden="false" customHeight="true" outlineLevel="0" collapsed="false"/>
    <row r="83" customFormat="false" ht="12" hidden="false" customHeight="true" outlineLevel="0" collapsed="false"/>
    <row r="84" s="3" customFormat="true" ht="12" hidden="false" customHeight="true" outlineLevel="0" collapsed="false">
      <c r="K84" s="5"/>
      <c r="L84" s="6"/>
      <c r="M84" s="5"/>
      <c r="Y84" s="5"/>
    </row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>
      <c r="Q91" s="5" t="n">
        <v>0</v>
      </c>
    </row>
    <row r="92" customFormat="false" ht="12" hidden="false" customHeight="true" outlineLevel="0" collapsed="false"/>
  </sheetData>
  <mergeCells count="1">
    <mergeCell ref="K81:M8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10.26"/>
    <col collapsed="false" customWidth="true" hidden="true" outlineLevel="0" max="2" min="2" style="2" width="9.17"/>
    <col collapsed="false" customWidth="true" hidden="false" outlineLevel="0" max="3" min="3" style="3" width="30.24"/>
    <col collapsed="false" customWidth="true" hidden="false" outlineLevel="0" max="4" min="4" style="4" width="17.64"/>
    <col collapsed="false" customWidth="true" hidden="false" outlineLevel="0" max="5" min="5" style="4" width="28.62"/>
    <col collapsed="false" customWidth="true" hidden="false" outlineLevel="0" max="6" min="6" style="2" width="9.89"/>
    <col collapsed="false" customWidth="true" hidden="false" outlineLevel="0" max="7" min="7" style="3" width="27.54"/>
    <col collapsed="false" customWidth="true" hidden="false" outlineLevel="0" max="8" min="8" style="5" width="10.08"/>
    <col collapsed="false" customWidth="true" hidden="false" outlineLevel="0" max="9" min="9" style="5" width="10.62"/>
    <col collapsed="false" customWidth="true" hidden="false" outlineLevel="0" max="10" min="10" style="5" width="12.23"/>
    <col collapsed="false" customWidth="true" hidden="false" outlineLevel="0" max="11" min="11" style="5" width="13.14"/>
    <col collapsed="false" customWidth="true" hidden="false" outlineLevel="0" max="12" min="12" style="6" width="9.89"/>
    <col collapsed="false" customWidth="true" hidden="false" outlineLevel="0" max="13" min="13" style="5" width="12.23"/>
    <col collapsed="false" customWidth="true" hidden="false" outlineLevel="0" max="14" min="14" style="5" width="10.8"/>
    <col collapsed="false" customWidth="true" hidden="false" outlineLevel="0" max="15" min="15" style="5" width="11.34"/>
    <col collapsed="false" customWidth="true" hidden="false" outlineLevel="0" max="16" min="16" style="5" width="12.41"/>
    <col collapsed="false" customWidth="true" hidden="false" outlineLevel="0" max="17" min="17" style="5" width="9.89"/>
    <col collapsed="false" customWidth="true" hidden="false" outlineLevel="0" max="18" min="18" style="5" width="9.71"/>
    <col collapsed="false" customWidth="true" hidden="false" outlineLevel="0" max="19" min="19" style="5" width="10.26"/>
    <col collapsed="false" customWidth="false" hidden="false" outlineLevel="0" max="21" min="20" style="5" width="11.52"/>
    <col collapsed="false" customWidth="true" hidden="false" outlineLevel="0" max="24" min="22" style="5" width="8.63"/>
    <col collapsed="false" customWidth="true" hidden="false" outlineLevel="0" max="25" min="25" style="5" width="11.69"/>
    <col collapsed="false" customWidth="true" hidden="false" outlineLevel="0" max="26" min="26" style="5" width="10.43"/>
    <col collapsed="false" customWidth="true" hidden="false" outlineLevel="0" max="27" min="27" style="5" width="8.45"/>
    <col collapsed="false" customWidth="true" hidden="false" outlineLevel="0" max="28" min="28" style="5" width="12.06"/>
    <col collapsed="false" customWidth="true" hidden="false" outlineLevel="0" max="30" min="29" style="5" width="10.08"/>
    <col collapsed="false" customWidth="true" hidden="false" outlineLevel="0" max="31" min="31" style="5" width="12.78"/>
    <col collapsed="false" customWidth="true" hidden="false" outlineLevel="0" max="32" min="32" style="5" width="0.18"/>
    <col collapsed="false" customWidth="true" hidden="false" outlineLevel="0" max="33" min="33" style="5" width="13.5"/>
    <col collapsed="false" customWidth="true" hidden="false" outlineLevel="0" max="34" min="34" style="3" width="9.54"/>
    <col collapsed="false" customWidth="false" hidden="false" outlineLevel="0" max="1025" min="35" style="3" width="11.52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614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6236</v>
      </c>
      <c r="AG3" s="10" t="n">
        <v>1002</v>
      </c>
    </row>
    <row r="4" s="17" customFormat="true" ht="43.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="76" customFormat="true" ht="21" hidden="false" customHeight="true" outlineLevel="0" collapsed="false">
      <c r="A5" s="69" t="n">
        <v>43257</v>
      </c>
      <c r="B5" s="70"/>
      <c r="C5" s="61" t="s">
        <v>615</v>
      </c>
      <c r="D5" s="61"/>
      <c r="E5" s="61"/>
      <c r="F5" s="21"/>
      <c r="G5" s="21" t="s">
        <v>595</v>
      </c>
      <c r="H5" s="71"/>
      <c r="I5" s="71"/>
      <c r="J5" s="71" t="n">
        <v>1350</v>
      </c>
      <c r="K5" s="71"/>
      <c r="L5" s="72"/>
      <c r="M5" s="73" t="n">
        <f aca="false">SUM(H5:J5,K5/1.12)</f>
        <v>1350</v>
      </c>
      <c r="N5" s="73" t="n">
        <f aca="false">K5/1.12*0.12</f>
        <v>0</v>
      </c>
      <c r="O5" s="73" t="n">
        <f aca="false">-SUM(I5:J5,K5/1.12)*L5</f>
        <v>-0</v>
      </c>
      <c r="P5" s="73" t="n">
        <v>1350</v>
      </c>
      <c r="Q5" s="73"/>
      <c r="R5" s="73"/>
      <c r="S5" s="73"/>
      <c r="T5" s="74"/>
      <c r="U5" s="74"/>
      <c r="V5" s="74"/>
      <c r="W5" s="74"/>
      <c r="X5" s="74"/>
      <c r="Y5" s="73"/>
      <c r="Z5" s="73"/>
      <c r="AA5" s="73"/>
      <c r="AB5" s="73"/>
      <c r="AC5" s="74"/>
      <c r="AD5" s="74"/>
      <c r="AE5" s="75"/>
      <c r="AF5" s="75"/>
      <c r="AG5" s="73" t="n">
        <f aca="false">-SUM(N5:AF5)</f>
        <v>-1350</v>
      </c>
      <c r="AH5" s="29" t="n">
        <f aca="false">SUM(H5:K5)+AG5+O5</f>
        <v>0</v>
      </c>
    </row>
    <row r="6" s="46" customFormat="true" ht="21.75" hidden="false" customHeight="true" outlineLevel="0" collapsed="false">
      <c r="A6" s="33" t="n">
        <v>43255</v>
      </c>
      <c r="B6" s="34"/>
      <c r="C6" s="36" t="s">
        <v>616</v>
      </c>
      <c r="D6" s="36"/>
      <c r="E6" s="36"/>
      <c r="F6" s="37"/>
      <c r="G6" s="38" t="s">
        <v>548</v>
      </c>
      <c r="H6" s="39"/>
      <c r="I6" s="39"/>
      <c r="J6" s="39" t="n">
        <v>300</v>
      </c>
      <c r="K6" s="39"/>
      <c r="L6" s="40"/>
      <c r="M6" s="41" t="n">
        <f aca="false">SUM(H6:J6,K6/1.12)</f>
        <v>300</v>
      </c>
      <c r="N6" s="41" t="n">
        <f aca="false">K6/1.12*0.12</f>
        <v>0</v>
      </c>
      <c r="O6" s="41" t="n">
        <f aca="false">-SUM(I6:J6,K6/1.12)*L6</f>
        <v>-0</v>
      </c>
      <c r="P6" s="41" t="n">
        <v>300</v>
      </c>
      <c r="Q6" s="41"/>
      <c r="R6" s="41"/>
      <c r="S6" s="41"/>
      <c r="T6" s="42"/>
      <c r="U6" s="42"/>
      <c r="V6" s="42"/>
      <c r="W6" s="42"/>
      <c r="X6" s="42"/>
      <c r="Y6" s="41"/>
      <c r="Z6" s="41"/>
      <c r="AA6" s="41"/>
      <c r="AB6" s="41"/>
      <c r="AC6" s="41"/>
      <c r="AD6" s="41"/>
      <c r="AE6" s="41"/>
      <c r="AF6" s="41"/>
      <c r="AG6" s="41" t="n">
        <f aca="false">-SUM(N6:AF6)</f>
        <v>-300</v>
      </c>
      <c r="AH6" s="45" t="n">
        <f aca="false">SUM(H6:K6)+AG6+O6</f>
        <v>0</v>
      </c>
    </row>
    <row r="7" s="76" customFormat="true" ht="21" hidden="false" customHeight="true" outlineLevel="0" collapsed="false">
      <c r="A7" s="69" t="n">
        <v>43267</v>
      </c>
      <c r="B7" s="70"/>
      <c r="C7" s="61" t="s">
        <v>68</v>
      </c>
      <c r="D7" s="61"/>
      <c r="E7" s="61"/>
      <c r="F7" s="21"/>
      <c r="G7" s="21" t="s">
        <v>595</v>
      </c>
      <c r="H7" s="71"/>
      <c r="I7" s="71"/>
      <c r="J7" s="71" t="n">
        <v>1250</v>
      </c>
      <c r="K7" s="71"/>
      <c r="L7" s="72"/>
      <c r="M7" s="73" t="n">
        <f aca="false">SUM(H7:J7,K7/1.12)</f>
        <v>1250</v>
      </c>
      <c r="N7" s="73" t="n">
        <f aca="false">K7/1.12*0.12</f>
        <v>0</v>
      </c>
      <c r="O7" s="73" t="n">
        <f aca="false">-SUM(I7:J7,K7/1.12)*L7</f>
        <v>-0</v>
      </c>
      <c r="P7" s="73" t="n">
        <v>1250</v>
      </c>
      <c r="Q7" s="73"/>
      <c r="R7" s="73"/>
      <c r="S7" s="73"/>
      <c r="T7" s="74"/>
      <c r="U7" s="74"/>
      <c r="V7" s="74"/>
      <c r="W7" s="74"/>
      <c r="X7" s="74"/>
      <c r="Y7" s="73"/>
      <c r="Z7" s="73"/>
      <c r="AA7" s="73"/>
      <c r="AB7" s="73"/>
      <c r="AC7" s="74"/>
      <c r="AD7" s="74"/>
      <c r="AE7" s="75"/>
      <c r="AF7" s="75"/>
      <c r="AG7" s="73" t="n">
        <f aca="false">-SUM(N7:AF7)</f>
        <v>-1250</v>
      </c>
      <c r="AH7" s="29" t="n">
        <f aca="false">SUM(H7:K7)+AG7+O7</f>
        <v>0</v>
      </c>
    </row>
    <row r="8" s="76" customFormat="true" ht="21" hidden="false" customHeight="true" outlineLevel="0" collapsed="false">
      <c r="A8" s="69" t="n">
        <v>43270</v>
      </c>
      <c r="B8" s="70"/>
      <c r="C8" s="61" t="s">
        <v>616</v>
      </c>
      <c r="D8" s="61"/>
      <c r="E8" s="61"/>
      <c r="F8" s="21"/>
      <c r="G8" s="22" t="s">
        <v>82</v>
      </c>
      <c r="H8" s="71"/>
      <c r="I8" s="71"/>
      <c r="J8" s="71" t="n">
        <v>146</v>
      </c>
      <c r="K8" s="71"/>
      <c r="L8" s="72"/>
      <c r="M8" s="73" t="n">
        <f aca="false">SUM(H8:J8,K8/1.12)</f>
        <v>146</v>
      </c>
      <c r="N8" s="73" t="n">
        <f aca="false">K8/1.12*0.12</f>
        <v>0</v>
      </c>
      <c r="O8" s="73" t="n">
        <f aca="false">-SUM(I8:J8,K8/1.12)*L8</f>
        <v>-0</v>
      </c>
      <c r="P8" s="73" t="n">
        <v>146</v>
      </c>
      <c r="Q8" s="73"/>
      <c r="R8" s="73"/>
      <c r="S8" s="73"/>
      <c r="T8" s="74"/>
      <c r="U8" s="74"/>
      <c r="V8" s="74"/>
      <c r="W8" s="74"/>
      <c r="X8" s="74"/>
      <c r="Y8" s="73"/>
      <c r="Z8" s="73"/>
      <c r="AA8" s="73"/>
      <c r="AB8" s="73"/>
      <c r="AC8" s="74"/>
      <c r="AD8" s="74"/>
      <c r="AE8" s="75"/>
      <c r="AF8" s="75"/>
      <c r="AG8" s="73" t="n">
        <f aca="false">-SUM(N8:AF8)</f>
        <v>-146</v>
      </c>
      <c r="AH8" s="29" t="n">
        <f aca="false">SUM(H8:K8)+AG8+O8</f>
        <v>0</v>
      </c>
    </row>
    <row r="9" s="76" customFormat="true" ht="21" hidden="false" customHeight="true" outlineLevel="0" collapsed="false">
      <c r="A9" s="69" t="n">
        <v>43272</v>
      </c>
      <c r="B9" s="70"/>
      <c r="C9" s="61" t="s">
        <v>68</v>
      </c>
      <c r="D9" s="61"/>
      <c r="E9" s="61"/>
      <c r="F9" s="21"/>
      <c r="G9" s="22" t="s">
        <v>617</v>
      </c>
      <c r="H9" s="71"/>
      <c r="I9" s="71"/>
      <c r="J9" s="71" t="n">
        <v>40</v>
      </c>
      <c r="K9" s="71"/>
      <c r="L9" s="72"/>
      <c r="M9" s="73" t="n">
        <f aca="false">SUM(H9:J9,K9/1.12)</f>
        <v>40</v>
      </c>
      <c r="N9" s="73" t="n">
        <f aca="false">K9/1.12*0.12</f>
        <v>0</v>
      </c>
      <c r="O9" s="73" t="n">
        <f aca="false">-SUM(I9:J9,K9/1.12)*L9</f>
        <v>-0</v>
      </c>
      <c r="P9" s="73"/>
      <c r="Q9" s="73"/>
      <c r="R9" s="73"/>
      <c r="S9" s="73"/>
      <c r="T9" s="74"/>
      <c r="U9" s="74"/>
      <c r="V9" s="74"/>
      <c r="W9" s="74"/>
      <c r="X9" s="74"/>
      <c r="Y9" s="73"/>
      <c r="Z9" s="73"/>
      <c r="AA9" s="73" t="n">
        <v>40</v>
      </c>
      <c r="AB9" s="73"/>
      <c r="AC9" s="74"/>
      <c r="AD9" s="74"/>
      <c r="AE9" s="75"/>
      <c r="AF9" s="75"/>
      <c r="AG9" s="73" t="n">
        <f aca="false">-SUM(N9:AF9)</f>
        <v>-40</v>
      </c>
      <c r="AH9" s="29" t="n">
        <f aca="false">SUM(H9:K9)+AG9+O9</f>
        <v>0</v>
      </c>
    </row>
    <row r="10" s="85" customFormat="true" ht="21" hidden="false" customHeight="true" outlineLevel="0" collapsed="false">
      <c r="A10" s="78" t="n">
        <v>43272</v>
      </c>
      <c r="B10" s="79"/>
      <c r="C10" s="65" t="s">
        <v>68</v>
      </c>
      <c r="D10" s="65"/>
      <c r="E10" s="65"/>
      <c r="F10" s="37"/>
      <c r="G10" s="38" t="s">
        <v>615</v>
      </c>
      <c r="H10" s="80"/>
      <c r="I10" s="80"/>
      <c r="J10" s="80" t="n">
        <v>340</v>
      </c>
      <c r="K10" s="80"/>
      <c r="L10" s="81"/>
      <c r="M10" s="82" t="n">
        <f aca="false">SUM(H10:J10,K10/1.12)</f>
        <v>340</v>
      </c>
      <c r="N10" s="82" t="n">
        <f aca="false">K10/1.12*0.12</f>
        <v>0</v>
      </c>
      <c r="O10" s="82" t="n">
        <f aca="false">-SUM(I10:J10,K10/1.12)*L10</f>
        <v>-0</v>
      </c>
      <c r="P10" s="82" t="n">
        <v>340</v>
      </c>
      <c r="Q10" s="82"/>
      <c r="R10" s="82"/>
      <c r="S10" s="82"/>
      <c r="T10" s="83"/>
      <c r="U10" s="83"/>
      <c r="V10" s="83"/>
      <c r="W10" s="83"/>
      <c r="X10" s="83"/>
      <c r="Y10" s="82"/>
      <c r="Z10" s="82"/>
      <c r="AA10" s="82"/>
      <c r="AB10" s="82"/>
      <c r="AC10" s="83"/>
      <c r="AD10" s="83"/>
      <c r="AE10" s="84"/>
      <c r="AF10" s="84"/>
      <c r="AG10" s="82" t="n">
        <f aca="false">-SUM(N10:AF10)</f>
        <v>-340</v>
      </c>
      <c r="AH10" s="45" t="n">
        <f aca="false">SUM(H10:K10)+AG10+O10</f>
        <v>0</v>
      </c>
    </row>
    <row r="11" s="76" customFormat="true" ht="21" hidden="false" customHeight="true" outlineLevel="0" collapsed="false">
      <c r="A11" s="69" t="n">
        <v>43277</v>
      </c>
      <c r="B11" s="70"/>
      <c r="C11" s="61" t="s">
        <v>68</v>
      </c>
      <c r="D11" s="61"/>
      <c r="E11" s="61"/>
      <c r="F11" s="21"/>
      <c r="G11" s="21" t="s">
        <v>595</v>
      </c>
      <c r="H11" s="71"/>
      <c r="I11" s="71"/>
      <c r="J11" s="71" t="n">
        <v>1150</v>
      </c>
      <c r="K11" s="71"/>
      <c r="L11" s="72"/>
      <c r="M11" s="73" t="n">
        <f aca="false">SUM(H11:J11,K11/1.12)</f>
        <v>1150</v>
      </c>
      <c r="N11" s="73" t="n">
        <f aca="false">K11/1.12*0.12</f>
        <v>0</v>
      </c>
      <c r="O11" s="73" t="n">
        <f aca="false">-SUM(I11:J11,K11/1.12)*L11</f>
        <v>-0</v>
      </c>
      <c r="P11" s="73" t="n">
        <v>1150</v>
      </c>
      <c r="Q11" s="73"/>
      <c r="R11" s="73"/>
      <c r="S11" s="73"/>
      <c r="T11" s="74"/>
      <c r="U11" s="74"/>
      <c r="V11" s="74"/>
      <c r="W11" s="74"/>
      <c r="X11" s="74"/>
      <c r="Y11" s="73"/>
      <c r="Z11" s="73"/>
      <c r="AA11" s="73"/>
      <c r="AB11" s="73"/>
      <c r="AC11" s="74"/>
      <c r="AD11" s="74"/>
      <c r="AE11" s="75"/>
      <c r="AF11" s="75"/>
      <c r="AG11" s="73" t="n">
        <f aca="false">-SUM(N11:AF11)</f>
        <v>-1150</v>
      </c>
      <c r="AH11" s="29" t="n">
        <f aca="false">SUM(H11:K11)+AG11+O11</f>
        <v>0</v>
      </c>
    </row>
    <row r="12" s="76" customFormat="true" ht="21" hidden="false" customHeight="true" outlineLevel="0" collapsed="false">
      <c r="A12" s="69" t="n">
        <v>43277</v>
      </c>
      <c r="B12" s="70"/>
      <c r="C12" s="61" t="s">
        <v>68</v>
      </c>
      <c r="D12" s="61"/>
      <c r="E12" s="61"/>
      <c r="F12" s="21"/>
      <c r="G12" s="22" t="s">
        <v>618</v>
      </c>
      <c r="H12" s="71"/>
      <c r="I12" s="71"/>
      <c r="J12" s="71" t="n">
        <v>40</v>
      </c>
      <c r="K12" s="71"/>
      <c r="L12" s="72"/>
      <c r="M12" s="73" t="n">
        <f aca="false">SUM(H12:J12,K12/1.12)</f>
        <v>40</v>
      </c>
      <c r="N12" s="73" t="n">
        <f aca="false">K12/1.12*0.12</f>
        <v>0</v>
      </c>
      <c r="O12" s="73" t="n">
        <f aca="false">-SUM(I12:J12,K12/1.12)*L12</f>
        <v>-0</v>
      </c>
      <c r="P12" s="73"/>
      <c r="Q12" s="73"/>
      <c r="R12" s="73"/>
      <c r="S12" s="73"/>
      <c r="T12" s="74"/>
      <c r="U12" s="74"/>
      <c r="V12" s="74"/>
      <c r="W12" s="74"/>
      <c r="X12" s="74"/>
      <c r="Y12" s="73"/>
      <c r="Z12" s="73"/>
      <c r="AA12" s="73" t="n">
        <v>40</v>
      </c>
      <c r="AB12" s="73"/>
      <c r="AC12" s="74"/>
      <c r="AD12" s="74"/>
      <c r="AE12" s="75"/>
      <c r="AF12" s="75"/>
      <c r="AG12" s="73" t="n">
        <f aca="false">-SUM(N12:AF12)</f>
        <v>-40</v>
      </c>
      <c r="AH12" s="29" t="n">
        <f aca="false">SUM(H12:K12)+AG12+O12</f>
        <v>0</v>
      </c>
    </row>
    <row r="13" s="76" customFormat="true" ht="21" hidden="false" customHeight="true" outlineLevel="0" collapsed="false">
      <c r="A13" s="69" t="n">
        <v>43278</v>
      </c>
      <c r="B13" s="70"/>
      <c r="C13" s="61" t="s">
        <v>45</v>
      </c>
      <c r="D13" s="61"/>
      <c r="E13" s="61"/>
      <c r="F13" s="21"/>
      <c r="G13" s="22" t="s">
        <v>619</v>
      </c>
      <c r="H13" s="71"/>
      <c r="I13" s="71"/>
      <c r="J13" s="71" t="n">
        <v>180</v>
      </c>
      <c r="K13" s="71"/>
      <c r="L13" s="72"/>
      <c r="M13" s="73" t="n">
        <f aca="false">SUM(H13:J13,K13/1.12)</f>
        <v>180</v>
      </c>
      <c r="N13" s="73" t="n">
        <f aca="false">K13/1.12*0.12</f>
        <v>0</v>
      </c>
      <c r="O13" s="73" t="n">
        <f aca="false">-SUM(I13:J13,K13/1.12)*L13</f>
        <v>-0</v>
      </c>
      <c r="P13" s="73" t="n">
        <v>180</v>
      </c>
      <c r="Q13" s="73"/>
      <c r="R13" s="73"/>
      <c r="S13" s="73"/>
      <c r="T13" s="74"/>
      <c r="U13" s="74"/>
      <c r="V13" s="74"/>
      <c r="W13" s="74"/>
      <c r="X13" s="74"/>
      <c r="Y13" s="73"/>
      <c r="Z13" s="73"/>
      <c r="AA13" s="73"/>
      <c r="AB13" s="73"/>
      <c r="AC13" s="74"/>
      <c r="AD13" s="74"/>
      <c r="AE13" s="75"/>
      <c r="AF13" s="75"/>
      <c r="AG13" s="73" t="n">
        <f aca="false">-SUM(N13:AF13)</f>
        <v>-180</v>
      </c>
      <c r="AH13" s="29" t="n">
        <f aca="false">SUM(H13:K13)+AG13+O13</f>
        <v>0</v>
      </c>
    </row>
    <row r="14" s="76" customFormat="true" ht="21" hidden="false" customHeight="true" outlineLevel="0" collapsed="false">
      <c r="A14" s="69" t="n">
        <v>43280</v>
      </c>
      <c r="B14" s="70"/>
      <c r="C14" s="61" t="s">
        <v>616</v>
      </c>
      <c r="D14" s="61"/>
      <c r="E14" s="61"/>
      <c r="F14" s="21"/>
      <c r="G14" s="22" t="s">
        <v>620</v>
      </c>
      <c r="H14" s="71"/>
      <c r="I14" s="71"/>
      <c r="J14" s="71" t="n">
        <v>280</v>
      </c>
      <c r="K14" s="71"/>
      <c r="L14" s="72"/>
      <c r="M14" s="73" t="n">
        <f aca="false">SUM(H14:J14,K14/1.12)</f>
        <v>280</v>
      </c>
      <c r="N14" s="73" t="n">
        <f aca="false">K14/1.12*0.12</f>
        <v>0</v>
      </c>
      <c r="O14" s="73" t="n">
        <f aca="false">-SUM(I14:J14,K14/1.12)*L14</f>
        <v>-0</v>
      </c>
      <c r="P14" s="73" t="n">
        <v>280</v>
      </c>
      <c r="Q14" s="73"/>
      <c r="R14" s="73"/>
      <c r="S14" s="73"/>
      <c r="T14" s="74"/>
      <c r="U14" s="74"/>
      <c r="V14" s="74"/>
      <c r="W14" s="74"/>
      <c r="X14" s="74"/>
      <c r="Y14" s="73"/>
      <c r="Z14" s="73"/>
      <c r="AA14" s="73"/>
      <c r="AB14" s="73"/>
      <c r="AC14" s="74"/>
      <c r="AD14" s="74"/>
      <c r="AE14" s="75"/>
      <c r="AF14" s="75"/>
      <c r="AG14" s="73" t="n">
        <f aca="false">-SUM(N14:AF14)</f>
        <v>-280</v>
      </c>
      <c r="AH14" s="29" t="n">
        <f aca="false">SUM(H14:K14)+AG14+O14</f>
        <v>0</v>
      </c>
    </row>
    <row r="15" s="30" customFormat="true" ht="21.75" hidden="false" customHeight="true" outlineLevel="0" collapsed="false">
      <c r="A15" s="18"/>
      <c r="B15" s="19"/>
      <c r="C15" s="20"/>
      <c r="D15" s="20"/>
      <c r="E15" s="20"/>
      <c r="F15" s="21"/>
      <c r="G15" s="22"/>
      <c r="H15" s="23"/>
      <c r="I15" s="23"/>
      <c r="J15" s="23"/>
      <c r="K15" s="23"/>
      <c r="L15" s="24"/>
      <c r="M15" s="25" t="n">
        <f aca="false">SUM(H15:J15,K15/1.12)</f>
        <v>0</v>
      </c>
      <c r="N15" s="25" t="n">
        <f aca="false">K15/1.12*0.12</f>
        <v>0</v>
      </c>
      <c r="O15" s="25" t="n">
        <f aca="false">-SUM(I15:J15,K15/1.12)*L15</f>
        <v>-0</v>
      </c>
      <c r="P15" s="25"/>
      <c r="Q15" s="25"/>
      <c r="R15" s="25"/>
      <c r="S15" s="25"/>
      <c r="T15" s="26"/>
      <c r="U15" s="26"/>
      <c r="V15" s="26"/>
      <c r="W15" s="26"/>
      <c r="X15" s="26"/>
      <c r="Y15" s="25"/>
      <c r="Z15" s="25"/>
      <c r="AA15" s="25"/>
      <c r="AB15" s="25"/>
      <c r="AC15" s="25"/>
      <c r="AD15" s="25"/>
      <c r="AE15" s="25"/>
      <c r="AF15" s="25"/>
      <c r="AG15" s="25" t="n">
        <f aca="false">-SUM(N15:AF15)</f>
        <v>-0</v>
      </c>
      <c r="AH15" s="29" t="n">
        <f aca="false">SUM(H15:K15)+AG15+O15</f>
        <v>0</v>
      </c>
    </row>
    <row r="16" s="30" customFormat="true" ht="19.5" hidden="false" customHeight="true" outlineLevel="0" collapsed="false">
      <c r="A16" s="18"/>
      <c r="B16" s="19"/>
      <c r="C16" s="47"/>
      <c r="D16" s="47"/>
      <c r="E16" s="47"/>
      <c r="F16" s="21"/>
      <c r="G16" s="22"/>
      <c r="H16" s="23"/>
      <c r="I16" s="23"/>
      <c r="J16" s="23"/>
      <c r="K16" s="23"/>
      <c r="L16" s="24"/>
      <c r="M16" s="25" t="n">
        <f aca="false">SUM(H16:J16,K16/1.12)</f>
        <v>0</v>
      </c>
      <c r="N16" s="25" t="n">
        <f aca="false">K16/1.12*0.12</f>
        <v>0</v>
      </c>
      <c r="O16" s="25" t="n">
        <f aca="false">-SUM(I16:J16,K16/1.12)*L16</f>
        <v>-0</v>
      </c>
      <c r="P16" s="25"/>
      <c r="Q16" s="25"/>
      <c r="R16" s="25"/>
      <c r="S16" s="25"/>
      <c r="T16" s="26"/>
      <c r="U16" s="26"/>
      <c r="V16" s="26"/>
      <c r="W16" s="26"/>
      <c r="X16" s="26"/>
      <c r="Y16" s="31"/>
      <c r="Z16" s="25"/>
      <c r="AA16" s="25"/>
      <c r="AB16" s="25"/>
      <c r="AC16" s="26"/>
      <c r="AD16" s="26"/>
      <c r="AE16" s="27"/>
      <c r="AF16" s="27"/>
      <c r="AG16" s="28" t="n">
        <f aca="false">-SUM(N16:AF16)</f>
        <v>-0</v>
      </c>
      <c r="AH16" s="29" t="n">
        <f aca="false">SUM(H16:K16)+AG16+O16</f>
        <v>0</v>
      </c>
    </row>
    <row r="17" s="55" customFormat="true" ht="12" hidden="false" customHeight="true" outlineLevel="0" collapsed="false">
      <c r="A17" s="48"/>
      <c r="B17" s="49"/>
      <c r="C17" s="50"/>
      <c r="D17" s="51"/>
      <c r="E17" s="51"/>
      <c r="F17" s="52"/>
      <c r="G17" s="50"/>
      <c r="H17" s="53" t="n">
        <f aca="false">SUM(H5:H16)</f>
        <v>0</v>
      </c>
      <c r="I17" s="53" t="n">
        <f aca="false">SUM(I5:I16)</f>
        <v>0</v>
      </c>
      <c r="J17" s="53" t="n">
        <f aca="false">SUM(J5:J16)</f>
        <v>5076</v>
      </c>
      <c r="K17" s="53" t="n">
        <f aca="false">SUM(K5:K16)</f>
        <v>0</v>
      </c>
      <c r="L17" s="53" t="n">
        <f aca="false">SUM(L5:L16)</f>
        <v>0</v>
      </c>
      <c r="M17" s="53" t="n">
        <f aca="false">SUM(M5:M16)</f>
        <v>5076</v>
      </c>
      <c r="N17" s="53" t="n">
        <f aca="false">SUM(N5:N16)</f>
        <v>0</v>
      </c>
      <c r="O17" s="53" t="n">
        <f aca="false">SUM(O5:O16)</f>
        <v>0</v>
      </c>
      <c r="P17" s="53" t="n">
        <f aca="false">SUM(P5:P16)</f>
        <v>4996</v>
      </c>
      <c r="Q17" s="53" t="n">
        <f aca="false">SUM(Q5:Q16)</f>
        <v>0</v>
      </c>
      <c r="R17" s="53" t="n">
        <f aca="false">SUM(R5:R16)</f>
        <v>0</v>
      </c>
      <c r="S17" s="53" t="n">
        <f aca="false">SUM(S5:S16)</f>
        <v>0</v>
      </c>
      <c r="T17" s="53" t="n">
        <f aca="false">SUM(T5:T16)</f>
        <v>0</v>
      </c>
      <c r="U17" s="53" t="n">
        <f aca="false">SUM(U5:U16)</f>
        <v>0</v>
      </c>
      <c r="V17" s="53" t="n">
        <f aca="false">SUM(V5:V16)</f>
        <v>0</v>
      </c>
      <c r="W17" s="53" t="n">
        <f aca="false">SUM(W5:W16)</f>
        <v>0</v>
      </c>
      <c r="X17" s="53" t="n">
        <f aca="false">SUM(X5:X16)</f>
        <v>0</v>
      </c>
      <c r="Y17" s="53" t="n">
        <f aca="false">SUM(Y5:Y16)</f>
        <v>0</v>
      </c>
      <c r="Z17" s="53" t="n">
        <f aca="false">SUM(Z5:Z16)</f>
        <v>0</v>
      </c>
      <c r="AA17" s="53" t="n">
        <f aca="false">SUM(AA5:AA16)</f>
        <v>80</v>
      </c>
      <c r="AB17" s="53" t="n">
        <f aca="false">SUM(AB5:AB16)</f>
        <v>0</v>
      </c>
      <c r="AC17" s="53" t="n">
        <f aca="false">SUM(AC5:AC16)</f>
        <v>0</v>
      </c>
      <c r="AD17" s="53" t="n">
        <f aca="false">SUM(AD5:AD16)</f>
        <v>0</v>
      </c>
      <c r="AE17" s="53" t="n">
        <f aca="false">SUM(AE5:AE16)</f>
        <v>0</v>
      </c>
      <c r="AF17" s="54" t="n">
        <f aca="false">SUM(AF5:AF16)</f>
        <v>0</v>
      </c>
      <c r="AG17" s="53" t="n">
        <f aca="false">SUM(AG5:AG16)</f>
        <v>-5076</v>
      </c>
      <c r="AH17" s="53" t="n">
        <f aca="false">SUM(AH5:AH16)</f>
        <v>0</v>
      </c>
    </row>
    <row r="18" customFormat="false" ht="12" hidden="false" customHeight="true" outlineLevel="0" collapsed="false"/>
    <row r="19" customFormat="false" ht="12" hidden="false" customHeight="false" outlineLevel="0" collapsed="false">
      <c r="K19" s="56" t="n">
        <f aca="false">+K17+J17+H17</f>
        <v>5076</v>
      </c>
      <c r="AG19" s="56" t="n">
        <f aca="false">+AG17</f>
        <v>-5076</v>
      </c>
    </row>
    <row r="21" customFormat="false" ht="12" hidden="false" customHeight="false" outlineLevel="0" collapsed="false">
      <c r="C21" s="57" t="s">
        <v>193</v>
      </c>
      <c r="G21" s="55"/>
      <c r="K21" s="58"/>
      <c r="L21" s="58"/>
      <c r="M21" s="58"/>
    </row>
    <row r="24" s="3" customFormat="true" ht="11.25" hidden="false" customHeight="false" outlineLevel="0" collapsed="false">
      <c r="K24" s="5"/>
      <c r="L24" s="6"/>
      <c r="M24" s="5"/>
      <c r="Y24" s="5"/>
    </row>
    <row r="31" customFormat="false" ht="11.25" hidden="false" customHeight="false" outlineLevel="0" collapsed="false">
      <c r="Q31" s="5" t="n">
        <v>0</v>
      </c>
    </row>
  </sheetData>
  <mergeCells count="1">
    <mergeCell ref="K21:M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9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0.2" zeroHeight="false" outlineLevelRow="0" outlineLevelCol="0"/>
  <cols>
    <col collapsed="false" customWidth="true" hidden="false" outlineLevel="0" max="1" min="1" style="1" width="10.22"/>
    <col collapsed="false" customWidth="true" hidden="true" outlineLevel="0" max="2" min="2" style="2" width="9.25"/>
    <col collapsed="false" customWidth="true" hidden="false" outlineLevel="0" max="3" min="3" style="3" width="30.24"/>
    <col collapsed="false" customWidth="true" hidden="false" outlineLevel="0" max="4" min="4" style="4" width="17.64"/>
    <col collapsed="false" customWidth="true" hidden="false" outlineLevel="0" max="5" min="5" style="4" width="28.57"/>
    <col collapsed="false" customWidth="true" hidden="false" outlineLevel="0" max="6" min="6" style="2" width="9.93"/>
    <col collapsed="false" customWidth="true" hidden="false" outlineLevel="0" max="7" min="7" style="3" width="39.77"/>
    <col collapsed="false" customWidth="true" hidden="false" outlineLevel="0" max="8" min="8" style="5" width="14.42"/>
    <col collapsed="false" customWidth="true" hidden="false" outlineLevel="0" max="9" min="9" style="5" width="10.64"/>
    <col collapsed="false" customWidth="true" hidden="false" outlineLevel="0" max="10" min="10" style="5" width="12.18"/>
    <col collapsed="false" customWidth="true" hidden="false" outlineLevel="0" max="11" min="11" style="5" width="13.16"/>
    <col collapsed="false" customWidth="true" hidden="false" outlineLevel="0" max="12" min="12" style="6" width="9.93"/>
    <col collapsed="false" customWidth="true" hidden="false" outlineLevel="0" max="13" min="13" style="5" width="12.18"/>
    <col collapsed="false" customWidth="true" hidden="false" outlineLevel="0" max="14" min="14" style="5" width="10.77"/>
    <col collapsed="false" customWidth="true" hidden="false" outlineLevel="0" max="15" min="15" style="5" width="11.34"/>
    <col collapsed="false" customWidth="true" hidden="false" outlineLevel="0" max="16" min="16" style="5" width="12.44"/>
    <col collapsed="false" customWidth="true" hidden="false" outlineLevel="0" max="17" min="17" style="5" width="9.93"/>
    <col collapsed="false" customWidth="true" hidden="false" outlineLevel="0" max="18" min="18" style="5" width="9.66"/>
    <col collapsed="false" customWidth="true" hidden="false" outlineLevel="0" max="19" min="19" style="5" width="10.22"/>
    <col collapsed="false" customWidth="false" hidden="false" outlineLevel="0" max="21" min="20" style="5" width="11.48"/>
    <col collapsed="false" customWidth="true" hidden="false" outlineLevel="0" max="24" min="22" style="5" width="8.67"/>
    <col collapsed="false" customWidth="true" hidden="false" outlineLevel="0" max="25" min="25" style="5" width="11.76"/>
    <col collapsed="false" customWidth="true" hidden="false" outlineLevel="0" max="26" min="26" style="5" width="10.5"/>
    <col collapsed="false" customWidth="true" hidden="false" outlineLevel="0" max="27" min="27" style="5" width="13.43"/>
    <col collapsed="false" customWidth="true" hidden="false" outlineLevel="0" max="28" min="28" style="5" width="12.03"/>
    <col collapsed="false" customWidth="true" hidden="false" outlineLevel="0" max="30" min="29" style="5" width="10.08"/>
    <col collapsed="false" customWidth="true" hidden="false" outlineLevel="0" max="31" min="31" style="5" width="12.74"/>
    <col collapsed="false" customWidth="true" hidden="false" outlineLevel="0" max="32" min="32" style="5" width="0.13"/>
    <col collapsed="false" customWidth="true" hidden="false" outlineLevel="0" max="33" min="33" style="5" width="13.43"/>
    <col collapsed="false" customWidth="true" hidden="false" outlineLevel="0" max="34" min="34" style="3" width="13.43"/>
    <col collapsed="false" customWidth="false" hidden="false" outlineLevel="0" max="1025" min="35" style="3" width="11.48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614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6236</v>
      </c>
      <c r="AG3" s="10" t="n">
        <v>1002</v>
      </c>
    </row>
    <row r="4" s="17" customFormat="true" ht="43.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="76" customFormat="true" ht="21" hidden="false" customHeight="true" outlineLevel="0" collapsed="false">
      <c r="A5" s="69" t="n">
        <v>43283</v>
      </c>
      <c r="B5" s="70"/>
      <c r="C5" s="20" t="s">
        <v>180</v>
      </c>
      <c r="D5" s="20" t="s">
        <v>71</v>
      </c>
      <c r="E5" s="20" t="s">
        <v>72</v>
      </c>
      <c r="F5" s="21" t="n">
        <v>6808</v>
      </c>
      <c r="G5" s="21" t="s">
        <v>621</v>
      </c>
      <c r="H5" s="71"/>
      <c r="I5" s="71"/>
      <c r="J5" s="71"/>
      <c r="K5" s="71" t="n">
        <v>5072.25</v>
      </c>
      <c r="L5" s="72" t="n">
        <v>0.01</v>
      </c>
      <c r="M5" s="73" t="n">
        <f aca="false">SUM(H5:J5,K5/1.12)</f>
        <v>4528.79464285714</v>
      </c>
      <c r="N5" s="73" t="n">
        <f aca="false">K5/1.12*0.12</f>
        <v>543.455357142857</v>
      </c>
      <c r="O5" s="73" t="n">
        <f aca="false">-SUM(I5:J5,K5/1.12)*L5</f>
        <v>-45.2879464285714</v>
      </c>
      <c r="P5" s="73" t="n">
        <v>4528.79</v>
      </c>
      <c r="Q5" s="73"/>
      <c r="R5" s="73"/>
      <c r="S5" s="73"/>
      <c r="T5" s="74"/>
      <c r="U5" s="74"/>
      <c r="V5" s="74"/>
      <c r="W5" s="74"/>
      <c r="X5" s="74"/>
      <c r="Y5" s="73"/>
      <c r="Z5" s="73"/>
      <c r="AA5" s="73"/>
      <c r="AB5" s="73"/>
      <c r="AC5" s="74"/>
      <c r="AD5" s="74"/>
      <c r="AE5" s="75"/>
      <c r="AF5" s="75"/>
      <c r="AG5" s="73" t="n">
        <f aca="false">-SUM(N5:AF5)</f>
        <v>-5026.95741071429</v>
      </c>
      <c r="AH5" s="29" t="n">
        <f aca="false">SUM(H5:K5)+AG5+O5</f>
        <v>0.00464285714328838</v>
      </c>
    </row>
    <row r="6" s="76" customFormat="true" ht="24" hidden="false" customHeight="true" outlineLevel="0" collapsed="false">
      <c r="A6" s="69" t="n">
        <v>43284</v>
      </c>
      <c r="B6" s="70"/>
      <c r="C6" s="20" t="s">
        <v>41</v>
      </c>
      <c r="D6" s="20" t="s">
        <v>622</v>
      </c>
      <c r="E6" s="20" t="s">
        <v>72</v>
      </c>
      <c r="F6" s="21" t="n">
        <v>2500</v>
      </c>
      <c r="G6" s="22" t="s">
        <v>623</v>
      </c>
      <c r="H6" s="71"/>
      <c r="I6" s="71"/>
      <c r="J6" s="71" t="n">
        <v>2660</v>
      </c>
      <c r="K6" s="71"/>
      <c r="L6" s="72"/>
      <c r="M6" s="73" t="n">
        <f aca="false">SUM(H6:J6,K6/1.12)</f>
        <v>2660</v>
      </c>
      <c r="N6" s="73" t="n">
        <f aca="false">K6/1.12*0.12</f>
        <v>0</v>
      </c>
      <c r="O6" s="73" t="n">
        <f aca="false">-SUM(I6:J6,K6/1.12)*L6</f>
        <v>-0</v>
      </c>
      <c r="P6" s="73" t="n">
        <v>2660</v>
      </c>
      <c r="Q6" s="73"/>
      <c r="R6" s="73"/>
      <c r="S6" s="73"/>
      <c r="T6" s="74"/>
      <c r="U6" s="74"/>
      <c r="V6" s="74"/>
      <c r="W6" s="74"/>
      <c r="X6" s="74"/>
      <c r="Y6" s="73"/>
      <c r="Z6" s="73"/>
      <c r="AA6" s="73"/>
      <c r="AB6" s="73"/>
      <c r="AC6" s="74"/>
      <c r="AD6" s="74"/>
      <c r="AE6" s="75"/>
      <c r="AF6" s="75"/>
      <c r="AG6" s="73" t="n">
        <f aca="false">-SUM(N6:AF6)</f>
        <v>-2660</v>
      </c>
      <c r="AH6" s="29" t="n">
        <f aca="false">SUM(H6:K6)+AG6+O6</f>
        <v>0</v>
      </c>
    </row>
    <row r="7" s="76" customFormat="true" ht="24" hidden="false" customHeight="true" outlineLevel="0" collapsed="false">
      <c r="A7" s="69" t="n">
        <v>43284</v>
      </c>
      <c r="B7" s="70"/>
      <c r="C7" s="20" t="s">
        <v>45</v>
      </c>
      <c r="D7" s="20"/>
      <c r="E7" s="20"/>
      <c r="F7" s="21"/>
      <c r="G7" s="22" t="s">
        <v>197</v>
      </c>
      <c r="H7" s="71" t="n">
        <v>100</v>
      </c>
      <c r="I7" s="71"/>
      <c r="J7" s="71"/>
      <c r="K7" s="71"/>
      <c r="L7" s="72"/>
      <c r="M7" s="73" t="n">
        <f aca="false">SUM(H7:J7,K7/1.12)</f>
        <v>100</v>
      </c>
      <c r="N7" s="73" t="n">
        <f aca="false">K7/1.12*0.12</f>
        <v>0</v>
      </c>
      <c r="O7" s="73" t="n">
        <f aca="false">-SUM(I7:J7,K7/1.12)*L7</f>
        <v>-0</v>
      </c>
      <c r="P7" s="73"/>
      <c r="Q7" s="73"/>
      <c r="R7" s="73"/>
      <c r="S7" s="73"/>
      <c r="T7" s="74"/>
      <c r="U7" s="74"/>
      <c r="V7" s="74"/>
      <c r="W7" s="74"/>
      <c r="X7" s="74"/>
      <c r="Y7" s="73"/>
      <c r="Z7" s="73"/>
      <c r="AA7" s="73" t="n">
        <v>100</v>
      </c>
      <c r="AB7" s="73"/>
      <c r="AC7" s="74"/>
      <c r="AD7" s="74"/>
      <c r="AE7" s="75"/>
      <c r="AF7" s="75"/>
      <c r="AG7" s="73" t="n">
        <f aca="false">-SUM(N7:AF7)</f>
        <v>-100</v>
      </c>
      <c r="AH7" s="29" t="n">
        <f aca="false">SUM(H7:K7)+AG7+O7</f>
        <v>0</v>
      </c>
    </row>
    <row r="8" s="85" customFormat="true" ht="24" hidden="false" customHeight="true" outlineLevel="0" collapsed="false">
      <c r="A8" s="78" t="n">
        <v>43285</v>
      </c>
      <c r="B8" s="79"/>
      <c r="C8" s="36" t="s">
        <v>104</v>
      </c>
      <c r="D8" s="36" t="s">
        <v>105</v>
      </c>
      <c r="E8" s="36" t="s">
        <v>146</v>
      </c>
      <c r="F8" s="37" t="n">
        <v>93004</v>
      </c>
      <c r="G8" s="38" t="s">
        <v>147</v>
      </c>
      <c r="H8" s="80"/>
      <c r="I8" s="80"/>
      <c r="J8" s="80"/>
      <c r="K8" s="80" t="n">
        <v>1896.03</v>
      </c>
      <c r="L8" s="81" t="n">
        <v>0.01</v>
      </c>
      <c r="M8" s="82" t="n">
        <f aca="false">SUM(H8:J8,K8/1.12)</f>
        <v>1692.88392857143</v>
      </c>
      <c r="N8" s="82" t="n">
        <f aca="false">K8/1.12*0.12</f>
        <v>203.146071428571</v>
      </c>
      <c r="O8" s="82" t="n">
        <f aca="false">-SUM(I8:J8,K8/1.12)*L8</f>
        <v>-16.9288392857143</v>
      </c>
      <c r="P8" s="82" t="n">
        <v>1692.88</v>
      </c>
      <c r="Q8" s="82"/>
      <c r="R8" s="82"/>
      <c r="S8" s="82"/>
      <c r="T8" s="83"/>
      <c r="U8" s="83"/>
      <c r="V8" s="83"/>
      <c r="W8" s="83"/>
      <c r="X8" s="83"/>
      <c r="Y8" s="82"/>
      <c r="Z8" s="82"/>
      <c r="AA8" s="82"/>
      <c r="AB8" s="82"/>
      <c r="AC8" s="83"/>
      <c r="AD8" s="83"/>
      <c r="AE8" s="84"/>
      <c r="AF8" s="84"/>
      <c r="AG8" s="82" t="n">
        <f aca="false">-SUM(N8:AF8)</f>
        <v>-1879.09723214286</v>
      </c>
      <c r="AH8" s="45" t="n">
        <f aca="false">SUM(H8:K8)+AG8+O8</f>
        <v>0.00392857142854908</v>
      </c>
    </row>
    <row r="9" s="76" customFormat="true" ht="21" hidden="false" customHeight="true" outlineLevel="0" collapsed="false">
      <c r="A9" s="69" t="n">
        <v>43283</v>
      </c>
      <c r="B9" s="70"/>
      <c r="C9" s="20" t="s">
        <v>68</v>
      </c>
      <c r="D9" s="20"/>
      <c r="E9" s="20"/>
      <c r="F9" s="21"/>
      <c r="G9" s="22" t="s">
        <v>624</v>
      </c>
      <c r="H9" s="71" t="n">
        <v>120</v>
      </c>
      <c r="I9" s="71"/>
      <c r="J9" s="71"/>
      <c r="K9" s="71"/>
      <c r="L9" s="72"/>
      <c r="M9" s="73" t="n">
        <f aca="false">SUM(H9:J9,K9/1.12)</f>
        <v>120</v>
      </c>
      <c r="N9" s="73" t="n">
        <f aca="false">K9/1.12*0.12</f>
        <v>0</v>
      </c>
      <c r="O9" s="73" t="n">
        <f aca="false">-SUM(I9:J9,K9/1.12)*L9</f>
        <v>-0</v>
      </c>
      <c r="P9" s="73"/>
      <c r="Q9" s="73"/>
      <c r="R9" s="73"/>
      <c r="S9" s="73"/>
      <c r="T9" s="74"/>
      <c r="U9" s="74"/>
      <c r="V9" s="74"/>
      <c r="W9" s="74"/>
      <c r="X9" s="74"/>
      <c r="Y9" s="73"/>
      <c r="Z9" s="73"/>
      <c r="AA9" s="73" t="n">
        <v>120</v>
      </c>
      <c r="AB9" s="73"/>
      <c r="AC9" s="74"/>
      <c r="AD9" s="74"/>
      <c r="AE9" s="75"/>
      <c r="AF9" s="75"/>
      <c r="AG9" s="73" t="n">
        <f aca="false">-SUM(N9:AF9)</f>
        <v>-120</v>
      </c>
      <c r="AH9" s="29" t="n">
        <f aca="false">SUM(H9:K9)+AG9+O9</f>
        <v>0</v>
      </c>
    </row>
    <row r="10" s="76" customFormat="true" ht="21" hidden="false" customHeight="true" outlineLevel="0" collapsed="false">
      <c r="A10" s="69" t="n">
        <v>43194</v>
      </c>
      <c r="B10" s="70"/>
      <c r="C10" s="20" t="s">
        <v>68</v>
      </c>
      <c r="D10" s="20"/>
      <c r="E10" s="20"/>
      <c r="F10" s="21"/>
      <c r="G10" s="22" t="s">
        <v>625</v>
      </c>
      <c r="H10" s="71" t="n">
        <v>60</v>
      </c>
      <c r="I10" s="71"/>
      <c r="J10" s="71"/>
      <c r="K10" s="71"/>
      <c r="L10" s="72"/>
      <c r="M10" s="73" t="n">
        <f aca="false">SUM(H10:J10,K10/1.12)</f>
        <v>60</v>
      </c>
      <c r="N10" s="73" t="n">
        <f aca="false">K10/1.12*0.12</f>
        <v>0</v>
      </c>
      <c r="O10" s="73" t="n">
        <f aca="false">-SUM(I10:J10,K10/1.12)*L10</f>
        <v>-0</v>
      </c>
      <c r="P10" s="73"/>
      <c r="Q10" s="73"/>
      <c r="R10" s="73"/>
      <c r="S10" s="73"/>
      <c r="T10" s="74"/>
      <c r="U10" s="74"/>
      <c r="V10" s="74"/>
      <c r="W10" s="74"/>
      <c r="X10" s="74"/>
      <c r="Y10" s="73"/>
      <c r="Z10" s="73"/>
      <c r="AA10" s="73" t="n">
        <v>60</v>
      </c>
      <c r="AB10" s="73"/>
      <c r="AC10" s="74"/>
      <c r="AD10" s="74"/>
      <c r="AE10" s="75"/>
      <c r="AF10" s="75"/>
      <c r="AG10" s="73" t="n">
        <f aca="false">-SUM(N10:AF10)</f>
        <v>-60</v>
      </c>
      <c r="AH10" s="29" t="n">
        <f aca="false">SUM(H10:K10)+AG10+O10</f>
        <v>0</v>
      </c>
    </row>
    <row r="11" s="76" customFormat="true" ht="21" hidden="false" customHeight="true" outlineLevel="0" collapsed="false">
      <c r="A11" s="69" t="n">
        <v>43285</v>
      </c>
      <c r="B11" s="70"/>
      <c r="C11" s="20" t="s">
        <v>277</v>
      </c>
      <c r="D11" s="20" t="s">
        <v>52</v>
      </c>
      <c r="E11" s="20" t="s">
        <v>278</v>
      </c>
      <c r="F11" s="21" t="n">
        <v>30672</v>
      </c>
      <c r="G11" s="22" t="s">
        <v>606</v>
      </c>
      <c r="H11" s="71"/>
      <c r="I11" s="71"/>
      <c r="J11" s="71"/>
      <c r="K11" s="71" t="n">
        <v>262.5</v>
      </c>
      <c r="L11" s="72"/>
      <c r="M11" s="73" t="n">
        <f aca="false">SUM(H11:J11,K11/1.12)</f>
        <v>234.375</v>
      </c>
      <c r="N11" s="73" t="n">
        <f aca="false">K11/1.12*0.12</f>
        <v>28.125</v>
      </c>
      <c r="O11" s="73" t="n">
        <f aca="false">-SUM(I11:J11,K11/1.12)*L11</f>
        <v>-0</v>
      </c>
      <c r="P11" s="73" t="n">
        <v>234.38</v>
      </c>
      <c r="Q11" s="73"/>
      <c r="R11" s="73"/>
      <c r="S11" s="73"/>
      <c r="T11" s="74"/>
      <c r="U11" s="74"/>
      <c r="V11" s="74"/>
      <c r="W11" s="74"/>
      <c r="X11" s="74"/>
      <c r="Y11" s="73"/>
      <c r="Z11" s="73"/>
      <c r="AA11" s="73"/>
      <c r="AB11" s="73"/>
      <c r="AC11" s="74"/>
      <c r="AD11" s="74"/>
      <c r="AE11" s="75"/>
      <c r="AF11" s="75"/>
      <c r="AG11" s="73" t="n">
        <f aca="false">-SUM(N11:AF11)</f>
        <v>-262.505</v>
      </c>
      <c r="AH11" s="29" t="n">
        <f aca="false">SUM(H11:K11)+AG11+O11</f>
        <v>-0.00499999999999545</v>
      </c>
    </row>
    <row r="12" s="76" customFormat="true" ht="24" hidden="false" customHeight="true" outlineLevel="0" collapsed="false">
      <c r="A12" s="69" t="n">
        <v>43286</v>
      </c>
      <c r="B12" s="70"/>
      <c r="C12" s="20" t="s">
        <v>63</v>
      </c>
      <c r="D12" s="20" t="s">
        <v>64</v>
      </c>
      <c r="E12" s="20" t="s">
        <v>65</v>
      </c>
      <c r="F12" s="21" t="n">
        <v>135757</v>
      </c>
      <c r="G12" s="22" t="s">
        <v>626</v>
      </c>
      <c r="H12" s="71"/>
      <c r="I12" s="71"/>
      <c r="J12" s="71"/>
      <c r="K12" s="71" t="n">
        <v>2699.75</v>
      </c>
      <c r="L12" s="72"/>
      <c r="M12" s="73" t="n">
        <f aca="false">SUM(H12:J12,K12/1.12)</f>
        <v>2410.49107142857</v>
      </c>
      <c r="N12" s="73" t="n">
        <f aca="false">K12/1.12*0.12</f>
        <v>289.258928571429</v>
      </c>
      <c r="O12" s="73" t="n">
        <f aca="false">-SUM(I12:J12,K12/1.12)*L12</f>
        <v>-0</v>
      </c>
      <c r="P12" s="73" t="n">
        <v>2410.49</v>
      </c>
      <c r="Q12" s="73"/>
      <c r="R12" s="73"/>
      <c r="S12" s="73"/>
      <c r="T12" s="74"/>
      <c r="U12" s="74"/>
      <c r="V12" s="74"/>
      <c r="W12" s="74"/>
      <c r="X12" s="74"/>
      <c r="Y12" s="73"/>
      <c r="Z12" s="73"/>
      <c r="AA12" s="73"/>
      <c r="AB12" s="73"/>
      <c r="AC12" s="74"/>
      <c r="AD12" s="74"/>
      <c r="AE12" s="75"/>
      <c r="AF12" s="75"/>
      <c r="AG12" s="73" t="n">
        <f aca="false">-SUM(N12:AF12)</f>
        <v>-2699.74892857143</v>
      </c>
      <c r="AH12" s="29" t="n">
        <f aca="false">SUM(H12:K12)+AG12+O12</f>
        <v>0.00107142857177678</v>
      </c>
    </row>
    <row r="13" s="76" customFormat="true" ht="21" hidden="false" customHeight="true" outlineLevel="0" collapsed="false">
      <c r="A13" s="69" t="n">
        <v>43286</v>
      </c>
      <c r="B13" s="70"/>
      <c r="C13" s="20" t="s">
        <v>627</v>
      </c>
      <c r="D13" s="20" t="s">
        <v>628</v>
      </c>
      <c r="E13" s="20" t="s">
        <v>56</v>
      </c>
      <c r="F13" s="21" t="n">
        <v>2934</v>
      </c>
      <c r="G13" s="21" t="s">
        <v>629</v>
      </c>
      <c r="H13" s="71"/>
      <c r="I13" s="71"/>
      <c r="J13" s="71"/>
      <c r="K13" s="71" t="n">
        <v>1783</v>
      </c>
      <c r="L13" s="72"/>
      <c r="M13" s="73" t="n">
        <f aca="false">SUM(H13:J13,K13/1.12)</f>
        <v>1591.96428571429</v>
      </c>
      <c r="N13" s="73" t="n">
        <f aca="false">K13/1.12*0.12</f>
        <v>191.035714285714</v>
      </c>
      <c r="O13" s="73" t="n">
        <f aca="false">-SUM(I13:J13,K13/1.12)*L13</f>
        <v>-0</v>
      </c>
      <c r="P13" s="73"/>
      <c r="Q13" s="73"/>
      <c r="R13" s="73"/>
      <c r="S13" s="73"/>
      <c r="T13" s="74"/>
      <c r="U13" s="74"/>
      <c r="V13" s="74"/>
      <c r="W13" s="74"/>
      <c r="X13" s="74"/>
      <c r="Y13" s="73" t="n">
        <v>1591.96</v>
      </c>
      <c r="Z13" s="73"/>
      <c r="AA13" s="73"/>
      <c r="AB13" s="73"/>
      <c r="AC13" s="74"/>
      <c r="AD13" s="74"/>
      <c r="AE13" s="75"/>
      <c r="AF13" s="75"/>
      <c r="AG13" s="73" t="n">
        <f aca="false">-SUM(N13:AF13)</f>
        <v>-1782.99571428571</v>
      </c>
      <c r="AH13" s="29" t="n">
        <f aca="false">SUM(H13:K13)+AG13+O13</f>
        <v>0.00428571428574287</v>
      </c>
    </row>
    <row r="14" s="76" customFormat="true" ht="24" hidden="false" customHeight="true" outlineLevel="0" collapsed="false">
      <c r="A14" s="69" t="n">
        <v>43286</v>
      </c>
      <c r="B14" s="70"/>
      <c r="C14" s="20" t="s">
        <v>630</v>
      </c>
      <c r="D14" s="20"/>
      <c r="E14" s="20"/>
      <c r="F14" s="21"/>
      <c r="G14" s="22" t="s">
        <v>631</v>
      </c>
      <c r="H14" s="71" t="n">
        <v>25</v>
      </c>
      <c r="I14" s="71"/>
      <c r="J14" s="71"/>
      <c r="K14" s="71"/>
      <c r="L14" s="72"/>
      <c r="M14" s="73" t="n">
        <f aca="false">SUM(H14:J14,K14/1.12)</f>
        <v>25</v>
      </c>
      <c r="N14" s="73" t="n">
        <f aca="false">K14/1.12*0.12</f>
        <v>0</v>
      </c>
      <c r="O14" s="73" t="n">
        <f aca="false">-SUM(I14:J14,K14/1.12)*L14</f>
        <v>-0</v>
      </c>
      <c r="P14" s="73"/>
      <c r="Q14" s="73"/>
      <c r="R14" s="73"/>
      <c r="S14" s="73"/>
      <c r="T14" s="74"/>
      <c r="U14" s="74"/>
      <c r="V14" s="74"/>
      <c r="W14" s="74"/>
      <c r="X14" s="74"/>
      <c r="Y14" s="73"/>
      <c r="Z14" s="73"/>
      <c r="AA14" s="73" t="n">
        <v>25</v>
      </c>
      <c r="AB14" s="73"/>
      <c r="AC14" s="74"/>
      <c r="AD14" s="74"/>
      <c r="AE14" s="75"/>
      <c r="AF14" s="75"/>
      <c r="AG14" s="73" t="n">
        <f aca="false">-SUM(N14:AF14)</f>
        <v>-25</v>
      </c>
      <c r="AH14" s="29" t="n">
        <f aca="false">SUM(H14:K14)+AG14+O14</f>
        <v>0</v>
      </c>
    </row>
    <row r="15" s="76" customFormat="true" ht="24" hidden="false" customHeight="true" outlineLevel="0" collapsed="false">
      <c r="A15" s="69" t="n">
        <v>43286</v>
      </c>
      <c r="B15" s="70"/>
      <c r="C15" s="20" t="s">
        <v>277</v>
      </c>
      <c r="D15" s="20" t="s">
        <v>52</v>
      </c>
      <c r="E15" s="20" t="s">
        <v>278</v>
      </c>
      <c r="F15" s="21" t="n">
        <v>30685</v>
      </c>
      <c r="G15" s="22" t="s">
        <v>632</v>
      </c>
      <c r="H15" s="71"/>
      <c r="I15" s="71"/>
      <c r="J15" s="71"/>
      <c r="K15" s="71" t="n">
        <v>173.5</v>
      </c>
      <c r="L15" s="72"/>
      <c r="M15" s="73" t="n">
        <f aca="false">SUM(H15:J15,K15/1.12)</f>
        <v>154.910714285714</v>
      </c>
      <c r="N15" s="73" t="n">
        <f aca="false">K15/1.12*0.12</f>
        <v>18.5892857142857</v>
      </c>
      <c r="O15" s="73" t="n">
        <f aca="false">-SUM(I15:J15,K15/1.12)*L15</f>
        <v>-0</v>
      </c>
      <c r="P15" s="73" t="n">
        <v>154.91</v>
      </c>
      <c r="Q15" s="73"/>
      <c r="R15" s="73"/>
      <c r="S15" s="73"/>
      <c r="T15" s="74"/>
      <c r="U15" s="74"/>
      <c r="V15" s="74"/>
      <c r="W15" s="74"/>
      <c r="X15" s="74"/>
      <c r="Y15" s="73"/>
      <c r="Z15" s="73"/>
      <c r="AA15" s="73"/>
      <c r="AB15" s="73"/>
      <c r="AC15" s="74"/>
      <c r="AD15" s="74"/>
      <c r="AE15" s="75"/>
      <c r="AF15" s="75"/>
      <c r="AG15" s="73" t="n">
        <f aca="false">-SUM(N15:AF15)</f>
        <v>-173.499285714286</v>
      </c>
      <c r="AH15" s="29" t="n">
        <f aca="false">SUM(H15:K15)+AG15+O15</f>
        <v>0.000714285714281004</v>
      </c>
    </row>
    <row r="16" s="76" customFormat="true" ht="24" hidden="false" customHeight="true" outlineLevel="0" collapsed="false">
      <c r="A16" s="69" t="n">
        <v>43286</v>
      </c>
      <c r="B16" s="70"/>
      <c r="C16" s="20" t="s">
        <v>277</v>
      </c>
      <c r="D16" s="20" t="s">
        <v>52</v>
      </c>
      <c r="E16" s="20" t="s">
        <v>278</v>
      </c>
      <c r="F16" s="21" t="n">
        <v>30686</v>
      </c>
      <c r="G16" s="22" t="s">
        <v>435</v>
      </c>
      <c r="H16" s="71"/>
      <c r="I16" s="71"/>
      <c r="J16" s="71"/>
      <c r="K16" s="71" t="n">
        <v>269</v>
      </c>
      <c r="L16" s="72"/>
      <c r="M16" s="73" t="n">
        <f aca="false">SUM(H16:J16,K16/1.12)</f>
        <v>240.178571428571</v>
      </c>
      <c r="N16" s="73" t="n">
        <f aca="false">K16/1.12*0.12</f>
        <v>28.8214285714286</v>
      </c>
      <c r="O16" s="73" t="n">
        <f aca="false">-SUM(I16:J16,K16/1.12)*L16</f>
        <v>-0</v>
      </c>
      <c r="P16" s="73" t="n">
        <v>240.18</v>
      </c>
      <c r="Q16" s="73"/>
      <c r="R16" s="73"/>
      <c r="S16" s="73"/>
      <c r="T16" s="74"/>
      <c r="U16" s="74"/>
      <c r="V16" s="74"/>
      <c r="W16" s="74"/>
      <c r="X16" s="74"/>
      <c r="Y16" s="73"/>
      <c r="Z16" s="73"/>
      <c r="AA16" s="73"/>
      <c r="AB16" s="73"/>
      <c r="AC16" s="74"/>
      <c r="AD16" s="74"/>
      <c r="AE16" s="75"/>
      <c r="AF16" s="75"/>
      <c r="AG16" s="73" t="n">
        <f aca="false">-SUM(N16:AF16)</f>
        <v>-269.001428571429</v>
      </c>
      <c r="AH16" s="29" t="n">
        <f aca="false">SUM(H16:K16)+AG16+O16</f>
        <v>-0.00142857142856201</v>
      </c>
    </row>
    <row r="17" s="76" customFormat="true" ht="19.5" hidden="false" customHeight="true" outlineLevel="0" collapsed="false">
      <c r="A17" s="69" t="n">
        <v>43287</v>
      </c>
      <c r="B17" s="70"/>
      <c r="C17" s="20" t="s">
        <v>63</v>
      </c>
      <c r="D17" s="20" t="s">
        <v>64</v>
      </c>
      <c r="E17" s="20" t="s">
        <v>65</v>
      </c>
      <c r="F17" s="21" t="n">
        <v>93163</v>
      </c>
      <c r="G17" s="22" t="s">
        <v>633</v>
      </c>
      <c r="H17" s="71"/>
      <c r="I17" s="71"/>
      <c r="J17" s="71"/>
      <c r="K17" s="71" t="n">
        <f aca="false">1619.73+194.37</f>
        <v>1814.1</v>
      </c>
      <c r="L17" s="72"/>
      <c r="M17" s="73" t="n">
        <f aca="false">SUM(H17:J17,K17/1.12)</f>
        <v>1619.73214285714</v>
      </c>
      <c r="N17" s="73" t="n">
        <f aca="false">K17/1.12*0.12</f>
        <v>194.367857142857</v>
      </c>
      <c r="O17" s="73" t="n">
        <f aca="false">-SUM(I17:J17,K17/1.12)*L17</f>
        <v>-0</v>
      </c>
      <c r="P17" s="73" t="n">
        <v>1619.73</v>
      </c>
      <c r="Q17" s="73"/>
      <c r="R17" s="73"/>
      <c r="S17" s="73"/>
      <c r="T17" s="74"/>
      <c r="U17" s="74"/>
      <c r="V17" s="74"/>
      <c r="W17" s="74"/>
      <c r="X17" s="74"/>
      <c r="Y17" s="73"/>
      <c r="Z17" s="73"/>
      <c r="AA17" s="73"/>
      <c r="AB17" s="73"/>
      <c r="AC17" s="74"/>
      <c r="AD17" s="74"/>
      <c r="AE17" s="75"/>
      <c r="AF17" s="75"/>
      <c r="AG17" s="73" t="n">
        <f aca="false">-SUM(N17:AF17)</f>
        <v>-1814.09785714286</v>
      </c>
      <c r="AH17" s="29" t="n">
        <f aca="false">SUM(H17:K17)+AG17+O17</f>
        <v>0.00214285714287143</v>
      </c>
    </row>
    <row r="18" s="30" customFormat="true" ht="21.75" hidden="true" customHeight="true" outlineLevel="0" collapsed="false">
      <c r="A18" s="18"/>
      <c r="B18" s="19"/>
      <c r="C18" s="20"/>
      <c r="D18" s="20"/>
      <c r="E18" s="20"/>
      <c r="F18" s="21"/>
      <c r="G18" s="22"/>
      <c r="H18" s="23"/>
      <c r="I18" s="23"/>
      <c r="J18" s="23"/>
      <c r="K18" s="23"/>
      <c r="L18" s="24"/>
      <c r="M18" s="25" t="n">
        <f aca="false">SUM(H18:J18,K18/1.12)</f>
        <v>0</v>
      </c>
      <c r="N18" s="25" t="n">
        <f aca="false">K18/1.12*0.12</f>
        <v>0</v>
      </c>
      <c r="O18" s="25" t="n">
        <f aca="false">-SUM(I18:J18,K18/1.12)*L18</f>
        <v>-0</v>
      </c>
      <c r="P18" s="25"/>
      <c r="Q18" s="25"/>
      <c r="R18" s="25"/>
      <c r="S18" s="25"/>
      <c r="T18" s="26"/>
      <c r="U18" s="26"/>
      <c r="V18" s="26"/>
      <c r="W18" s="26"/>
      <c r="X18" s="26"/>
      <c r="Y18" s="25"/>
      <c r="Z18" s="25"/>
      <c r="AA18" s="25"/>
      <c r="AB18" s="25"/>
      <c r="AC18" s="25"/>
      <c r="AD18" s="25"/>
      <c r="AE18" s="25"/>
      <c r="AF18" s="25"/>
      <c r="AG18" s="25" t="n">
        <f aca="false">-SUM(N18:AF18)</f>
        <v>-0</v>
      </c>
      <c r="AH18" s="29" t="n">
        <f aca="false">SUM(H18:K18)+AG18+O18</f>
        <v>0</v>
      </c>
    </row>
    <row r="19" s="30" customFormat="true" ht="21.75" hidden="false" customHeight="true" outlineLevel="0" collapsed="false">
      <c r="A19" s="69" t="n">
        <v>43287</v>
      </c>
      <c r="B19" s="70"/>
      <c r="C19" s="20" t="s">
        <v>63</v>
      </c>
      <c r="D19" s="20" t="s">
        <v>64</v>
      </c>
      <c r="E19" s="20" t="s">
        <v>65</v>
      </c>
      <c r="F19" s="21" t="n">
        <v>93163</v>
      </c>
      <c r="G19" s="22" t="s">
        <v>634</v>
      </c>
      <c r="H19" s="23"/>
      <c r="I19" s="23"/>
      <c r="J19" s="23" t="n">
        <v>1377.5</v>
      </c>
      <c r="K19" s="23"/>
      <c r="L19" s="24"/>
      <c r="M19" s="73" t="n">
        <f aca="false">SUM(H19:J19,K19/1.12)</f>
        <v>1377.5</v>
      </c>
      <c r="N19" s="73" t="n">
        <f aca="false">K19/1.12*0.12</f>
        <v>0</v>
      </c>
      <c r="O19" s="73" t="n">
        <f aca="false">-SUM(I19:J19,K19/1.12)*L19</f>
        <v>-0</v>
      </c>
      <c r="P19" s="25" t="n">
        <v>1377.5</v>
      </c>
      <c r="Q19" s="25"/>
      <c r="R19" s="25"/>
      <c r="S19" s="25"/>
      <c r="T19" s="26"/>
      <c r="U19" s="26"/>
      <c r="V19" s="26"/>
      <c r="W19" s="26"/>
      <c r="X19" s="26"/>
      <c r="Y19" s="25"/>
      <c r="Z19" s="25"/>
      <c r="AA19" s="25"/>
      <c r="AB19" s="25"/>
      <c r="AC19" s="25"/>
      <c r="AD19" s="25"/>
      <c r="AE19" s="25"/>
      <c r="AF19" s="25"/>
      <c r="AG19" s="73" t="n">
        <f aca="false">-SUM(N19:AF19)</f>
        <v>-1377.5</v>
      </c>
      <c r="AH19" s="29" t="n">
        <f aca="false">SUM(H19:K19)+AG19+O19</f>
        <v>0</v>
      </c>
    </row>
    <row r="20" s="30" customFormat="true" ht="21.75" hidden="false" customHeight="true" outlineLevel="0" collapsed="false">
      <c r="A20" s="18" t="n">
        <v>43287</v>
      </c>
      <c r="B20" s="19"/>
      <c r="C20" s="20" t="s">
        <v>63</v>
      </c>
      <c r="D20" s="20" t="s">
        <v>64</v>
      </c>
      <c r="E20" s="20" t="s">
        <v>65</v>
      </c>
      <c r="F20" s="21" t="n">
        <v>154089</v>
      </c>
      <c r="G20" s="22" t="s">
        <v>395</v>
      </c>
      <c r="H20" s="23"/>
      <c r="I20" s="23"/>
      <c r="J20" s="23"/>
      <c r="K20" s="23" t="n">
        <v>150</v>
      </c>
      <c r="L20" s="24"/>
      <c r="M20" s="73" t="n">
        <f aca="false">SUM(H20:J20,K20/1.12)</f>
        <v>133.928571428571</v>
      </c>
      <c r="N20" s="73" t="n">
        <f aca="false">K20/1.12*0.12</f>
        <v>16.0714285714286</v>
      </c>
      <c r="O20" s="73" t="n">
        <f aca="false">-SUM(I20:J20,K20/1.12)*L20</f>
        <v>-0</v>
      </c>
      <c r="P20" s="25"/>
      <c r="Q20" s="25" t="n">
        <v>133.93</v>
      </c>
      <c r="R20" s="25"/>
      <c r="S20" s="25"/>
      <c r="T20" s="26"/>
      <c r="U20" s="26"/>
      <c r="V20" s="26"/>
      <c r="W20" s="26"/>
      <c r="X20" s="26"/>
      <c r="Y20" s="25"/>
      <c r="Z20" s="25"/>
      <c r="AA20" s="25"/>
      <c r="AB20" s="25"/>
      <c r="AC20" s="25"/>
      <c r="AD20" s="25"/>
      <c r="AE20" s="25"/>
      <c r="AF20" s="25"/>
      <c r="AG20" s="73" t="n">
        <f aca="false">-SUM(N20:AF20)</f>
        <v>-150.001428571429</v>
      </c>
      <c r="AH20" s="29" t="n">
        <f aca="false">SUM(H20:K20)+AG20+O20</f>
        <v>-0.00142857142856201</v>
      </c>
    </row>
    <row r="21" s="30" customFormat="true" ht="21.75" hidden="false" customHeight="true" outlineLevel="0" collapsed="false">
      <c r="A21" s="18" t="n">
        <v>43287</v>
      </c>
      <c r="B21" s="19"/>
      <c r="C21" s="20" t="s">
        <v>585</v>
      </c>
      <c r="D21" s="20" t="s">
        <v>76</v>
      </c>
      <c r="E21" s="20" t="s">
        <v>205</v>
      </c>
      <c r="F21" s="21" t="n">
        <v>29153</v>
      </c>
      <c r="G21" s="22" t="s">
        <v>78</v>
      </c>
      <c r="H21" s="23"/>
      <c r="I21" s="23"/>
      <c r="J21" s="23"/>
      <c r="K21" s="23" t="n">
        <v>1017.99</v>
      </c>
      <c r="L21" s="24"/>
      <c r="M21" s="73" t="n">
        <f aca="false">SUM(H21:J21,K21/1.12)</f>
        <v>908.919642857143</v>
      </c>
      <c r="N21" s="73" t="n">
        <f aca="false">K21/1.12*0.12</f>
        <v>109.070357142857</v>
      </c>
      <c r="O21" s="73" t="n">
        <f aca="false">-SUM(I21:J21,K21/1.12)*L21</f>
        <v>-0</v>
      </c>
      <c r="P21" s="25" t="n">
        <v>908.92</v>
      </c>
      <c r="Q21" s="25"/>
      <c r="R21" s="25"/>
      <c r="S21" s="25"/>
      <c r="T21" s="26"/>
      <c r="U21" s="26"/>
      <c r="V21" s="26"/>
      <c r="W21" s="26"/>
      <c r="X21" s="26"/>
      <c r="Y21" s="25"/>
      <c r="Z21" s="25"/>
      <c r="AA21" s="25"/>
      <c r="AB21" s="25"/>
      <c r="AC21" s="25"/>
      <c r="AD21" s="25"/>
      <c r="AE21" s="25"/>
      <c r="AF21" s="25"/>
      <c r="AG21" s="73" t="n">
        <f aca="false">-SUM(N21:AF21)</f>
        <v>-1017.99035714286</v>
      </c>
      <c r="AH21" s="29" t="n">
        <f aca="false">SUM(H21:K21)+AG21+O21</f>
        <v>-0.000357142857069448</v>
      </c>
    </row>
    <row r="22" s="30" customFormat="true" ht="21.75" hidden="false" customHeight="true" outlineLevel="0" collapsed="false">
      <c r="A22" s="18" t="n">
        <v>43287</v>
      </c>
      <c r="B22" s="19"/>
      <c r="C22" s="20" t="s">
        <v>520</v>
      </c>
      <c r="D22" s="20" t="s">
        <v>521</v>
      </c>
      <c r="E22" s="20" t="s">
        <v>635</v>
      </c>
      <c r="F22" s="21" t="n">
        <v>1185</v>
      </c>
      <c r="G22" s="22" t="s">
        <v>636</v>
      </c>
      <c r="H22" s="23"/>
      <c r="I22" s="23"/>
      <c r="J22" s="23"/>
      <c r="K22" s="23" t="n">
        <v>1800</v>
      </c>
      <c r="L22" s="24" t="n">
        <v>0.01</v>
      </c>
      <c r="M22" s="73" t="n">
        <f aca="false">SUM(H22:J22,K22/1.12)</f>
        <v>1607.14285714286</v>
      </c>
      <c r="N22" s="73" t="n">
        <f aca="false">K22/1.12*0.12</f>
        <v>192.857142857143</v>
      </c>
      <c r="O22" s="73" t="n">
        <f aca="false">-SUM(I22:J22,K22/1.12)*L22</f>
        <v>-16.0714285714286</v>
      </c>
      <c r="P22" s="25" t="n">
        <v>1607.14</v>
      </c>
      <c r="Q22" s="25"/>
      <c r="R22" s="25"/>
      <c r="S22" s="25"/>
      <c r="T22" s="26"/>
      <c r="U22" s="26"/>
      <c r="V22" s="26"/>
      <c r="W22" s="26"/>
      <c r="X22" s="26"/>
      <c r="Y22" s="25"/>
      <c r="Z22" s="25"/>
      <c r="AA22" s="25"/>
      <c r="AB22" s="25"/>
      <c r="AC22" s="25"/>
      <c r="AD22" s="25"/>
      <c r="AE22" s="25"/>
      <c r="AF22" s="25"/>
      <c r="AG22" s="73" t="n">
        <f aca="false">-SUM(N22:AF22)</f>
        <v>-1783.92571428571</v>
      </c>
      <c r="AH22" s="29" t="n">
        <f aca="false">SUM(H22:K22)+AG22+O22</f>
        <v>0.00285714285710981</v>
      </c>
    </row>
    <row r="23" s="30" customFormat="true" ht="21.75" hidden="false" customHeight="true" outlineLevel="0" collapsed="false">
      <c r="A23" s="18" t="n">
        <v>43288</v>
      </c>
      <c r="B23" s="19"/>
      <c r="C23" s="20" t="s">
        <v>41</v>
      </c>
      <c r="D23" s="20" t="s">
        <v>88</v>
      </c>
      <c r="E23" s="20" t="s">
        <v>43</v>
      </c>
      <c r="F23" s="21" t="n">
        <v>2507</v>
      </c>
      <c r="G23" s="22" t="s">
        <v>637</v>
      </c>
      <c r="H23" s="23"/>
      <c r="I23" s="23"/>
      <c r="J23" s="23" t="n">
        <v>1885</v>
      </c>
      <c r="K23" s="23"/>
      <c r="L23" s="24"/>
      <c r="M23" s="73" t="n">
        <f aca="false">SUM(H23:J23,K23/1.12)</f>
        <v>1885</v>
      </c>
      <c r="N23" s="73" t="n">
        <f aca="false">K23/1.12*0.12</f>
        <v>0</v>
      </c>
      <c r="O23" s="73" t="n">
        <f aca="false">-SUM(I23:J23,K23/1.12)*L23</f>
        <v>-0</v>
      </c>
      <c r="P23" s="25" t="n">
        <v>1885</v>
      </c>
      <c r="Q23" s="25"/>
      <c r="R23" s="25"/>
      <c r="S23" s="25"/>
      <c r="T23" s="26"/>
      <c r="U23" s="26"/>
      <c r="V23" s="26"/>
      <c r="W23" s="26"/>
      <c r="X23" s="26"/>
      <c r="Y23" s="25"/>
      <c r="Z23" s="25"/>
      <c r="AA23" s="25"/>
      <c r="AB23" s="25"/>
      <c r="AC23" s="25"/>
      <c r="AD23" s="25"/>
      <c r="AE23" s="25"/>
      <c r="AF23" s="25"/>
      <c r="AG23" s="73" t="n">
        <f aca="false">-SUM(N23:AF23)</f>
        <v>-1885</v>
      </c>
      <c r="AH23" s="29" t="n">
        <f aca="false">SUM(H23:K23)+AG23+O23</f>
        <v>0</v>
      </c>
    </row>
    <row r="24" s="30" customFormat="true" ht="21.75" hidden="false" customHeight="true" outlineLevel="0" collapsed="false">
      <c r="A24" s="18" t="n">
        <v>43288</v>
      </c>
      <c r="B24" s="19"/>
      <c r="C24" s="20" t="s">
        <v>638</v>
      </c>
      <c r="D24" s="20" t="s">
        <v>296</v>
      </c>
      <c r="E24" s="20" t="s">
        <v>43</v>
      </c>
      <c r="F24" s="21" t="n">
        <v>10763</v>
      </c>
      <c r="G24" s="22" t="s">
        <v>639</v>
      </c>
      <c r="H24" s="23"/>
      <c r="I24" s="23"/>
      <c r="J24" s="23" t="n">
        <v>760</v>
      </c>
      <c r="K24" s="23"/>
      <c r="L24" s="24"/>
      <c r="M24" s="73" t="n">
        <f aca="false">SUM(H24:J24,K24/1.12)</f>
        <v>760</v>
      </c>
      <c r="N24" s="73" t="n">
        <f aca="false">K24/1.12*0.12</f>
        <v>0</v>
      </c>
      <c r="O24" s="73" t="n">
        <f aca="false">-SUM(I24:J24,K24/1.12)*L24</f>
        <v>-0</v>
      </c>
      <c r="P24" s="25" t="n">
        <v>760</v>
      </c>
      <c r="Q24" s="25"/>
      <c r="R24" s="25"/>
      <c r="S24" s="25"/>
      <c r="T24" s="26"/>
      <c r="U24" s="26"/>
      <c r="V24" s="26"/>
      <c r="W24" s="26"/>
      <c r="X24" s="26"/>
      <c r="Y24" s="25"/>
      <c r="Z24" s="25"/>
      <c r="AA24" s="25"/>
      <c r="AB24" s="25"/>
      <c r="AC24" s="25"/>
      <c r="AD24" s="25"/>
      <c r="AE24" s="25"/>
      <c r="AF24" s="25"/>
      <c r="AG24" s="73" t="n">
        <f aca="false">-SUM(N24:AF24)</f>
        <v>-760</v>
      </c>
      <c r="AH24" s="29" t="n">
        <f aca="false">SUM(H24:K24)+AG24+O24</f>
        <v>0</v>
      </c>
    </row>
    <row r="25" s="30" customFormat="true" ht="21.75" hidden="false" customHeight="true" outlineLevel="0" collapsed="false">
      <c r="A25" s="18" t="n">
        <v>43288</v>
      </c>
      <c r="B25" s="19"/>
      <c r="C25" s="20" t="s">
        <v>45</v>
      </c>
      <c r="D25" s="20"/>
      <c r="E25" s="20"/>
      <c r="F25" s="21"/>
      <c r="G25" s="22" t="s">
        <v>640</v>
      </c>
      <c r="H25" s="23" t="n">
        <v>100</v>
      </c>
      <c r="I25" s="23"/>
      <c r="J25" s="23"/>
      <c r="K25" s="23"/>
      <c r="L25" s="24"/>
      <c r="M25" s="73" t="n">
        <f aca="false">SUM(H25:J25,K25/1.12)</f>
        <v>100</v>
      </c>
      <c r="N25" s="73" t="n">
        <f aca="false">K25/1.12*0.12</f>
        <v>0</v>
      </c>
      <c r="O25" s="73" t="n">
        <f aca="false">-SUM(I25:J25,K25/1.12)*L25</f>
        <v>-0</v>
      </c>
      <c r="P25" s="25"/>
      <c r="Q25" s="25"/>
      <c r="R25" s="25"/>
      <c r="S25" s="25"/>
      <c r="T25" s="26"/>
      <c r="U25" s="26"/>
      <c r="V25" s="26"/>
      <c r="W25" s="26"/>
      <c r="X25" s="26"/>
      <c r="Y25" s="25"/>
      <c r="Z25" s="25"/>
      <c r="AA25" s="25" t="n">
        <v>100</v>
      </c>
      <c r="AB25" s="25"/>
      <c r="AC25" s="25"/>
      <c r="AD25" s="25"/>
      <c r="AE25" s="25"/>
      <c r="AF25" s="25"/>
      <c r="AG25" s="73" t="n">
        <f aca="false">-SUM(N25:AF25)</f>
        <v>-100</v>
      </c>
      <c r="AH25" s="29" t="n">
        <f aca="false">SUM(H25:K25)+AG25+O25</f>
        <v>0</v>
      </c>
    </row>
    <row r="26" s="30" customFormat="true" ht="21.75" hidden="false" customHeight="true" outlineLevel="0" collapsed="false">
      <c r="A26" s="18" t="n">
        <v>43288</v>
      </c>
      <c r="B26" s="19"/>
      <c r="C26" s="20" t="s">
        <v>277</v>
      </c>
      <c r="D26" s="20" t="s">
        <v>52</v>
      </c>
      <c r="E26" s="20" t="s">
        <v>278</v>
      </c>
      <c r="F26" s="21" t="n">
        <v>30735</v>
      </c>
      <c r="G26" s="22" t="s">
        <v>641</v>
      </c>
      <c r="H26" s="23"/>
      <c r="I26" s="23"/>
      <c r="J26" s="23"/>
      <c r="K26" s="23" t="n">
        <f aca="false">79.5+59</f>
        <v>138.5</v>
      </c>
      <c r="L26" s="24"/>
      <c r="M26" s="73" t="n">
        <f aca="false">SUM(H26:J26,K26/1.12)</f>
        <v>123.660714285714</v>
      </c>
      <c r="N26" s="73" t="n">
        <f aca="false">K26/1.12*0.12</f>
        <v>14.8392857142857</v>
      </c>
      <c r="O26" s="73" t="n">
        <f aca="false">-SUM(I26:J26,K26/1.12)*L26</f>
        <v>-0</v>
      </c>
      <c r="P26" s="25" t="n">
        <v>123.66</v>
      </c>
      <c r="Q26" s="25"/>
      <c r="R26" s="25"/>
      <c r="S26" s="25"/>
      <c r="T26" s="26"/>
      <c r="U26" s="26"/>
      <c r="V26" s="26"/>
      <c r="W26" s="26"/>
      <c r="X26" s="26"/>
      <c r="Y26" s="25"/>
      <c r="Z26" s="25"/>
      <c r="AA26" s="25"/>
      <c r="AB26" s="25"/>
      <c r="AC26" s="25"/>
      <c r="AD26" s="25"/>
      <c r="AE26" s="25"/>
      <c r="AF26" s="25"/>
      <c r="AG26" s="73" t="n">
        <f aca="false">-SUM(N26:AF26)</f>
        <v>-138.499285714286</v>
      </c>
      <c r="AH26" s="29" t="n">
        <f aca="false">SUM(H26:K26)+AG26+O26</f>
        <v>0.000714285714281004</v>
      </c>
    </row>
    <row r="27" s="46" customFormat="true" ht="21.75" hidden="false" customHeight="true" outlineLevel="0" collapsed="false">
      <c r="A27" s="33" t="n">
        <v>43288</v>
      </c>
      <c r="B27" s="34"/>
      <c r="C27" s="36" t="s">
        <v>277</v>
      </c>
      <c r="D27" s="36" t="s">
        <v>52</v>
      </c>
      <c r="E27" s="36" t="s">
        <v>278</v>
      </c>
      <c r="F27" s="37" t="n">
        <v>30735</v>
      </c>
      <c r="G27" s="38" t="s">
        <v>642</v>
      </c>
      <c r="H27" s="39"/>
      <c r="I27" s="39"/>
      <c r="J27" s="39"/>
      <c r="K27" s="39" t="n">
        <v>76</v>
      </c>
      <c r="L27" s="40"/>
      <c r="M27" s="82" t="n">
        <f aca="false">SUM(H27:J27,K27/1.12)</f>
        <v>67.8571428571429</v>
      </c>
      <c r="N27" s="82" t="n">
        <f aca="false">K27/1.12*0.12</f>
        <v>8.14285714285714</v>
      </c>
      <c r="O27" s="82" t="n">
        <f aca="false">-SUM(I27:J27,K27/1.12)*L27</f>
        <v>-0</v>
      </c>
      <c r="P27" s="41"/>
      <c r="Q27" s="41"/>
      <c r="R27" s="41" t="n">
        <v>67.86</v>
      </c>
      <c r="S27" s="41"/>
      <c r="T27" s="42"/>
      <c r="U27" s="42"/>
      <c r="V27" s="42"/>
      <c r="W27" s="42"/>
      <c r="X27" s="42"/>
      <c r="Y27" s="41"/>
      <c r="Z27" s="41"/>
      <c r="AA27" s="41"/>
      <c r="AB27" s="41"/>
      <c r="AC27" s="41"/>
      <c r="AD27" s="41"/>
      <c r="AE27" s="41"/>
      <c r="AF27" s="41"/>
      <c r="AG27" s="82" t="n">
        <f aca="false">-SUM(N27:AF27)</f>
        <v>-76.0028571428571</v>
      </c>
      <c r="AH27" s="45" t="n">
        <f aca="false">SUM(H27:K27)+AG27+O27</f>
        <v>-0.00285714285713823</v>
      </c>
    </row>
    <row r="28" s="76" customFormat="true" ht="21" hidden="false" customHeight="true" outlineLevel="0" collapsed="false">
      <c r="A28" s="69" t="n">
        <v>43288</v>
      </c>
      <c r="B28" s="70"/>
      <c r="C28" s="20" t="s">
        <v>643</v>
      </c>
      <c r="D28" s="20" t="s">
        <v>356</v>
      </c>
      <c r="E28" s="20" t="s">
        <v>644</v>
      </c>
      <c r="F28" s="21" t="n">
        <v>1297289</v>
      </c>
      <c r="G28" s="21" t="s">
        <v>645</v>
      </c>
      <c r="H28" s="71"/>
      <c r="I28" s="71"/>
      <c r="J28" s="71"/>
      <c r="K28" s="71" t="n">
        <v>109.75</v>
      </c>
      <c r="L28" s="72"/>
      <c r="M28" s="73" t="n">
        <f aca="false">SUM(H28:J28,K28/1.12)</f>
        <v>97.9910714285714</v>
      </c>
      <c r="N28" s="73" t="n">
        <f aca="false">K28/1.12*0.12</f>
        <v>11.7589285714286</v>
      </c>
      <c r="O28" s="73" t="n">
        <f aca="false">-SUM(I28:J28,K28/1.12)*L28</f>
        <v>-0</v>
      </c>
      <c r="P28" s="73"/>
      <c r="Q28" s="73"/>
      <c r="R28" s="73"/>
      <c r="S28" s="73"/>
      <c r="T28" s="74"/>
      <c r="U28" s="74"/>
      <c r="V28" s="74"/>
      <c r="W28" s="74"/>
      <c r="X28" s="74"/>
      <c r="Y28" s="73" t="n">
        <v>97.99</v>
      </c>
      <c r="Z28" s="73"/>
      <c r="AA28" s="73"/>
      <c r="AB28" s="73"/>
      <c r="AC28" s="74"/>
      <c r="AD28" s="74"/>
      <c r="AE28" s="75"/>
      <c r="AF28" s="75"/>
      <c r="AG28" s="73" t="n">
        <f aca="false">-SUM(N28:AF28)</f>
        <v>-109.748928571429</v>
      </c>
      <c r="AH28" s="29" t="n">
        <f aca="false">SUM(H28:K28)+AG28+O28</f>
        <v>0.00107142857143572</v>
      </c>
    </row>
    <row r="29" s="76" customFormat="true" ht="21" hidden="false" customHeight="true" outlineLevel="0" collapsed="false">
      <c r="A29" s="69" t="n">
        <v>43290</v>
      </c>
      <c r="B29" s="70"/>
      <c r="C29" s="20" t="s">
        <v>417</v>
      </c>
      <c r="D29" s="20"/>
      <c r="E29" s="20"/>
      <c r="F29" s="21"/>
      <c r="G29" s="22" t="s">
        <v>646</v>
      </c>
      <c r="H29" s="71" t="n">
        <v>502</v>
      </c>
      <c r="I29" s="71"/>
      <c r="J29" s="71"/>
      <c r="K29" s="71"/>
      <c r="L29" s="72"/>
      <c r="M29" s="73" t="n">
        <f aca="false">SUM(H29:J29,K29/1.12)</f>
        <v>502</v>
      </c>
      <c r="N29" s="73" t="n">
        <f aca="false">K29/1.12*0.12</f>
        <v>0</v>
      </c>
      <c r="O29" s="73" t="n">
        <f aca="false">-SUM(I29:J29,K29/1.12)*L29</f>
        <v>-0</v>
      </c>
      <c r="P29" s="73"/>
      <c r="Q29" s="73"/>
      <c r="R29" s="73"/>
      <c r="S29" s="73"/>
      <c r="T29" s="74"/>
      <c r="U29" s="74"/>
      <c r="V29" s="74"/>
      <c r="W29" s="74"/>
      <c r="X29" s="74"/>
      <c r="Y29" s="73"/>
      <c r="Z29" s="73"/>
      <c r="AA29" s="73"/>
      <c r="AB29" s="73" t="n">
        <v>502</v>
      </c>
      <c r="AC29" s="74"/>
      <c r="AD29" s="74"/>
      <c r="AE29" s="75"/>
      <c r="AF29" s="75"/>
      <c r="AG29" s="73" t="n">
        <f aca="false">-SUM(N29:AF29)</f>
        <v>-502</v>
      </c>
      <c r="AH29" s="29" t="n">
        <f aca="false">SUM(H29:K29)+AG29+O29</f>
        <v>0</v>
      </c>
    </row>
    <row r="30" s="76" customFormat="true" ht="21" hidden="false" customHeight="true" outlineLevel="0" collapsed="false">
      <c r="A30" s="69" t="n">
        <v>43291</v>
      </c>
      <c r="B30" s="70"/>
      <c r="C30" s="20" t="s">
        <v>277</v>
      </c>
      <c r="D30" s="20" t="s">
        <v>52</v>
      </c>
      <c r="E30" s="20" t="s">
        <v>278</v>
      </c>
      <c r="F30" s="21" t="n">
        <v>30771</v>
      </c>
      <c r="G30" s="21" t="s">
        <v>647</v>
      </c>
      <c r="H30" s="71"/>
      <c r="I30" s="71"/>
      <c r="J30" s="71"/>
      <c r="K30" s="71" t="n">
        <v>833.25</v>
      </c>
      <c r="L30" s="72"/>
      <c r="M30" s="73" t="n">
        <f aca="false">SUM(H30:J30,K30/1.12)</f>
        <v>743.973214285714</v>
      </c>
      <c r="N30" s="73" t="n">
        <f aca="false">K30/1.12*0.12</f>
        <v>89.2767857142857</v>
      </c>
      <c r="O30" s="73" t="n">
        <f aca="false">-SUM(I30:J30,K30/1.12)*L30</f>
        <v>-0</v>
      </c>
      <c r="P30" s="73" t="n">
        <v>743.97</v>
      </c>
      <c r="Q30" s="73"/>
      <c r="R30" s="73"/>
      <c r="S30" s="73"/>
      <c r="T30" s="74"/>
      <c r="U30" s="74"/>
      <c r="V30" s="74"/>
      <c r="W30" s="74"/>
      <c r="X30" s="74"/>
      <c r="Y30" s="73"/>
      <c r="Z30" s="73"/>
      <c r="AA30" s="73"/>
      <c r="AB30" s="73"/>
      <c r="AC30" s="74"/>
      <c r="AD30" s="74"/>
      <c r="AE30" s="75"/>
      <c r="AF30" s="75"/>
      <c r="AG30" s="73" t="n">
        <f aca="false">-SUM(N30:AF30)</f>
        <v>-833.246785714286</v>
      </c>
      <c r="AH30" s="29" t="n">
        <f aca="false">SUM(H30:K30)+AG30+O30</f>
        <v>0.00321428571430715</v>
      </c>
    </row>
    <row r="31" s="76" customFormat="true" ht="37.5" hidden="false" customHeight="true" outlineLevel="0" collapsed="false">
      <c r="A31" s="69" t="n">
        <v>43291</v>
      </c>
      <c r="B31" s="70"/>
      <c r="C31" s="20" t="s">
        <v>648</v>
      </c>
      <c r="D31" s="20" t="s">
        <v>71</v>
      </c>
      <c r="E31" s="20" t="s">
        <v>72</v>
      </c>
      <c r="F31" s="21" t="n">
        <v>35133</v>
      </c>
      <c r="G31" s="22" t="s">
        <v>649</v>
      </c>
      <c r="H31" s="71"/>
      <c r="I31" s="71"/>
      <c r="J31" s="71"/>
      <c r="K31" s="71" t="n">
        <v>3473</v>
      </c>
      <c r="L31" s="72" t="n">
        <v>0.01</v>
      </c>
      <c r="M31" s="73" t="n">
        <f aca="false">SUM(H31:J31,K31/1.12)</f>
        <v>3100.89285714286</v>
      </c>
      <c r="N31" s="73" t="n">
        <f aca="false">K31/1.12*0.12</f>
        <v>372.107142857143</v>
      </c>
      <c r="O31" s="73" t="n">
        <f aca="false">-SUM(I31:J31,K31/1.12)*L31</f>
        <v>-31.0089285714286</v>
      </c>
      <c r="P31" s="73" t="n">
        <v>3100.89</v>
      </c>
      <c r="Q31" s="73"/>
      <c r="R31" s="73"/>
      <c r="S31" s="73"/>
      <c r="T31" s="74"/>
      <c r="U31" s="74"/>
      <c r="V31" s="74"/>
      <c r="W31" s="74"/>
      <c r="X31" s="74"/>
      <c r="Y31" s="73"/>
      <c r="Z31" s="73"/>
      <c r="AA31" s="73"/>
      <c r="AB31" s="73"/>
      <c r="AC31" s="74"/>
      <c r="AD31" s="74"/>
      <c r="AE31" s="75"/>
      <c r="AF31" s="75"/>
      <c r="AG31" s="73" t="n">
        <f aca="false">-SUM(N31:AF31)</f>
        <v>-3441.98821428571</v>
      </c>
      <c r="AH31" s="29" t="n">
        <f aca="false">SUM(H31:K31)+AG31+O31</f>
        <v>0.00285714285733718</v>
      </c>
    </row>
    <row r="32" s="76" customFormat="true" ht="21" hidden="false" customHeight="true" outlineLevel="0" collapsed="false">
      <c r="A32" s="69" t="n">
        <v>43291</v>
      </c>
      <c r="B32" s="70"/>
      <c r="C32" s="20" t="s">
        <v>68</v>
      </c>
      <c r="D32" s="20"/>
      <c r="E32" s="20"/>
      <c r="F32" s="21"/>
      <c r="G32" s="22" t="s">
        <v>650</v>
      </c>
      <c r="H32" s="71" t="n">
        <v>120</v>
      </c>
      <c r="I32" s="71"/>
      <c r="J32" s="71"/>
      <c r="K32" s="71"/>
      <c r="L32" s="72"/>
      <c r="M32" s="73" t="n">
        <f aca="false">SUM(H32:J32,K32/1.12)</f>
        <v>120</v>
      </c>
      <c r="N32" s="73" t="n">
        <f aca="false">K32/1.12*0.12</f>
        <v>0</v>
      </c>
      <c r="O32" s="73" t="n">
        <f aca="false">-SUM(I32:J32,K32/1.12)*L32</f>
        <v>-0</v>
      </c>
      <c r="P32" s="73"/>
      <c r="Q32" s="73"/>
      <c r="R32" s="73"/>
      <c r="S32" s="73"/>
      <c r="T32" s="74"/>
      <c r="U32" s="74"/>
      <c r="V32" s="74"/>
      <c r="W32" s="74"/>
      <c r="X32" s="74"/>
      <c r="Y32" s="73"/>
      <c r="Z32" s="73"/>
      <c r="AA32" s="73" t="n">
        <v>120</v>
      </c>
      <c r="AB32" s="73"/>
      <c r="AC32" s="74"/>
      <c r="AD32" s="74"/>
      <c r="AE32" s="75"/>
      <c r="AF32" s="75"/>
      <c r="AG32" s="73" t="n">
        <f aca="false">-SUM(N32:AF32)</f>
        <v>-120</v>
      </c>
      <c r="AH32" s="29" t="n">
        <f aca="false">SUM(H32:K32)+AG32+O32</f>
        <v>0</v>
      </c>
    </row>
    <row r="33" s="76" customFormat="true" ht="21" hidden="false" customHeight="true" outlineLevel="0" collapsed="false">
      <c r="A33" s="69" t="n">
        <v>43292</v>
      </c>
      <c r="B33" s="70"/>
      <c r="C33" s="20" t="s">
        <v>277</v>
      </c>
      <c r="D33" s="20" t="s">
        <v>52</v>
      </c>
      <c r="E33" s="20" t="s">
        <v>278</v>
      </c>
      <c r="F33" s="21" t="n">
        <v>30821</v>
      </c>
      <c r="G33" s="22" t="s">
        <v>651</v>
      </c>
      <c r="H33" s="71"/>
      <c r="I33" s="71"/>
      <c r="J33" s="71"/>
      <c r="K33" s="71" t="n">
        <v>190</v>
      </c>
      <c r="L33" s="72"/>
      <c r="M33" s="73" t="n">
        <f aca="false">SUM(H33:J33,K33/1.12)</f>
        <v>169.642857142857</v>
      </c>
      <c r="N33" s="73" t="n">
        <f aca="false">K33/1.12*0.12</f>
        <v>20.3571428571429</v>
      </c>
      <c r="O33" s="73" t="n">
        <f aca="false">-SUM(I33:J33,K33/1.12)*L33</f>
        <v>-0</v>
      </c>
      <c r="P33" s="73" t="n">
        <v>169.64</v>
      </c>
      <c r="Q33" s="73"/>
      <c r="R33" s="73"/>
      <c r="S33" s="73"/>
      <c r="T33" s="74"/>
      <c r="U33" s="74"/>
      <c r="V33" s="74"/>
      <c r="W33" s="74"/>
      <c r="X33" s="74"/>
      <c r="Y33" s="73"/>
      <c r="Z33" s="73"/>
      <c r="AA33" s="73"/>
      <c r="AB33" s="73"/>
      <c r="AC33" s="74"/>
      <c r="AD33" s="74"/>
      <c r="AE33" s="75"/>
      <c r="AF33" s="75"/>
      <c r="AG33" s="73" t="n">
        <f aca="false">-SUM(N33:AF33)</f>
        <v>-189.997142857143</v>
      </c>
      <c r="AH33" s="29" t="n">
        <f aca="false">SUM(H33:K33)+AG33+O33</f>
        <v>0.00285714285715244</v>
      </c>
    </row>
    <row r="34" s="76" customFormat="true" ht="24" hidden="false" customHeight="true" outlineLevel="0" collapsed="false">
      <c r="A34" s="69" t="n">
        <v>43293</v>
      </c>
      <c r="B34" s="70"/>
      <c r="C34" s="20" t="s">
        <v>277</v>
      </c>
      <c r="D34" s="20" t="s">
        <v>52</v>
      </c>
      <c r="E34" s="20" t="s">
        <v>278</v>
      </c>
      <c r="F34" s="21" t="n">
        <v>30822</v>
      </c>
      <c r="G34" s="22" t="s">
        <v>652</v>
      </c>
      <c r="H34" s="71"/>
      <c r="I34" s="71"/>
      <c r="J34" s="71"/>
      <c r="K34" s="71" t="n">
        <v>632</v>
      </c>
      <c r="L34" s="72"/>
      <c r="M34" s="73" t="n">
        <f aca="false">SUM(H34:J34,K34/1.12)</f>
        <v>564.285714285714</v>
      </c>
      <c r="N34" s="73" t="n">
        <f aca="false">K34/1.12*0.12</f>
        <v>67.7142857142857</v>
      </c>
      <c r="O34" s="73" t="n">
        <f aca="false">-SUM(I34:J34,K34/1.12)*L34</f>
        <v>-0</v>
      </c>
      <c r="P34" s="73" t="n">
        <v>564.29</v>
      </c>
      <c r="Q34" s="73"/>
      <c r="R34" s="73"/>
      <c r="S34" s="73"/>
      <c r="T34" s="74"/>
      <c r="U34" s="74"/>
      <c r="V34" s="74"/>
      <c r="W34" s="74"/>
      <c r="X34" s="74"/>
      <c r="Y34" s="73"/>
      <c r="Z34" s="73"/>
      <c r="AA34" s="73"/>
      <c r="AB34" s="73"/>
      <c r="AC34" s="74"/>
      <c r="AD34" s="74"/>
      <c r="AE34" s="75"/>
      <c r="AF34" s="75"/>
      <c r="AG34" s="73" t="n">
        <f aca="false">-SUM(N34:AF34)</f>
        <v>-632.004285714286</v>
      </c>
      <c r="AH34" s="29" t="n">
        <f aca="false">SUM(H34:K34)+AG34+O34</f>
        <v>-0.00428571428562918</v>
      </c>
    </row>
    <row r="35" s="76" customFormat="true" ht="31.5" hidden="false" customHeight="true" outlineLevel="0" collapsed="false">
      <c r="A35" s="69" t="n">
        <v>43293</v>
      </c>
      <c r="B35" s="70"/>
      <c r="C35" s="20" t="s">
        <v>63</v>
      </c>
      <c r="D35" s="20" t="s">
        <v>64</v>
      </c>
      <c r="E35" s="20" t="s">
        <v>65</v>
      </c>
      <c r="F35" s="21" t="n">
        <v>95711</v>
      </c>
      <c r="G35" s="21" t="s">
        <v>653</v>
      </c>
      <c r="H35" s="71"/>
      <c r="I35" s="71"/>
      <c r="J35" s="71"/>
      <c r="K35" s="71" t="n">
        <f aca="false">1171.96+140.64</f>
        <v>1312.6</v>
      </c>
      <c r="L35" s="72"/>
      <c r="M35" s="73" t="n">
        <f aca="false">SUM(H35:J35,K35/1.12)</f>
        <v>1171.96428571429</v>
      </c>
      <c r="N35" s="73" t="n">
        <f aca="false">K35/1.12*0.12</f>
        <v>140.635714285714</v>
      </c>
      <c r="O35" s="73" t="n">
        <f aca="false">-SUM(I35:J35,K35/1.12)*L35</f>
        <v>-0</v>
      </c>
      <c r="P35" s="73" t="n">
        <v>1171.96</v>
      </c>
      <c r="Q35" s="73"/>
      <c r="R35" s="73"/>
      <c r="S35" s="73"/>
      <c r="T35" s="74"/>
      <c r="U35" s="74"/>
      <c r="V35" s="74"/>
      <c r="W35" s="74"/>
      <c r="X35" s="74"/>
      <c r="Y35" s="73"/>
      <c r="Z35" s="73"/>
      <c r="AA35" s="73"/>
      <c r="AB35" s="73"/>
      <c r="AC35" s="74"/>
      <c r="AD35" s="74"/>
      <c r="AE35" s="75"/>
      <c r="AF35" s="75"/>
      <c r="AG35" s="73" t="n">
        <f aca="false">-SUM(N35:AF35)</f>
        <v>-1312.59571428571</v>
      </c>
      <c r="AH35" s="29" t="n">
        <f aca="false">SUM(H35:K35)+AG35+O35</f>
        <v>0.0042857142855155</v>
      </c>
    </row>
    <row r="36" s="76" customFormat="true" ht="24" hidden="false" customHeight="true" outlineLevel="0" collapsed="false">
      <c r="A36" s="69" t="n">
        <v>43293</v>
      </c>
      <c r="B36" s="70"/>
      <c r="C36" s="20" t="s">
        <v>63</v>
      </c>
      <c r="D36" s="20" t="s">
        <v>64</v>
      </c>
      <c r="E36" s="20" t="s">
        <v>65</v>
      </c>
      <c r="F36" s="21" t="n">
        <v>95711</v>
      </c>
      <c r="G36" s="22" t="s">
        <v>654</v>
      </c>
      <c r="H36" s="71"/>
      <c r="I36" s="71"/>
      <c r="J36" s="71" t="n">
        <v>31</v>
      </c>
      <c r="K36" s="71"/>
      <c r="L36" s="72"/>
      <c r="M36" s="73" t="n">
        <f aca="false">SUM(H36:J36,K36/1.12)</f>
        <v>31</v>
      </c>
      <c r="N36" s="73" t="n">
        <f aca="false">K36/1.12*0.12</f>
        <v>0</v>
      </c>
      <c r="O36" s="73" t="n">
        <f aca="false">-SUM(I36:J36,K36/1.12)*L36</f>
        <v>-0</v>
      </c>
      <c r="P36" s="73" t="n">
        <v>31</v>
      </c>
      <c r="Q36" s="73"/>
      <c r="R36" s="73"/>
      <c r="S36" s="73"/>
      <c r="T36" s="74"/>
      <c r="U36" s="74"/>
      <c r="V36" s="74"/>
      <c r="W36" s="74"/>
      <c r="X36" s="74"/>
      <c r="Y36" s="73"/>
      <c r="Z36" s="73"/>
      <c r="AA36" s="73"/>
      <c r="AB36" s="73"/>
      <c r="AC36" s="74"/>
      <c r="AD36" s="74"/>
      <c r="AE36" s="75"/>
      <c r="AF36" s="75"/>
      <c r="AG36" s="73" t="n">
        <f aca="false">-SUM(N36:AF36)</f>
        <v>-31</v>
      </c>
      <c r="AH36" s="29" t="n">
        <f aca="false">SUM(H36:K36)+AG36+O36</f>
        <v>0</v>
      </c>
    </row>
    <row r="37" s="76" customFormat="true" ht="24" hidden="false" customHeight="true" outlineLevel="0" collapsed="false">
      <c r="A37" s="69" t="n">
        <v>43293</v>
      </c>
      <c r="B37" s="70"/>
      <c r="C37" s="20" t="s">
        <v>104</v>
      </c>
      <c r="D37" s="20" t="s">
        <v>105</v>
      </c>
      <c r="E37" s="20" t="s">
        <v>655</v>
      </c>
      <c r="F37" s="21" t="n">
        <v>203645</v>
      </c>
      <c r="G37" s="22" t="s">
        <v>656</v>
      </c>
      <c r="H37" s="71"/>
      <c r="I37" s="71"/>
      <c r="J37" s="71"/>
      <c r="K37" s="71" t="n">
        <v>2846.65</v>
      </c>
      <c r="L37" s="72"/>
      <c r="M37" s="73" t="n">
        <f aca="false">SUM(H37:J37,K37/1.12)</f>
        <v>2541.65178571429</v>
      </c>
      <c r="N37" s="73" t="n">
        <f aca="false">K37/1.12*0.12</f>
        <v>304.998214285714</v>
      </c>
      <c r="O37" s="73" t="n">
        <f aca="false">-SUM(I37:J37,K37/1.12)*L37</f>
        <v>-0</v>
      </c>
      <c r="P37" s="73" t="n">
        <v>2541.65</v>
      </c>
      <c r="Q37" s="73"/>
      <c r="R37" s="73"/>
      <c r="S37" s="73"/>
      <c r="T37" s="74"/>
      <c r="U37" s="74"/>
      <c r="V37" s="74"/>
      <c r="W37" s="74"/>
      <c r="X37" s="74"/>
      <c r="Y37" s="73"/>
      <c r="Z37" s="73"/>
      <c r="AA37" s="73"/>
      <c r="AB37" s="73"/>
      <c r="AC37" s="74"/>
      <c r="AD37" s="74"/>
      <c r="AE37" s="75"/>
      <c r="AF37" s="75"/>
      <c r="AG37" s="73" t="n">
        <f aca="false">-SUM(N37:AF37)</f>
        <v>-2846.64821428571</v>
      </c>
      <c r="AH37" s="29" t="n">
        <f aca="false">SUM(H37:K37)+AG37+O37</f>
        <v>0.0017857142856883</v>
      </c>
    </row>
    <row r="38" s="76" customFormat="true" ht="24" hidden="false" customHeight="true" outlineLevel="0" collapsed="false">
      <c r="A38" s="69" t="n">
        <v>43293</v>
      </c>
      <c r="B38" s="70"/>
      <c r="C38" s="20" t="s">
        <v>68</v>
      </c>
      <c r="D38" s="20"/>
      <c r="E38" s="20"/>
      <c r="F38" s="21"/>
      <c r="G38" s="22" t="s">
        <v>103</v>
      </c>
      <c r="H38" s="71" t="n">
        <v>40</v>
      </c>
      <c r="I38" s="71"/>
      <c r="J38" s="71"/>
      <c r="K38" s="71"/>
      <c r="L38" s="72"/>
      <c r="M38" s="73" t="n">
        <f aca="false">SUM(H38:J38,K38/1.12)</f>
        <v>40</v>
      </c>
      <c r="N38" s="73" t="n">
        <f aca="false">K38/1.12*0.12</f>
        <v>0</v>
      </c>
      <c r="O38" s="73" t="n">
        <f aca="false">-SUM(I38:J38,K38/1.12)*L38</f>
        <v>-0</v>
      </c>
      <c r="P38" s="73"/>
      <c r="Q38" s="73"/>
      <c r="R38" s="73"/>
      <c r="S38" s="73"/>
      <c r="T38" s="74"/>
      <c r="U38" s="74"/>
      <c r="V38" s="74"/>
      <c r="W38" s="74"/>
      <c r="X38" s="74"/>
      <c r="Y38" s="73"/>
      <c r="Z38" s="73"/>
      <c r="AA38" s="73" t="n">
        <v>40</v>
      </c>
      <c r="AB38" s="73"/>
      <c r="AC38" s="74"/>
      <c r="AD38" s="74"/>
      <c r="AE38" s="75"/>
      <c r="AF38" s="75"/>
      <c r="AG38" s="73" t="n">
        <f aca="false">-SUM(N38:AF38)</f>
        <v>-40</v>
      </c>
      <c r="AH38" s="29" t="n">
        <f aca="false">SUM(H38:K38)+AG38+O38</f>
        <v>0</v>
      </c>
    </row>
    <row r="39" s="76" customFormat="true" ht="19.5" hidden="false" customHeight="true" outlineLevel="0" collapsed="false">
      <c r="A39" s="69" t="n">
        <v>43294</v>
      </c>
      <c r="B39" s="70"/>
      <c r="C39" s="20" t="s">
        <v>104</v>
      </c>
      <c r="D39" s="20" t="s">
        <v>105</v>
      </c>
      <c r="E39" s="20" t="s">
        <v>655</v>
      </c>
      <c r="F39" s="21" t="n">
        <v>203687</v>
      </c>
      <c r="G39" s="22" t="s">
        <v>107</v>
      </c>
      <c r="H39" s="71"/>
      <c r="I39" s="71"/>
      <c r="J39" s="71"/>
      <c r="K39" s="71" t="n">
        <v>786</v>
      </c>
      <c r="L39" s="72" t="n">
        <v>0.01</v>
      </c>
      <c r="M39" s="73" t="n">
        <f aca="false">SUM(H39:J39,K39/1.12)</f>
        <v>701.785714285714</v>
      </c>
      <c r="N39" s="73" t="n">
        <f aca="false">K39/1.12*0.12</f>
        <v>84.2142857142857</v>
      </c>
      <c r="O39" s="73" t="n">
        <f aca="false">-SUM(I39:J39,K39/1.12)*L39</f>
        <v>-7.01785714285714</v>
      </c>
      <c r="P39" s="73" t="n">
        <v>701.79</v>
      </c>
      <c r="Q39" s="73"/>
      <c r="R39" s="73"/>
      <c r="S39" s="73"/>
      <c r="T39" s="74"/>
      <c r="U39" s="74"/>
      <c r="V39" s="74"/>
      <c r="W39" s="74"/>
      <c r="X39" s="74"/>
      <c r="Y39" s="73"/>
      <c r="Z39" s="73"/>
      <c r="AA39" s="73"/>
      <c r="AB39" s="73"/>
      <c r="AC39" s="74"/>
      <c r="AD39" s="74"/>
      <c r="AE39" s="75"/>
      <c r="AF39" s="75"/>
      <c r="AG39" s="73" t="n">
        <f aca="false">-SUM(N39:AF39)</f>
        <v>-778.986428571429</v>
      </c>
      <c r="AH39" s="29" t="n">
        <f aca="false">SUM(H39:K39)+AG39+O39</f>
        <v>-0.00428571428566116</v>
      </c>
    </row>
    <row r="40" s="30" customFormat="true" ht="21.75" hidden="true" customHeight="true" outlineLevel="0" collapsed="false">
      <c r="A40" s="18"/>
      <c r="B40" s="19"/>
      <c r="C40" s="20"/>
      <c r="D40" s="20"/>
      <c r="E40" s="20"/>
      <c r="F40" s="21"/>
      <c r="G40" s="22"/>
      <c r="H40" s="23"/>
      <c r="I40" s="23"/>
      <c r="J40" s="23"/>
      <c r="K40" s="23"/>
      <c r="L40" s="24"/>
      <c r="M40" s="25" t="n">
        <f aca="false">SUM(H40:J40,K40/1.12)</f>
        <v>0</v>
      </c>
      <c r="N40" s="25" t="n">
        <f aca="false">K40/1.12*0.12</f>
        <v>0</v>
      </c>
      <c r="O40" s="25" t="n">
        <f aca="false">-SUM(I40:J40,K40/1.12)*L40</f>
        <v>-0</v>
      </c>
      <c r="P40" s="25"/>
      <c r="Q40" s="25"/>
      <c r="R40" s="25"/>
      <c r="S40" s="25"/>
      <c r="T40" s="26"/>
      <c r="U40" s="26"/>
      <c r="V40" s="26"/>
      <c r="W40" s="26"/>
      <c r="X40" s="26"/>
      <c r="Y40" s="25"/>
      <c r="Z40" s="25"/>
      <c r="AA40" s="25"/>
      <c r="AB40" s="25"/>
      <c r="AC40" s="25"/>
      <c r="AD40" s="25"/>
      <c r="AE40" s="25"/>
      <c r="AF40" s="25"/>
      <c r="AG40" s="25" t="n">
        <f aca="false">-SUM(N40:AF40)</f>
        <v>-0</v>
      </c>
      <c r="AH40" s="29" t="n">
        <f aca="false">SUM(H40:K40)+AG40+O40</f>
        <v>0</v>
      </c>
    </row>
    <row r="41" s="46" customFormat="true" ht="21.75" hidden="false" customHeight="true" outlineLevel="0" collapsed="false">
      <c r="A41" s="78" t="n">
        <v>43294</v>
      </c>
      <c r="B41" s="79"/>
      <c r="C41" s="36" t="s">
        <v>216</v>
      </c>
      <c r="D41" s="36" t="s">
        <v>217</v>
      </c>
      <c r="E41" s="36" t="s">
        <v>175</v>
      </c>
      <c r="F41" s="37" t="n">
        <v>2586</v>
      </c>
      <c r="G41" s="38" t="s">
        <v>218</v>
      </c>
      <c r="H41" s="39"/>
      <c r="I41" s="39"/>
      <c r="J41" s="39"/>
      <c r="K41" s="39" t="n">
        <v>1320</v>
      </c>
      <c r="L41" s="40" t="n">
        <v>0.01</v>
      </c>
      <c r="M41" s="82" t="n">
        <f aca="false">SUM(H41:J41,K41/1.12)</f>
        <v>1178.57142857143</v>
      </c>
      <c r="N41" s="82" t="n">
        <f aca="false">K41/1.12*0.12</f>
        <v>141.428571428571</v>
      </c>
      <c r="O41" s="82" t="n">
        <f aca="false">-SUM(I41:J41,K41/1.12)*L41</f>
        <v>-11.7857142857143</v>
      </c>
      <c r="P41" s="41"/>
      <c r="Q41" s="41" t="n">
        <v>1178.57</v>
      </c>
      <c r="R41" s="41"/>
      <c r="S41" s="41"/>
      <c r="T41" s="42"/>
      <c r="U41" s="42"/>
      <c r="V41" s="42"/>
      <c r="W41" s="42"/>
      <c r="X41" s="42"/>
      <c r="Y41" s="41"/>
      <c r="Z41" s="41"/>
      <c r="AA41" s="41"/>
      <c r="AB41" s="41"/>
      <c r="AC41" s="41"/>
      <c r="AD41" s="41"/>
      <c r="AE41" s="41"/>
      <c r="AF41" s="41"/>
      <c r="AG41" s="82" t="n">
        <f aca="false">-SUM(N41:AF41)</f>
        <v>-1308.21285714286</v>
      </c>
      <c r="AH41" s="45" t="n">
        <f aca="false">SUM(H41:K41)+AG41+O41</f>
        <v>0.00142857142866859</v>
      </c>
    </row>
    <row r="42" s="76" customFormat="true" ht="21" hidden="false" customHeight="true" outlineLevel="0" collapsed="false">
      <c r="A42" s="69" t="n">
        <v>43297</v>
      </c>
      <c r="B42" s="70"/>
      <c r="C42" s="20" t="s">
        <v>657</v>
      </c>
      <c r="D42" s="20" t="s">
        <v>658</v>
      </c>
      <c r="E42" s="20" t="s">
        <v>659</v>
      </c>
      <c r="F42" s="21" t="n">
        <v>147085</v>
      </c>
      <c r="G42" s="21" t="s">
        <v>660</v>
      </c>
      <c r="H42" s="71"/>
      <c r="I42" s="71"/>
      <c r="J42" s="71"/>
      <c r="K42" s="71" t="n">
        <v>170</v>
      </c>
      <c r="L42" s="72"/>
      <c r="M42" s="73" t="n">
        <f aca="false">SUM(H42:J42,K42/1.12)</f>
        <v>151.785714285714</v>
      </c>
      <c r="N42" s="73" t="n">
        <f aca="false">K42/1.12*0.12</f>
        <v>18.2142857142857</v>
      </c>
      <c r="O42" s="73" t="n">
        <f aca="false">-SUM(I42:J42,K42/1.12)*L42</f>
        <v>-0</v>
      </c>
      <c r="P42" s="73"/>
      <c r="Q42" s="73"/>
      <c r="R42" s="73"/>
      <c r="S42" s="73"/>
      <c r="T42" s="74"/>
      <c r="U42" s="74" t="n">
        <v>151.79</v>
      </c>
      <c r="V42" s="74"/>
      <c r="W42" s="74"/>
      <c r="X42" s="74"/>
      <c r="Y42" s="73"/>
      <c r="Z42" s="73"/>
      <c r="AA42" s="73"/>
      <c r="AB42" s="73"/>
      <c r="AC42" s="74"/>
      <c r="AD42" s="74"/>
      <c r="AE42" s="75"/>
      <c r="AF42" s="75"/>
      <c r="AG42" s="73" t="n">
        <f aca="false">-SUM(N42:AF42)</f>
        <v>-170.004285714286</v>
      </c>
      <c r="AH42" s="29" t="n">
        <f aca="false">SUM(H42:K42)+AG42+O42</f>
        <v>-0.00428571428571445</v>
      </c>
    </row>
    <row r="43" s="76" customFormat="true" ht="21" hidden="false" customHeight="true" outlineLevel="0" collapsed="false">
      <c r="A43" s="69" t="n">
        <v>43297</v>
      </c>
      <c r="B43" s="70"/>
      <c r="C43" s="20" t="s">
        <v>326</v>
      </c>
      <c r="D43" s="20"/>
      <c r="E43" s="20"/>
      <c r="F43" s="21"/>
      <c r="G43" s="22" t="s">
        <v>661</v>
      </c>
      <c r="H43" s="71" t="n">
        <v>3000</v>
      </c>
      <c r="I43" s="71"/>
      <c r="J43" s="71"/>
      <c r="K43" s="71"/>
      <c r="L43" s="72"/>
      <c r="M43" s="73" t="n">
        <f aca="false">SUM(H43:J43,K43/1.12)</f>
        <v>3000</v>
      </c>
      <c r="N43" s="73" t="n">
        <f aca="false">K43/1.12*0.12</f>
        <v>0</v>
      </c>
      <c r="O43" s="73" t="n">
        <f aca="false">-SUM(I43:J43,K43/1.12)*L43</f>
        <v>-0</v>
      </c>
      <c r="P43" s="73"/>
      <c r="Q43" s="73"/>
      <c r="R43" s="73"/>
      <c r="S43" s="73"/>
      <c r="T43" s="74"/>
      <c r="U43" s="74"/>
      <c r="V43" s="74"/>
      <c r="W43" s="74"/>
      <c r="X43" s="74"/>
      <c r="Y43" s="73"/>
      <c r="Z43" s="73"/>
      <c r="AA43" s="73"/>
      <c r="AB43" s="73"/>
      <c r="AC43" s="74"/>
      <c r="AD43" s="74" t="n">
        <v>3000</v>
      </c>
      <c r="AE43" s="75"/>
      <c r="AF43" s="75"/>
      <c r="AG43" s="73" t="n">
        <f aca="false">-SUM(N43:AF43)</f>
        <v>-3000</v>
      </c>
      <c r="AH43" s="29" t="n">
        <f aca="false">SUM(H43:K43)+AG43+O43</f>
        <v>0</v>
      </c>
    </row>
    <row r="44" s="76" customFormat="true" ht="21" hidden="false" customHeight="true" outlineLevel="0" collapsed="false">
      <c r="A44" s="69" t="n">
        <v>43297</v>
      </c>
      <c r="B44" s="70"/>
      <c r="C44" s="20" t="s">
        <v>662</v>
      </c>
      <c r="D44" s="20"/>
      <c r="E44" s="20"/>
      <c r="F44" s="21"/>
      <c r="G44" s="21" t="s">
        <v>663</v>
      </c>
      <c r="H44" s="71" t="n">
        <v>215</v>
      </c>
      <c r="I44" s="71"/>
      <c r="J44" s="71"/>
      <c r="K44" s="71"/>
      <c r="L44" s="72"/>
      <c r="M44" s="73" t="n">
        <f aca="false">SUM(H44:J44,K44/1.12)</f>
        <v>215</v>
      </c>
      <c r="N44" s="73" t="n">
        <f aca="false">K44/1.12*0.12</f>
        <v>0</v>
      </c>
      <c r="O44" s="73" t="n">
        <f aca="false">-SUM(I44:J44,K44/1.12)*L44</f>
        <v>-0</v>
      </c>
      <c r="P44" s="73"/>
      <c r="Q44" s="73"/>
      <c r="R44" s="73"/>
      <c r="S44" s="73"/>
      <c r="T44" s="74"/>
      <c r="U44" s="74"/>
      <c r="V44" s="74"/>
      <c r="W44" s="74"/>
      <c r="X44" s="74"/>
      <c r="Y44" s="73"/>
      <c r="Z44" s="73"/>
      <c r="AA44" s="73" t="n">
        <v>215</v>
      </c>
      <c r="AB44" s="73"/>
      <c r="AC44" s="74"/>
      <c r="AD44" s="74"/>
      <c r="AE44" s="75"/>
      <c r="AF44" s="75"/>
      <c r="AG44" s="73" t="n">
        <f aca="false">-SUM(N44:AF44)</f>
        <v>-215</v>
      </c>
      <c r="AH44" s="29" t="n">
        <f aca="false">SUM(H44:K44)+AG44+O44</f>
        <v>0</v>
      </c>
    </row>
    <row r="45" s="76" customFormat="true" ht="22.5" hidden="false" customHeight="true" outlineLevel="0" collapsed="false">
      <c r="A45" s="69" t="n">
        <v>43294</v>
      </c>
      <c r="B45" s="70"/>
      <c r="C45" s="20" t="s">
        <v>530</v>
      </c>
      <c r="D45" s="20" t="s">
        <v>469</v>
      </c>
      <c r="E45" s="20" t="s">
        <v>664</v>
      </c>
      <c r="F45" s="21" t="n">
        <v>221</v>
      </c>
      <c r="G45" s="22" t="s">
        <v>665</v>
      </c>
      <c r="H45" s="71"/>
      <c r="I45" s="71"/>
      <c r="J45" s="71"/>
      <c r="K45" s="71" t="n">
        <v>96</v>
      </c>
      <c r="L45" s="72"/>
      <c r="M45" s="73" t="n">
        <f aca="false">SUM(H45:J45,K45/1.12)</f>
        <v>85.7142857142857</v>
      </c>
      <c r="N45" s="73" t="n">
        <f aca="false">K45/1.12*0.12</f>
        <v>10.2857142857143</v>
      </c>
      <c r="O45" s="73" t="n">
        <f aca="false">-SUM(I45:J45,K45/1.12)*L45</f>
        <v>-0</v>
      </c>
      <c r="P45" s="73"/>
      <c r="Q45" s="73" t="n">
        <v>85.71</v>
      </c>
      <c r="R45" s="73"/>
      <c r="S45" s="73"/>
      <c r="T45" s="74"/>
      <c r="U45" s="74"/>
      <c r="V45" s="74"/>
      <c r="W45" s="74"/>
      <c r="X45" s="74"/>
      <c r="Y45" s="73"/>
      <c r="Z45" s="73"/>
      <c r="AA45" s="73"/>
      <c r="AB45" s="73"/>
      <c r="AC45" s="74"/>
      <c r="AD45" s="74"/>
      <c r="AE45" s="75"/>
      <c r="AF45" s="75"/>
      <c r="AG45" s="73" t="n">
        <f aca="false">-SUM(N45:AF45)</f>
        <v>-95.9957142857143</v>
      </c>
      <c r="AH45" s="29" t="n">
        <f aca="false">SUM(H45:K45)+AG45+O45</f>
        <v>0.00428571428571445</v>
      </c>
    </row>
    <row r="46" s="76" customFormat="true" ht="21" hidden="false" customHeight="true" outlineLevel="0" collapsed="false">
      <c r="A46" s="69" t="n">
        <v>43295</v>
      </c>
      <c r="B46" s="70"/>
      <c r="C46" s="20" t="s">
        <v>520</v>
      </c>
      <c r="D46" s="20" t="s">
        <v>521</v>
      </c>
      <c r="E46" s="20" t="s">
        <v>556</v>
      </c>
      <c r="F46" s="21" t="n">
        <v>1195</v>
      </c>
      <c r="G46" s="22" t="s">
        <v>666</v>
      </c>
      <c r="H46" s="71"/>
      <c r="I46" s="71"/>
      <c r="J46" s="71"/>
      <c r="K46" s="71" t="n">
        <v>2662</v>
      </c>
      <c r="L46" s="72" t="n">
        <v>0.01</v>
      </c>
      <c r="M46" s="73" t="n">
        <f aca="false">SUM(H46:J46,K46/1.12)</f>
        <v>2376.78571428571</v>
      </c>
      <c r="N46" s="73" t="n">
        <f aca="false">K46/1.12*0.12</f>
        <v>285.214285714286</v>
      </c>
      <c r="O46" s="73" t="n">
        <f aca="false">-SUM(I46:J46,K46/1.12)*L46</f>
        <v>-23.7678571428571</v>
      </c>
      <c r="P46" s="73" t="n">
        <v>2376.79</v>
      </c>
      <c r="Q46" s="73"/>
      <c r="R46" s="73"/>
      <c r="S46" s="73"/>
      <c r="T46" s="74"/>
      <c r="U46" s="74"/>
      <c r="V46" s="74"/>
      <c r="W46" s="74"/>
      <c r="X46" s="74"/>
      <c r="Y46" s="73"/>
      <c r="Z46" s="73"/>
      <c r="AA46" s="73"/>
      <c r="AB46" s="73"/>
      <c r="AC46" s="74"/>
      <c r="AD46" s="74"/>
      <c r="AE46" s="75"/>
      <c r="AF46" s="75"/>
      <c r="AG46" s="73" t="n">
        <f aca="false">-SUM(N46:AF46)</f>
        <v>-2638.23642857143</v>
      </c>
      <c r="AH46" s="29" t="n">
        <f aca="false">SUM(H46:K46)+AG46+O46</f>
        <v>-0.00428571428554747</v>
      </c>
    </row>
    <row r="47" s="76" customFormat="true" ht="21" hidden="false" customHeight="true" outlineLevel="0" collapsed="false">
      <c r="A47" s="69" t="n">
        <v>43297</v>
      </c>
      <c r="B47" s="70"/>
      <c r="C47" s="20" t="s">
        <v>277</v>
      </c>
      <c r="D47" s="20" t="s">
        <v>52</v>
      </c>
      <c r="E47" s="20" t="s">
        <v>278</v>
      </c>
      <c r="F47" s="21" t="n">
        <v>30867</v>
      </c>
      <c r="G47" s="22" t="s">
        <v>435</v>
      </c>
      <c r="H47" s="71"/>
      <c r="I47" s="71"/>
      <c r="J47" s="71"/>
      <c r="K47" s="71" t="n">
        <v>195</v>
      </c>
      <c r="L47" s="72"/>
      <c r="M47" s="73" t="n">
        <f aca="false">SUM(H47:J47,K47/1.12)</f>
        <v>174.107142857143</v>
      </c>
      <c r="N47" s="73" t="n">
        <f aca="false">K47/1.12*0.12</f>
        <v>20.8928571428571</v>
      </c>
      <c r="O47" s="73" t="n">
        <f aca="false">-SUM(I47:J47,K47/1.12)*L47</f>
        <v>-0</v>
      </c>
      <c r="P47" s="73" t="n">
        <v>174.11</v>
      </c>
      <c r="Q47" s="73"/>
      <c r="R47" s="73"/>
      <c r="S47" s="73"/>
      <c r="T47" s="74"/>
      <c r="U47" s="74"/>
      <c r="V47" s="74"/>
      <c r="W47" s="74"/>
      <c r="X47" s="74"/>
      <c r="Y47" s="73"/>
      <c r="Z47" s="73"/>
      <c r="AA47" s="73"/>
      <c r="AB47" s="73"/>
      <c r="AC47" s="74"/>
      <c r="AD47" s="74"/>
      <c r="AE47" s="75"/>
      <c r="AF47" s="75"/>
      <c r="AG47" s="73" t="n">
        <f aca="false">-SUM(N47:AF47)</f>
        <v>-195.002857142857</v>
      </c>
      <c r="AH47" s="29" t="n">
        <f aca="false">SUM(H47:K47)+AG47+O47</f>
        <v>-0.00285714285715244</v>
      </c>
    </row>
    <row r="48" s="76" customFormat="true" ht="21.75" hidden="false" customHeight="true" outlineLevel="0" collapsed="false">
      <c r="A48" s="69" t="n">
        <v>43297</v>
      </c>
      <c r="B48" s="70"/>
      <c r="C48" s="20" t="s">
        <v>277</v>
      </c>
      <c r="D48" s="20" t="s">
        <v>52</v>
      </c>
      <c r="E48" s="20" t="s">
        <v>278</v>
      </c>
      <c r="F48" s="21" t="n">
        <v>30859</v>
      </c>
      <c r="G48" s="22" t="s">
        <v>667</v>
      </c>
      <c r="H48" s="71"/>
      <c r="I48" s="71"/>
      <c r="J48" s="71"/>
      <c r="K48" s="71" t="n">
        <v>525</v>
      </c>
      <c r="L48" s="72"/>
      <c r="M48" s="73" t="n">
        <f aca="false">SUM(H48:J48,K48/1.12)</f>
        <v>468.75</v>
      </c>
      <c r="N48" s="73" t="n">
        <f aca="false">K48/1.12*0.12</f>
        <v>56.25</v>
      </c>
      <c r="O48" s="73" t="n">
        <f aca="false">-SUM(I48:J48,K48/1.12)*L48</f>
        <v>-0</v>
      </c>
      <c r="P48" s="73" t="n">
        <v>468.75</v>
      </c>
      <c r="Q48" s="73"/>
      <c r="R48" s="73"/>
      <c r="S48" s="73"/>
      <c r="T48" s="74"/>
      <c r="U48" s="74"/>
      <c r="V48" s="74"/>
      <c r="W48" s="74"/>
      <c r="X48" s="74"/>
      <c r="Y48" s="73"/>
      <c r="Z48" s="73"/>
      <c r="AA48" s="73"/>
      <c r="AB48" s="73"/>
      <c r="AC48" s="74"/>
      <c r="AD48" s="74"/>
      <c r="AE48" s="75"/>
      <c r="AF48" s="75"/>
      <c r="AG48" s="73" t="n">
        <f aca="false">-SUM(N48:AF48)</f>
        <v>-525</v>
      </c>
      <c r="AH48" s="29" t="n">
        <f aca="false">SUM(H48:K48)+AG48+O48</f>
        <v>0</v>
      </c>
    </row>
    <row r="49" s="76" customFormat="true" ht="22.5" hidden="false" customHeight="true" outlineLevel="0" collapsed="false">
      <c r="A49" s="69" t="n">
        <v>43297</v>
      </c>
      <c r="B49" s="70"/>
      <c r="C49" s="20" t="s">
        <v>353</v>
      </c>
      <c r="D49" s="20"/>
      <c r="E49" s="20"/>
      <c r="F49" s="21"/>
      <c r="G49" s="21" t="s">
        <v>668</v>
      </c>
      <c r="H49" s="71" t="n">
        <v>502</v>
      </c>
      <c r="I49" s="71"/>
      <c r="J49" s="71"/>
      <c r="K49" s="71"/>
      <c r="L49" s="72"/>
      <c r="M49" s="73" t="n">
        <f aca="false">SUM(H49:J49,K49/1.12)</f>
        <v>502</v>
      </c>
      <c r="N49" s="73" t="n">
        <f aca="false">K49/1.12*0.12</f>
        <v>0</v>
      </c>
      <c r="O49" s="73" t="n">
        <f aca="false">-SUM(I49:J49,K49/1.12)*L49</f>
        <v>-0</v>
      </c>
      <c r="P49" s="73"/>
      <c r="Q49" s="73"/>
      <c r="R49" s="73"/>
      <c r="S49" s="73"/>
      <c r="T49" s="74"/>
      <c r="U49" s="74"/>
      <c r="V49" s="74"/>
      <c r="W49" s="74"/>
      <c r="X49" s="74"/>
      <c r="Y49" s="73"/>
      <c r="Z49" s="73"/>
      <c r="AA49" s="73"/>
      <c r="AB49" s="73" t="n">
        <v>502</v>
      </c>
      <c r="AC49" s="74"/>
      <c r="AD49" s="74"/>
      <c r="AE49" s="75"/>
      <c r="AF49" s="75"/>
      <c r="AG49" s="73" t="n">
        <f aca="false">-SUM(N49:AF49)</f>
        <v>-502</v>
      </c>
      <c r="AH49" s="29" t="n">
        <f aca="false">SUM(H49:K49)+AG49+O49</f>
        <v>0</v>
      </c>
    </row>
    <row r="50" s="76" customFormat="true" ht="24" hidden="false" customHeight="true" outlineLevel="0" collapsed="false">
      <c r="A50" s="69" t="n">
        <v>43297</v>
      </c>
      <c r="B50" s="70"/>
      <c r="C50" s="20" t="s">
        <v>45</v>
      </c>
      <c r="D50" s="20"/>
      <c r="E50" s="20"/>
      <c r="F50" s="21"/>
      <c r="G50" s="22" t="s">
        <v>669</v>
      </c>
      <c r="H50" s="71" t="n">
        <v>250</v>
      </c>
      <c r="I50" s="71"/>
      <c r="J50" s="71"/>
      <c r="K50" s="71"/>
      <c r="L50" s="72"/>
      <c r="M50" s="73" t="n">
        <f aca="false">SUM(H50:J50,K50/1.12)</f>
        <v>250</v>
      </c>
      <c r="N50" s="73" t="n">
        <f aca="false">K50/1.12*0.12</f>
        <v>0</v>
      </c>
      <c r="O50" s="73" t="n">
        <f aca="false">-SUM(I50:J50,K50/1.12)*L50</f>
        <v>-0</v>
      </c>
      <c r="P50" s="73"/>
      <c r="Q50" s="73"/>
      <c r="R50" s="73"/>
      <c r="S50" s="73"/>
      <c r="T50" s="74"/>
      <c r="U50" s="74"/>
      <c r="V50" s="74"/>
      <c r="W50" s="74"/>
      <c r="X50" s="74"/>
      <c r="Y50" s="73"/>
      <c r="Z50" s="73"/>
      <c r="AA50" s="73"/>
      <c r="AB50" s="73" t="n">
        <v>250</v>
      </c>
      <c r="AC50" s="74"/>
      <c r="AD50" s="74"/>
      <c r="AE50" s="75"/>
      <c r="AF50" s="75"/>
      <c r="AG50" s="73" t="n">
        <f aca="false">-SUM(N50:AF50)</f>
        <v>-250</v>
      </c>
      <c r="AH50" s="29" t="n">
        <f aca="false">SUM(H50:K50)+AG50+O50</f>
        <v>0</v>
      </c>
    </row>
    <row r="51" s="85" customFormat="true" ht="24" hidden="false" customHeight="true" outlineLevel="0" collapsed="false">
      <c r="A51" s="78" t="n">
        <v>43297</v>
      </c>
      <c r="B51" s="79"/>
      <c r="C51" s="36" t="s">
        <v>63</v>
      </c>
      <c r="D51" s="36" t="s">
        <v>64</v>
      </c>
      <c r="E51" s="36" t="s">
        <v>65</v>
      </c>
      <c r="F51" s="37" t="n">
        <v>102216</v>
      </c>
      <c r="G51" s="38" t="s">
        <v>670</v>
      </c>
      <c r="H51" s="80"/>
      <c r="I51" s="80"/>
      <c r="J51" s="80"/>
      <c r="K51" s="80" t="n">
        <v>1019.1</v>
      </c>
      <c r="L51" s="81"/>
      <c r="M51" s="82" t="n">
        <f aca="false">SUM(H51:J51,K51/1.12)</f>
        <v>909.910714285714</v>
      </c>
      <c r="N51" s="82" t="n">
        <f aca="false">K51/1.12*0.12</f>
        <v>109.189285714286</v>
      </c>
      <c r="O51" s="82" t="n">
        <f aca="false">-SUM(I51:J51,K51/1.12)*L51</f>
        <v>-0</v>
      </c>
      <c r="P51" s="82" t="n">
        <v>909.91</v>
      </c>
      <c r="Q51" s="82"/>
      <c r="R51" s="82"/>
      <c r="S51" s="82"/>
      <c r="T51" s="83"/>
      <c r="U51" s="83"/>
      <c r="V51" s="83"/>
      <c r="W51" s="83"/>
      <c r="X51" s="83"/>
      <c r="Y51" s="82"/>
      <c r="Z51" s="82"/>
      <c r="AA51" s="82"/>
      <c r="AB51" s="82"/>
      <c r="AC51" s="83"/>
      <c r="AD51" s="83"/>
      <c r="AE51" s="84"/>
      <c r="AF51" s="84"/>
      <c r="AG51" s="82" t="n">
        <f aca="false">-SUM(N51:AF51)</f>
        <v>-1019.09928571429</v>
      </c>
      <c r="AH51" s="45" t="n">
        <f aca="false">SUM(H51:K51)+AG51+O51</f>
        <v>0.00071428571436627</v>
      </c>
    </row>
    <row r="52" s="76" customFormat="true" ht="21" hidden="false" customHeight="true" outlineLevel="0" collapsed="false">
      <c r="A52" s="69" t="n">
        <v>43299</v>
      </c>
      <c r="B52" s="70"/>
      <c r="C52" s="20" t="s">
        <v>96</v>
      </c>
      <c r="D52" s="20"/>
      <c r="E52" s="20"/>
      <c r="F52" s="21"/>
      <c r="G52" s="21" t="s">
        <v>671</v>
      </c>
      <c r="H52" s="71" t="n">
        <v>100</v>
      </c>
      <c r="I52" s="71"/>
      <c r="J52" s="71"/>
      <c r="K52" s="71"/>
      <c r="L52" s="72"/>
      <c r="M52" s="73" t="n">
        <f aca="false">SUM(H52:J52,K52/1.12)</f>
        <v>100</v>
      </c>
      <c r="N52" s="73" t="n">
        <f aca="false">K52/1.12*0.12</f>
        <v>0</v>
      </c>
      <c r="O52" s="73" t="n">
        <f aca="false">-SUM(I52:J52,K52/1.12)*L52</f>
        <v>-0</v>
      </c>
      <c r="P52" s="73"/>
      <c r="Q52" s="73"/>
      <c r="R52" s="73"/>
      <c r="S52" s="73" t="n">
        <v>100</v>
      </c>
      <c r="T52" s="74"/>
      <c r="U52" s="74"/>
      <c r="V52" s="74"/>
      <c r="W52" s="74"/>
      <c r="X52" s="74"/>
      <c r="Y52" s="73"/>
      <c r="Z52" s="73"/>
      <c r="AA52" s="73"/>
      <c r="AB52" s="73"/>
      <c r="AC52" s="74"/>
      <c r="AD52" s="74"/>
      <c r="AE52" s="75"/>
      <c r="AF52" s="75"/>
      <c r="AG52" s="73" t="n">
        <f aca="false">-SUM(N52:AF52)</f>
        <v>-100</v>
      </c>
      <c r="AH52" s="29" t="n">
        <f aca="false">SUM(H52:K52)+AG52+O52</f>
        <v>0</v>
      </c>
    </row>
    <row r="53" s="76" customFormat="true" ht="21" hidden="false" customHeight="true" outlineLevel="0" collapsed="false">
      <c r="A53" s="69" t="n">
        <v>43299</v>
      </c>
      <c r="B53" s="70"/>
      <c r="C53" s="20" t="s">
        <v>326</v>
      </c>
      <c r="D53" s="20"/>
      <c r="E53" s="20"/>
      <c r="F53" s="21"/>
      <c r="G53" s="22" t="s">
        <v>672</v>
      </c>
      <c r="H53" s="71" t="n">
        <v>3500</v>
      </c>
      <c r="I53" s="71"/>
      <c r="J53" s="71"/>
      <c r="K53" s="71"/>
      <c r="L53" s="72"/>
      <c r="M53" s="73" t="n">
        <f aca="false">SUM(H53:J53,K53/1.12)</f>
        <v>3500</v>
      </c>
      <c r="N53" s="73" t="n">
        <f aca="false">K53/1.12*0.12</f>
        <v>0</v>
      </c>
      <c r="O53" s="73" t="n">
        <f aca="false">-SUM(I53:J53,K53/1.12)*L53</f>
        <v>-0</v>
      </c>
      <c r="P53" s="73"/>
      <c r="Q53" s="73"/>
      <c r="R53" s="73"/>
      <c r="S53" s="73"/>
      <c r="T53" s="74"/>
      <c r="U53" s="74"/>
      <c r="V53" s="74"/>
      <c r="W53" s="74"/>
      <c r="X53" s="74"/>
      <c r="Y53" s="73" t="n">
        <v>3500</v>
      </c>
      <c r="Z53" s="73"/>
      <c r="AA53" s="73"/>
      <c r="AB53" s="73"/>
      <c r="AC53" s="74"/>
      <c r="AD53" s="74"/>
      <c r="AE53" s="75"/>
      <c r="AF53" s="75"/>
      <c r="AG53" s="73" t="n">
        <f aca="false">-SUM(N53:AF53)</f>
        <v>-3500</v>
      </c>
      <c r="AH53" s="29" t="n">
        <f aca="false">SUM(H53:K53)+AG53+O53</f>
        <v>0</v>
      </c>
    </row>
    <row r="54" s="76" customFormat="true" ht="21" hidden="false" customHeight="true" outlineLevel="0" collapsed="false">
      <c r="A54" s="69" t="n">
        <v>43300</v>
      </c>
      <c r="B54" s="70"/>
      <c r="C54" s="20" t="s">
        <v>673</v>
      </c>
      <c r="D54" s="20"/>
      <c r="E54" s="20"/>
      <c r="F54" s="21"/>
      <c r="G54" s="22" t="s">
        <v>674</v>
      </c>
      <c r="H54" s="71" t="n">
        <v>770</v>
      </c>
      <c r="I54" s="71"/>
      <c r="J54" s="71"/>
      <c r="K54" s="71"/>
      <c r="L54" s="72"/>
      <c r="M54" s="73" t="n">
        <f aca="false">SUM(H54:J54,K54/1.12)</f>
        <v>770</v>
      </c>
      <c r="N54" s="73" t="n">
        <f aca="false">K54/1.12*0.12</f>
        <v>0</v>
      </c>
      <c r="O54" s="73" t="n">
        <f aca="false">-SUM(I54:J54,K54/1.12)*L54</f>
        <v>-0</v>
      </c>
      <c r="P54" s="73"/>
      <c r="Q54" s="73"/>
      <c r="R54" s="73"/>
      <c r="S54" s="73"/>
      <c r="T54" s="74"/>
      <c r="U54" s="74"/>
      <c r="V54" s="74"/>
      <c r="W54" s="74"/>
      <c r="X54" s="74"/>
      <c r="Y54" s="73"/>
      <c r="Z54" s="73"/>
      <c r="AA54" s="73"/>
      <c r="AB54" s="73"/>
      <c r="AC54" s="74"/>
      <c r="AD54" s="74" t="n">
        <v>770</v>
      </c>
      <c r="AE54" s="75"/>
      <c r="AF54" s="75"/>
      <c r="AG54" s="73" t="n">
        <f aca="false">-SUM(N54:AF54)</f>
        <v>-770</v>
      </c>
      <c r="AH54" s="29" t="n">
        <f aca="false">SUM(H54:K54)+AG54+O54</f>
        <v>0</v>
      </c>
    </row>
    <row r="55" s="76" customFormat="true" ht="21" hidden="false" customHeight="true" outlineLevel="0" collapsed="false">
      <c r="A55" s="69" t="n">
        <v>43299</v>
      </c>
      <c r="B55" s="70"/>
      <c r="C55" s="20" t="s">
        <v>616</v>
      </c>
      <c r="D55" s="20"/>
      <c r="E55" s="20"/>
      <c r="F55" s="21"/>
      <c r="G55" s="22" t="s">
        <v>675</v>
      </c>
      <c r="H55" s="71" t="n">
        <v>502</v>
      </c>
      <c r="I55" s="71"/>
      <c r="J55" s="71"/>
      <c r="K55" s="71"/>
      <c r="L55" s="72"/>
      <c r="M55" s="73" t="n">
        <f aca="false">SUM(H55:J55,K55/1.12)</f>
        <v>502</v>
      </c>
      <c r="N55" s="73" t="n">
        <f aca="false">K55/1.12*0.12</f>
        <v>0</v>
      </c>
      <c r="O55" s="73" t="n">
        <f aca="false">-SUM(I55:J55,K55/1.12)*L55</f>
        <v>-0</v>
      </c>
      <c r="P55" s="73"/>
      <c r="Q55" s="73"/>
      <c r="R55" s="73"/>
      <c r="S55" s="73"/>
      <c r="T55" s="74"/>
      <c r="U55" s="74"/>
      <c r="V55" s="74"/>
      <c r="W55" s="74"/>
      <c r="X55" s="74"/>
      <c r="Y55" s="73"/>
      <c r="Z55" s="73"/>
      <c r="AA55" s="73"/>
      <c r="AB55" s="73" t="n">
        <v>502</v>
      </c>
      <c r="AC55" s="74"/>
      <c r="AD55" s="74"/>
      <c r="AE55" s="75"/>
      <c r="AF55" s="75"/>
      <c r="AG55" s="73" t="n">
        <f aca="false">-SUM(N55:AF55)</f>
        <v>-502</v>
      </c>
      <c r="AH55" s="29" t="n">
        <f aca="false">SUM(H55:K55)+AG55+O55</f>
        <v>0</v>
      </c>
    </row>
    <row r="56" s="76" customFormat="true" ht="21" hidden="false" customHeight="true" outlineLevel="0" collapsed="false">
      <c r="A56" s="69" t="n">
        <v>43299</v>
      </c>
      <c r="B56" s="70"/>
      <c r="C56" s="20" t="s">
        <v>59</v>
      </c>
      <c r="D56" s="20" t="s">
        <v>60</v>
      </c>
      <c r="E56" s="20" t="s">
        <v>120</v>
      </c>
      <c r="F56" s="21" t="n">
        <v>687322</v>
      </c>
      <c r="G56" s="22" t="s">
        <v>676</v>
      </c>
      <c r="H56" s="71"/>
      <c r="I56" s="71"/>
      <c r="J56" s="71"/>
      <c r="K56" s="71" t="n">
        <v>304.25</v>
      </c>
      <c r="L56" s="72"/>
      <c r="M56" s="73" t="n">
        <f aca="false">SUM(H56:J56,K56/1.12)</f>
        <v>271.651785714286</v>
      </c>
      <c r="N56" s="73" t="n">
        <f aca="false">K56/1.12*0.12</f>
        <v>32.5982142857143</v>
      </c>
      <c r="O56" s="73" t="n">
        <f aca="false">-SUM(I56:J56,K56/1.12)*L56</f>
        <v>-0</v>
      </c>
      <c r="P56" s="73"/>
      <c r="Q56" s="73"/>
      <c r="R56" s="73"/>
      <c r="S56" s="73"/>
      <c r="T56" s="74" t="n">
        <v>271.65</v>
      </c>
      <c r="U56" s="74"/>
      <c r="V56" s="74"/>
      <c r="W56" s="74"/>
      <c r="X56" s="74"/>
      <c r="Y56" s="73"/>
      <c r="Z56" s="73"/>
      <c r="AA56" s="73"/>
      <c r="AB56" s="73"/>
      <c r="AC56" s="74"/>
      <c r="AD56" s="74"/>
      <c r="AE56" s="75"/>
      <c r="AF56" s="75"/>
      <c r="AG56" s="73" t="n">
        <f aca="false">-SUM(N56:AF56)</f>
        <v>-304.248214285714</v>
      </c>
      <c r="AH56" s="29" t="n">
        <f aca="false">SUM(H56:K56)+AG56+O56</f>
        <v>0.00178571428574514</v>
      </c>
    </row>
    <row r="57" s="76" customFormat="true" ht="21" hidden="false" customHeight="true" outlineLevel="0" collapsed="false">
      <c r="A57" s="69" t="n">
        <v>43299</v>
      </c>
      <c r="B57" s="70"/>
      <c r="C57" s="20" t="s">
        <v>41</v>
      </c>
      <c r="D57" s="20" t="s">
        <v>88</v>
      </c>
      <c r="E57" s="20" t="s">
        <v>43</v>
      </c>
      <c r="F57" s="21" t="n">
        <v>2528</v>
      </c>
      <c r="G57" s="22" t="s">
        <v>677</v>
      </c>
      <c r="H57" s="71"/>
      <c r="I57" s="71"/>
      <c r="J57" s="71" t="n">
        <v>1840</v>
      </c>
      <c r="K57" s="71"/>
      <c r="L57" s="72"/>
      <c r="M57" s="73" t="n">
        <f aca="false">SUM(H57:J57,K57/1.12)</f>
        <v>1840</v>
      </c>
      <c r="N57" s="73" t="n">
        <f aca="false">K57/1.12*0.12</f>
        <v>0</v>
      </c>
      <c r="O57" s="73" t="n">
        <f aca="false">-SUM(I57:J57,K57/1.12)*L57</f>
        <v>-0</v>
      </c>
      <c r="P57" s="73" t="n">
        <v>1840</v>
      </c>
      <c r="Q57" s="73"/>
      <c r="R57" s="73"/>
      <c r="S57" s="73"/>
      <c r="T57" s="74"/>
      <c r="U57" s="74"/>
      <c r="V57" s="74"/>
      <c r="W57" s="74"/>
      <c r="X57" s="74"/>
      <c r="Y57" s="73"/>
      <c r="Z57" s="73"/>
      <c r="AA57" s="73"/>
      <c r="AB57" s="73"/>
      <c r="AC57" s="74"/>
      <c r="AD57" s="74"/>
      <c r="AE57" s="75"/>
      <c r="AF57" s="75"/>
      <c r="AG57" s="73" t="n">
        <f aca="false">-SUM(N57:AF57)</f>
        <v>-1840</v>
      </c>
      <c r="AH57" s="29" t="n">
        <f aca="false">SUM(H57:K57)+AG57+O57</f>
        <v>0</v>
      </c>
    </row>
    <row r="58" s="76" customFormat="true" ht="21" hidden="false" customHeight="true" outlineLevel="0" collapsed="false">
      <c r="A58" s="69" t="n">
        <v>43299</v>
      </c>
      <c r="B58" s="70"/>
      <c r="C58" s="20" t="s">
        <v>45</v>
      </c>
      <c r="D58" s="20"/>
      <c r="E58" s="20"/>
      <c r="F58" s="21"/>
      <c r="G58" s="22" t="s">
        <v>678</v>
      </c>
      <c r="H58" s="71" t="n">
        <v>100</v>
      </c>
      <c r="I58" s="71"/>
      <c r="J58" s="71"/>
      <c r="K58" s="71"/>
      <c r="L58" s="72"/>
      <c r="M58" s="73" t="n">
        <f aca="false">SUM(H58:J58,K58/1.12)</f>
        <v>100</v>
      </c>
      <c r="N58" s="73" t="n">
        <f aca="false">K58/1.12*0.12</f>
        <v>0</v>
      </c>
      <c r="O58" s="73" t="n">
        <f aca="false">-SUM(I58:J58,K58/1.12)*L58</f>
        <v>-0</v>
      </c>
      <c r="P58" s="73"/>
      <c r="Q58" s="73"/>
      <c r="R58" s="73"/>
      <c r="S58" s="73"/>
      <c r="T58" s="74"/>
      <c r="U58" s="74"/>
      <c r="V58" s="74"/>
      <c r="W58" s="74"/>
      <c r="X58" s="74"/>
      <c r="Y58" s="73"/>
      <c r="Z58" s="73"/>
      <c r="AA58" s="73" t="n">
        <v>100</v>
      </c>
      <c r="AB58" s="73"/>
      <c r="AC58" s="74"/>
      <c r="AD58" s="74"/>
      <c r="AE58" s="75"/>
      <c r="AF58" s="75"/>
      <c r="AG58" s="73" t="n">
        <f aca="false">-SUM(N58:AF58)</f>
        <v>-100</v>
      </c>
      <c r="AH58" s="29" t="n">
        <f aca="false">SUM(H58:K58)+AG58+O58</f>
        <v>0</v>
      </c>
    </row>
    <row r="59" s="76" customFormat="true" ht="21" hidden="false" customHeight="true" outlineLevel="0" collapsed="false">
      <c r="A59" s="69" t="n">
        <v>43298</v>
      </c>
      <c r="B59" s="70"/>
      <c r="C59" s="20" t="s">
        <v>277</v>
      </c>
      <c r="D59" s="20" t="s">
        <v>52</v>
      </c>
      <c r="E59" s="20" t="s">
        <v>278</v>
      </c>
      <c r="F59" s="21" t="n">
        <v>30902</v>
      </c>
      <c r="G59" s="22" t="s">
        <v>679</v>
      </c>
      <c r="H59" s="71"/>
      <c r="I59" s="71"/>
      <c r="J59" s="71"/>
      <c r="K59" s="71" t="n">
        <v>218</v>
      </c>
      <c r="L59" s="72"/>
      <c r="M59" s="73" t="n">
        <f aca="false">SUM(H59:J59,K59/1.12)</f>
        <v>194.642857142857</v>
      </c>
      <c r="N59" s="73" t="n">
        <f aca="false">K59/1.12*0.12</f>
        <v>23.3571428571429</v>
      </c>
      <c r="O59" s="73" t="n">
        <f aca="false">-SUM(I59:J59,K59/1.12)*L59</f>
        <v>-0</v>
      </c>
      <c r="P59" s="73"/>
      <c r="Q59" s="73" t="n">
        <v>194.64</v>
      </c>
      <c r="R59" s="73"/>
      <c r="S59" s="73"/>
      <c r="T59" s="74"/>
      <c r="U59" s="74"/>
      <c r="V59" s="74"/>
      <c r="W59" s="74"/>
      <c r="X59" s="74"/>
      <c r="Y59" s="73"/>
      <c r="Z59" s="73"/>
      <c r="AA59" s="73"/>
      <c r="AB59" s="73"/>
      <c r="AC59" s="74"/>
      <c r="AD59" s="74"/>
      <c r="AE59" s="75"/>
      <c r="AF59" s="75"/>
      <c r="AG59" s="73" t="n">
        <f aca="false">-SUM(N59:AF59)</f>
        <v>-217.997142857143</v>
      </c>
      <c r="AH59" s="29" t="n">
        <f aca="false">SUM(H59:K59)+AG59+O59</f>
        <v>0.00285714285715244</v>
      </c>
    </row>
    <row r="60" s="76" customFormat="true" ht="21" hidden="false" customHeight="true" outlineLevel="0" collapsed="false">
      <c r="A60" s="69" t="n">
        <v>43297</v>
      </c>
      <c r="B60" s="70"/>
      <c r="C60" s="20" t="s">
        <v>63</v>
      </c>
      <c r="D60" s="20" t="s">
        <v>64</v>
      </c>
      <c r="E60" s="20" t="s">
        <v>65</v>
      </c>
      <c r="F60" s="21" t="n">
        <v>58202</v>
      </c>
      <c r="G60" s="21" t="s">
        <v>680</v>
      </c>
      <c r="H60" s="71"/>
      <c r="I60" s="71"/>
      <c r="J60" s="71"/>
      <c r="K60" s="71" t="n">
        <v>99.75</v>
      </c>
      <c r="L60" s="72"/>
      <c r="M60" s="73" t="n">
        <f aca="false">SUM(H60:J60,K60/1.12)</f>
        <v>89.0625</v>
      </c>
      <c r="N60" s="73" t="n">
        <f aca="false">K60/1.12*0.12</f>
        <v>10.6875</v>
      </c>
      <c r="O60" s="73" t="n">
        <f aca="false">-SUM(I60:J60,K60/1.12)*L60</f>
        <v>-0</v>
      </c>
      <c r="P60" s="73"/>
      <c r="Q60" s="73"/>
      <c r="R60" s="73"/>
      <c r="S60" s="73"/>
      <c r="T60" s="74"/>
      <c r="U60" s="74"/>
      <c r="V60" s="74"/>
      <c r="W60" s="74"/>
      <c r="X60" s="74" t="n">
        <v>89.06</v>
      </c>
      <c r="Y60" s="73"/>
      <c r="Z60" s="73"/>
      <c r="AA60" s="73"/>
      <c r="AB60" s="73"/>
      <c r="AC60" s="74"/>
      <c r="AD60" s="74"/>
      <c r="AE60" s="75"/>
      <c r="AF60" s="75"/>
      <c r="AG60" s="73" t="n">
        <f aca="false">-SUM(N60:AF60)</f>
        <v>-99.7475</v>
      </c>
      <c r="AH60" s="29" t="n">
        <f aca="false">SUM(H60:K60)+AG60+O60</f>
        <v>0.00249999999999773</v>
      </c>
    </row>
    <row r="61" s="76" customFormat="true" ht="22.5" hidden="false" customHeight="true" outlineLevel="0" collapsed="false">
      <c r="A61" s="69" t="n">
        <v>43301</v>
      </c>
      <c r="B61" s="70"/>
      <c r="C61" s="20" t="s">
        <v>63</v>
      </c>
      <c r="D61" s="20" t="s">
        <v>64</v>
      </c>
      <c r="E61" s="20" t="s">
        <v>65</v>
      </c>
      <c r="F61" s="21" t="n">
        <v>102903</v>
      </c>
      <c r="G61" s="22" t="s">
        <v>681</v>
      </c>
      <c r="H61" s="71"/>
      <c r="I61" s="71"/>
      <c r="J61" s="71"/>
      <c r="K61" s="71" t="n">
        <f aca="false">1043.39+125.21</f>
        <v>1168.6</v>
      </c>
      <c r="L61" s="72"/>
      <c r="M61" s="73" t="n">
        <f aca="false">SUM(H61:J61,K61/1.12)</f>
        <v>1043.39285714286</v>
      </c>
      <c r="N61" s="73" t="n">
        <f aca="false">K61/1.12*0.12</f>
        <v>125.207142857143</v>
      </c>
      <c r="O61" s="73" t="n">
        <f aca="false">-SUM(I61:J61,K61/1.12)*L61</f>
        <v>-0</v>
      </c>
      <c r="P61" s="73" t="n">
        <v>1043.39</v>
      </c>
      <c r="Q61" s="73"/>
      <c r="R61" s="73"/>
      <c r="S61" s="73"/>
      <c r="T61" s="74"/>
      <c r="U61" s="74"/>
      <c r="V61" s="74"/>
      <c r="W61" s="74"/>
      <c r="X61" s="74"/>
      <c r="Y61" s="73"/>
      <c r="Z61" s="73"/>
      <c r="AA61" s="73"/>
      <c r="AB61" s="73"/>
      <c r="AC61" s="74"/>
      <c r="AD61" s="74"/>
      <c r="AE61" s="75"/>
      <c r="AF61" s="75"/>
      <c r="AG61" s="73" t="n">
        <f aca="false">-SUM(N61:AF61)</f>
        <v>-1168.59714285714</v>
      </c>
      <c r="AH61" s="29" t="n">
        <f aca="false">SUM(H61:K61)+AG61+O61</f>
        <v>0.0028571428572377</v>
      </c>
    </row>
    <row r="62" s="85" customFormat="true" ht="21" hidden="false" customHeight="true" outlineLevel="0" collapsed="false">
      <c r="A62" s="78" t="n">
        <v>43301</v>
      </c>
      <c r="B62" s="79"/>
      <c r="C62" s="36" t="s">
        <v>63</v>
      </c>
      <c r="D62" s="36" t="s">
        <v>64</v>
      </c>
      <c r="E62" s="36" t="s">
        <v>65</v>
      </c>
      <c r="F62" s="37" t="n">
        <v>102903</v>
      </c>
      <c r="G62" s="38" t="s">
        <v>682</v>
      </c>
      <c r="H62" s="80"/>
      <c r="I62" s="80"/>
      <c r="J62" s="80" t="n">
        <v>790.5</v>
      </c>
      <c r="K62" s="80"/>
      <c r="L62" s="81"/>
      <c r="M62" s="82" t="n">
        <f aca="false">SUM(H62:J62,K62/1.12)</f>
        <v>790.5</v>
      </c>
      <c r="N62" s="82" t="n">
        <f aca="false">K62/1.12*0.12</f>
        <v>0</v>
      </c>
      <c r="O62" s="82" t="n">
        <f aca="false">-SUM(I62:J62,K62/1.12)*L62</f>
        <v>-0</v>
      </c>
      <c r="P62" s="82" t="n">
        <v>790.5</v>
      </c>
      <c r="Q62" s="82"/>
      <c r="R62" s="82"/>
      <c r="S62" s="82"/>
      <c r="T62" s="83"/>
      <c r="U62" s="83"/>
      <c r="V62" s="83"/>
      <c r="W62" s="83"/>
      <c r="X62" s="83"/>
      <c r="Y62" s="82"/>
      <c r="Z62" s="82"/>
      <c r="AA62" s="82"/>
      <c r="AB62" s="82"/>
      <c r="AC62" s="83"/>
      <c r="AD62" s="83"/>
      <c r="AE62" s="84"/>
      <c r="AF62" s="84"/>
      <c r="AG62" s="82" t="n">
        <f aca="false">-SUM(N62:AF62)</f>
        <v>-790.5</v>
      </c>
      <c r="AH62" s="45" t="n">
        <f aca="false">SUM(H62:K62)+AG62+O62</f>
        <v>0</v>
      </c>
    </row>
    <row r="63" s="76" customFormat="true" ht="21" hidden="false" customHeight="true" outlineLevel="0" collapsed="false">
      <c r="A63" s="69" t="n">
        <v>43300</v>
      </c>
      <c r="B63" s="70"/>
      <c r="C63" s="20" t="s">
        <v>683</v>
      </c>
      <c r="D63" s="20" t="s">
        <v>331</v>
      </c>
      <c r="E63" s="20" t="s">
        <v>332</v>
      </c>
      <c r="F63" s="21" t="n">
        <v>3544</v>
      </c>
      <c r="G63" s="21" t="s">
        <v>392</v>
      </c>
      <c r="H63" s="71"/>
      <c r="I63" s="71"/>
      <c r="J63" s="71"/>
      <c r="K63" s="71" t="n">
        <v>1500</v>
      </c>
      <c r="L63" s="72" t="n">
        <v>0.02</v>
      </c>
      <c r="M63" s="73" t="n">
        <f aca="false">SUM(H63:J63,K63/1.12)</f>
        <v>1339.28571428571</v>
      </c>
      <c r="N63" s="73" t="n">
        <f aca="false">K63/1.12*0.12</f>
        <v>160.714285714286</v>
      </c>
      <c r="O63" s="73" t="n">
        <f aca="false">-SUM(I63:J63,K63/1.12)*L63</f>
        <v>-26.7857142857143</v>
      </c>
      <c r="P63" s="73"/>
      <c r="Q63" s="73"/>
      <c r="R63" s="73"/>
      <c r="S63" s="73"/>
      <c r="T63" s="74"/>
      <c r="U63" s="74"/>
      <c r="V63" s="74"/>
      <c r="W63" s="74"/>
      <c r="X63" s="74"/>
      <c r="Y63" s="73" t="n">
        <v>1339.29</v>
      </c>
      <c r="Z63" s="73"/>
      <c r="AA63" s="73"/>
      <c r="AB63" s="73"/>
      <c r="AC63" s="74"/>
      <c r="AD63" s="74"/>
      <c r="AE63" s="75"/>
      <c r="AF63" s="75"/>
      <c r="AG63" s="73" t="n">
        <f aca="false">-SUM(N63:AF63)</f>
        <v>-1473.21857142857</v>
      </c>
      <c r="AH63" s="29" t="n">
        <f aca="false">SUM(H63:K63)+AG63+O63</f>
        <v>-0.00428571428580682</v>
      </c>
    </row>
    <row r="64" s="76" customFormat="true" ht="21" hidden="false" customHeight="true" outlineLevel="0" collapsed="false">
      <c r="A64" s="69" t="n">
        <v>43301</v>
      </c>
      <c r="B64" s="70"/>
      <c r="C64" s="20" t="s">
        <v>476</v>
      </c>
      <c r="D64" s="20"/>
      <c r="E64" s="20"/>
      <c r="F64" s="21"/>
      <c r="G64" s="22" t="s">
        <v>684</v>
      </c>
      <c r="H64" s="71" t="n">
        <v>68</v>
      </c>
      <c r="I64" s="71"/>
      <c r="J64" s="71"/>
      <c r="K64" s="71"/>
      <c r="L64" s="72"/>
      <c r="M64" s="73" t="n">
        <f aca="false">SUM(H64:J64,K64/1.12)</f>
        <v>68</v>
      </c>
      <c r="N64" s="73" t="n">
        <f aca="false">K64/1.12*0.12</f>
        <v>0</v>
      </c>
      <c r="O64" s="73" t="n">
        <f aca="false">-SUM(I64:J64,K64/1.12)*L64</f>
        <v>-0</v>
      </c>
      <c r="P64" s="73"/>
      <c r="Q64" s="73"/>
      <c r="R64" s="73"/>
      <c r="S64" s="73"/>
      <c r="T64" s="74"/>
      <c r="U64" s="74"/>
      <c r="V64" s="74"/>
      <c r="W64" s="74"/>
      <c r="X64" s="74"/>
      <c r="Y64" s="73"/>
      <c r="Z64" s="73"/>
      <c r="AA64" s="73" t="n">
        <v>68</v>
      </c>
      <c r="AB64" s="73"/>
      <c r="AC64" s="74"/>
      <c r="AD64" s="74"/>
      <c r="AE64" s="75"/>
      <c r="AF64" s="75"/>
      <c r="AG64" s="73" t="n">
        <f aca="false">-SUM(N64:AF64)</f>
        <v>-68</v>
      </c>
      <c r="AH64" s="29" t="n">
        <f aca="false">SUM(H64:K64)+AG64+O64</f>
        <v>0</v>
      </c>
    </row>
    <row r="65" s="76" customFormat="true" ht="21" hidden="false" customHeight="true" outlineLevel="0" collapsed="false">
      <c r="A65" s="69" t="n">
        <v>43301</v>
      </c>
      <c r="B65" s="70"/>
      <c r="C65" s="20" t="s">
        <v>45</v>
      </c>
      <c r="D65" s="20"/>
      <c r="E65" s="20"/>
      <c r="F65" s="21"/>
      <c r="G65" s="22" t="s">
        <v>685</v>
      </c>
      <c r="H65" s="71" t="n">
        <v>50</v>
      </c>
      <c r="I65" s="71"/>
      <c r="J65" s="71"/>
      <c r="K65" s="71"/>
      <c r="L65" s="72"/>
      <c r="M65" s="73" t="n">
        <f aca="false">SUM(H65:J65,K65/1.12)</f>
        <v>50</v>
      </c>
      <c r="N65" s="73" t="n">
        <f aca="false">K65/1.12*0.12</f>
        <v>0</v>
      </c>
      <c r="O65" s="73" t="n">
        <f aca="false">-SUM(I65:J65,K65/1.12)*L65</f>
        <v>-0</v>
      </c>
      <c r="P65" s="73"/>
      <c r="Q65" s="73"/>
      <c r="R65" s="73"/>
      <c r="S65" s="73"/>
      <c r="T65" s="74"/>
      <c r="U65" s="74"/>
      <c r="V65" s="74"/>
      <c r="W65" s="74"/>
      <c r="X65" s="74"/>
      <c r="Y65" s="73"/>
      <c r="Z65" s="73"/>
      <c r="AA65" s="73" t="n">
        <v>50</v>
      </c>
      <c r="AB65" s="73"/>
      <c r="AC65" s="74"/>
      <c r="AD65" s="74"/>
      <c r="AE65" s="75"/>
      <c r="AF65" s="75"/>
      <c r="AG65" s="73" t="n">
        <f aca="false">-SUM(N65:AF65)</f>
        <v>-50</v>
      </c>
      <c r="AH65" s="29" t="n">
        <f aca="false">SUM(H65:K65)+AG65+O65</f>
        <v>0</v>
      </c>
    </row>
    <row r="66" s="76" customFormat="true" ht="21" hidden="false" customHeight="true" outlineLevel="0" collapsed="false">
      <c r="A66" s="69" t="n">
        <v>43302</v>
      </c>
      <c r="B66" s="70"/>
      <c r="C66" s="20" t="s">
        <v>96</v>
      </c>
      <c r="D66" s="20"/>
      <c r="E66" s="20"/>
      <c r="F66" s="21"/>
      <c r="G66" s="22" t="s">
        <v>686</v>
      </c>
      <c r="H66" s="71" t="n">
        <v>200</v>
      </c>
      <c r="I66" s="71"/>
      <c r="J66" s="71"/>
      <c r="K66" s="71"/>
      <c r="L66" s="72"/>
      <c r="M66" s="73" t="n">
        <f aca="false">SUM(H66:J66,K66/1.12)</f>
        <v>200</v>
      </c>
      <c r="N66" s="73" t="n">
        <f aca="false">K66/1.12*0.12</f>
        <v>0</v>
      </c>
      <c r="O66" s="73" t="n">
        <f aca="false">-SUM(I66:J66,K66/1.12)*L66</f>
        <v>-0</v>
      </c>
      <c r="P66" s="73"/>
      <c r="Q66" s="73"/>
      <c r="R66" s="73"/>
      <c r="S66" s="73"/>
      <c r="T66" s="74"/>
      <c r="U66" s="74"/>
      <c r="V66" s="74"/>
      <c r="W66" s="74"/>
      <c r="X66" s="74"/>
      <c r="Y66" s="73"/>
      <c r="Z66" s="73"/>
      <c r="AA66" s="73" t="n">
        <v>200</v>
      </c>
      <c r="AB66" s="73"/>
      <c r="AC66" s="74"/>
      <c r="AD66" s="74"/>
      <c r="AE66" s="75"/>
      <c r="AF66" s="75"/>
      <c r="AG66" s="73" t="n">
        <f aca="false">-SUM(N66:AF66)</f>
        <v>-200</v>
      </c>
      <c r="AH66" s="29" t="n">
        <f aca="false">SUM(H66:K66)+AG66+O66</f>
        <v>0</v>
      </c>
    </row>
    <row r="67" s="76" customFormat="true" ht="21" hidden="false" customHeight="true" outlineLevel="0" collapsed="false">
      <c r="A67" s="69" t="n">
        <v>43305</v>
      </c>
      <c r="B67" s="70"/>
      <c r="C67" s="20" t="s">
        <v>277</v>
      </c>
      <c r="D67" s="20" t="s">
        <v>52</v>
      </c>
      <c r="E67" s="20" t="s">
        <v>278</v>
      </c>
      <c r="F67" s="21" t="n">
        <v>307882</v>
      </c>
      <c r="G67" s="22" t="s">
        <v>687</v>
      </c>
      <c r="H67" s="71"/>
      <c r="I67" s="71"/>
      <c r="J67" s="71"/>
      <c r="K67" s="71" t="n">
        <v>109.5</v>
      </c>
      <c r="L67" s="72"/>
      <c r="M67" s="73" t="n">
        <f aca="false">SUM(H67:J67,K67/1.12)</f>
        <v>97.7678571428571</v>
      </c>
      <c r="N67" s="73" t="n">
        <f aca="false">K67/1.12*0.12</f>
        <v>11.7321428571429</v>
      </c>
      <c r="O67" s="73" t="n">
        <f aca="false">-SUM(I67:J67,K67/1.12)*L67</f>
        <v>-0</v>
      </c>
      <c r="P67" s="73" t="n">
        <v>97.77</v>
      </c>
      <c r="Q67" s="73"/>
      <c r="R67" s="73"/>
      <c r="S67" s="73"/>
      <c r="T67" s="74"/>
      <c r="U67" s="74"/>
      <c r="V67" s="74"/>
      <c r="W67" s="74"/>
      <c r="X67" s="74"/>
      <c r="Y67" s="73"/>
      <c r="Z67" s="73"/>
      <c r="AA67" s="73"/>
      <c r="AB67" s="73"/>
      <c r="AC67" s="74"/>
      <c r="AD67" s="74"/>
      <c r="AE67" s="75"/>
      <c r="AF67" s="75"/>
      <c r="AG67" s="73" t="n">
        <f aca="false">-SUM(N67:AF67)</f>
        <v>-109.502142857143</v>
      </c>
      <c r="AH67" s="29" t="n">
        <f aca="false">SUM(H67:K67)+AG67+O67</f>
        <v>-0.00214285714285722</v>
      </c>
    </row>
    <row r="68" s="76" customFormat="true" ht="21" hidden="false" customHeight="true" outlineLevel="0" collapsed="false">
      <c r="A68" s="69" t="n">
        <v>43305</v>
      </c>
      <c r="B68" s="70"/>
      <c r="C68" s="20" t="s">
        <v>688</v>
      </c>
      <c r="D68" s="20" t="s">
        <v>55</v>
      </c>
      <c r="E68" s="20" t="s">
        <v>56</v>
      </c>
      <c r="F68" s="21" t="n">
        <v>291</v>
      </c>
      <c r="G68" s="22" t="s">
        <v>595</v>
      </c>
      <c r="H68" s="71"/>
      <c r="I68" s="71"/>
      <c r="J68" s="71" t="n">
        <v>2500</v>
      </c>
      <c r="K68" s="71"/>
      <c r="L68" s="72" t="n">
        <v>0.01</v>
      </c>
      <c r="M68" s="73" t="n">
        <f aca="false">SUM(H68:J68,K68/1.12)</f>
        <v>2500</v>
      </c>
      <c r="N68" s="73" t="n">
        <f aca="false">K68/1.12*0.12</f>
        <v>0</v>
      </c>
      <c r="O68" s="73" t="n">
        <f aca="false">-SUM(I68:J68,K68/1.12)*L68</f>
        <v>-25</v>
      </c>
      <c r="P68" s="73" t="n">
        <v>2500</v>
      </c>
      <c r="Q68" s="73"/>
      <c r="R68" s="73"/>
      <c r="S68" s="73"/>
      <c r="T68" s="74"/>
      <c r="U68" s="74"/>
      <c r="V68" s="74"/>
      <c r="W68" s="74"/>
      <c r="X68" s="74"/>
      <c r="Y68" s="73"/>
      <c r="Z68" s="73"/>
      <c r="AA68" s="73"/>
      <c r="AB68" s="73"/>
      <c r="AC68" s="74"/>
      <c r="AD68" s="74"/>
      <c r="AE68" s="75"/>
      <c r="AF68" s="75"/>
      <c r="AG68" s="73" t="n">
        <f aca="false">-SUM(N68:AF68)</f>
        <v>-2475</v>
      </c>
      <c r="AH68" s="29" t="n">
        <f aca="false">SUM(H68:K68)+AG68+O68</f>
        <v>0</v>
      </c>
    </row>
    <row r="69" s="76" customFormat="true" ht="21" hidden="false" customHeight="true" outlineLevel="0" collapsed="false">
      <c r="A69" s="69" t="n">
        <v>43306</v>
      </c>
      <c r="B69" s="70"/>
      <c r="C69" s="20" t="s">
        <v>96</v>
      </c>
      <c r="D69" s="20"/>
      <c r="E69" s="20"/>
      <c r="F69" s="21"/>
      <c r="G69" s="22" t="s">
        <v>689</v>
      </c>
      <c r="H69" s="71" t="n">
        <v>250</v>
      </c>
      <c r="I69" s="71"/>
      <c r="J69" s="71"/>
      <c r="K69" s="71"/>
      <c r="L69" s="72"/>
      <c r="M69" s="73" t="n">
        <f aca="false">SUM(H69:J69,K69/1.12)</f>
        <v>250</v>
      </c>
      <c r="N69" s="73" t="n">
        <f aca="false">K69/1.12*0.12</f>
        <v>0</v>
      </c>
      <c r="O69" s="73" t="n">
        <f aca="false">-SUM(I69:J69,K69/1.12)*L69</f>
        <v>-0</v>
      </c>
      <c r="P69" s="73"/>
      <c r="Q69" s="73"/>
      <c r="R69" s="73"/>
      <c r="S69" s="73"/>
      <c r="T69" s="74"/>
      <c r="U69" s="74"/>
      <c r="V69" s="74"/>
      <c r="W69" s="74"/>
      <c r="X69" s="74"/>
      <c r="Y69" s="73"/>
      <c r="Z69" s="73"/>
      <c r="AA69" s="73"/>
      <c r="AB69" s="73" t="n">
        <v>250</v>
      </c>
      <c r="AC69" s="74"/>
      <c r="AD69" s="74"/>
      <c r="AE69" s="75"/>
      <c r="AF69" s="75"/>
      <c r="AG69" s="73" t="n">
        <f aca="false">-SUM(N69:AF69)</f>
        <v>-250</v>
      </c>
      <c r="AH69" s="29" t="n">
        <f aca="false">SUM(H69:K69)+AG69+O69</f>
        <v>0</v>
      </c>
    </row>
    <row r="70" s="76" customFormat="true" ht="21" hidden="false" customHeight="true" outlineLevel="0" collapsed="false">
      <c r="A70" s="69" t="n">
        <v>43306</v>
      </c>
      <c r="B70" s="70"/>
      <c r="C70" s="20" t="s">
        <v>638</v>
      </c>
      <c r="D70" s="20" t="s">
        <v>296</v>
      </c>
      <c r="E70" s="20" t="s">
        <v>43</v>
      </c>
      <c r="F70" s="21" t="n">
        <v>2540</v>
      </c>
      <c r="G70" s="22" t="s">
        <v>639</v>
      </c>
      <c r="H70" s="71"/>
      <c r="I70" s="71"/>
      <c r="J70" s="71" t="n">
        <v>760</v>
      </c>
      <c r="K70" s="71"/>
      <c r="L70" s="72"/>
      <c r="M70" s="73" t="n">
        <f aca="false">SUM(H70:J70,K70/1.12)</f>
        <v>760</v>
      </c>
      <c r="N70" s="73" t="n">
        <f aca="false">K70/1.12*0.12</f>
        <v>0</v>
      </c>
      <c r="O70" s="73" t="n">
        <f aca="false">-SUM(I70:J70,K70/1.12)*L70</f>
        <v>-0</v>
      </c>
      <c r="P70" s="73" t="n">
        <v>760</v>
      </c>
      <c r="Q70" s="73"/>
      <c r="R70" s="73"/>
      <c r="S70" s="73"/>
      <c r="T70" s="74"/>
      <c r="U70" s="74"/>
      <c r="V70" s="74"/>
      <c r="W70" s="74"/>
      <c r="X70" s="74"/>
      <c r="Y70" s="73"/>
      <c r="Z70" s="73"/>
      <c r="AA70" s="73"/>
      <c r="AB70" s="73"/>
      <c r="AC70" s="74"/>
      <c r="AD70" s="74"/>
      <c r="AE70" s="75"/>
      <c r="AF70" s="75"/>
      <c r="AG70" s="73" t="n">
        <f aca="false">-SUM(N70:AF70)</f>
        <v>-760</v>
      </c>
      <c r="AH70" s="29" t="n">
        <f aca="false">SUM(H70:K70)+AG70+O70</f>
        <v>0</v>
      </c>
    </row>
    <row r="71" s="76" customFormat="true" ht="21" hidden="false" customHeight="true" outlineLevel="0" collapsed="false">
      <c r="A71" s="69" t="n">
        <v>43307</v>
      </c>
      <c r="B71" s="70"/>
      <c r="C71" s="20" t="s">
        <v>277</v>
      </c>
      <c r="D71" s="20" t="s">
        <v>52</v>
      </c>
      <c r="E71" s="20" t="s">
        <v>278</v>
      </c>
      <c r="F71" s="21" t="n">
        <v>4416</v>
      </c>
      <c r="G71" s="22" t="s">
        <v>690</v>
      </c>
      <c r="H71" s="71"/>
      <c r="I71" s="71"/>
      <c r="J71" s="71"/>
      <c r="K71" s="71" t="n">
        <v>139.5</v>
      </c>
      <c r="L71" s="72"/>
      <c r="M71" s="73" t="n">
        <f aca="false">SUM(H71:J71,K71/1.12)</f>
        <v>124.553571428571</v>
      </c>
      <c r="N71" s="73" t="n">
        <f aca="false">K71/1.12*0.12</f>
        <v>14.9464285714286</v>
      </c>
      <c r="O71" s="73" t="n">
        <f aca="false">-SUM(I71:J71,K71/1.12)*L71</f>
        <v>-0</v>
      </c>
      <c r="P71" s="73" t="n">
        <v>124.55</v>
      </c>
      <c r="Q71" s="73"/>
      <c r="R71" s="73"/>
      <c r="S71" s="73"/>
      <c r="T71" s="74"/>
      <c r="U71" s="74"/>
      <c r="V71" s="74"/>
      <c r="W71" s="74"/>
      <c r="X71" s="74"/>
      <c r="Y71" s="73"/>
      <c r="Z71" s="73"/>
      <c r="AA71" s="73"/>
      <c r="AB71" s="73"/>
      <c r="AC71" s="74"/>
      <c r="AD71" s="74"/>
      <c r="AE71" s="75"/>
      <c r="AF71" s="75"/>
      <c r="AG71" s="73" t="n">
        <f aca="false">-SUM(N71:AF71)</f>
        <v>-139.496428571429</v>
      </c>
      <c r="AH71" s="29" t="n">
        <f aca="false">SUM(H71:K71)+AG71+O71</f>
        <v>0.00357142857143344</v>
      </c>
    </row>
    <row r="72" s="76" customFormat="true" ht="21" hidden="false" customHeight="true" outlineLevel="0" collapsed="false">
      <c r="A72" s="69" t="n">
        <v>43307</v>
      </c>
      <c r="B72" s="70"/>
      <c r="C72" s="20" t="s">
        <v>59</v>
      </c>
      <c r="D72" s="20" t="s">
        <v>60</v>
      </c>
      <c r="E72" s="20" t="s">
        <v>120</v>
      </c>
      <c r="F72" s="21" t="n">
        <v>688797</v>
      </c>
      <c r="G72" s="22" t="s">
        <v>691</v>
      </c>
      <c r="H72" s="71"/>
      <c r="I72" s="71"/>
      <c r="J72" s="71"/>
      <c r="K72" s="71" t="n">
        <v>182.78</v>
      </c>
      <c r="L72" s="72"/>
      <c r="M72" s="73" t="n">
        <f aca="false">SUM(H72:J72,K72/1.12)</f>
        <v>163.196428571429</v>
      </c>
      <c r="N72" s="73" t="n">
        <f aca="false">K72/1.12*0.12</f>
        <v>19.5835714285714</v>
      </c>
      <c r="O72" s="73" t="n">
        <f aca="false">-SUM(I72:J72,K72/1.12)*L72</f>
        <v>-0</v>
      </c>
      <c r="P72" s="73"/>
      <c r="Q72" s="73"/>
      <c r="R72" s="73"/>
      <c r="S72" s="73"/>
      <c r="T72" s="74" t="n">
        <v>163.2</v>
      </c>
      <c r="U72" s="74"/>
      <c r="V72" s="74"/>
      <c r="W72" s="74"/>
      <c r="X72" s="74"/>
      <c r="Y72" s="73"/>
      <c r="Z72" s="73"/>
      <c r="AA72" s="73"/>
      <c r="AB72" s="73"/>
      <c r="AC72" s="74"/>
      <c r="AD72" s="74"/>
      <c r="AE72" s="75"/>
      <c r="AF72" s="75"/>
      <c r="AG72" s="73" t="n">
        <f aca="false">-SUM(N72:AF72)</f>
        <v>-182.783571428571</v>
      </c>
      <c r="AH72" s="29" t="n">
        <f aca="false">SUM(H72:K72)+AG72+O72</f>
        <v>-0.00357142857140502</v>
      </c>
    </row>
    <row r="73" s="76" customFormat="true" ht="21" hidden="false" customHeight="true" outlineLevel="0" collapsed="false">
      <c r="A73" s="69" t="n">
        <v>43306</v>
      </c>
      <c r="B73" s="70"/>
      <c r="C73" s="20" t="s">
        <v>692</v>
      </c>
      <c r="D73" s="20" t="s">
        <v>693</v>
      </c>
      <c r="E73" s="20" t="s">
        <v>175</v>
      </c>
      <c r="F73" s="21" t="n">
        <v>95814</v>
      </c>
      <c r="G73" s="22" t="s">
        <v>694</v>
      </c>
      <c r="H73" s="71"/>
      <c r="I73" s="71"/>
      <c r="J73" s="71"/>
      <c r="K73" s="71" t="n">
        <v>183.75</v>
      </c>
      <c r="L73" s="72"/>
      <c r="M73" s="73" t="n">
        <f aca="false">SUM(H73:J73,K73/1.12)</f>
        <v>164.0625</v>
      </c>
      <c r="N73" s="73" t="n">
        <f aca="false">K73/1.12*0.12</f>
        <v>19.6875</v>
      </c>
      <c r="O73" s="73" t="n">
        <f aca="false">-SUM(I73:J73,K73/1.12)*L73</f>
        <v>-0</v>
      </c>
      <c r="P73" s="73"/>
      <c r="Q73" s="73"/>
      <c r="R73" s="73"/>
      <c r="S73" s="73"/>
      <c r="T73" s="74"/>
      <c r="U73" s="74"/>
      <c r="V73" s="74"/>
      <c r="W73" s="74"/>
      <c r="X73" s="74"/>
      <c r="Y73" s="73"/>
      <c r="Z73" s="73" t="n">
        <v>164.06</v>
      </c>
      <c r="AA73" s="73"/>
      <c r="AB73" s="73"/>
      <c r="AC73" s="74"/>
      <c r="AD73" s="74"/>
      <c r="AE73" s="75"/>
      <c r="AF73" s="75"/>
      <c r="AG73" s="73" t="n">
        <f aca="false">-SUM(N73:AF73)</f>
        <v>-183.7475</v>
      </c>
      <c r="AH73" s="29" t="n">
        <f aca="false">SUM(H73:K73)+AG73+O73</f>
        <v>0.00249999999999773</v>
      </c>
    </row>
    <row r="74" s="76" customFormat="true" ht="21" hidden="false" customHeight="true" outlineLevel="0" collapsed="false">
      <c r="A74" s="69" t="n">
        <v>43307</v>
      </c>
      <c r="B74" s="70"/>
      <c r="C74" s="20" t="s">
        <v>68</v>
      </c>
      <c r="D74" s="20"/>
      <c r="E74" s="20"/>
      <c r="F74" s="21"/>
      <c r="G74" s="22" t="s">
        <v>597</v>
      </c>
      <c r="H74" s="71" t="n">
        <v>40</v>
      </c>
      <c r="I74" s="71"/>
      <c r="J74" s="71"/>
      <c r="K74" s="71"/>
      <c r="L74" s="72"/>
      <c r="M74" s="73" t="n">
        <f aca="false">SUM(H74:J74,K74/1.12)</f>
        <v>40</v>
      </c>
      <c r="N74" s="73" t="n">
        <f aca="false">K74/1.12*0.12</f>
        <v>0</v>
      </c>
      <c r="O74" s="73" t="n">
        <f aca="false">-SUM(I74:J74,K74/1.12)*L74</f>
        <v>-0</v>
      </c>
      <c r="P74" s="73"/>
      <c r="Q74" s="73"/>
      <c r="R74" s="73"/>
      <c r="S74" s="73"/>
      <c r="T74" s="74"/>
      <c r="U74" s="74"/>
      <c r="V74" s="74"/>
      <c r="W74" s="74"/>
      <c r="X74" s="74"/>
      <c r="Y74" s="73"/>
      <c r="Z74" s="73"/>
      <c r="AA74" s="73" t="n">
        <v>40</v>
      </c>
      <c r="AB74" s="73"/>
      <c r="AC74" s="74"/>
      <c r="AD74" s="74"/>
      <c r="AE74" s="75"/>
      <c r="AF74" s="75"/>
      <c r="AG74" s="73" t="n">
        <f aca="false">-SUM(N74:AF74)</f>
        <v>-40</v>
      </c>
      <c r="AH74" s="29" t="n">
        <f aca="false">SUM(H74:K74)+AG74+O74</f>
        <v>0</v>
      </c>
    </row>
    <row r="75" s="76" customFormat="true" ht="21" hidden="false" customHeight="true" outlineLevel="0" collapsed="false">
      <c r="A75" s="69" t="n">
        <v>43307</v>
      </c>
      <c r="B75" s="70"/>
      <c r="C75" s="20" t="s">
        <v>104</v>
      </c>
      <c r="D75" s="20" t="s">
        <v>105</v>
      </c>
      <c r="E75" s="20" t="s">
        <v>146</v>
      </c>
      <c r="F75" s="21" t="n">
        <v>204796</v>
      </c>
      <c r="G75" s="22" t="s">
        <v>107</v>
      </c>
      <c r="H75" s="71"/>
      <c r="I75" s="71"/>
      <c r="J75" s="71"/>
      <c r="K75" s="71" t="n">
        <v>1254.68</v>
      </c>
      <c r="L75" s="72" t="n">
        <v>0.01</v>
      </c>
      <c r="M75" s="73" t="n">
        <f aca="false">SUM(H75:J75,K75/1.12)</f>
        <v>1120.25</v>
      </c>
      <c r="N75" s="73" t="n">
        <f aca="false">K75/1.12*0.12</f>
        <v>134.43</v>
      </c>
      <c r="O75" s="73" t="n">
        <f aca="false">-SUM(I75:J75,K75/1.12)*L75</f>
        <v>-11.2025</v>
      </c>
      <c r="P75" s="73" t="n">
        <v>1120.25</v>
      </c>
      <c r="Q75" s="73"/>
      <c r="R75" s="73"/>
      <c r="S75" s="73"/>
      <c r="T75" s="74"/>
      <c r="U75" s="74"/>
      <c r="V75" s="74"/>
      <c r="W75" s="74"/>
      <c r="X75" s="74"/>
      <c r="Y75" s="73"/>
      <c r="Z75" s="73"/>
      <c r="AA75" s="73"/>
      <c r="AB75" s="73"/>
      <c r="AC75" s="74"/>
      <c r="AD75" s="74"/>
      <c r="AE75" s="75"/>
      <c r="AF75" s="75"/>
      <c r="AG75" s="73" t="n">
        <f aca="false">-SUM(N75:AF75)</f>
        <v>-1243.4775</v>
      </c>
      <c r="AH75" s="29" t="n">
        <f aca="false">SUM(H75:K75)+AG75+O75</f>
        <v>9.9475983006414E-014</v>
      </c>
    </row>
    <row r="76" s="76" customFormat="true" ht="21" hidden="false" customHeight="true" outlineLevel="0" collapsed="false">
      <c r="A76" s="69" t="n">
        <v>43307</v>
      </c>
      <c r="B76" s="70"/>
      <c r="C76" s="20" t="s">
        <v>616</v>
      </c>
      <c r="D76" s="20"/>
      <c r="E76" s="20"/>
      <c r="F76" s="21"/>
      <c r="G76" s="22" t="s">
        <v>695</v>
      </c>
      <c r="H76" s="71" t="n">
        <v>502</v>
      </c>
      <c r="I76" s="71"/>
      <c r="J76" s="71"/>
      <c r="K76" s="71"/>
      <c r="L76" s="72"/>
      <c r="M76" s="73" t="n">
        <f aca="false">SUM(H76:J76,K76/1.12)</f>
        <v>502</v>
      </c>
      <c r="N76" s="73" t="n">
        <f aca="false">K76/1.12*0.12</f>
        <v>0</v>
      </c>
      <c r="O76" s="73" t="n">
        <f aca="false">-SUM(I76:J76,K76/1.12)*L76</f>
        <v>-0</v>
      </c>
      <c r="P76" s="73"/>
      <c r="Q76" s="73"/>
      <c r="R76" s="73"/>
      <c r="S76" s="73"/>
      <c r="T76" s="74"/>
      <c r="U76" s="74"/>
      <c r="V76" s="74"/>
      <c r="W76" s="74"/>
      <c r="X76" s="74"/>
      <c r="Y76" s="73"/>
      <c r="Z76" s="73"/>
      <c r="AA76" s="73"/>
      <c r="AB76" s="73" t="n">
        <v>502</v>
      </c>
      <c r="AC76" s="74"/>
      <c r="AD76" s="74"/>
      <c r="AE76" s="75"/>
      <c r="AF76" s="75"/>
      <c r="AG76" s="73" t="n">
        <f aca="false">-SUM(N76:AF76)</f>
        <v>-502</v>
      </c>
      <c r="AH76" s="29" t="n">
        <f aca="false">SUM(H76:K76)+AG76+O76</f>
        <v>0</v>
      </c>
    </row>
    <row r="77" s="76" customFormat="true" ht="21" hidden="false" customHeight="true" outlineLevel="0" collapsed="false">
      <c r="A77" s="69" t="n">
        <v>43308</v>
      </c>
      <c r="B77" s="70"/>
      <c r="C77" s="20" t="s">
        <v>277</v>
      </c>
      <c r="D77" s="20" t="s">
        <v>52</v>
      </c>
      <c r="E77" s="20" t="s">
        <v>278</v>
      </c>
      <c r="F77" s="21" t="n">
        <v>958857</v>
      </c>
      <c r="G77" s="22" t="s">
        <v>435</v>
      </c>
      <c r="H77" s="71"/>
      <c r="I77" s="71"/>
      <c r="J77" s="71"/>
      <c r="K77" s="71" t="n">
        <v>273</v>
      </c>
      <c r="L77" s="72"/>
      <c r="M77" s="73" t="n">
        <f aca="false">SUM(H77:J77,K77/1.12)</f>
        <v>243.75</v>
      </c>
      <c r="N77" s="73" t="n">
        <f aca="false">K77/1.12*0.12</f>
        <v>29.25</v>
      </c>
      <c r="O77" s="73" t="n">
        <f aca="false">-SUM(I77:J77,K77/1.12)*L77</f>
        <v>-0</v>
      </c>
      <c r="P77" s="73"/>
      <c r="Q77" s="73" t="n">
        <v>243.75</v>
      </c>
      <c r="R77" s="73"/>
      <c r="S77" s="73"/>
      <c r="T77" s="74"/>
      <c r="U77" s="74"/>
      <c r="V77" s="74"/>
      <c r="W77" s="74"/>
      <c r="X77" s="74"/>
      <c r="Y77" s="73"/>
      <c r="Z77" s="73"/>
      <c r="AA77" s="73"/>
      <c r="AB77" s="73"/>
      <c r="AC77" s="74"/>
      <c r="AD77" s="74"/>
      <c r="AE77" s="75"/>
      <c r="AF77" s="75"/>
      <c r="AG77" s="73" t="n">
        <f aca="false">-SUM(N77:AF77)</f>
        <v>-273</v>
      </c>
      <c r="AH77" s="29" t="n">
        <f aca="false">SUM(H77:K77)+AG77+O77</f>
        <v>0</v>
      </c>
    </row>
    <row r="78" s="76" customFormat="true" ht="21" hidden="false" customHeight="true" outlineLevel="0" collapsed="false">
      <c r="A78" s="69" t="n">
        <v>43309</v>
      </c>
      <c r="B78" s="70"/>
      <c r="C78" s="20" t="s">
        <v>616</v>
      </c>
      <c r="D78" s="20"/>
      <c r="E78" s="20"/>
      <c r="F78" s="21"/>
      <c r="G78" s="22" t="s">
        <v>696</v>
      </c>
      <c r="H78" s="71" t="n">
        <v>502</v>
      </c>
      <c r="I78" s="71"/>
      <c r="J78" s="71"/>
      <c r="K78" s="71"/>
      <c r="L78" s="72"/>
      <c r="M78" s="73" t="n">
        <f aca="false">SUM(H78:J78,K78/1.12)</f>
        <v>502</v>
      </c>
      <c r="N78" s="73" t="n">
        <f aca="false">K78/1.12*0.12</f>
        <v>0</v>
      </c>
      <c r="O78" s="73" t="n">
        <f aca="false">-SUM(I78:J78,K78/1.12)*L78</f>
        <v>-0</v>
      </c>
      <c r="P78" s="73"/>
      <c r="Q78" s="73"/>
      <c r="R78" s="73"/>
      <c r="S78" s="73"/>
      <c r="T78" s="74"/>
      <c r="U78" s="74"/>
      <c r="V78" s="74"/>
      <c r="W78" s="74"/>
      <c r="X78" s="74"/>
      <c r="Y78" s="73"/>
      <c r="Z78" s="73"/>
      <c r="AA78" s="73"/>
      <c r="AB78" s="73" t="n">
        <v>502</v>
      </c>
      <c r="AC78" s="74"/>
      <c r="AD78" s="74"/>
      <c r="AE78" s="75"/>
      <c r="AF78" s="75"/>
      <c r="AG78" s="73" t="n">
        <f aca="false">-SUM(N78:AF78)</f>
        <v>-502</v>
      </c>
      <c r="AH78" s="29" t="n">
        <f aca="false">SUM(H78:K78)+AG78+O78</f>
        <v>0</v>
      </c>
    </row>
    <row r="79" s="76" customFormat="true" ht="21" hidden="false" customHeight="true" outlineLevel="0" collapsed="false">
      <c r="A79" s="69" t="n">
        <v>43311</v>
      </c>
      <c r="B79" s="70"/>
      <c r="C79" s="20" t="s">
        <v>616</v>
      </c>
      <c r="D79" s="20"/>
      <c r="E79" s="20"/>
      <c r="F79" s="21"/>
      <c r="G79" s="22" t="s">
        <v>697</v>
      </c>
      <c r="H79" s="71" t="n">
        <v>502</v>
      </c>
      <c r="I79" s="71"/>
      <c r="J79" s="71"/>
      <c r="K79" s="71"/>
      <c r="L79" s="72"/>
      <c r="M79" s="73" t="n">
        <f aca="false">SUM(H79:J79,K79/1.12)</f>
        <v>502</v>
      </c>
      <c r="N79" s="73" t="n">
        <f aca="false">K79/1.12*0.12</f>
        <v>0</v>
      </c>
      <c r="O79" s="73" t="n">
        <f aca="false">-SUM(I79:J79,K79/1.12)*L79</f>
        <v>-0</v>
      </c>
      <c r="P79" s="73"/>
      <c r="Q79" s="73"/>
      <c r="R79" s="73"/>
      <c r="S79" s="73"/>
      <c r="T79" s="74"/>
      <c r="U79" s="74"/>
      <c r="V79" s="74"/>
      <c r="W79" s="74"/>
      <c r="X79" s="74"/>
      <c r="Y79" s="73"/>
      <c r="Z79" s="73"/>
      <c r="AA79" s="73"/>
      <c r="AB79" s="73" t="n">
        <v>502</v>
      </c>
      <c r="AC79" s="74"/>
      <c r="AD79" s="74"/>
      <c r="AE79" s="75"/>
      <c r="AF79" s="75"/>
      <c r="AG79" s="73" t="n">
        <f aca="false">-SUM(N79:AF79)</f>
        <v>-502</v>
      </c>
      <c r="AH79" s="29" t="n">
        <f aca="false">SUM(H79:K79)+AG79+O79</f>
        <v>0</v>
      </c>
    </row>
    <row r="80" s="76" customFormat="true" ht="21" hidden="false" customHeight="true" outlineLevel="0" collapsed="false">
      <c r="A80" s="69" t="n">
        <v>43312</v>
      </c>
      <c r="B80" s="70"/>
      <c r="C80" s="20" t="s">
        <v>68</v>
      </c>
      <c r="D80" s="20"/>
      <c r="E80" s="20"/>
      <c r="F80" s="21"/>
      <c r="G80" s="22" t="s">
        <v>698</v>
      </c>
      <c r="H80" s="71" t="n">
        <v>40</v>
      </c>
      <c r="I80" s="71"/>
      <c r="J80" s="71"/>
      <c r="K80" s="71"/>
      <c r="L80" s="72"/>
      <c r="M80" s="73" t="n">
        <f aca="false">SUM(H80:J80,K80/1.12)</f>
        <v>40</v>
      </c>
      <c r="N80" s="73" t="n">
        <f aca="false">K80/1.12*0.12</f>
        <v>0</v>
      </c>
      <c r="O80" s="73" t="n">
        <f aca="false">-SUM(I80:J80,K80/1.12)*L80</f>
        <v>-0</v>
      </c>
      <c r="P80" s="73"/>
      <c r="Q80" s="73"/>
      <c r="R80" s="73"/>
      <c r="S80" s="73"/>
      <c r="T80" s="74"/>
      <c r="U80" s="74"/>
      <c r="V80" s="74"/>
      <c r="W80" s="74"/>
      <c r="X80" s="74"/>
      <c r="Y80" s="73"/>
      <c r="Z80" s="73"/>
      <c r="AA80" s="73" t="n">
        <v>40</v>
      </c>
      <c r="AB80" s="73"/>
      <c r="AC80" s="74"/>
      <c r="AD80" s="74"/>
      <c r="AE80" s="75"/>
      <c r="AF80" s="75"/>
      <c r="AG80" s="73" t="n">
        <f aca="false">-SUM(N80:AF80)</f>
        <v>-40</v>
      </c>
      <c r="AH80" s="29" t="n">
        <f aca="false">SUM(H80:K80)+AG80+O80</f>
        <v>0</v>
      </c>
    </row>
    <row r="81" s="76" customFormat="true" ht="21" hidden="false" customHeight="true" outlineLevel="0" collapsed="false">
      <c r="A81" s="69" t="n">
        <v>43312</v>
      </c>
      <c r="B81" s="70"/>
      <c r="C81" s="20" t="s">
        <v>615</v>
      </c>
      <c r="D81" s="20"/>
      <c r="E81" s="20"/>
      <c r="F81" s="21"/>
      <c r="G81" s="22" t="s">
        <v>548</v>
      </c>
      <c r="H81" s="71"/>
      <c r="I81" s="71"/>
      <c r="J81" s="71" t="n">
        <v>180</v>
      </c>
      <c r="K81" s="71"/>
      <c r="L81" s="72"/>
      <c r="M81" s="73" t="n">
        <f aca="false">SUM(H81:J81,K81/1.12)</f>
        <v>180</v>
      </c>
      <c r="N81" s="73" t="n">
        <f aca="false">K81/1.12*0.12</f>
        <v>0</v>
      </c>
      <c r="O81" s="73" t="n">
        <f aca="false">-SUM(I81:J81,K81/1.12)*L81</f>
        <v>-0</v>
      </c>
      <c r="P81" s="73" t="n">
        <v>180</v>
      </c>
      <c r="Q81" s="73"/>
      <c r="R81" s="73"/>
      <c r="S81" s="73"/>
      <c r="T81" s="74"/>
      <c r="U81" s="74"/>
      <c r="V81" s="74"/>
      <c r="W81" s="74"/>
      <c r="X81" s="74"/>
      <c r="Y81" s="73"/>
      <c r="Z81" s="73"/>
      <c r="AA81" s="73"/>
      <c r="AB81" s="73"/>
      <c r="AC81" s="74"/>
      <c r="AD81" s="74"/>
      <c r="AE81" s="75"/>
      <c r="AF81" s="75"/>
      <c r="AG81" s="73" t="n">
        <f aca="false">-SUM(N81:AF81)</f>
        <v>-180</v>
      </c>
      <c r="AH81" s="29" t="n">
        <f aca="false">SUM(H81:K81)+AG81+O81</f>
        <v>0</v>
      </c>
    </row>
    <row r="82" s="76" customFormat="true" ht="21" hidden="false" customHeight="true" outlineLevel="0" collapsed="false">
      <c r="A82" s="69" t="n">
        <v>43312</v>
      </c>
      <c r="B82" s="70"/>
      <c r="C82" s="20" t="s">
        <v>277</v>
      </c>
      <c r="D82" s="20" t="s">
        <v>52</v>
      </c>
      <c r="E82" s="20" t="s">
        <v>278</v>
      </c>
      <c r="F82" s="21" t="n">
        <v>309233</v>
      </c>
      <c r="G82" s="21" t="s">
        <v>548</v>
      </c>
      <c r="H82" s="71"/>
      <c r="I82" s="71"/>
      <c r="J82" s="71"/>
      <c r="K82" s="71" t="n">
        <v>401.19</v>
      </c>
      <c r="L82" s="72"/>
      <c r="M82" s="73" t="n">
        <f aca="false">SUM(H82:J82,K82/1.12)</f>
        <v>358.205357142857</v>
      </c>
      <c r="N82" s="73" t="n">
        <f aca="false">K82/1.12*0.12</f>
        <v>42.9846428571429</v>
      </c>
      <c r="O82" s="73" t="n">
        <f aca="false">-SUM(I82:J82,K82/1.12)*L82</f>
        <v>-0</v>
      </c>
      <c r="P82" s="73" t="n">
        <v>358.21</v>
      </c>
      <c r="Q82" s="73"/>
      <c r="R82" s="73"/>
      <c r="S82" s="73"/>
      <c r="T82" s="74"/>
      <c r="U82" s="74"/>
      <c r="V82" s="74"/>
      <c r="W82" s="74"/>
      <c r="X82" s="74"/>
      <c r="Y82" s="73"/>
      <c r="Z82" s="73"/>
      <c r="AA82" s="73"/>
      <c r="AB82" s="73"/>
      <c r="AC82" s="74"/>
      <c r="AD82" s="74"/>
      <c r="AE82" s="75"/>
      <c r="AF82" s="75"/>
      <c r="AG82" s="73" t="n">
        <f aca="false">-SUM(N82:AF82)</f>
        <v>-401.194642857143</v>
      </c>
      <c r="AH82" s="29" t="n">
        <f aca="false">SUM(H82:K82)+AG82+O82</f>
        <v>-0.00464285714281232</v>
      </c>
    </row>
    <row r="83" s="30" customFormat="true" ht="19.5" hidden="false" customHeight="true" outlineLevel="0" collapsed="false">
      <c r="A83" s="18"/>
      <c r="B83" s="19"/>
      <c r="C83" s="47"/>
      <c r="D83" s="47"/>
      <c r="E83" s="47"/>
      <c r="F83" s="21"/>
      <c r="G83" s="22"/>
      <c r="H83" s="23"/>
      <c r="I83" s="23"/>
      <c r="J83" s="23"/>
      <c r="K83" s="23"/>
      <c r="L83" s="24"/>
      <c r="M83" s="25" t="n">
        <f aca="false">SUM(H83:J83,K83/1.12)</f>
        <v>0</v>
      </c>
      <c r="N83" s="25" t="n">
        <f aca="false">K83/1.12*0.12</f>
        <v>0</v>
      </c>
      <c r="O83" s="25" t="n">
        <f aca="false">-SUM(I83:J83,K83/1.12)*L83</f>
        <v>-0</v>
      </c>
      <c r="P83" s="25"/>
      <c r="Q83" s="25"/>
      <c r="R83" s="25"/>
      <c r="S83" s="25"/>
      <c r="T83" s="26"/>
      <c r="U83" s="26"/>
      <c r="V83" s="26"/>
      <c r="W83" s="26"/>
      <c r="X83" s="26"/>
      <c r="Y83" s="31"/>
      <c r="Z83" s="25"/>
      <c r="AA83" s="25"/>
      <c r="AB83" s="25"/>
      <c r="AC83" s="26"/>
      <c r="AD83" s="26"/>
      <c r="AE83" s="27"/>
      <c r="AF83" s="27"/>
      <c r="AG83" s="28" t="n">
        <f aca="false">-SUM(N83:AF83)</f>
        <v>-0</v>
      </c>
      <c r="AH83" s="29" t="n">
        <f aca="false">SUM(H83:K83)+AG83+O83</f>
        <v>0</v>
      </c>
    </row>
    <row r="84" s="55" customFormat="true" ht="12" hidden="false" customHeight="true" outlineLevel="0" collapsed="false">
      <c r="A84" s="48"/>
      <c r="B84" s="49"/>
      <c r="C84" s="50"/>
      <c r="D84" s="51"/>
      <c r="E84" s="51"/>
      <c r="F84" s="52"/>
      <c r="G84" s="50"/>
      <c r="H84" s="53" t="n">
        <f aca="false">SUM(H5:H83)</f>
        <v>12160</v>
      </c>
      <c r="I84" s="53" t="n">
        <f aca="false">SUM(I5:I83)</f>
        <v>0</v>
      </c>
      <c r="J84" s="53" t="n">
        <f aca="false">SUM(J5:J83)</f>
        <v>12784</v>
      </c>
      <c r="K84" s="53" t="n">
        <f aca="false">SUM(K5:K83)</f>
        <v>39157.97</v>
      </c>
      <c r="L84" s="53" t="n">
        <f aca="false">SUM(L5:L83)</f>
        <v>0.11</v>
      </c>
      <c r="M84" s="53" t="n">
        <f aca="false">SUM(M5:M83)</f>
        <v>59906.4732142857</v>
      </c>
      <c r="N84" s="53" t="n">
        <f aca="false">SUM(N5:N83)</f>
        <v>4195.49678571429</v>
      </c>
      <c r="O84" s="53" t="n">
        <f aca="false">SUM(O5:O83)</f>
        <v>-214.856785714286</v>
      </c>
      <c r="P84" s="53" t="n">
        <f aca="false">SUM(P5:P83)</f>
        <v>41973</v>
      </c>
      <c r="Q84" s="53" t="n">
        <f aca="false">SUM(Q5:Q83)</f>
        <v>1836.6</v>
      </c>
      <c r="R84" s="53" t="n">
        <f aca="false">SUM(R5:R83)</f>
        <v>67.86</v>
      </c>
      <c r="S84" s="53" t="n">
        <f aca="false">SUM(S5:S83)</f>
        <v>100</v>
      </c>
      <c r="T84" s="53" t="n">
        <f aca="false">SUM(T5:T83)</f>
        <v>434.85</v>
      </c>
      <c r="U84" s="53" t="n">
        <f aca="false">SUM(U5:U83)</f>
        <v>151.79</v>
      </c>
      <c r="V84" s="53" t="n">
        <f aca="false">SUM(V5:V83)</f>
        <v>0</v>
      </c>
      <c r="W84" s="53" t="n">
        <f aca="false">SUM(W5:W83)</f>
        <v>0</v>
      </c>
      <c r="X84" s="53" t="n">
        <f aca="false">SUM(X5:X83)</f>
        <v>89.06</v>
      </c>
      <c r="Y84" s="53" t="n">
        <f aca="false">SUM(Y5:Y83)</f>
        <v>6529.24</v>
      </c>
      <c r="Z84" s="53" t="n">
        <f aca="false">SUM(Z5:Z83)</f>
        <v>164.06</v>
      </c>
      <c r="AA84" s="53" t="n">
        <f aca="false">SUM(AA5:AA83)</f>
        <v>1278</v>
      </c>
      <c r="AB84" s="53" t="n">
        <f aca="false">SUM(AB5:AB83)</f>
        <v>3512</v>
      </c>
      <c r="AC84" s="53" t="n">
        <f aca="false">SUM(AC5:AC83)</f>
        <v>0</v>
      </c>
      <c r="AD84" s="53" t="n">
        <f aca="false">SUM(AD5:AD83)</f>
        <v>3770</v>
      </c>
      <c r="AE84" s="53" t="n">
        <f aca="false">SUM(AE5:AE83)</f>
        <v>0</v>
      </c>
      <c r="AF84" s="54" t="n">
        <f aca="false">SUM(AF5:AF83)</f>
        <v>0</v>
      </c>
      <c r="AG84" s="53" t="n">
        <f aca="false">SUM(AG5:AG83)</f>
        <v>-63887.1</v>
      </c>
      <c r="AH84" s="53" t="n">
        <f aca="false">SUM(AH5:AH83)</f>
        <v>0.0132142857158364</v>
      </c>
    </row>
    <row r="85" customFormat="false" ht="12" hidden="false" customHeight="true" outlineLevel="0" collapsed="false"/>
    <row r="86" customFormat="false" ht="11.4" hidden="false" customHeight="false" outlineLevel="0" collapsed="false">
      <c r="K86" s="56" t="n">
        <v>1500</v>
      </c>
      <c r="L86" s="86" t="n">
        <f aca="false">K86/1.12</f>
        <v>1339.28571428571</v>
      </c>
      <c r="P86" s="5" t="n">
        <f aca="false">P84+Q84</f>
        <v>43809.6</v>
      </c>
      <c r="AG86" s="56" t="n">
        <f aca="false">+AG84</f>
        <v>-63887.1</v>
      </c>
    </row>
    <row r="88" customFormat="false" ht="12" hidden="false" customHeight="false" outlineLevel="0" collapsed="false">
      <c r="C88" s="57" t="s">
        <v>193</v>
      </c>
      <c r="G88" s="55"/>
      <c r="K88" s="58"/>
      <c r="L88" s="58"/>
      <c r="M88" s="58"/>
    </row>
    <row r="89" customFormat="false" ht="10.2" hidden="false" customHeight="false" outlineLevel="0" collapsed="false">
      <c r="K89" s="5" t="n">
        <f aca="false">+K84-K86</f>
        <v>37657.97</v>
      </c>
      <c r="L89" s="86" t="n">
        <f aca="false">K89/1.12</f>
        <v>33623.1875</v>
      </c>
    </row>
    <row r="91" s="3" customFormat="true" ht="10.2" hidden="false" customHeight="false" outlineLevel="0" collapsed="false">
      <c r="K91" s="5"/>
      <c r="L91" s="6"/>
      <c r="M91" s="5"/>
      <c r="Y91" s="5"/>
    </row>
    <row r="98" customFormat="false" ht="10.2" hidden="false" customHeight="false" outlineLevel="0" collapsed="false">
      <c r="Q98" s="5" t="n">
        <v>0</v>
      </c>
    </row>
  </sheetData>
  <mergeCells count="1">
    <mergeCell ref="K88:M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87" width="10.26"/>
    <col collapsed="false" customWidth="true" hidden="true" outlineLevel="0" max="2" min="2" style="88" width="9.18"/>
    <col collapsed="false" customWidth="true" hidden="false" outlineLevel="0" max="3" min="3" style="89" width="30.24"/>
    <col collapsed="false" customWidth="true" hidden="false" outlineLevel="0" max="4" min="4" style="90" width="17.64"/>
    <col collapsed="false" customWidth="true" hidden="false" outlineLevel="0" max="5" min="5" style="90" width="28.62"/>
    <col collapsed="false" customWidth="true" hidden="false" outlineLevel="0" max="6" min="6" style="91" width="9.9"/>
    <col collapsed="false" customWidth="true" hidden="false" outlineLevel="0" max="7" min="7" style="89" width="39.79"/>
    <col collapsed="false" customWidth="true" hidden="false" outlineLevel="0" max="8" min="8" style="92" width="10.08"/>
    <col collapsed="false" customWidth="true" hidden="false" outlineLevel="0" max="9" min="9" style="92" width="10.62"/>
    <col collapsed="false" customWidth="true" hidden="false" outlineLevel="0" max="10" min="10" style="92" width="12.24"/>
    <col collapsed="false" customWidth="true" hidden="false" outlineLevel="0" max="11" min="11" style="92" width="13.14"/>
    <col collapsed="false" customWidth="true" hidden="false" outlineLevel="0" max="12" min="12" style="93" width="9.9"/>
    <col collapsed="false" customWidth="true" hidden="false" outlineLevel="0" max="13" min="13" style="92" width="12.24"/>
    <col collapsed="false" customWidth="true" hidden="false" outlineLevel="0" max="14" min="14" style="92" width="10.8"/>
    <col collapsed="false" customWidth="true" hidden="false" outlineLevel="0" max="15" min="15" style="92" width="11.34"/>
    <col collapsed="false" customWidth="true" hidden="false" outlineLevel="0" max="16" min="16" style="92" width="12.42"/>
    <col collapsed="false" customWidth="true" hidden="false" outlineLevel="0" max="17" min="17" style="92" width="9.9"/>
    <col collapsed="false" customWidth="true" hidden="false" outlineLevel="0" max="18" min="18" style="92" width="13.5"/>
    <col collapsed="false" customWidth="true" hidden="false" outlineLevel="0" max="19" min="19" style="92" width="10.26"/>
    <col collapsed="false" customWidth="false" hidden="false" outlineLevel="0" max="21" min="20" style="92" width="11.52"/>
    <col collapsed="false" customWidth="true" hidden="false" outlineLevel="0" max="24" min="22" style="92" width="8.64"/>
    <col collapsed="false" customWidth="true" hidden="false" outlineLevel="0" max="25" min="25" style="92" width="11.7"/>
    <col collapsed="false" customWidth="true" hidden="false" outlineLevel="0" max="26" min="26" style="92" width="10.44"/>
    <col collapsed="false" customWidth="true" hidden="false" outlineLevel="0" max="27" min="27" style="92" width="10.98"/>
    <col collapsed="false" customWidth="true" hidden="false" outlineLevel="0" max="28" min="28" style="92" width="12.06"/>
    <col collapsed="false" customWidth="true" hidden="false" outlineLevel="0" max="30" min="29" style="92" width="10.08"/>
    <col collapsed="false" customWidth="true" hidden="false" outlineLevel="0" max="31" min="31" style="92" width="12.78"/>
    <col collapsed="false" customWidth="true" hidden="false" outlineLevel="0" max="32" min="32" style="92" width="0.18"/>
    <col collapsed="false" customWidth="true" hidden="false" outlineLevel="0" max="33" min="33" style="92" width="13.5"/>
    <col collapsed="false" customWidth="true" hidden="false" outlineLevel="0" max="34" min="34" style="89" width="13.5"/>
    <col collapsed="false" customWidth="false" hidden="false" outlineLevel="0" max="1025" min="35" style="89" width="11.52"/>
  </cols>
  <sheetData>
    <row r="1" customFormat="false" ht="12" hidden="false" customHeight="true" outlineLevel="0" collapsed="false">
      <c r="A1" s="94" t="s">
        <v>0</v>
      </c>
      <c r="C1" s="95"/>
    </row>
    <row r="2" customFormat="false" ht="12" hidden="false" customHeight="true" outlineLevel="0" collapsed="false">
      <c r="A2" s="94" t="s">
        <v>1</v>
      </c>
    </row>
    <row r="3" customFormat="false" ht="12" hidden="false" customHeight="true" outlineLevel="0" collapsed="false">
      <c r="A3" s="94" t="s">
        <v>699</v>
      </c>
      <c r="B3" s="95"/>
      <c r="C3" s="96"/>
      <c r="N3" s="97" t="n">
        <v>1301</v>
      </c>
      <c r="O3" s="97" t="n">
        <v>2402</v>
      </c>
      <c r="P3" s="97" t="n">
        <v>5001</v>
      </c>
      <c r="Q3" s="97" t="n">
        <v>5002</v>
      </c>
      <c r="R3" s="97" t="n">
        <v>6220</v>
      </c>
      <c r="S3" s="97" t="n">
        <v>6219</v>
      </c>
      <c r="T3" s="97" t="n">
        <v>6212</v>
      </c>
      <c r="U3" s="97"/>
      <c r="V3" s="97"/>
      <c r="W3" s="97"/>
      <c r="X3" s="97"/>
      <c r="Y3" s="97" t="s">
        <v>3</v>
      </c>
      <c r="Z3" s="97"/>
      <c r="AA3" s="97" t="n">
        <v>6230</v>
      </c>
      <c r="AB3" s="97" t="s">
        <v>4</v>
      </c>
      <c r="AC3" s="97" t="n">
        <v>6202</v>
      </c>
      <c r="AD3" s="97"/>
      <c r="AE3" s="97" t="n">
        <v>6109</v>
      </c>
      <c r="AF3" s="97" t="n">
        <v>6236</v>
      </c>
      <c r="AG3" s="97" t="n">
        <v>1002</v>
      </c>
    </row>
    <row r="4" s="106" customFormat="true" ht="43.5" hidden="false" customHeight="true" outlineLevel="0" collapsed="false">
      <c r="A4" s="98" t="s">
        <v>5</v>
      </c>
      <c r="B4" s="99" t="s">
        <v>6</v>
      </c>
      <c r="C4" s="100" t="s">
        <v>7</v>
      </c>
      <c r="D4" s="100" t="s">
        <v>8</v>
      </c>
      <c r="E4" s="100" t="s">
        <v>9</v>
      </c>
      <c r="F4" s="100" t="s">
        <v>10</v>
      </c>
      <c r="G4" s="100" t="s">
        <v>11</v>
      </c>
      <c r="H4" s="100" t="s">
        <v>12</v>
      </c>
      <c r="I4" s="100" t="s">
        <v>13</v>
      </c>
      <c r="J4" s="100" t="s">
        <v>14</v>
      </c>
      <c r="K4" s="100" t="s">
        <v>15</v>
      </c>
      <c r="L4" s="101" t="s">
        <v>16</v>
      </c>
      <c r="M4" s="100" t="s">
        <v>17</v>
      </c>
      <c r="N4" s="102" t="s">
        <v>18</v>
      </c>
      <c r="O4" s="102" t="s">
        <v>19</v>
      </c>
      <c r="P4" s="102" t="s">
        <v>20</v>
      </c>
      <c r="Q4" s="102" t="s">
        <v>21</v>
      </c>
      <c r="R4" s="102" t="s">
        <v>22</v>
      </c>
      <c r="S4" s="102" t="s">
        <v>23</v>
      </c>
      <c r="T4" s="102" t="s">
        <v>24</v>
      </c>
      <c r="U4" s="102" t="s">
        <v>25</v>
      </c>
      <c r="V4" s="102" t="s">
        <v>26</v>
      </c>
      <c r="W4" s="102" t="s">
        <v>27</v>
      </c>
      <c r="X4" s="102" t="s">
        <v>28</v>
      </c>
      <c r="Y4" s="102" t="s">
        <v>29</v>
      </c>
      <c r="Z4" s="102" t="s">
        <v>30</v>
      </c>
      <c r="AA4" s="102" t="s">
        <v>31</v>
      </c>
      <c r="AB4" s="102" t="s">
        <v>32</v>
      </c>
      <c r="AC4" s="103" t="s">
        <v>33</v>
      </c>
      <c r="AD4" s="102" t="s">
        <v>34</v>
      </c>
      <c r="AE4" s="104" t="s">
        <v>35</v>
      </c>
      <c r="AF4" s="104" t="s">
        <v>34</v>
      </c>
      <c r="AG4" s="105" t="s">
        <v>36</v>
      </c>
    </row>
    <row r="5" s="116" customFormat="true" ht="21" hidden="false" customHeight="true" outlineLevel="0" collapsed="false">
      <c r="A5" s="107" t="n">
        <v>43313</v>
      </c>
      <c r="B5" s="108"/>
      <c r="C5" s="20" t="s">
        <v>41</v>
      </c>
      <c r="D5" s="20" t="s">
        <v>88</v>
      </c>
      <c r="E5" s="20" t="s">
        <v>43</v>
      </c>
      <c r="F5" s="109" t="n">
        <v>2554</v>
      </c>
      <c r="G5" s="110" t="s">
        <v>700</v>
      </c>
      <c r="H5" s="71"/>
      <c r="I5" s="71"/>
      <c r="J5" s="71" t="n">
        <v>3370</v>
      </c>
      <c r="K5" s="71"/>
      <c r="L5" s="111"/>
      <c r="M5" s="112" t="n">
        <f aca="false">SUM(H5:J5,K5/1.12)</f>
        <v>3370</v>
      </c>
      <c r="N5" s="112" t="n">
        <f aca="false">K5/1.12*0.12</f>
        <v>0</v>
      </c>
      <c r="O5" s="112" t="n">
        <f aca="false">-SUM(I5:J5,K5/1.12)*L5</f>
        <v>-0</v>
      </c>
      <c r="P5" s="112" t="n">
        <v>3370</v>
      </c>
      <c r="Q5" s="112"/>
      <c r="R5" s="112"/>
      <c r="S5" s="112"/>
      <c r="T5" s="113"/>
      <c r="U5" s="113"/>
      <c r="V5" s="113"/>
      <c r="W5" s="113"/>
      <c r="X5" s="113"/>
      <c r="Y5" s="112"/>
      <c r="Z5" s="112"/>
      <c r="AA5" s="112"/>
      <c r="AB5" s="112"/>
      <c r="AC5" s="113"/>
      <c r="AD5" s="113"/>
      <c r="AE5" s="114"/>
      <c r="AF5" s="114"/>
      <c r="AG5" s="112" t="n">
        <f aca="false">-SUM(N5:AF5)</f>
        <v>-3370</v>
      </c>
      <c r="AH5" s="115" t="n">
        <f aca="false">SUM(H5:K5)+AG5+O5</f>
        <v>0</v>
      </c>
    </row>
    <row r="6" s="116" customFormat="true" ht="21" hidden="false" customHeight="true" outlineLevel="0" collapsed="false">
      <c r="A6" s="107" t="n">
        <v>43313</v>
      </c>
      <c r="B6" s="108"/>
      <c r="C6" s="20" t="s">
        <v>45</v>
      </c>
      <c r="D6" s="20"/>
      <c r="E6" s="20"/>
      <c r="F6" s="109"/>
      <c r="G6" s="110" t="s">
        <v>173</v>
      </c>
      <c r="H6" s="71" t="n">
        <v>100</v>
      </c>
      <c r="I6" s="71"/>
      <c r="J6" s="71"/>
      <c r="K6" s="71"/>
      <c r="L6" s="111"/>
      <c r="M6" s="112" t="n">
        <f aca="false">SUM(H6:J6,K6/1.12)</f>
        <v>100</v>
      </c>
      <c r="N6" s="112" t="n">
        <f aca="false">K6/1.12*0.12</f>
        <v>0</v>
      </c>
      <c r="O6" s="112" t="n">
        <f aca="false">-SUM(I6:J6,K6/1.12)*L6</f>
        <v>-0</v>
      </c>
      <c r="P6" s="112"/>
      <c r="Q6" s="112"/>
      <c r="R6" s="112"/>
      <c r="S6" s="112"/>
      <c r="T6" s="113"/>
      <c r="U6" s="113"/>
      <c r="V6" s="113"/>
      <c r="W6" s="113"/>
      <c r="X6" s="113"/>
      <c r="Y6" s="112"/>
      <c r="Z6" s="112"/>
      <c r="AA6" s="112" t="n">
        <v>100</v>
      </c>
      <c r="AB6" s="112"/>
      <c r="AC6" s="113"/>
      <c r="AD6" s="113"/>
      <c r="AE6" s="114"/>
      <c r="AF6" s="114"/>
      <c r="AG6" s="112" t="n">
        <f aca="false">-SUM(N6:AF6)</f>
        <v>-100</v>
      </c>
      <c r="AH6" s="115" t="n">
        <f aca="false">SUM(H6:K6)+AG6+O6</f>
        <v>0</v>
      </c>
    </row>
    <row r="7" s="116" customFormat="true" ht="21" hidden="false" customHeight="true" outlineLevel="0" collapsed="false">
      <c r="A7" s="107" t="n">
        <v>43282</v>
      </c>
      <c r="B7" s="108"/>
      <c r="C7" s="20" t="s">
        <v>701</v>
      </c>
      <c r="D7" s="20"/>
      <c r="E7" s="20"/>
      <c r="F7" s="109"/>
      <c r="G7" s="110" t="s">
        <v>702</v>
      </c>
      <c r="H7" s="71" t="n">
        <v>1150</v>
      </c>
      <c r="I7" s="71"/>
      <c r="J7" s="71"/>
      <c r="K7" s="71"/>
      <c r="L7" s="111"/>
      <c r="M7" s="112" t="n">
        <f aca="false">SUM(H7:J7,K7/1.12)</f>
        <v>1150</v>
      </c>
      <c r="N7" s="112" t="n">
        <f aca="false">K7/1.12*0.12</f>
        <v>0</v>
      </c>
      <c r="O7" s="112" t="n">
        <f aca="false">-SUM(I7:J7,K7/1.12)*L7</f>
        <v>-0</v>
      </c>
      <c r="P7" s="112" t="n">
        <v>1150</v>
      </c>
      <c r="Q7" s="112"/>
      <c r="R7" s="112"/>
      <c r="S7" s="112"/>
      <c r="T7" s="113"/>
      <c r="U7" s="113"/>
      <c r="V7" s="113"/>
      <c r="W7" s="113"/>
      <c r="X7" s="113"/>
      <c r="Y7" s="112"/>
      <c r="Z7" s="112"/>
      <c r="AA7" s="112"/>
      <c r="AB7" s="112"/>
      <c r="AC7" s="113"/>
      <c r="AD7" s="113"/>
      <c r="AE7" s="114"/>
      <c r="AF7" s="114"/>
      <c r="AG7" s="112" t="n">
        <f aca="false">-SUM(N7:AF7)</f>
        <v>-1150</v>
      </c>
      <c r="AH7" s="115" t="n">
        <f aca="false">SUM(H7:K7)+AG7+O7</f>
        <v>0</v>
      </c>
    </row>
    <row r="8" s="116" customFormat="true" ht="21" hidden="false" customHeight="true" outlineLevel="0" collapsed="false">
      <c r="A8" s="107" t="n">
        <v>43313</v>
      </c>
      <c r="B8" s="108"/>
      <c r="C8" s="20" t="s">
        <v>68</v>
      </c>
      <c r="D8" s="20"/>
      <c r="E8" s="20"/>
      <c r="F8" s="109"/>
      <c r="G8" s="110" t="s">
        <v>703</v>
      </c>
      <c r="H8" s="71" t="n">
        <v>20</v>
      </c>
      <c r="I8" s="71"/>
      <c r="J8" s="71"/>
      <c r="K8" s="71"/>
      <c r="L8" s="111"/>
      <c r="M8" s="112" t="n">
        <f aca="false">SUM(H8:J8,K8/1.12)</f>
        <v>20</v>
      </c>
      <c r="N8" s="112" t="n">
        <f aca="false">K8/1.12*0.12</f>
        <v>0</v>
      </c>
      <c r="O8" s="112" t="n">
        <f aca="false">-SUM(I8:J8,K8/1.12)*L8</f>
        <v>-0</v>
      </c>
      <c r="P8" s="112"/>
      <c r="Q8" s="112"/>
      <c r="R8" s="112"/>
      <c r="S8" s="112"/>
      <c r="T8" s="113"/>
      <c r="U8" s="113"/>
      <c r="V8" s="113"/>
      <c r="W8" s="113"/>
      <c r="X8" s="113"/>
      <c r="Y8" s="112"/>
      <c r="Z8" s="112"/>
      <c r="AA8" s="112" t="n">
        <v>20</v>
      </c>
      <c r="AB8" s="112"/>
      <c r="AC8" s="113"/>
      <c r="AD8" s="113"/>
      <c r="AE8" s="114"/>
      <c r="AF8" s="114"/>
      <c r="AG8" s="112" t="n">
        <f aca="false">-SUM(N8:AF8)</f>
        <v>-20</v>
      </c>
      <c r="AH8" s="115" t="n">
        <f aca="false">SUM(H8:K8)+AG8+O8</f>
        <v>0</v>
      </c>
    </row>
    <row r="9" s="116" customFormat="true" ht="21" hidden="false" customHeight="true" outlineLevel="0" collapsed="false">
      <c r="A9" s="107" t="n">
        <v>43313</v>
      </c>
      <c r="B9" s="108"/>
      <c r="C9" s="20" t="s">
        <v>277</v>
      </c>
      <c r="D9" s="20" t="s">
        <v>52</v>
      </c>
      <c r="E9" s="20" t="s">
        <v>278</v>
      </c>
      <c r="F9" s="109" t="n">
        <v>309687</v>
      </c>
      <c r="G9" s="110" t="s">
        <v>595</v>
      </c>
      <c r="H9" s="71"/>
      <c r="I9" s="71"/>
      <c r="J9" s="71"/>
      <c r="K9" s="71" t="n">
        <v>115</v>
      </c>
      <c r="L9" s="111"/>
      <c r="M9" s="112" t="n">
        <f aca="false">SUM(H9:J9,K9/1.12)</f>
        <v>102.678571428571</v>
      </c>
      <c r="N9" s="112" t="n">
        <f aca="false">K9/1.12*0.12</f>
        <v>12.3214285714286</v>
      </c>
      <c r="O9" s="112" t="n">
        <f aca="false">-SUM(I9:J9,K9/1.12)*L9</f>
        <v>-0</v>
      </c>
      <c r="P9" s="112" t="n">
        <v>102.68</v>
      </c>
      <c r="Q9" s="112"/>
      <c r="R9" s="112"/>
      <c r="S9" s="112"/>
      <c r="T9" s="113"/>
      <c r="U9" s="113"/>
      <c r="V9" s="113"/>
      <c r="W9" s="113"/>
      <c r="X9" s="113"/>
      <c r="Y9" s="112"/>
      <c r="Z9" s="112"/>
      <c r="AA9" s="112"/>
      <c r="AB9" s="112"/>
      <c r="AC9" s="113"/>
      <c r="AD9" s="113"/>
      <c r="AE9" s="114"/>
      <c r="AF9" s="114"/>
      <c r="AG9" s="112" t="n">
        <f aca="false">-SUM(N9:AF9)</f>
        <v>-115.001428571429</v>
      </c>
      <c r="AH9" s="115" t="n">
        <f aca="false">SUM(H9:K9)+AG9+O9</f>
        <v>-0.00142857142857622</v>
      </c>
    </row>
    <row r="10" s="116" customFormat="true" ht="21" hidden="false" customHeight="true" outlineLevel="0" collapsed="false">
      <c r="A10" s="107" t="n">
        <v>43313</v>
      </c>
      <c r="B10" s="108"/>
      <c r="C10" s="20" t="s">
        <v>277</v>
      </c>
      <c r="D10" s="20" t="s">
        <v>52</v>
      </c>
      <c r="E10" s="20" t="s">
        <v>278</v>
      </c>
      <c r="F10" s="109" t="n">
        <v>309687</v>
      </c>
      <c r="G10" s="110" t="s">
        <v>704</v>
      </c>
      <c r="H10" s="71"/>
      <c r="I10" s="71"/>
      <c r="J10" s="71"/>
      <c r="K10" s="71" t="n">
        <v>75</v>
      </c>
      <c r="L10" s="111"/>
      <c r="M10" s="112" t="n">
        <f aca="false">SUM(H10:J10,K10/1.12)</f>
        <v>66.9642857142857</v>
      </c>
      <c r="N10" s="112" t="n">
        <f aca="false">K10/1.12*0.12</f>
        <v>8.03571428571429</v>
      </c>
      <c r="O10" s="112" t="n">
        <f aca="false">-SUM(I10:J10,K10/1.12)*L10</f>
        <v>-0</v>
      </c>
      <c r="P10" s="112"/>
      <c r="Q10" s="112"/>
      <c r="R10" s="112"/>
      <c r="S10" s="112"/>
      <c r="T10" s="113"/>
      <c r="U10" s="113" t="n">
        <v>66.96</v>
      </c>
      <c r="V10" s="113"/>
      <c r="W10" s="113"/>
      <c r="X10" s="113"/>
      <c r="Y10" s="112"/>
      <c r="Z10" s="112"/>
      <c r="AA10" s="112"/>
      <c r="AB10" s="112"/>
      <c r="AC10" s="113"/>
      <c r="AD10" s="113"/>
      <c r="AE10" s="114"/>
      <c r="AF10" s="114"/>
      <c r="AG10" s="112" t="n">
        <f aca="false">-SUM(N10:AF10)</f>
        <v>-74.9957142857143</v>
      </c>
      <c r="AH10" s="115" t="n">
        <f aca="false">SUM(H10:K10)+AG10+O10</f>
        <v>0.00428571428571445</v>
      </c>
    </row>
    <row r="11" s="116" customFormat="true" ht="21" hidden="false" customHeight="true" outlineLevel="0" collapsed="false">
      <c r="A11" s="107" t="n">
        <v>43314</v>
      </c>
      <c r="B11" s="108"/>
      <c r="C11" s="20" t="s">
        <v>705</v>
      </c>
      <c r="D11" s="20"/>
      <c r="E11" s="20"/>
      <c r="F11" s="109"/>
      <c r="G11" s="110" t="s">
        <v>706</v>
      </c>
      <c r="H11" s="71" t="n">
        <v>2000</v>
      </c>
      <c r="I11" s="71"/>
      <c r="J11" s="71"/>
      <c r="K11" s="71"/>
      <c r="L11" s="111"/>
      <c r="M11" s="112" t="n">
        <f aca="false">SUM(H11:J11,K11/1.12)</f>
        <v>2000</v>
      </c>
      <c r="N11" s="112" t="n">
        <f aca="false">K11/1.12*0.12</f>
        <v>0</v>
      </c>
      <c r="O11" s="112" t="n">
        <f aca="false">-SUM(I11:J11,K11/1.12)*L11</f>
        <v>-0</v>
      </c>
      <c r="P11" s="112"/>
      <c r="Q11" s="112"/>
      <c r="R11" s="112"/>
      <c r="S11" s="112"/>
      <c r="T11" s="113"/>
      <c r="U11" s="113"/>
      <c r="V11" s="113"/>
      <c r="W11" s="113"/>
      <c r="X11" s="113"/>
      <c r="Y11" s="112"/>
      <c r="Z11" s="112"/>
      <c r="AA11" s="112"/>
      <c r="AB11" s="112"/>
      <c r="AC11" s="113"/>
      <c r="AD11" s="113" t="n">
        <v>2000</v>
      </c>
      <c r="AE11" s="114"/>
      <c r="AF11" s="114"/>
      <c r="AG11" s="112" t="n">
        <f aca="false">-SUM(N11:AF11)</f>
        <v>-2000</v>
      </c>
      <c r="AH11" s="115" t="n">
        <f aca="false">SUM(H11:K11)+AG11+O11</f>
        <v>0</v>
      </c>
    </row>
    <row r="12" s="116" customFormat="true" ht="21" hidden="false" customHeight="true" outlineLevel="0" collapsed="false">
      <c r="A12" s="107" t="n">
        <v>43314</v>
      </c>
      <c r="B12" s="108"/>
      <c r="C12" s="20" t="s">
        <v>562</v>
      </c>
      <c r="D12" s="20" t="s">
        <v>76</v>
      </c>
      <c r="E12" s="20" t="s">
        <v>205</v>
      </c>
      <c r="F12" s="109" t="n">
        <v>29186</v>
      </c>
      <c r="G12" s="110" t="s">
        <v>78</v>
      </c>
      <c r="H12" s="71"/>
      <c r="I12" s="71"/>
      <c r="J12" s="71"/>
      <c r="K12" s="71" t="n">
        <v>895.6</v>
      </c>
      <c r="L12" s="111"/>
      <c r="M12" s="112" t="n">
        <f aca="false">SUM(H12:J12,K12/1.12)</f>
        <v>799.642857142857</v>
      </c>
      <c r="N12" s="112" t="n">
        <f aca="false">K12/1.12*0.12</f>
        <v>95.9571428571429</v>
      </c>
      <c r="O12" s="112" t="n">
        <f aca="false">-SUM(I12:J12,K12/1.12)*L12</f>
        <v>-0</v>
      </c>
      <c r="P12" s="112" t="n">
        <v>799.64</v>
      </c>
      <c r="Q12" s="112"/>
      <c r="R12" s="112"/>
      <c r="S12" s="112"/>
      <c r="T12" s="113"/>
      <c r="U12" s="113"/>
      <c r="V12" s="113"/>
      <c r="W12" s="113"/>
      <c r="X12" s="113"/>
      <c r="Y12" s="112"/>
      <c r="Z12" s="112"/>
      <c r="AA12" s="112"/>
      <c r="AB12" s="112"/>
      <c r="AC12" s="113"/>
      <c r="AD12" s="113"/>
      <c r="AE12" s="114"/>
      <c r="AF12" s="114"/>
      <c r="AG12" s="112" t="n">
        <f aca="false">-SUM(N12:AF12)</f>
        <v>-895.597142857143</v>
      </c>
      <c r="AH12" s="115" t="n">
        <f aca="false">SUM(H12:K12)+AG12+O12</f>
        <v>0.00285714285712402</v>
      </c>
    </row>
    <row r="13" s="116" customFormat="true" ht="21" hidden="false" customHeight="true" outlineLevel="0" collapsed="false">
      <c r="A13" s="107" t="n">
        <v>43314</v>
      </c>
      <c r="B13" s="108"/>
      <c r="C13" s="20" t="s">
        <v>707</v>
      </c>
      <c r="D13" s="20" t="s">
        <v>708</v>
      </c>
      <c r="E13" s="20" t="s">
        <v>709</v>
      </c>
      <c r="F13" s="109" t="n">
        <v>178187</v>
      </c>
      <c r="G13" s="110" t="s">
        <v>40</v>
      </c>
      <c r="H13" s="71"/>
      <c r="I13" s="71"/>
      <c r="J13" s="71"/>
      <c r="K13" s="71" t="n">
        <v>190</v>
      </c>
      <c r="L13" s="111"/>
      <c r="M13" s="112" t="n">
        <f aca="false">SUM(H13:J13,K13/1.12)</f>
        <v>169.642857142857</v>
      </c>
      <c r="N13" s="112" t="n">
        <f aca="false">K13/1.12*0.12</f>
        <v>20.3571428571429</v>
      </c>
      <c r="O13" s="112" t="n">
        <f aca="false">-SUM(I13:J13,K13/1.12)*L13</f>
        <v>-0</v>
      </c>
      <c r="P13" s="112" t="n">
        <v>169.64</v>
      </c>
      <c r="Q13" s="112"/>
      <c r="R13" s="112"/>
      <c r="S13" s="112"/>
      <c r="T13" s="113"/>
      <c r="U13" s="113"/>
      <c r="V13" s="113"/>
      <c r="W13" s="113"/>
      <c r="X13" s="113"/>
      <c r="Y13" s="112"/>
      <c r="Z13" s="112"/>
      <c r="AA13" s="112"/>
      <c r="AB13" s="112"/>
      <c r="AC13" s="113"/>
      <c r="AD13" s="113"/>
      <c r="AE13" s="114"/>
      <c r="AF13" s="114"/>
      <c r="AG13" s="112" t="n">
        <f aca="false">-SUM(N13:AF13)</f>
        <v>-189.997142857143</v>
      </c>
      <c r="AH13" s="115" t="n">
        <f aca="false">SUM(H13:K13)+AG13+O13</f>
        <v>0.00285714285715244</v>
      </c>
    </row>
    <row r="14" s="116" customFormat="true" ht="21" hidden="false" customHeight="true" outlineLevel="0" collapsed="false">
      <c r="A14" s="107" t="n">
        <v>43314</v>
      </c>
      <c r="B14" s="108"/>
      <c r="C14" s="20" t="s">
        <v>59</v>
      </c>
      <c r="D14" s="20" t="s">
        <v>60</v>
      </c>
      <c r="E14" s="20" t="s">
        <v>120</v>
      </c>
      <c r="F14" s="109" t="n">
        <v>656885</v>
      </c>
      <c r="G14" s="110" t="s">
        <v>710</v>
      </c>
      <c r="H14" s="71"/>
      <c r="I14" s="71"/>
      <c r="J14" s="71"/>
      <c r="K14" s="71" t="n">
        <v>475</v>
      </c>
      <c r="L14" s="111"/>
      <c r="M14" s="112" t="n">
        <f aca="false">SUM(H14:J14,K14/1.12)</f>
        <v>424.107142857143</v>
      </c>
      <c r="N14" s="112" t="n">
        <f aca="false">K14/1.12*0.12</f>
        <v>50.8928571428571</v>
      </c>
      <c r="O14" s="112" t="n">
        <f aca="false">-SUM(I14:J14,K14/1.12)*L14</f>
        <v>-0</v>
      </c>
      <c r="P14" s="112"/>
      <c r="Q14" s="112"/>
      <c r="R14" s="112"/>
      <c r="S14" s="112"/>
      <c r="T14" s="113" t="n">
        <v>424.11</v>
      </c>
      <c r="U14" s="113"/>
      <c r="V14" s="113"/>
      <c r="W14" s="113"/>
      <c r="X14" s="113"/>
      <c r="Y14" s="112"/>
      <c r="Z14" s="112"/>
      <c r="AA14" s="112"/>
      <c r="AB14" s="112"/>
      <c r="AC14" s="113"/>
      <c r="AD14" s="113"/>
      <c r="AE14" s="114"/>
      <c r="AF14" s="114"/>
      <c r="AG14" s="112" t="n">
        <f aca="false">-SUM(N14:AF14)</f>
        <v>-475.002857142857</v>
      </c>
      <c r="AH14" s="115" t="n">
        <f aca="false">SUM(H14:K14)+AG14+O14</f>
        <v>-0.00285714285712402</v>
      </c>
    </row>
    <row r="15" s="116" customFormat="true" ht="21" hidden="false" customHeight="true" outlineLevel="0" collapsed="false">
      <c r="A15" s="107" t="n">
        <v>43314</v>
      </c>
      <c r="B15" s="108"/>
      <c r="C15" s="20" t="s">
        <v>59</v>
      </c>
      <c r="D15" s="20" t="s">
        <v>60</v>
      </c>
      <c r="E15" s="20" t="s">
        <v>120</v>
      </c>
      <c r="F15" s="109" t="n">
        <v>656885</v>
      </c>
      <c r="G15" s="110" t="s">
        <v>711</v>
      </c>
      <c r="H15" s="71"/>
      <c r="I15" s="71"/>
      <c r="J15" s="71"/>
      <c r="K15" s="71" t="n">
        <v>15</v>
      </c>
      <c r="L15" s="111"/>
      <c r="M15" s="112" t="n">
        <f aca="false">SUM(H15:J15,K15/1.12)</f>
        <v>13.3928571428571</v>
      </c>
      <c r="N15" s="112" t="n">
        <f aca="false">K15/1.12*0.12</f>
        <v>1.60714285714286</v>
      </c>
      <c r="O15" s="112" t="n">
        <f aca="false">-SUM(I15:J15,K15/1.12)*L15</f>
        <v>-0</v>
      </c>
      <c r="P15" s="112"/>
      <c r="Q15" s="112"/>
      <c r="R15" s="112"/>
      <c r="S15" s="112"/>
      <c r="T15" s="113"/>
      <c r="U15" s="113"/>
      <c r="V15" s="113"/>
      <c r="W15" s="113"/>
      <c r="X15" s="113"/>
      <c r="Y15" s="112"/>
      <c r="Z15" s="112" t="n">
        <v>13.39</v>
      </c>
      <c r="AA15" s="112"/>
      <c r="AB15" s="112"/>
      <c r="AC15" s="113"/>
      <c r="AD15" s="113"/>
      <c r="AE15" s="114"/>
      <c r="AF15" s="114"/>
      <c r="AG15" s="112" t="n">
        <f aca="false">-SUM(N15:AF15)</f>
        <v>-14.9971428571429</v>
      </c>
      <c r="AH15" s="115" t="n">
        <f aca="false">SUM(H15:K15)+AG15+O15</f>
        <v>0.00285714285714178</v>
      </c>
    </row>
    <row r="16" s="116" customFormat="true" ht="21" hidden="false" customHeight="true" outlineLevel="0" collapsed="false">
      <c r="A16" s="107" t="n">
        <v>43315</v>
      </c>
      <c r="B16" s="108"/>
      <c r="C16" s="20" t="s">
        <v>707</v>
      </c>
      <c r="D16" s="20" t="s">
        <v>708</v>
      </c>
      <c r="E16" s="20" t="s">
        <v>709</v>
      </c>
      <c r="F16" s="109" t="n">
        <v>178230</v>
      </c>
      <c r="G16" s="110" t="s">
        <v>40</v>
      </c>
      <c r="H16" s="71"/>
      <c r="I16" s="71"/>
      <c r="J16" s="71"/>
      <c r="K16" s="71" t="n">
        <v>190</v>
      </c>
      <c r="L16" s="111"/>
      <c r="M16" s="112" t="n">
        <f aca="false">SUM(H16:J16,K16/1.12)</f>
        <v>169.642857142857</v>
      </c>
      <c r="N16" s="112" t="n">
        <f aca="false">K16/1.12*0.12</f>
        <v>20.3571428571429</v>
      </c>
      <c r="O16" s="112" t="n">
        <f aca="false">-SUM(I16:J16,K16/1.12)*L16</f>
        <v>-0</v>
      </c>
      <c r="P16" s="112"/>
      <c r="Q16" s="112" t="n">
        <v>169.64</v>
      </c>
      <c r="R16" s="112"/>
      <c r="S16" s="112"/>
      <c r="T16" s="113"/>
      <c r="U16" s="113"/>
      <c r="V16" s="113"/>
      <c r="W16" s="113"/>
      <c r="X16" s="113"/>
      <c r="Y16" s="112"/>
      <c r="Z16" s="112"/>
      <c r="AA16" s="112"/>
      <c r="AB16" s="112"/>
      <c r="AC16" s="113"/>
      <c r="AD16" s="113"/>
      <c r="AE16" s="114"/>
      <c r="AF16" s="114"/>
      <c r="AG16" s="112" t="n">
        <f aca="false">-SUM(N16:AF16)</f>
        <v>-189.997142857143</v>
      </c>
      <c r="AH16" s="115" t="n">
        <f aca="false">SUM(H16:K16)+AG16+O16</f>
        <v>0.00285714285715244</v>
      </c>
    </row>
    <row r="17" s="116" customFormat="true" ht="21" hidden="false" customHeight="true" outlineLevel="0" collapsed="false">
      <c r="A17" s="107" t="n">
        <v>43315</v>
      </c>
      <c r="B17" s="108"/>
      <c r="C17" s="20" t="s">
        <v>68</v>
      </c>
      <c r="D17" s="20"/>
      <c r="E17" s="20"/>
      <c r="F17" s="109"/>
      <c r="G17" s="110" t="s">
        <v>712</v>
      </c>
      <c r="H17" s="71" t="n">
        <v>70</v>
      </c>
      <c r="I17" s="71"/>
      <c r="J17" s="71"/>
      <c r="K17" s="71"/>
      <c r="L17" s="111"/>
      <c r="M17" s="112" t="n">
        <f aca="false">SUM(H17:J17,K17/1.12)</f>
        <v>70</v>
      </c>
      <c r="N17" s="112" t="n">
        <f aca="false">K17/1.12*0.12</f>
        <v>0</v>
      </c>
      <c r="O17" s="112" t="n">
        <f aca="false">-SUM(I17:J17,K17/1.12)*L17</f>
        <v>-0</v>
      </c>
      <c r="P17" s="112"/>
      <c r="Q17" s="112"/>
      <c r="R17" s="112"/>
      <c r="S17" s="112"/>
      <c r="T17" s="113"/>
      <c r="U17" s="113"/>
      <c r="V17" s="113"/>
      <c r="W17" s="113"/>
      <c r="X17" s="113"/>
      <c r="Y17" s="112"/>
      <c r="Z17" s="112"/>
      <c r="AA17" s="112" t="n">
        <v>70</v>
      </c>
      <c r="AB17" s="112"/>
      <c r="AC17" s="113"/>
      <c r="AD17" s="113"/>
      <c r="AE17" s="114"/>
      <c r="AF17" s="114"/>
      <c r="AG17" s="112" t="n">
        <f aca="false">-SUM(N17:AF17)</f>
        <v>-70</v>
      </c>
      <c r="AH17" s="115" t="n">
        <f aca="false">SUM(H17:K17)+AG17+O17</f>
        <v>0</v>
      </c>
    </row>
    <row r="18" s="116" customFormat="true" ht="21" hidden="false" customHeight="true" outlineLevel="0" collapsed="false">
      <c r="A18" s="107" t="n">
        <v>43315</v>
      </c>
      <c r="B18" s="108"/>
      <c r="C18" s="20" t="s">
        <v>713</v>
      </c>
      <c r="D18" s="20" t="s">
        <v>274</v>
      </c>
      <c r="E18" s="20" t="s">
        <v>120</v>
      </c>
      <c r="F18" s="109" t="n">
        <v>154535</v>
      </c>
      <c r="G18" s="110" t="s">
        <v>714</v>
      </c>
      <c r="H18" s="71"/>
      <c r="I18" s="71"/>
      <c r="J18" s="71"/>
      <c r="K18" s="71" t="n">
        <v>400</v>
      </c>
      <c r="L18" s="111"/>
      <c r="M18" s="112" t="n">
        <f aca="false">SUM(H18:J18,K18/1.12)</f>
        <v>357.142857142857</v>
      </c>
      <c r="N18" s="112" t="n">
        <f aca="false">K18/1.12*0.12</f>
        <v>42.8571428571429</v>
      </c>
      <c r="O18" s="112" t="n">
        <f aca="false">-SUM(I18:J18,K18/1.12)*L18</f>
        <v>-0</v>
      </c>
      <c r="P18" s="112"/>
      <c r="Q18" s="112"/>
      <c r="R18" s="112"/>
      <c r="S18" s="112" t="n">
        <v>357.14</v>
      </c>
      <c r="T18" s="113"/>
      <c r="U18" s="113"/>
      <c r="V18" s="113"/>
      <c r="W18" s="113"/>
      <c r="X18" s="113"/>
      <c r="Y18" s="112"/>
      <c r="Z18" s="112"/>
      <c r="AA18" s="112"/>
      <c r="AB18" s="112"/>
      <c r="AC18" s="113"/>
      <c r="AD18" s="113"/>
      <c r="AE18" s="114"/>
      <c r="AF18" s="114"/>
      <c r="AG18" s="112" t="n">
        <f aca="false">-SUM(N18:AF18)</f>
        <v>-399.997142857143</v>
      </c>
      <c r="AH18" s="115" t="n">
        <f aca="false">SUM(H18:K18)+AG18+O18</f>
        <v>0.00285714285718086</v>
      </c>
    </row>
    <row r="19" s="116" customFormat="true" ht="21" hidden="false" customHeight="true" outlineLevel="0" collapsed="false">
      <c r="A19" s="107" t="n">
        <v>43315</v>
      </c>
      <c r="B19" s="108"/>
      <c r="C19" s="20" t="s">
        <v>701</v>
      </c>
      <c r="D19" s="20"/>
      <c r="E19" s="20"/>
      <c r="F19" s="109"/>
      <c r="G19" s="110" t="s">
        <v>715</v>
      </c>
      <c r="H19" s="71"/>
      <c r="I19" s="71"/>
      <c r="J19" s="71" t="n">
        <v>40</v>
      </c>
      <c r="K19" s="71"/>
      <c r="L19" s="111"/>
      <c r="M19" s="112" t="n">
        <f aca="false">SUM(H19:J19,K19/1.12)</f>
        <v>40</v>
      </c>
      <c r="N19" s="112" t="n">
        <f aca="false">K19/1.12*0.12</f>
        <v>0</v>
      </c>
      <c r="O19" s="112" t="n">
        <f aca="false">-SUM(I19:J19,K19/1.12)*L19</f>
        <v>-0</v>
      </c>
      <c r="P19" s="112" t="n">
        <v>40</v>
      </c>
      <c r="Q19" s="112"/>
      <c r="R19" s="112"/>
      <c r="S19" s="112"/>
      <c r="T19" s="113"/>
      <c r="U19" s="113"/>
      <c r="V19" s="113"/>
      <c r="W19" s="113"/>
      <c r="X19" s="113"/>
      <c r="Y19" s="112"/>
      <c r="Z19" s="112"/>
      <c r="AA19" s="112"/>
      <c r="AB19" s="112"/>
      <c r="AC19" s="113"/>
      <c r="AD19" s="113"/>
      <c r="AE19" s="114"/>
      <c r="AF19" s="114"/>
      <c r="AG19" s="112" t="n">
        <f aca="false">-SUM(N19:AF19)</f>
        <v>-40</v>
      </c>
      <c r="AH19" s="115" t="n">
        <f aca="false">SUM(H19:K19)+AG19+O19</f>
        <v>0</v>
      </c>
    </row>
    <row r="20" s="116" customFormat="true" ht="21" hidden="false" customHeight="true" outlineLevel="0" collapsed="false">
      <c r="A20" s="107" t="n">
        <v>43315</v>
      </c>
      <c r="B20" s="108"/>
      <c r="C20" s="20" t="s">
        <v>277</v>
      </c>
      <c r="D20" s="20" t="s">
        <v>52</v>
      </c>
      <c r="E20" s="20" t="s">
        <v>278</v>
      </c>
      <c r="F20" s="109" t="n">
        <v>310616</v>
      </c>
      <c r="G20" s="110" t="s">
        <v>716</v>
      </c>
      <c r="H20" s="71"/>
      <c r="I20" s="71"/>
      <c r="J20" s="71"/>
      <c r="K20" s="71" t="n">
        <v>308.5</v>
      </c>
      <c r="L20" s="111"/>
      <c r="M20" s="112" t="n">
        <f aca="false">SUM(H20:J20,K20/1.12)</f>
        <v>275.446428571429</v>
      </c>
      <c r="N20" s="112" t="n">
        <f aca="false">K20/1.12*0.12</f>
        <v>33.0535714285714</v>
      </c>
      <c r="O20" s="112" t="n">
        <f aca="false">-SUM(I20:J20,K20/1.12)*L20</f>
        <v>-0</v>
      </c>
      <c r="P20" s="112" t="n">
        <v>275.45</v>
      </c>
      <c r="Q20" s="112"/>
      <c r="R20" s="112"/>
      <c r="S20" s="112"/>
      <c r="T20" s="113"/>
      <c r="U20" s="113"/>
      <c r="V20" s="113"/>
      <c r="W20" s="113"/>
      <c r="X20" s="113"/>
      <c r="Y20" s="112"/>
      <c r="Z20" s="112"/>
      <c r="AA20" s="112"/>
      <c r="AB20" s="112"/>
      <c r="AC20" s="113"/>
      <c r="AD20" s="113"/>
      <c r="AE20" s="114"/>
      <c r="AF20" s="114"/>
      <c r="AG20" s="112" t="n">
        <f aca="false">-SUM(N20:AF20)</f>
        <v>-308.503571428571</v>
      </c>
      <c r="AH20" s="115" t="n">
        <f aca="false">SUM(H20:K20)+AG20+O20</f>
        <v>-0.00357142857143344</v>
      </c>
    </row>
    <row r="21" s="116" customFormat="true" ht="21" hidden="false" customHeight="true" outlineLevel="0" collapsed="false">
      <c r="A21" s="107" t="n">
        <v>43315</v>
      </c>
      <c r="B21" s="108"/>
      <c r="C21" s="20" t="s">
        <v>277</v>
      </c>
      <c r="D21" s="20" t="s">
        <v>52</v>
      </c>
      <c r="E21" s="20" t="s">
        <v>278</v>
      </c>
      <c r="F21" s="109" t="n">
        <v>310421</v>
      </c>
      <c r="G21" s="110" t="s">
        <v>435</v>
      </c>
      <c r="H21" s="71"/>
      <c r="I21" s="71"/>
      <c r="J21" s="71"/>
      <c r="K21" s="71" t="n">
        <v>351</v>
      </c>
      <c r="L21" s="111"/>
      <c r="M21" s="112" t="n">
        <f aca="false">SUM(H21:J21,K21/1.12)</f>
        <v>313.392857142857</v>
      </c>
      <c r="N21" s="112" t="n">
        <f aca="false">K21/1.12*0.12</f>
        <v>37.6071428571429</v>
      </c>
      <c r="O21" s="112" t="n">
        <f aca="false">-SUM(I21:J21,K21/1.12)*L21</f>
        <v>-0</v>
      </c>
      <c r="P21" s="112" t="n">
        <v>313.39</v>
      </c>
      <c r="Q21" s="112"/>
      <c r="R21" s="112"/>
      <c r="S21" s="112"/>
      <c r="T21" s="113"/>
      <c r="U21" s="113"/>
      <c r="V21" s="113"/>
      <c r="W21" s="113"/>
      <c r="X21" s="113"/>
      <c r="Y21" s="112"/>
      <c r="Z21" s="112"/>
      <c r="AA21" s="112"/>
      <c r="AB21" s="112"/>
      <c r="AC21" s="113"/>
      <c r="AD21" s="113"/>
      <c r="AE21" s="114"/>
      <c r="AF21" s="114"/>
      <c r="AG21" s="112" t="n">
        <f aca="false">-SUM(N21:AF21)</f>
        <v>-350.997142857143</v>
      </c>
      <c r="AH21" s="115" t="n">
        <f aca="false">SUM(H21:K21)+AG21+O21</f>
        <v>0.00285714285718086</v>
      </c>
    </row>
    <row r="22" s="116" customFormat="true" ht="21" hidden="false" customHeight="true" outlineLevel="0" collapsed="false">
      <c r="A22" s="107" t="n">
        <v>43318</v>
      </c>
      <c r="B22" s="108"/>
      <c r="C22" s="20" t="s">
        <v>63</v>
      </c>
      <c r="D22" s="20" t="s">
        <v>64</v>
      </c>
      <c r="E22" s="20" t="s">
        <v>65</v>
      </c>
      <c r="F22" s="109" t="n">
        <v>116992</v>
      </c>
      <c r="G22" s="110" t="s">
        <v>717</v>
      </c>
      <c r="H22" s="71"/>
      <c r="I22" s="71"/>
      <c r="J22" s="71"/>
      <c r="K22" s="71" t="n">
        <f aca="false">408+258.2</f>
        <v>666.2</v>
      </c>
      <c r="L22" s="111"/>
      <c r="M22" s="112" t="n">
        <f aca="false">SUM(H22:J22,K22/1.12)</f>
        <v>594.821428571429</v>
      </c>
      <c r="N22" s="112" t="n">
        <f aca="false">K22/1.12*0.12</f>
        <v>71.3785714285714</v>
      </c>
      <c r="O22" s="112" t="n">
        <f aca="false">-SUM(I22:J22,K22/1.12)*L22</f>
        <v>-0</v>
      </c>
      <c r="P22" s="112" t="n">
        <v>594.82</v>
      </c>
      <c r="Q22" s="112"/>
      <c r="R22" s="112"/>
      <c r="S22" s="112"/>
      <c r="T22" s="113"/>
      <c r="U22" s="113"/>
      <c r="V22" s="113"/>
      <c r="W22" s="113"/>
      <c r="X22" s="113"/>
      <c r="Y22" s="112"/>
      <c r="Z22" s="112"/>
      <c r="AA22" s="112"/>
      <c r="AB22" s="112"/>
      <c r="AC22" s="113"/>
      <c r="AD22" s="113"/>
      <c r="AE22" s="114"/>
      <c r="AF22" s="114"/>
      <c r="AG22" s="112" t="n">
        <f aca="false">-SUM(N22:AF22)</f>
        <v>-666.198571428571</v>
      </c>
      <c r="AH22" s="115" t="n">
        <f aca="false">SUM(H22:K22)+AG22+O22</f>
        <v>0.00142857142861885</v>
      </c>
    </row>
    <row r="23" s="116" customFormat="true" ht="21" hidden="false" customHeight="true" outlineLevel="0" collapsed="false">
      <c r="A23" s="107" t="n">
        <v>43318</v>
      </c>
      <c r="B23" s="108"/>
      <c r="C23" s="20" t="s">
        <v>63</v>
      </c>
      <c r="D23" s="20" t="s">
        <v>64</v>
      </c>
      <c r="E23" s="20" t="s">
        <v>65</v>
      </c>
      <c r="F23" s="109" t="n">
        <v>116992</v>
      </c>
      <c r="G23" s="110" t="s">
        <v>87</v>
      </c>
      <c r="H23" s="71"/>
      <c r="I23" s="71"/>
      <c r="J23" s="71"/>
      <c r="K23" s="71" t="n">
        <v>38</v>
      </c>
      <c r="L23" s="111"/>
      <c r="M23" s="112" t="n">
        <f aca="false">SUM(H23:J23,K23/1.12)</f>
        <v>33.9285714285714</v>
      </c>
      <c r="N23" s="112" t="n">
        <f aca="false">K23/1.12*0.12</f>
        <v>4.07142857142857</v>
      </c>
      <c r="O23" s="112" t="n">
        <f aca="false">-SUM(I23:J23,K23/1.12)*L23</f>
        <v>-0</v>
      </c>
      <c r="P23" s="112"/>
      <c r="Q23" s="112"/>
      <c r="R23" s="112" t="n">
        <v>33.93</v>
      </c>
      <c r="S23" s="112"/>
      <c r="T23" s="113"/>
      <c r="U23" s="113"/>
      <c r="V23" s="113"/>
      <c r="W23" s="113"/>
      <c r="X23" s="113"/>
      <c r="Y23" s="112"/>
      <c r="Z23" s="112"/>
      <c r="AA23" s="112"/>
      <c r="AB23" s="112"/>
      <c r="AC23" s="113"/>
      <c r="AD23" s="113"/>
      <c r="AE23" s="114"/>
      <c r="AF23" s="114"/>
      <c r="AG23" s="112" t="n">
        <f aca="false">-SUM(N23:AF23)</f>
        <v>-38.0014285714286</v>
      </c>
      <c r="AH23" s="115" t="n">
        <f aca="false">SUM(H23:K23)+AG23+O23</f>
        <v>-0.00142857142856911</v>
      </c>
    </row>
    <row r="24" s="116" customFormat="true" ht="24" hidden="false" customHeight="true" outlineLevel="0" collapsed="false">
      <c r="A24" s="107" t="n">
        <v>43318</v>
      </c>
      <c r="B24" s="108"/>
      <c r="C24" s="20" t="s">
        <v>63</v>
      </c>
      <c r="D24" s="20" t="s">
        <v>64</v>
      </c>
      <c r="E24" s="20" t="s">
        <v>65</v>
      </c>
      <c r="F24" s="109" t="n">
        <v>116992</v>
      </c>
      <c r="G24" s="110" t="s">
        <v>718</v>
      </c>
      <c r="H24" s="71"/>
      <c r="I24" s="71"/>
      <c r="J24" s="71" t="n">
        <f aca="false">385+647.75+30.95+28.75+37.5+30.95</f>
        <v>1160.9</v>
      </c>
      <c r="K24" s="71"/>
      <c r="L24" s="111"/>
      <c r="M24" s="112" t="n">
        <f aca="false">SUM(H24:J24,K24/1.12)</f>
        <v>1160.9</v>
      </c>
      <c r="N24" s="112" t="n">
        <f aca="false">K24/1.12*0.12</f>
        <v>0</v>
      </c>
      <c r="O24" s="112" t="n">
        <f aca="false">-SUM(I24:J24,K24/1.12)*L24</f>
        <v>-0</v>
      </c>
      <c r="P24" s="112" t="n">
        <v>1160.9</v>
      </c>
      <c r="Q24" s="112"/>
      <c r="R24" s="112"/>
      <c r="S24" s="112"/>
      <c r="T24" s="113"/>
      <c r="U24" s="113"/>
      <c r="V24" s="113"/>
      <c r="W24" s="113"/>
      <c r="X24" s="113"/>
      <c r="Y24" s="112"/>
      <c r="Z24" s="112"/>
      <c r="AA24" s="112"/>
      <c r="AB24" s="112"/>
      <c r="AC24" s="113"/>
      <c r="AD24" s="113"/>
      <c r="AE24" s="114"/>
      <c r="AF24" s="114"/>
      <c r="AG24" s="112" t="n">
        <f aca="false">-SUM(N24:AF24)</f>
        <v>-1160.9</v>
      </c>
      <c r="AH24" s="115" t="n">
        <f aca="false">SUM(H24:K24)+AG24+O24</f>
        <v>0</v>
      </c>
    </row>
    <row r="25" s="116" customFormat="true" ht="21" hidden="false" customHeight="true" outlineLevel="0" collapsed="false">
      <c r="A25" s="107" t="n">
        <v>43318</v>
      </c>
      <c r="B25" s="108"/>
      <c r="C25" s="20" t="s">
        <v>719</v>
      </c>
      <c r="D25" s="20" t="s">
        <v>720</v>
      </c>
      <c r="E25" s="20" t="s">
        <v>384</v>
      </c>
      <c r="F25" s="109" t="n">
        <v>80</v>
      </c>
      <c r="G25" s="109" t="s">
        <v>500</v>
      </c>
      <c r="H25" s="71"/>
      <c r="I25" s="71"/>
      <c r="J25" s="71" t="n">
        <v>650</v>
      </c>
      <c r="K25" s="71"/>
      <c r="L25" s="111"/>
      <c r="M25" s="112" t="n">
        <f aca="false">SUM(H25:J25,K25/1.12)</f>
        <v>650</v>
      </c>
      <c r="N25" s="112" t="n">
        <f aca="false">K25/1.12*0.12</f>
        <v>0</v>
      </c>
      <c r="O25" s="112" t="n">
        <f aca="false">-SUM(I25:J25,K25/1.12)*L25</f>
        <v>-0</v>
      </c>
      <c r="P25" s="112" t="n">
        <v>650</v>
      </c>
      <c r="Q25" s="112"/>
      <c r="R25" s="112"/>
      <c r="S25" s="112"/>
      <c r="T25" s="113"/>
      <c r="U25" s="113"/>
      <c r="V25" s="113"/>
      <c r="W25" s="113"/>
      <c r="X25" s="113"/>
      <c r="Y25" s="112"/>
      <c r="Z25" s="112"/>
      <c r="AA25" s="112"/>
      <c r="AB25" s="112"/>
      <c r="AC25" s="113"/>
      <c r="AD25" s="113"/>
      <c r="AE25" s="114"/>
      <c r="AF25" s="114"/>
      <c r="AG25" s="112" t="n">
        <f aca="false">-SUM(N25:AF25)</f>
        <v>-650</v>
      </c>
      <c r="AH25" s="115" t="n">
        <f aca="false">SUM(H25:K25)+AG25+O25</f>
        <v>0</v>
      </c>
    </row>
    <row r="26" s="116" customFormat="true" ht="24" hidden="false" customHeight="true" outlineLevel="0" collapsed="false">
      <c r="A26" s="107" t="n">
        <v>43318</v>
      </c>
      <c r="B26" s="108"/>
      <c r="C26" s="20" t="s">
        <v>68</v>
      </c>
      <c r="D26" s="20"/>
      <c r="E26" s="20"/>
      <c r="F26" s="109"/>
      <c r="G26" s="110" t="s">
        <v>721</v>
      </c>
      <c r="H26" s="71" t="n">
        <v>70</v>
      </c>
      <c r="I26" s="71"/>
      <c r="J26" s="71"/>
      <c r="K26" s="71"/>
      <c r="L26" s="111"/>
      <c r="M26" s="112" t="n">
        <f aca="false">SUM(H26:J26,K26/1.12)</f>
        <v>70</v>
      </c>
      <c r="N26" s="112" t="n">
        <f aca="false">K26/1.12*0.12</f>
        <v>0</v>
      </c>
      <c r="O26" s="112" t="n">
        <f aca="false">-SUM(I26:J26,K26/1.12)*L26</f>
        <v>-0</v>
      </c>
      <c r="P26" s="112"/>
      <c r="Q26" s="112"/>
      <c r="R26" s="112"/>
      <c r="S26" s="112"/>
      <c r="T26" s="113"/>
      <c r="U26" s="113"/>
      <c r="V26" s="113"/>
      <c r="W26" s="113"/>
      <c r="X26" s="113"/>
      <c r="Y26" s="112"/>
      <c r="Z26" s="112"/>
      <c r="AA26" s="112" t="n">
        <v>70</v>
      </c>
      <c r="AB26" s="112"/>
      <c r="AC26" s="113"/>
      <c r="AD26" s="113"/>
      <c r="AE26" s="114"/>
      <c r="AF26" s="114"/>
      <c r="AG26" s="112" t="n">
        <f aca="false">-SUM(N26:AF26)</f>
        <v>-70</v>
      </c>
      <c r="AH26" s="115" t="n">
        <f aca="false">SUM(H26:K26)+AG26+O26</f>
        <v>0</v>
      </c>
    </row>
    <row r="27" s="116" customFormat="true" ht="24" hidden="false" customHeight="true" outlineLevel="0" collapsed="false">
      <c r="A27" s="107" t="n">
        <v>43318</v>
      </c>
      <c r="B27" s="108"/>
      <c r="C27" s="117" t="s">
        <v>616</v>
      </c>
      <c r="D27" s="20"/>
      <c r="E27" s="20"/>
      <c r="F27" s="109"/>
      <c r="G27" s="110" t="s">
        <v>646</v>
      </c>
      <c r="H27" s="71" t="n">
        <v>502</v>
      </c>
      <c r="I27" s="71"/>
      <c r="J27" s="71"/>
      <c r="K27" s="71"/>
      <c r="L27" s="111"/>
      <c r="M27" s="112" t="n">
        <f aca="false">SUM(H27:J27,K27/1.12)</f>
        <v>502</v>
      </c>
      <c r="N27" s="112" t="n">
        <f aca="false">K27/1.12*0.12</f>
        <v>0</v>
      </c>
      <c r="O27" s="112" t="n">
        <f aca="false">-SUM(I27:J27,K27/1.12)*L27</f>
        <v>-0</v>
      </c>
      <c r="P27" s="112"/>
      <c r="Q27" s="112"/>
      <c r="R27" s="112"/>
      <c r="S27" s="112"/>
      <c r="T27" s="113"/>
      <c r="U27" s="113"/>
      <c r="V27" s="113"/>
      <c r="W27" s="113"/>
      <c r="X27" s="113"/>
      <c r="Y27" s="112"/>
      <c r="Z27" s="112"/>
      <c r="AA27" s="112"/>
      <c r="AB27" s="112" t="n">
        <v>502</v>
      </c>
      <c r="AC27" s="113"/>
      <c r="AD27" s="113"/>
      <c r="AE27" s="114"/>
      <c r="AF27" s="114"/>
      <c r="AG27" s="112" t="n">
        <f aca="false">-SUM(N27:AF27)</f>
        <v>-502</v>
      </c>
      <c r="AH27" s="115" t="n">
        <f aca="false">SUM(H27:K27)+AG27+O27</f>
        <v>0</v>
      </c>
    </row>
    <row r="28" s="116" customFormat="true" ht="24" hidden="false" customHeight="true" outlineLevel="0" collapsed="false">
      <c r="A28" s="107" t="n">
        <v>43316</v>
      </c>
      <c r="B28" s="108"/>
      <c r="C28" s="20" t="s">
        <v>707</v>
      </c>
      <c r="D28" s="20" t="s">
        <v>708</v>
      </c>
      <c r="E28" s="20" t="s">
        <v>709</v>
      </c>
      <c r="F28" s="109" t="n">
        <v>184894</v>
      </c>
      <c r="G28" s="110" t="s">
        <v>722</v>
      </c>
      <c r="H28" s="71"/>
      <c r="I28" s="71"/>
      <c r="J28" s="71"/>
      <c r="K28" s="71" t="n">
        <v>85</v>
      </c>
      <c r="L28" s="111"/>
      <c r="M28" s="112" t="n">
        <f aca="false">SUM(H28:J28,K28/1.12)</f>
        <v>75.8928571428571</v>
      </c>
      <c r="N28" s="112" t="n">
        <f aca="false">K28/1.12*0.12</f>
        <v>9.10714285714286</v>
      </c>
      <c r="O28" s="112" t="n">
        <f aca="false">-SUM(I28:J28,K28/1.12)*L28</f>
        <v>-0</v>
      </c>
      <c r="P28" s="112"/>
      <c r="Q28" s="112" t="n">
        <v>75.89</v>
      </c>
      <c r="R28" s="112"/>
      <c r="S28" s="112"/>
      <c r="T28" s="113"/>
      <c r="U28" s="113"/>
      <c r="V28" s="113"/>
      <c r="W28" s="113"/>
      <c r="X28" s="113"/>
      <c r="Y28" s="112"/>
      <c r="Z28" s="112"/>
      <c r="AA28" s="112"/>
      <c r="AB28" s="112"/>
      <c r="AC28" s="113"/>
      <c r="AD28" s="113"/>
      <c r="AE28" s="114"/>
      <c r="AF28" s="114"/>
      <c r="AG28" s="112" t="n">
        <f aca="false">-SUM(N28:AF28)</f>
        <v>-84.9971428571429</v>
      </c>
      <c r="AH28" s="115" t="n">
        <f aca="false">SUM(H28:K28)+AG28+O28</f>
        <v>0.00285714285713823</v>
      </c>
    </row>
    <row r="29" s="116" customFormat="true" ht="24" hidden="false" customHeight="true" outlineLevel="0" collapsed="false">
      <c r="A29" s="107" t="n">
        <v>43319</v>
      </c>
      <c r="B29" s="108"/>
      <c r="C29" s="20" t="s">
        <v>707</v>
      </c>
      <c r="D29" s="20" t="s">
        <v>708</v>
      </c>
      <c r="E29" s="20" t="s">
        <v>709</v>
      </c>
      <c r="F29" s="109" t="n">
        <v>184165</v>
      </c>
      <c r="G29" s="110" t="s">
        <v>723</v>
      </c>
      <c r="H29" s="71"/>
      <c r="I29" s="71"/>
      <c r="J29" s="71"/>
      <c r="K29" s="71" t="n">
        <v>170</v>
      </c>
      <c r="L29" s="111"/>
      <c r="M29" s="112" t="n">
        <f aca="false">SUM(H29:J29,K29/1.12)</f>
        <v>151.785714285714</v>
      </c>
      <c r="N29" s="112" t="n">
        <f aca="false">K29/1.12*0.12</f>
        <v>18.2142857142857</v>
      </c>
      <c r="O29" s="112" t="n">
        <f aca="false">-SUM(I29:J29,K29/1.12)*L29</f>
        <v>-0</v>
      </c>
      <c r="P29" s="112"/>
      <c r="Q29" s="112" t="n">
        <v>151.79</v>
      </c>
      <c r="R29" s="112"/>
      <c r="S29" s="112"/>
      <c r="T29" s="113"/>
      <c r="U29" s="113"/>
      <c r="V29" s="113"/>
      <c r="W29" s="113"/>
      <c r="X29" s="113"/>
      <c r="Y29" s="112"/>
      <c r="Z29" s="112"/>
      <c r="AA29" s="112"/>
      <c r="AB29" s="112"/>
      <c r="AC29" s="113"/>
      <c r="AD29" s="113"/>
      <c r="AE29" s="114"/>
      <c r="AF29" s="114"/>
      <c r="AG29" s="112" t="n">
        <f aca="false">-SUM(N29:AF29)</f>
        <v>-170.004285714286</v>
      </c>
      <c r="AH29" s="115" t="n">
        <f aca="false">SUM(H29:K29)+AG29+O29</f>
        <v>-0.00428571428571445</v>
      </c>
    </row>
    <row r="30" s="116" customFormat="true" ht="24" hidden="false" customHeight="true" outlineLevel="0" collapsed="false">
      <c r="A30" s="107" t="n">
        <v>43319</v>
      </c>
      <c r="B30" s="108"/>
      <c r="C30" s="20" t="s">
        <v>707</v>
      </c>
      <c r="D30" s="20" t="s">
        <v>708</v>
      </c>
      <c r="E30" s="20" t="s">
        <v>709</v>
      </c>
      <c r="F30" s="109" t="n">
        <v>183355</v>
      </c>
      <c r="G30" s="110" t="s">
        <v>724</v>
      </c>
      <c r="H30" s="71"/>
      <c r="I30" s="71"/>
      <c r="J30" s="71"/>
      <c r="K30" s="71" t="n">
        <v>170</v>
      </c>
      <c r="L30" s="111"/>
      <c r="M30" s="112" t="n">
        <f aca="false">SUM(H30:J30,K30/1.12)</f>
        <v>151.785714285714</v>
      </c>
      <c r="N30" s="112" t="n">
        <f aca="false">K30/1.12*0.12</f>
        <v>18.2142857142857</v>
      </c>
      <c r="O30" s="112" t="n">
        <f aca="false">-SUM(I30:J30,K30/1.12)*L30</f>
        <v>-0</v>
      </c>
      <c r="P30" s="112"/>
      <c r="Q30" s="112" t="n">
        <v>151.79</v>
      </c>
      <c r="R30" s="112"/>
      <c r="S30" s="112"/>
      <c r="T30" s="113"/>
      <c r="U30" s="113"/>
      <c r="V30" s="113"/>
      <c r="W30" s="113"/>
      <c r="X30" s="113"/>
      <c r="Y30" s="112"/>
      <c r="Z30" s="112"/>
      <c r="AA30" s="112"/>
      <c r="AB30" s="112"/>
      <c r="AC30" s="113"/>
      <c r="AD30" s="113"/>
      <c r="AE30" s="114"/>
      <c r="AF30" s="114"/>
      <c r="AG30" s="112" t="n">
        <f aca="false">-SUM(N30:AF30)</f>
        <v>-170.004285714286</v>
      </c>
      <c r="AH30" s="115" t="n">
        <f aca="false">SUM(H30:K30)+AG30+O30</f>
        <v>-0.00428571428571445</v>
      </c>
    </row>
    <row r="31" s="116" customFormat="true" ht="24" hidden="false" customHeight="true" outlineLevel="0" collapsed="false">
      <c r="A31" s="107" t="n">
        <v>43319</v>
      </c>
      <c r="B31" s="108"/>
      <c r="C31" s="20" t="s">
        <v>277</v>
      </c>
      <c r="D31" s="20" t="s">
        <v>52</v>
      </c>
      <c r="E31" s="20" t="s">
        <v>278</v>
      </c>
      <c r="F31" s="109" t="n">
        <v>963185</v>
      </c>
      <c r="G31" s="110" t="s">
        <v>725</v>
      </c>
      <c r="H31" s="71"/>
      <c r="I31" s="71"/>
      <c r="J31" s="71"/>
      <c r="K31" s="71" t="n">
        <v>233.25</v>
      </c>
      <c r="L31" s="111"/>
      <c r="M31" s="112" t="n">
        <f aca="false">SUM(H31:J31,K31/1.12)</f>
        <v>208.258928571429</v>
      </c>
      <c r="N31" s="112" t="n">
        <f aca="false">K31/1.12*0.12</f>
        <v>24.9910714285714</v>
      </c>
      <c r="O31" s="112" t="n">
        <f aca="false">-SUM(I31:J31,K31/1.12)*L31</f>
        <v>-0</v>
      </c>
      <c r="P31" s="112"/>
      <c r="Q31" s="112" t="n">
        <v>208.26</v>
      </c>
      <c r="R31" s="112"/>
      <c r="S31" s="112"/>
      <c r="T31" s="113"/>
      <c r="U31" s="113"/>
      <c r="V31" s="113"/>
      <c r="W31" s="113"/>
      <c r="X31" s="113"/>
      <c r="Y31" s="112"/>
      <c r="Z31" s="112"/>
      <c r="AA31" s="112"/>
      <c r="AB31" s="112"/>
      <c r="AC31" s="113"/>
      <c r="AD31" s="113"/>
      <c r="AE31" s="114"/>
      <c r="AF31" s="114"/>
      <c r="AG31" s="112" t="n">
        <f aca="false">-SUM(N31:AF31)</f>
        <v>-233.251071428571</v>
      </c>
      <c r="AH31" s="115" t="n">
        <f aca="false">SUM(H31:K31)+AG31+O31</f>
        <v>-0.0010714285714073</v>
      </c>
    </row>
    <row r="32" s="116" customFormat="true" ht="24" hidden="false" customHeight="true" outlineLevel="0" collapsed="false">
      <c r="A32" s="107" t="n">
        <v>43320</v>
      </c>
      <c r="B32" s="108"/>
      <c r="C32" s="20" t="s">
        <v>707</v>
      </c>
      <c r="D32" s="20" t="s">
        <v>708</v>
      </c>
      <c r="E32" s="20" t="s">
        <v>709</v>
      </c>
      <c r="F32" s="109" t="n">
        <v>183393</v>
      </c>
      <c r="G32" s="110" t="s">
        <v>726</v>
      </c>
      <c r="H32" s="71"/>
      <c r="I32" s="71"/>
      <c r="J32" s="71"/>
      <c r="K32" s="71" t="n">
        <v>170</v>
      </c>
      <c r="L32" s="111"/>
      <c r="M32" s="112" t="n">
        <f aca="false">SUM(H32:J32,K32/1.12)</f>
        <v>151.785714285714</v>
      </c>
      <c r="N32" s="112" t="n">
        <f aca="false">K32/1.12*0.12</f>
        <v>18.2142857142857</v>
      </c>
      <c r="O32" s="112" t="n">
        <f aca="false">-SUM(I32:J32,K32/1.12)*L32</f>
        <v>-0</v>
      </c>
      <c r="P32" s="112"/>
      <c r="Q32" s="112" t="n">
        <v>151.79</v>
      </c>
      <c r="R32" s="112"/>
      <c r="S32" s="112"/>
      <c r="T32" s="113"/>
      <c r="U32" s="113"/>
      <c r="V32" s="113"/>
      <c r="W32" s="113"/>
      <c r="X32" s="113"/>
      <c r="Y32" s="112"/>
      <c r="Z32" s="112"/>
      <c r="AA32" s="112"/>
      <c r="AB32" s="112"/>
      <c r="AC32" s="113"/>
      <c r="AD32" s="113"/>
      <c r="AE32" s="114"/>
      <c r="AF32" s="114"/>
      <c r="AG32" s="112" t="n">
        <f aca="false">-SUM(N32:AF32)</f>
        <v>-170.004285714286</v>
      </c>
      <c r="AH32" s="115" t="n">
        <f aca="false">SUM(H32:K32)+AG32+O32</f>
        <v>-0.00428571428571445</v>
      </c>
    </row>
    <row r="33" s="116" customFormat="true" ht="24" hidden="false" customHeight="true" outlineLevel="0" collapsed="false">
      <c r="A33" s="107" t="n">
        <v>43320</v>
      </c>
      <c r="B33" s="108"/>
      <c r="C33" s="20" t="s">
        <v>615</v>
      </c>
      <c r="D33" s="20"/>
      <c r="E33" s="20"/>
      <c r="F33" s="109"/>
      <c r="G33" s="110" t="s">
        <v>727</v>
      </c>
      <c r="H33" s="71"/>
      <c r="I33" s="71"/>
      <c r="J33" s="71" t="n">
        <v>530</v>
      </c>
      <c r="K33" s="71"/>
      <c r="L33" s="111"/>
      <c r="M33" s="112" t="n">
        <f aca="false">SUM(H33:J33,K33/1.12)</f>
        <v>530</v>
      </c>
      <c r="N33" s="112" t="n">
        <f aca="false">K33/1.12*0.12</f>
        <v>0</v>
      </c>
      <c r="O33" s="112" t="n">
        <f aca="false">-SUM(I33:J33,K33/1.12)*L33</f>
        <v>-0</v>
      </c>
      <c r="P33" s="112" t="n">
        <v>530</v>
      </c>
      <c r="Q33" s="112"/>
      <c r="R33" s="112"/>
      <c r="S33" s="112"/>
      <c r="T33" s="113"/>
      <c r="U33" s="113"/>
      <c r="V33" s="113"/>
      <c r="W33" s="113"/>
      <c r="X33" s="113"/>
      <c r="Y33" s="112"/>
      <c r="Z33" s="112"/>
      <c r="AA33" s="112"/>
      <c r="AB33" s="112"/>
      <c r="AC33" s="113"/>
      <c r="AD33" s="113"/>
      <c r="AE33" s="114"/>
      <c r="AF33" s="114"/>
      <c r="AG33" s="112" t="n">
        <f aca="false">-SUM(N33:AF33)</f>
        <v>-530</v>
      </c>
      <c r="AH33" s="115" t="n">
        <f aca="false">SUM(H33:K33)+AG33+O33</f>
        <v>0</v>
      </c>
    </row>
    <row r="34" s="116" customFormat="true" ht="24" hidden="false" customHeight="true" outlineLevel="0" collapsed="false">
      <c r="A34" s="107" t="n">
        <v>43320</v>
      </c>
      <c r="B34" s="108"/>
      <c r="C34" s="20" t="s">
        <v>68</v>
      </c>
      <c r="D34" s="20"/>
      <c r="E34" s="20"/>
      <c r="F34" s="109"/>
      <c r="G34" s="110" t="s">
        <v>712</v>
      </c>
      <c r="H34" s="71" t="n">
        <v>100</v>
      </c>
      <c r="I34" s="71"/>
      <c r="J34" s="71"/>
      <c r="K34" s="71"/>
      <c r="L34" s="111"/>
      <c r="M34" s="112" t="n">
        <f aca="false">SUM(H34:J34,K34/1.12)</f>
        <v>100</v>
      </c>
      <c r="N34" s="112" t="n">
        <f aca="false">K34/1.12*0.12</f>
        <v>0</v>
      </c>
      <c r="O34" s="112" t="n">
        <f aca="false">-SUM(I34:J34,K34/1.12)*L34</f>
        <v>-0</v>
      </c>
      <c r="P34" s="112"/>
      <c r="Q34" s="112"/>
      <c r="R34" s="112"/>
      <c r="S34" s="112"/>
      <c r="T34" s="113"/>
      <c r="U34" s="113"/>
      <c r="V34" s="113"/>
      <c r="W34" s="113"/>
      <c r="X34" s="113"/>
      <c r="Y34" s="112"/>
      <c r="Z34" s="112"/>
      <c r="AA34" s="112" t="n">
        <v>100</v>
      </c>
      <c r="AB34" s="112"/>
      <c r="AC34" s="113"/>
      <c r="AD34" s="113"/>
      <c r="AE34" s="114"/>
      <c r="AF34" s="114"/>
      <c r="AG34" s="112" t="n">
        <f aca="false">-SUM(N34:AF34)</f>
        <v>-100</v>
      </c>
      <c r="AH34" s="115" t="n">
        <f aca="false">SUM(H34:K34)+AG34+O34</f>
        <v>0</v>
      </c>
    </row>
    <row r="35" s="116" customFormat="true" ht="24" hidden="false" customHeight="true" outlineLevel="0" collapsed="false">
      <c r="A35" s="107" t="n">
        <v>43320</v>
      </c>
      <c r="B35" s="108"/>
      <c r="C35" s="20" t="s">
        <v>713</v>
      </c>
      <c r="D35" s="20" t="s">
        <v>274</v>
      </c>
      <c r="E35" s="20" t="s">
        <v>120</v>
      </c>
      <c r="F35" s="109" t="n">
        <v>154914</v>
      </c>
      <c r="G35" s="110" t="s">
        <v>728</v>
      </c>
      <c r="H35" s="71"/>
      <c r="I35" s="71"/>
      <c r="J35" s="71"/>
      <c r="K35" s="71" t="n">
        <v>400</v>
      </c>
      <c r="L35" s="111"/>
      <c r="M35" s="112" t="n">
        <f aca="false">SUM(H35:J35,K35/1.12)</f>
        <v>357.142857142857</v>
      </c>
      <c r="N35" s="112" t="n">
        <f aca="false">K35/1.12*0.12</f>
        <v>42.8571428571429</v>
      </c>
      <c r="O35" s="112" t="n">
        <f aca="false">-SUM(I35:J35,K35/1.12)*L35</f>
        <v>-0</v>
      </c>
      <c r="P35" s="112"/>
      <c r="Q35" s="112"/>
      <c r="R35" s="112"/>
      <c r="S35" s="112" t="n">
        <v>357.14</v>
      </c>
      <c r="T35" s="113"/>
      <c r="U35" s="113"/>
      <c r="V35" s="113"/>
      <c r="W35" s="113"/>
      <c r="X35" s="113"/>
      <c r="Y35" s="112"/>
      <c r="Z35" s="112"/>
      <c r="AA35" s="112"/>
      <c r="AB35" s="112"/>
      <c r="AC35" s="113"/>
      <c r="AD35" s="113"/>
      <c r="AE35" s="114"/>
      <c r="AF35" s="114"/>
      <c r="AG35" s="112" t="n">
        <f aca="false">-SUM(N35:AF35)</f>
        <v>-399.997142857143</v>
      </c>
      <c r="AH35" s="115" t="n">
        <f aca="false">SUM(H35:K35)+AG35+O35</f>
        <v>0.00285714285718086</v>
      </c>
    </row>
    <row r="36" s="116" customFormat="true" ht="24" hidden="false" customHeight="true" outlineLevel="0" collapsed="false">
      <c r="A36" s="107" t="n">
        <v>43321</v>
      </c>
      <c r="B36" s="108"/>
      <c r="C36" s="20" t="s">
        <v>59</v>
      </c>
      <c r="D36" s="20" t="s">
        <v>60</v>
      </c>
      <c r="E36" s="20" t="s">
        <v>120</v>
      </c>
      <c r="F36" s="109" t="n">
        <v>691655</v>
      </c>
      <c r="G36" s="110" t="s">
        <v>729</v>
      </c>
      <c r="H36" s="71"/>
      <c r="I36" s="71"/>
      <c r="J36" s="71"/>
      <c r="K36" s="71" t="n">
        <v>50</v>
      </c>
      <c r="L36" s="111"/>
      <c r="M36" s="112" t="n">
        <f aca="false">SUM(H36:J36,K36/1.12)</f>
        <v>44.6428571428571</v>
      </c>
      <c r="N36" s="112" t="n">
        <f aca="false">K36/1.12*0.12</f>
        <v>5.35714285714286</v>
      </c>
      <c r="O36" s="112" t="n">
        <f aca="false">-SUM(I36:J36,K36/1.12)*L36</f>
        <v>-0</v>
      </c>
      <c r="P36" s="112"/>
      <c r="Q36" s="112"/>
      <c r="R36" s="112"/>
      <c r="S36" s="112"/>
      <c r="T36" s="113"/>
      <c r="U36" s="113"/>
      <c r="V36" s="113"/>
      <c r="W36" s="113"/>
      <c r="X36" s="113"/>
      <c r="Y36" s="112"/>
      <c r="Z36" s="112" t="n">
        <v>44.64</v>
      </c>
      <c r="AA36" s="112"/>
      <c r="AB36" s="112"/>
      <c r="AC36" s="113"/>
      <c r="AD36" s="113"/>
      <c r="AE36" s="114"/>
      <c r="AF36" s="114"/>
      <c r="AG36" s="112" t="n">
        <f aca="false">-SUM(N36:AF36)</f>
        <v>-49.9971428571429</v>
      </c>
      <c r="AH36" s="115" t="n">
        <f aca="false">SUM(H36:K36)+AG36+O36</f>
        <v>0.00285714285714533</v>
      </c>
    </row>
    <row r="37" s="116" customFormat="true" ht="24" hidden="false" customHeight="true" outlineLevel="0" collapsed="false">
      <c r="A37" s="107" t="n">
        <v>43321</v>
      </c>
      <c r="B37" s="108"/>
      <c r="C37" s="20" t="s">
        <v>615</v>
      </c>
      <c r="D37" s="20"/>
      <c r="E37" s="20"/>
      <c r="F37" s="109"/>
      <c r="G37" s="110" t="s">
        <v>595</v>
      </c>
      <c r="H37" s="71"/>
      <c r="I37" s="71"/>
      <c r="J37" s="71" t="n">
        <v>1150</v>
      </c>
      <c r="K37" s="71"/>
      <c r="L37" s="111"/>
      <c r="M37" s="112" t="n">
        <f aca="false">SUM(H37:J37,K37/1.12)</f>
        <v>1150</v>
      </c>
      <c r="N37" s="112" t="n">
        <f aca="false">K37/1.12*0.12</f>
        <v>0</v>
      </c>
      <c r="O37" s="112" t="n">
        <f aca="false">-SUM(I37:J37,K37/1.12)*L37</f>
        <v>-0</v>
      </c>
      <c r="P37" s="112" t="n">
        <v>1150</v>
      </c>
      <c r="Q37" s="112"/>
      <c r="R37" s="112"/>
      <c r="S37" s="112"/>
      <c r="T37" s="113"/>
      <c r="U37" s="113"/>
      <c r="V37" s="113"/>
      <c r="W37" s="113"/>
      <c r="X37" s="113"/>
      <c r="Y37" s="112"/>
      <c r="Z37" s="112"/>
      <c r="AA37" s="112"/>
      <c r="AB37" s="112"/>
      <c r="AC37" s="113"/>
      <c r="AD37" s="113"/>
      <c r="AE37" s="114"/>
      <c r="AF37" s="114"/>
      <c r="AG37" s="112" t="n">
        <f aca="false">-SUM(N37:AF37)</f>
        <v>-1150</v>
      </c>
      <c r="AH37" s="115" t="n">
        <f aca="false">SUM(H37:K37)+AG37+O37</f>
        <v>0</v>
      </c>
    </row>
    <row r="38" s="116" customFormat="true" ht="24" hidden="false" customHeight="true" outlineLevel="0" collapsed="false">
      <c r="A38" s="107" t="n">
        <v>43321</v>
      </c>
      <c r="B38" s="108"/>
      <c r="C38" s="20" t="s">
        <v>707</v>
      </c>
      <c r="D38" s="20" t="s">
        <v>708</v>
      </c>
      <c r="E38" s="20" t="s">
        <v>709</v>
      </c>
      <c r="F38" s="109" t="n">
        <v>183436</v>
      </c>
      <c r="G38" s="110" t="s">
        <v>730</v>
      </c>
      <c r="H38" s="71"/>
      <c r="I38" s="71"/>
      <c r="J38" s="71"/>
      <c r="K38" s="71" t="n">
        <v>170</v>
      </c>
      <c r="L38" s="111"/>
      <c r="M38" s="112" t="n">
        <f aca="false">SUM(H38:J38,K38/1.12)</f>
        <v>151.785714285714</v>
      </c>
      <c r="N38" s="112" t="n">
        <f aca="false">K38/1.12*0.12</f>
        <v>18.2142857142857</v>
      </c>
      <c r="O38" s="112" t="n">
        <f aca="false">-SUM(I38:J38,K38/1.12)*L38</f>
        <v>-0</v>
      </c>
      <c r="P38" s="112"/>
      <c r="Q38" s="112" t="n">
        <v>151.79</v>
      </c>
      <c r="R38" s="112"/>
      <c r="S38" s="112"/>
      <c r="T38" s="113"/>
      <c r="U38" s="113"/>
      <c r="V38" s="113"/>
      <c r="W38" s="113"/>
      <c r="X38" s="113"/>
      <c r="Y38" s="112"/>
      <c r="Z38" s="112"/>
      <c r="AA38" s="112"/>
      <c r="AB38" s="112"/>
      <c r="AC38" s="113"/>
      <c r="AD38" s="113"/>
      <c r="AE38" s="114"/>
      <c r="AF38" s="114"/>
      <c r="AG38" s="112" t="n">
        <f aca="false">-SUM(N38:AF38)</f>
        <v>-170.004285714286</v>
      </c>
      <c r="AH38" s="115" t="n">
        <f aca="false">SUM(H38:K38)+AG38+O38</f>
        <v>-0.00428571428571445</v>
      </c>
    </row>
    <row r="39" s="116" customFormat="true" ht="24" hidden="false" customHeight="true" outlineLevel="0" collapsed="false">
      <c r="A39" s="107" t="n">
        <v>43322</v>
      </c>
      <c r="B39" s="108"/>
      <c r="C39" s="20" t="s">
        <v>707</v>
      </c>
      <c r="D39" s="20" t="s">
        <v>708</v>
      </c>
      <c r="E39" s="20" t="s">
        <v>709</v>
      </c>
      <c r="F39" s="109" t="n">
        <v>184978</v>
      </c>
      <c r="G39" s="110" t="s">
        <v>731</v>
      </c>
      <c r="H39" s="71"/>
      <c r="I39" s="71"/>
      <c r="J39" s="71"/>
      <c r="K39" s="71" t="n">
        <v>170</v>
      </c>
      <c r="L39" s="111"/>
      <c r="M39" s="112" t="n">
        <f aca="false">SUM(H39:J39,K39/1.12)</f>
        <v>151.785714285714</v>
      </c>
      <c r="N39" s="112" t="n">
        <f aca="false">K39/1.12*0.12</f>
        <v>18.2142857142857</v>
      </c>
      <c r="O39" s="112" t="n">
        <f aca="false">-SUM(I39:J39,K39/1.12)*L39</f>
        <v>-0</v>
      </c>
      <c r="P39" s="112"/>
      <c r="Q39" s="112" t="n">
        <v>151.79</v>
      </c>
      <c r="R39" s="112"/>
      <c r="S39" s="112"/>
      <c r="T39" s="113"/>
      <c r="U39" s="113"/>
      <c r="V39" s="113"/>
      <c r="W39" s="113"/>
      <c r="X39" s="113"/>
      <c r="Y39" s="112"/>
      <c r="Z39" s="112"/>
      <c r="AA39" s="112"/>
      <c r="AB39" s="112"/>
      <c r="AC39" s="113"/>
      <c r="AD39" s="113"/>
      <c r="AE39" s="114"/>
      <c r="AF39" s="114"/>
      <c r="AG39" s="112" t="n">
        <f aca="false">-SUM(N39:AF39)</f>
        <v>-170.004285714286</v>
      </c>
      <c r="AH39" s="115" t="n">
        <f aca="false">SUM(H39:K39)+AG39+O39</f>
        <v>-0.00428571428571445</v>
      </c>
    </row>
    <row r="40" s="116" customFormat="true" ht="24" hidden="false" customHeight="true" outlineLevel="0" collapsed="false">
      <c r="A40" s="107" t="n">
        <v>43322</v>
      </c>
      <c r="B40" s="108"/>
      <c r="C40" s="20" t="s">
        <v>504</v>
      </c>
      <c r="D40" s="20" t="s">
        <v>732</v>
      </c>
      <c r="E40" s="20" t="s">
        <v>278</v>
      </c>
      <c r="F40" s="109" t="n">
        <v>1404029</v>
      </c>
      <c r="G40" s="110" t="s">
        <v>438</v>
      </c>
      <c r="H40" s="71"/>
      <c r="I40" s="71"/>
      <c r="J40" s="71"/>
      <c r="K40" s="71" t="n">
        <v>60</v>
      </c>
      <c r="L40" s="111"/>
      <c r="M40" s="112" t="n">
        <f aca="false">SUM(H40:J40,K40/1.12)</f>
        <v>53.5714285714286</v>
      </c>
      <c r="N40" s="112" t="n">
        <f aca="false">K40/1.12*0.12</f>
        <v>6.42857142857143</v>
      </c>
      <c r="O40" s="112" t="n">
        <f aca="false">-SUM(I40:J40,K40/1.12)*L40</f>
        <v>-0</v>
      </c>
      <c r="P40" s="112" t="n">
        <v>53.57</v>
      </c>
      <c r="Q40" s="112"/>
      <c r="R40" s="112"/>
      <c r="S40" s="112"/>
      <c r="T40" s="113"/>
      <c r="U40" s="113"/>
      <c r="V40" s="113"/>
      <c r="W40" s="113"/>
      <c r="X40" s="113"/>
      <c r="Y40" s="112"/>
      <c r="Z40" s="112"/>
      <c r="AA40" s="112"/>
      <c r="AB40" s="112"/>
      <c r="AC40" s="113"/>
      <c r="AD40" s="113"/>
      <c r="AE40" s="114"/>
      <c r="AF40" s="114"/>
      <c r="AG40" s="112" t="n">
        <f aca="false">-SUM(N40:AF40)</f>
        <v>-59.9985714285714</v>
      </c>
      <c r="AH40" s="115" t="n">
        <f aca="false">SUM(H40:K40)+AG40+O40</f>
        <v>0.00142857142856911</v>
      </c>
    </row>
    <row r="41" s="116" customFormat="true" ht="24" hidden="false" customHeight="true" outlineLevel="0" collapsed="false">
      <c r="A41" s="107" t="n">
        <v>43322</v>
      </c>
      <c r="B41" s="108"/>
      <c r="C41" s="20" t="s">
        <v>277</v>
      </c>
      <c r="D41" s="20" t="s">
        <v>52</v>
      </c>
      <c r="E41" s="20" t="s">
        <v>278</v>
      </c>
      <c r="F41" s="109" t="n">
        <v>964493</v>
      </c>
      <c r="G41" s="110" t="s">
        <v>438</v>
      </c>
      <c r="H41" s="71"/>
      <c r="I41" s="71"/>
      <c r="J41" s="71"/>
      <c r="K41" s="71" t="n">
        <v>160</v>
      </c>
      <c r="L41" s="111"/>
      <c r="M41" s="112" t="n">
        <f aca="false">SUM(H41:J41,K41/1.12)</f>
        <v>142.857142857143</v>
      </c>
      <c r="N41" s="112" t="n">
        <f aca="false">K41/1.12*0.12</f>
        <v>17.1428571428571</v>
      </c>
      <c r="O41" s="112" t="n">
        <f aca="false">-SUM(I41:J41,K41/1.12)*L41</f>
        <v>-0</v>
      </c>
      <c r="P41" s="112" t="n">
        <v>142.86</v>
      </c>
      <c r="Q41" s="112"/>
      <c r="R41" s="112"/>
      <c r="S41" s="112"/>
      <c r="T41" s="113"/>
      <c r="U41" s="113"/>
      <c r="V41" s="113"/>
      <c r="W41" s="113"/>
      <c r="X41" s="113"/>
      <c r="Y41" s="112"/>
      <c r="Z41" s="112"/>
      <c r="AA41" s="112"/>
      <c r="AB41" s="112"/>
      <c r="AC41" s="113"/>
      <c r="AD41" s="113"/>
      <c r="AE41" s="114"/>
      <c r="AF41" s="114"/>
      <c r="AG41" s="112" t="n">
        <f aca="false">-SUM(N41:AF41)</f>
        <v>-160.002857142857</v>
      </c>
      <c r="AH41" s="115" t="n">
        <f aca="false">SUM(H41:K41)+AG41+O41</f>
        <v>-0.00285714285715244</v>
      </c>
    </row>
    <row r="42" s="116" customFormat="true" ht="24" hidden="false" customHeight="true" outlineLevel="0" collapsed="false">
      <c r="A42" s="107" t="n">
        <v>43323</v>
      </c>
      <c r="B42" s="108"/>
      <c r="C42" s="20" t="s">
        <v>63</v>
      </c>
      <c r="D42" s="20" t="s">
        <v>64</v>
      </c>
      <c r="E42" s="20" t="s">
        <v>65</v>
      </c>
      <c r="F42" s="109" t="n">
        <v>117650</v>
      </c>
      <c r="G42" s="110" t="s">
        <v>733</v>
      </c>
      <c r="H42" s="71"/>
      <c r="I42" s="71"/>
      <c r="J42" s="71"/>
      <c r="K42" s="71" t="n">
        <v>905.95</v>
      </c>
      <c r="L42" s="111"/>
      <c r="M42" s="112" t="n">
        <f aca="false">SUM(H42:J42,K42/1.12)</f>
        <v>808.883928571429</v>
      </c>
      <c r="N42" s="112" t="n">
        <f aca="false">K42/1.12*0.12</f>
        <v>97.0660714285714</v>
      </c>
      <c r="O42" s="112" t="n">
        <f aca="false">-SUM(I42:J42,K42/1.12)*L42</f>
        <v>-0</v>
      </c>
      <c r="P42" s="112" t="n">
        <v>808.88</v>
      </c>
      <c r="Q42" s="112"/>
      <c r="R42" s="112"/>
      <c r="S42" s="112"/>
      <c r="T42" s="113"/>
      <c r="U42" s="113"/>
      <c r="V42" s="113"/>
      <c r="W42" s="113"/>
      <c r="X42" s="113"/>
      <c r="Y42" s="112"/>
      <c r="Z42" s="112"/>
      <c r="AA42" s="112"/>
      <c r="AB42" s="112"/>
      <c r="AC42" s="113"/>
      <c r="AD42" s="113"/>
      <c r="AE42" s="114"/>
      <c r="AF42" s="114"/>
      <c r="AG42" s="112" t="n">
        <f aca="false">-SUM(N42:AF42)</f>
        <v>-905.946071428571</v>
      </c>
      <c r="AH42" s="115" t="n">
        <f aca="false">SUM(H42:K42)+AG42+O42</f>
        <v>0.00392857142867342</v>
      </c>
    </row>
    <row r="43" s="116" customFormat="true" ht="24" hidden="false" customHeight="true" outlineLevel="0" collapsed="false">
      <c r="A43" s="107" t="n">
        <v>43323</v>
      </c>
      <c r="B43" s="108"/>
      <c r="C43" s="20" t="s">
        <v>63</v>
      </c>
      <c r="D43" s="20" t="s">
        <v>64</v>
      </c>
      <c r="E43" s="20" t="s">
        <v>65</v>
      </c>
      <c r="F43" s="109" t="n">
        <v>117650</v>
      </c>
      <c r="G43" s="110" t="s">
        <v>734</v>
      </c>
      <c r="H43" s="71"/>
      <c r="I43" s="71"/>
      <c r="J43" s="71"/>
      <c r="K43" s="71" t="n">
        <v>108</v>
      </c>
      <c r="L43" s="111"/>
      <c r="M43" s="112" t="n">
        <f aca="false">SUM(H43:J43,K43/1.12)</f>
        <v>96.4285714285714</v>
      </c>
      <c r="N43" s="112" t="n">
        <f aca="false">K43/1.12*0.12</f>
        <v>11.5714285714286</v>
      </c>
      <c r="O43" s="112" t="n">
        <f aca="false">-SUM(I43:J43,K43/1.12)*L43</f>
        <v>-0</v>
      </c>
      <c r="P43" s="112"/>
      <c r="Q43" s="112"/>
      <c r="R43" s="112"/>
      <c r="S43" s="112"/>
      <c r="T43" s="113"/>
      <c r="U43" s="113"/>
      <c r="V43" s="113"/>
      <c r="W43" s="113"/>
      <c r="X43" s="113"/>
      <c r="Y43" s="112" t="n">
        <v>96.43</v>
      </c>
      <c r="Z43" s="112"/>
      <c r="AA43" s="112"/>
      <c r="AB43" s="112"/>
      <c r="AC43" s="113"/>
      <c r="AD43" s="113"/>
      <c r="AE43" s="114"/>
      <c r="AF43" s="114"/>
      <c r="AG43" s="112" t="n">
        <f aca="false">-SUM(N43:AF43)</f>
        <v>-108.001428571429</v>
      </c>
      <c r="AH43" s="115" t="n">
        <f aca="false">SUM(H43:K43)+AG43+O43</f>
        <v>-0.00142857142857622</v>
      </c>
    </row>
    <row r="44" s="116" customFormat="true" ht="24" hidden="false" customHeight="true" outlineLevel="0" collapsed="false">
      <c r="A44" s="107" t="n">
        <v>43323</v>
      </c>
      <c r="B44" s="108"/>
      <c r="C44" s="20" t="s">
        <v>63</v>
      </c>
      <c r="D44" s="20" t="s">
        <v>64</v>
      </c>
      <c r="E44" s="20" t="s">
        <v>65</v>
      </c>
      <c r="F44" s="109" t="n">
        <v>117650</v>
      </c>
      <c r="G44" s="110" t="s">
        <v>735</v>
      </c>
      <c r="H44" s="71"/>
      <c r="I44" s="71"/>
      <c r="J44" s="71" t="n">
        <v>965</v>
      </c>
      <c r="K44" s="71"/>
      <c r="L44" s="111"/>
      <c r="M44" s="112" t="n">
        <f aca="false">SUM(H44:J44,K44/1.12)</f>
        <v>965</v>
      </c>
      <c r="N44" s="112" t="n">
        <f aca="false">K44/1.12*0.12</f>
        <v>0</v>
      </c>
      <c r="O44" s="112" t="n">
        <f aca="false">-SUM(I44:J44,K44/1.12)*L44</f>
        <v>-0</v>
      </c>
      <c r="P44" s="112" t="n">
        <v>965</v>
      </c>
      <c r="Q44" s="112"/>
      <c r="R44" s="112"/>
      <c r="S44" s="112"/>
      <c r="T44" s="113"/>
      <c r="U44" s="113"/>
      <c r="V44" s="113"/>
      <c r="W44" s="113"/>
      <c r="X44" s="113"/>
      <c r="Y44" s="112"/>
      <c r="Z44" s="112"/>
      <c r="AA44" s="112"/>
      <c r="AB44" s="112"/>
      <c r="AC44" s="113"/>
      <c r="AD44" s="113"/>
      <c r="AE44" s="114"/>
      <c r="AF44" s="114"/>
      <c r="AG44" s="112" t="n">
        <f aca="false">-SUM(N44:AF44)</f>
        <v>-965</v>
      </c>
      <c r="AH44" s="115" t="n">
        <f aca="false">SUM(H44:K44)+AG44+O44</f>
        <v>0</v>
      </c>
    </row>
    <row r="45" s="127" customFormat="true" ht="24" hidden="false" customHeight="true" outlineLevel="0" collapsed="false">
      <c r="A45" s="118" t="n">
        <v>43325</v>
      </c>
      <c r="B45" s="119"/>
      <c r="C45" s="36" t="s">
        <v>707</v>
      </c>
      <c r="D45" s="36" t="s">
        <v>708</v>
      </c>
      <c r="E45" s="36" t="s">
        <v>709</v>
      </c>
      <c r="F45" s="120" t="n">
        <v>150509</v>
      </c>
      <c r="G45" s="121" t="s">
        <v>736</v>
      </c>
      <c r="H45" s="80"/>
      <c r="I45" s="80"/>
      <c r="J45" s="80"/>
      <c r="K45" s="80" t="n">
        <v>170</v>
      </c>
      <c r="L45" s="122"/>
      <c r="M45" s="123" t="n">
        <f aca="false">SUM(H45:J45,K45/1.12)</f>
        <v>151.785714285714</v>
      </c>
      <c r="N45" s="123" t="n">
        <f aca="false">K45/1.12*0.12</f>
        <v>18.2142857142857</v>
      </c>
      <c r="O45" s="123" t="n">
        <f aca="false">-SUM(I45:J45,K45/1.12)*L45</f>
        <v>-0</v>
      </c>
      <c r="P45" s="123"/>
      <c r="Q45" s="123" t="n">
        <v>151.79</v>
      </c>
      <c r="R45" s="123"/>
      <c r="S45" s="123"/>
      <c r="T45" s="124"/>
      <c r="U45" s="124"/>
      <c r="V45" s="124"/>
      <c r="W45" s="124"/>
      <c r="X45" s="124"/>
      <c r="Y45" s="123"/>
      <c r="Z45" s="123"/>
      <c r="AA45" s="123"/>
      <c r="AB45" s="123"/>
      <c r="AC45" s="124"/>
      <c r="AD45" s="124"/>
      <c r="AE45" s="125"/>
      <c r="AF45" s="125"/>
      <c r="AG45" s="123" t="n">
        <f aca="false">-SUM(N45:AF45)</f>
        <v>-170.004285714286</v>
      </c>
      <c r="AH45" s="126" t="n">
        <f aca="false">SUM(H45:K45)+AG45+O45</f>
        <v>-0.00428571428571445</v>
      </c>
    </row>
    <row r="46" s="133" customFormat="true" ht="21.75" hidden="true" customHeight="true" outlineLevel="0" collapsed="false">
      <c r="A46" s="128"/>
      <c r="B46" s="129"/>
      <c r="C46" s="20"/>
      <c r="D46" s="20"/>
      <c r="E46" s="20"/>
      <c r="F46" s="109"/>
      <c r="G46" s="110"/>
      <c r="H46" s="23"/>
      <c r="I46" s="23"/>
      <c r="J46" s="23"/>
      <c r="K46" s="23"/>
      <c r="L46" s="130"/>
      <c r="M46" s="131" t="n">
        <f aca="false">SUM(H46:J46,K46/1.12)</f>
        <v>0</v>
      </c>
      <c r="N46" s="131" t="n">
        <f aca="false">K46/1.12*0.12</f>
        <v>0</v>
      </c>
      <c r="O46" s="131" t="n">
        <f aca="false">-SUM(I46:J46,K46/1.12)*L46</f>
        <v>-0</v>
      </c>
      <c r="P46" s="131"/>
      <c r="Q46" s="131"/>
      <c r="R46" s="131"/>
      <c r="S46" s="131"/>
      <c r="T46" s="132"/>
      <c r="U46" s="132"/>
      <c r="V46" s="132"/>
      <c r="W46" s="132"/>
      <c r="X46" s="132"/>
      <c r="Y46" s="131"/>
      <c r="Z46" s="131"/>
      <c r="AA46" s="131"/>
      <c r="AB46" s="131"/>
      <c r="AC46" s="131"/>
      <c r="AD46" s="131"/>
      <c r="AE46" s="131"/>
      <c r="AF46" s="131"/>
      <c r="AG46" s="131" t="n">
        <f aca="false">-SUM(N46:AF46)</f>
        <v>-0</v>
      </c>
      <c r="AH46" s="115" t="n">
        <f aca="false">SUM(H46:K46)+AG46+O46</f>
        <v>0</v>
      </c>
    </row>
    <row r="47" s="116" customFormat="true" ht="21" hidden="false" customHeight="true" outlineLevel="0" collapsed="false">
      <c r="A47" s="107" t="n">
        <v>43325</v>
      </c>
      <c r="B47" s="108"/>
      <c r="C47" s="20" t="s">
        <v>616</v>
      </c>
      <c r="D47" s="20"/>
      <c r="E47" s="20"/>
      <c r="F47" s="109"/>
      <c r="G47" s="109" t="s">
        <v>737</v>
      </c>
      <c r="H47" s="71" t="n">
        <v>502</v>
      </c>
      <c r="I47" s="71"/>
      <c r="J47" s="71"/>
      <c r="K47" s="71"/>
      <c r="L47" s="111"/>
      <c r="M47" s="112" t="n">
        <f aca="false">SUM(H47:J47,K47/1.12)</f>
        <v>502</v>
      </c>
      <c r="N47" s="112" t="n">
        <f aca="false">K47/1.12*0.12</f>
        <v>0</v>
      </c>
      <c r="O47" s="112" t="n">
        <f aca="false">-SUM(I47:J47,K47/1.12)*L47</f>
        <v>-0</v>
      </c>
      <c r="P47" s="112"/>
      <c r="Q47" s="112"/>
      <c r="R47" s="112"/>
      <c r="S47" s="112"/>
      <c r="T47" s="113"/>
      <c r="U47" s="113"/>
      <c r="V47" s="113"/>
      <c r="W47" s="113"/>
      <c r="X47" s="113"/>
      <c r="Y47" s="112"/>
      <c r="Z47" s="112"/>
      <c r="AA47" s="112"/>
      <c r="AB47" s="112" t="n">
        <v>502</v>
      </c>
      <c r="AC47" s="113"/>
      <c r="AD47" s="113"/>
      <c r="AE47" s="114"/>
      <c r="AF47" s="114"/>
      <c r="AG47" s="112" t="n">
        <f aca="false">-SUM(N47:AF47)</f>
        <v>-502</v>
      </c>
      <c r="AH47" s="115" t="n">
        <f aca="false">SUM(H47:K47)+AG47+O47</f>
        <v>0</v>
      </c>
    </row>
    <row r="48" s="116" customFormat="true" ht="21" hidden="false" customHeight="true" outlineLevel="0" collapsed="false">
      <c r="A48" s="107" t="n">
        <v>43326</v>
      </c>
      <c r="B48" s="108"/>
      <c r="C48" s="20" t="s">
        <v>707</v>
      </c>
      <c r="D48" s="20" t="s">
        <v>708</v>
      </c>
      <c r="E48" s="20" t="s">
        <v>709</v>
      </c>
      <c r="F48" s="109" t="n">
        <v>197019</v>
      </c>
      <c r="G48" s="110" t="s">
        <v>40</v>
      </c>
      <c r="H48" s="71"/>
      <c r="I48" s="71"/>
      <c r="J48" s="71"/>
      <c r="K48" s="71" t="n">
        <v>170</v>
      </c>
      <c r="L48" s="111"/>
      <c r="M48" s="112" t="n">
        <f aca="false">SUM(H48:J48,K48/1.12)</f>
        <v>151.785714285714</v>
      </c>
      <c r="N48" s="112" t="n">
        <f aca="false">K48/1.12*0.12</f>
        <v>18.2142857142857</v>
      </c>
      <c r="O48" s="112" t="n">
        <f aca="false">-SUM(I48:J48,K48/1.12)*L48</f>
        <v>-0</v>
      </c>
      <c r="P48" s="112"/>
      <c r="Q48" s="112" t="n">
        <v>151.79</v>
      </c>
      <c r="R48" s="112"/>
      <c r="S48" s="112"/>
      <c r="T48" s="113"/>
      <c r="U48" s="113"/>
      <c r="V48" s="113"/>
      <c r="W48" s="113"/>
      <c r="X48" s="113"/>
      <c r="Y48" s="112"/>
      <c r="Z48" s="112"/>
      <c r="AA48" s="112"/>
      <c r="AB48" s="112"/>
      <c r="AC48" s="113"/>
      <c r="AD48" s="113"/>
      <c r="AE48" s="114"/>
      <c r="AF48" s="114"/>
      <c r="AG48" s="112" t="n">
        <f aca="false">-SUM(N48:AF48)</f>
        <v>-170.004285714286</v>
      </c>
      <c r="AH48" s="115" t="n">
        <f aca="false">SUM(H48:K48)+AG48+O48</f>
        <v>-0.00428571428571445</v>
      </c>
    </row>
    <row r="49" s="116" customFormat="true" ht="21" hidden="false" customHeight="true" outlineLevel="0" collapsed="false">
      <c r="A49" s="107" t="n">
        <v>43326</v>
      </c>
      <c r="B49" s="108"/>
      <c r="C49" s="20" t="s">
        <v>368</v>
      </c>
      <c r="D49" s="20" t="s">
        <v>738</v>
      </c>
      <c r="E49" s="20" t="s">
        <v>120</v>
      </c>
      <c r="F49" s="109" t="n">
        <v>247288</v>
      </c>
      <c r="G49" s="110" t="s">
        <v>739</v>
      </c>
      <c r="H49" s="71"/>
      <c r="I49" s="71"/>
      <c r="J49" s="71"/>
      <c r="K49" s="71" t="n">
        <v>629</v>
      </c>
      <c r="L49" s="111"/>
      <c r="M49" s="112" t="n">
        <f aca="false">SUM(H49:J49,K49/1.12)</f>
        <v>561.607142857143</v>
      </c>
      <c r="N49" s="112" t="n">
        <f aca="false">K49/1.12*0.12</f>
        <v>67.3928571428571</v>
      </c>
      <c r="O49" s="112" t="n">
        <f aca="false">-SUM(I49:J49,K49/1.12)*L49</f>
        <v>-0</v>
      </c>
      <c r="P49" s="112"/>
      <c r="Q49" s="112"/>
      <c r="R49" s="112"/>
      <c r="S49" s="112"/>
      <c r="T49" s="113"/>
      <c r="U49" s="113"/>
      <c r="V49" s="113"/>
      <c r="W49" s="113"/>
      <c r="X49" s="113" t="n">
        <v>561.61</v>
      </c>
      <c r="Y49" s="112"/>
      <c r="Z49" s="112"/>
      <c r="AA49" s="112"/>
      <c r="AB49" s="112"/>
      <c r="AC49" s="113"/>
      <c r="AD49" s="113"/>
      <c r="AE49" s="114"/>
      <c r="AF49" s="114"/>
      <c r="AG49" s="112" t="n">
        <f aca="false">-SUM(N49:AF49)</f>
        <v>-629.002857142857</v>
      </c>
      <c r="AH49" s="115" t="n">
        <f aca="false">SUM(H49:K49)+AG49+O49</f>
        <v>-0.00285714285712402</v>
      </c>
    </row>
    <row r="50" s="116" customFormat="true" ht="21" hidden="false" customHeight="true" outlineLevel="0" collapsed="false">
      <c r="A50" s="107" t="n">
        <v>43326</v>
      </c>
      <c r="B50" s="108"/>
      <c r="C50" s="20" t="s">
        <v>59</v>
      </c>
      <c r="D50" s="20" t="s">
        <v>740</v>
      </c>
      <c r="E50" s="20" t="s">
        <v>741</v>
      </c>
      <c r="F50" s="109" t="n">
        <v>570146</v>
      </c>
      <c r="G50" s="110" t="s">
        <v>742</v>
      </c>
      <c r="H50" s="71"/>
      <c r="I50" s="71"/>
      <c r="J50" s="71"/>
      <c r="K50" s="71" t="n">
        <v>188</v>
      </c>
      <c r="L50" s="111"/>
      <c r="M50" s="112" t="n">
        <f aca="false">SUM(H50:J50,K50/1.12)</f>
        <v>167.857142857143</v>
      </c>
      <c r="N50" s="112" t="n">
        <f aca="false">K50/1.12*0.12</f>
        <v>20.1428571428571</v>
      </c>
      <c r="O50" s="112" t="n">
        <f aca="false">-SUM(I50:J50,K50/1.12)*L50</f>
        <v>-0</v>
      </c>
      <c r="P50" s="112"/>
      <c r="Q50" s="112"/>
      <c r="R50" s="112"/>
      <c r="S50" s="112"/>
      <c r="T50" s="113" t="n">
        <v>167.86</v>
      </c>
      <c r="U50" s="113"/>
      <c r="V50" s="113"/>
      <c r="W50" s="113"/>
      <c r="X50" s="113"/>
      <c r="Y50" s="112"/>
      <c r="Z50" s="112"/>
      <c r="AA50" s="112"/>
      <c r="AB50" s="112"/>
      <c r="AC50" s="113"/>
      <c r="AD50" s="113"/>
      <c r="AE50" s="114"/>
      <c r="AF50" s="114"/>
      <c r="AG50" s="112" t="n">
        <f aca="false">-SUM(N50:AF50)</f>
        <v>-188.002857142857</v>
      </c>
      <c r="AH50" s="115" t="n">
        <f aca="false">SUM(H50:K50)+AG50+O50</f>
        <v>-0.00285714285715244</v>
      </c>
    </row>
    <row r="51" s="116" customFormat="true" ht="21" hidden="false" customHeight="true" outlineLevel="0" collapsed="false">
      <c r="A51" s="107" t="n">
        <v>43326</v>
      </c>
      <c r="B51" s="108"/>
      <c r="C51" s="20" t="s">
        <v>41</v>
      </c>
      <c r="D51" s="20" t="s">
        <v>88</v>
      </c>
      <c r="E51" s="20" t="s">
        <v>43</v>
      </c>
      <c r="F51" s="109" t="n">
        <v>2584</v>
      </c>
      <c r="G51" s="110" t="s">
        <v>743</v>
      </c>
      <c r="H51" s="71"/>
      <c r="I51" s="71"/>
      <c r="J51" s="71" t="n">
        <v>1810</v>
      </c>
      <c r="K51" s="71"/>
      <c r="L51" s="111"/>
      <c r="M51" s="112" t="n">
        <f aca="false">SUM(H51:J51,K51/1.12)</f>
        <v>1810</v>
      </c>
      <c r="N51" s="112" t="n">
        <f aca="false">K51/1.12*0.12</f>
        <v>0</v>
      </c>
      <c r="O51" s="112" t="n">
        <f aca="false">-SUM(I51:J51,K51/1.12)*L51</f>
        <v>-0</v>
      </c>
      <c r="P51" s="112" t="n">
        <v>1810</v>
      </c>
      <c r="Q51" s="112"/>
      <c r="R51" s="112"/>
      <c r="S51" s="112"/>
      <c r="T51" s="113"/>
      <c r="U51" s="113"/>
      <c r="V51" s="113"/>
      <c r="W51" s="113"/>
      <c r="X51" s="113"/>
      <c r="Y51" s="112"/>
      <c r="Z51" s="112"/>
      <c r="AA51" s="112"/>
      <c r="AB51" s="112"/>
      <c r="AC51" s="113"/>
      <c r="AD51" s="113"/>
      <c r="AE51" s="114"/>
      <c r="AF51" s="114"/>
      <c r="AG51" s="112" t="n">
        <f aca="false">-SUM(N51:AF51)</f>
        <v>-1810</v>
      </c>
      <c r="AH51" s="115" t="n">
        <f aca="false">SUM(H51:K51)+AG51+O51</f>
        <v>0</v>
      </c>
    </row>
    <row r="52" s="116" customFormat="true" ht="21" hidden="false" customHeight="true" outlineLevel="0" collapsed="false">
      <c r="A52" s="107" t="n">
        <v>43326</v>
      </c>
      <c r="B52" s="108"/>
      <c r="C52" s="20" t="s">
        <v>45</v>
      </c>
      <c r="D52" s="20"/>
      <c r="E52" s="20"/>
      <c r="F52" s="109"/>
      <c r="G52" s="110" t="s">
        <v>173</v>
      </c>
      <c r="H52" s="71" t="n">
        <v>100</v>
      </c>
      <c r="I52" s="71"/>
      <c r="J52" s="71"/>
      <c r="K52" s="71"/>
      <c r="L52" s="111"/>
      <c r="M52" s="112" t="n">
        <f aca="false">SUM(H52:J52,K52/1.12)</f>
        <v>100</v>
      </c>
      <c r="N52" s="112" t="n">
        <f aca="false">K52/1.12*0.12</f>
        <v>0</v>
      </c>
      <c r="O52" s="112" t="n">
        <f aca="false">-SUM(I52:J52,K52/1.12)*L52</f>
        <v>-0</v>
      </c>
      <c r="P52" s="112"/>
      <c r="Q52" s="112"/>
      <c r="R52" s="112"/>
      <c r="S52" s="112"/>
      <c r="T52" s="113"/>
      <c r="U52" s="113"/>
      <c r="V52" s="113"/>
      <c r="W52" s="113"/>
      <c r="X52" s="113"/>
      <c r="Y52" s="112"/>
      <c r="Z52" s="112"/>
      <c r="AA52" s="112" t="n">
        <v>100</v>
      </c>
      <c r="AB52" s="112"/>
      <c r="AC52" s="113"/>
      <c r="AD52" s="113"/>
      <c r="AE52" s="114"/>
      <c r="AF52" s="114"/>
      <c r="AG52" s="112" t="n">
        <f aca="false">-SUM(N52:AF52)</f>
        <v>-100</v>
      </c>
      <c r="AH52" s="115" t="n">
        <f aca="false">SUM(H52:K52)+AG52+O52</f>
        <v>0</v>
      </c>
    </row>
    <row r="53" s="116" customFormat="true" ht="21" hidden="false" customHeight="true" outlineLevel="0" collapsed="false">
      <c r="A53" s="107" t="n">
        <v>43326</v>
      </c>
      <c r="B53" s="108"/>
      <c r="C53" s="20" t="s">
        <v>68</v>
      </c>
      <c r="D53" s="20"/>
      <c r="E53" s="20"/>
      <c r="F53" s="109"/>
      <c r="G53" s="110" t="s">
        <v>744</v>
      </c>
      <c r="H53" s="71" t="n">
        <v>40</v>
      </c>
      <c r="I53" s="71"/>
      <c r="J53" s="71"/>
      <c r="K53" s="71"/>
      <c r="L53" s="111"/>
      <c r="M53" s="112" t="n">
        <f aca="false">SUM(H53:J53,K53/1.12)</f>
        <v>40</v>
      </c>
      <c r="N53" s="112" t="n">
        <f aca="false">K53/1.12*0.12</f>
        <v>0</v>
      </c>
      <c r="O53" s="112" t="n">
        <f aca="false">-SUM(I53:J53,K53/1.12)*L53</f>
        <v>-0</v>
      </c>
      <c r="P53" s="112"/>
      <c r="Q53" s="112"/>
      <c r="R53" s="112"/>
      <c r="S53" s="112"/>
      <c r="T53" s="113"/>
      <c r="U53" s="113"/>
      <c r="V53" s="113"/>
      <c r="W53" s="113"/>
      <c r="X53" s="113"/>
      <c r="Y53" s="112"/>
      <c r="Z53" s="112"/>
      <c r="AA53" s="112" t="n">
        <v>40</v>
      </c>
      <c r="AB53" s="112"/>
      <c r="AC53" s="113"/>
      <c r="AD53" s="113"/>
      <c r="AE53" s="114"/>
      <c r="AF53" s="114"/>
      <c r="AG53" s="112" t="n">
        <f aca="false">-SUM(N53:AF53)</f>
        <v>-40</v>
      </c>
      <c r="AH53" s="115" t="n">
        <f aca="false">SUM(H53:K53)+AG53+O53</f>
        <v>0</v>
      </c>
    </row>
    <row r="54" s="116" customFormat="true" ht="21" hidden="false" customHeight="true" outlineLevel="0" collapsed="false">
      <c r="A54" s="107" t="n">
        <v>43327</v>
      </c>
      <c r="B54" s="108"/>
      <c r="C54" s="20" t="s">
        <v>707</v>
      </c>
      <c r="D54" s="20" t="s">
        <v>708</v>
      </c>
      <c r="E54" s="20" t="s">
        <v>709</v>
      </c>
      <c r="F54" s="109" t="n">
        <v>197037</v>
      </c>
      <c r="G54" s="110" t="s">
        <v>40</v>
      </c>
      <c r="H54" s="71"/>
      <c r="I54" s="71"/>
      <c r="J54" s="71"/>
      <c r="K54" s="71" t="n">
        <v>170</v>
      </c>
      <c r="L54" s="111"/>
      <c r="M54" s="112" t="n">
        <f aca="false">SUM(H54:J54,K54/1.12)</f>
        <v>151.785714285714</v>
      </c>
      <c r="N54" s="112" t="n">
        <f aca="false">K54/1.12*0.12</f>
        <v>18.2142857142857</v>
      </c>
      <c r="O54" s="112" t="n">
        <f aca="false">-SUM(I54:J54,K54/1.12)*L54</f>
        <v>-0</v>
      </c>
      <c r="P54" s="112"/>
      <c r="Q54" s="112" t="n">
        <v>151.79</v>
      </c>
      <c r="R54" s="112"/>
      <c r="S54" s="112"/>
      <c r="T54" s="113"/>
      <c r="U54" s="113"/>
      <c r="V54" s="113"/>
      <c r="W54" s="113"/>
      <c r="X54" s="113"/>
      <c r="Y54" s="112"/>
      <c r="Z54" s="112"/>
      <c r="AA54" s="112"/>
      <c r="AB54" s="112"/>
      <c r="AC54" s="113"/>
      <c r="AD54" s="113"/>
      <c r="AE54" s="114"/>
      <c r="AF54" s="114"/>
      <c r="AG54" s="112" t="n">
        <f aca="false">-SUM(N54:AF54)</f>
        <v>-170.004285714286</v>
      </c>
      <c r="AH54" s="115" t="n">
        <f aca="false">SUM(H54:K54)+AG54+O54</f>
        <v>-0.00428571428571445</v>
      </c>
    </row>
    <row r="55" s="116" customFormat="true" ht="21" hidden="false" customHeight="true" outlineLevel="0" collapsed="false">
      <c r="A55" s="107" t="n">
        <v>43327</v>
      </c>
      <c r="B55" s="108"/>
      <c r="C55" s="20" t="s">
        <v>59</v>
      </c>
      <c r="D55" s="20" t="s">
        <v>740</v>
      </c>
      <c r="E55" s="20" t="s">
        <v>741</v>
      </c>
      <c r="F55" s="109" t="n">
        <v>659022</v>
      </c>
      <c r="G55" s="110" t="s">
        <v>542</v>
      </c>
      <c r="H55" s="71"/>
      <c r="I55" s="71"/>
      <c r="J55" s="71"/>
      <c r="K55" s="71" t="n">
        <v>266</v>
      </c>
      <c r="L55" s="111"/>
      <c r="M55" s="112" t="n">
        <f aca="false">SUM(H55:J55,K55/1.12)</f>
        <v>237.5</v>
      </c>
      <c r="N55" s="112" t="n">
        <f aca="false">K55/1.12*0.12</f>
        <v>28.5</v>
      </c>
      <c r="O55" s="112" t="n">
        <f aca="false">-SUM(I55:J55,K55/1.12)*L55</f>
        <v>-0</v>
      </c>
      <c r="P55" s="112"/>
      <c r="Q55" s="112"/>
      <c r="R55" s="112"/>
      <c r="S55" s="112"/>
      <c r="T55" s="113"/>
      <c r="U55" s="113" t="n">
        <v>237.5</v>
      </c>
      <c r="V55" s="113"/>
      <c r="W55" s="113"/>
      <c r="X55" s="113"/>
      <c r="Y55" s="112"/>
      <c r="Z55" s="112"/>
      <c r="AA55" s="112"/>
      <c r="AB55" s="112"/>
      <c r="AC55" s="113"/>
      <c r="AD55" s="113"/>
      <c r="AE55" s="114"/>
      <c r="AF55" s="114"/>
      <c r="AG55" s="112" t="n">
        <f aca="false">-SUM(N55:AF55)</f>
        <v>-266</v>
      </c>
      <c r="AH55" s="115" t="n">
        <f aca="false">SUM(H55:K55)+AG55+O55</f>
        <v>0</v>
      </c>
    </row>
    <row r="56" s="116" customFormat="true" ht="21" hidden="false" customHeight="true" outlineLevel="0" collapsed="false">
      <c r="A56" s="107" t="n">
        <v>43327</v>
      </c>
      <c r="B56" s="108"/>
      <c r="C56" s="20" t="s">
        <v>59</v>
      </c>
      <c r="D56" s="20" t="s">
        <v>740</v>
      </c>
      <c r="E56" s="20" t="s">
        <v>741</v>
      </c>
      <c r="F56" s="109" t="n">
        <v>692589</v>
      </c>
      <c r="G56" s="110" t="s">
        <v>244</v>
      </c>
      <c r="H56" s="71"/>
      <c r="I56" s="71"/>
      <c r="J56" s="71"/>
      <c r="K56" s="71" t="n">
        <v>430</v>
      </c>
      <c r="L56" s="111"/>
      <c r="M56" s="112" t="n">
        <f aca="false">SUM(H56:J56,K56/1.12)</f>
        <v>383.928571428571</v>
      </c>
      <c r="N56" s="112" t="n">
        <f aca="false">K56/1.12*0.12</f>
        <v>46.0714285714286</v>
      </c>
      <c r="O56" s="112" t="n">
        <f aca="false">-SUM(I56:J56,K56/1.12)*L56</f>
        <v>-0</v>
      </c>
      <c r="P56" s="112"/>
      <c r="Q56" s="112"/>
      <c r="R56" s="112"/>
      <c r="S56" s="112"/>
      <c r="T56" s="113" t="n">
        <v>383.93</v>
      </c>
      <c r="U56" s="113"/>
      <c r="V56" s="113"/>
      <c r="W56" s="113"/>
      <c r="X56" s="113"/>
      <c r="Y56" s="112"/>
      <c r="Z56" s="112"/>
      <c r="AA56" s="112"/>
      <c r="AB56" s="112"/>
      <c r="AC56" s="113"/>
      <c r="AD56" s="113"/>
      <c r="AE56" s="114"/>
      <c r="AF56" s="114"/>
      <c r="AG56" s="112" t="n">
        <f aca="false">-SUM(N56:AF56)</f>
        <v>-430.001428571429</v>
      </c>
      <c r="AH56" s="115" t="n">
        <f aca="false">SUM(H56:K56)+AG56+O56</f>
        <v>-0.00142857142856201</v>
      </c>
    </row>
    <row r="57" s="116" customFormat="true" ht="21" hidden="false" customHeight="true" outlineLevel="0" collapsed="false">
      <c r="A57" s="107" t="n">
        <v>43327</v>
      </c>
      <c r="B57" s="108"/>
      <c r="C57" s="20" t="s">
        <v>616</v>
      </c>
      <c r="D57" s="20"/>
      <c r="E57" s="20"/>
      <c r="F57" s="109"/>
      <c r="G57" s="109" t="s">
        <v>745</v>
      </c>
      <c r="H57" s="71" t="n">
        <v>502</v>
      </c>
      <c r="I57" s="71"/>
      <c r="J57" s="71"/>
      <c r="K57" s="71"/>
      <c r="L57" s="111"/>
      <c r="M57" s="112" t="n">
        <f aca="false">SUM(H57:J57,K57/1.12)</f>
        <v>502</v>
      </c>
      <c r="N57" s="112" t="n">
        <f aca="false">K57/1.12*0.12</f>
        <v>0</v>
      </c>
      <c r="O57" s="112" t="n">
        <f aca="false">-SUM(I57:J57,K57/1.12)*L57</f>
        <v>-0</v>
      </c>
      <c r="P57" s="112"/>
      <c r="Q57" s="112"/>
      <c r="R57" s="112"/>
      <c r="S57" s="112"/>
      <c r="T57" s="113"/>
      <c r="U57" s="113"/>
      <c r="V57" s="113"/>
      <c r="W57" s="113"/>
      <c r="X57" s="113"/>
      <c r="Y57" s="112"/>
      <c r="Z57" s="112"/>
      <c r="AA57" s="112"/>
      <c r="AB57" s="112" t="n">
        <v>502</v>
      </c>
      <c r="AC57" s="113"/>
      <c r="AD57" s="113"/>
      <c r="AE57" s="114"/>
      <c r="AF57" s="114"/>
      <c r="AG57" s="112" t="n">
        <f aca="false">-SUM(N57:AF57)</f>
        <v>-502</v>
      </c>
      <c r="AH57" s="115" t="n">
        <f aca="false">SUM(H57:K57)+AG57+O57</f>
        <v>0</v>
      </c>
    </row>
    <row r="58" s="116" customFormat="true" ht="21" hidden="false" customHeight="true" outlineLevel="0" collapsed="false">
      <c r="A58" s="107" t="n">
        <v>43327</v>
      </c>
      <c r="B58" s="108"/>
      <c r="C58" s="20" t="s">
        <v>45</v>
      </c>
      <c r="D58" s="20"/>
      <c r="E58" s="20"/>
      <c r="F58" s="109"/>
      <c r="G58" s="110" t="s">
        <v>746</v>
      </c>
      <c r="H58" s="71" t="n">
        <v>40</v>
      </c>
      <c r="I58" s="71"/>
      <c r="J58" s="71"/>
      <c r="K58" s="71"/>
      <c r="L58" s="111"/>
      <c r="M58" s="112" t="n">
        <f aca="false">SUM(H58:J58,K58/1.12)</f>
        <v>40</v>
      </c>
      <c r="N58" s="112" t="n">
        <f aca="false">K58/1.12*0.12</f>
        <v>0</v>
      </c>
      <c r="O58" s="112" t="n">
        <f aca="false">-SUM(I58:J58,K58/1.12)*L58</f>
        <v>-0</v>
      </c>
      <c r="P58" s="112"/>
      <c r="Q58" s="112"/>
      <c r="R58" s="112"/>
      <c r="S58" s="112"/>
      <c r="T58" s="113"/>
      <c r="U58" s="113"/>
      <c r="V58" s="113"/>
      <c r="W58" s="113"/>
      <c r="X58" s="113"/>
      <c r="Y58" s="112"/>
      <c r="Z58" s="112"/>
      <c r="AA58" s="112" t="n">
        <v>40</v>
      </c>
      <c r="AB58" s="112"/>
      <c r="AC58" s="113"/>
      <c r="AD58" s="113"/>
      <c r="AE58" s="114"/>
      <c r="AF58" s="114"/>
      <c r="AG58" s="112" t="n">
        <f aca="false">-SUM(N58:AF58)</f>
        <v>-40</v>
      </c>
      <c r="AH58" s="115" t="n">
        <f aca="false">SUM(H58:K58)+AG58+O58</f>
        <v>0</v>
      </c>
    </row>
    <row r="59" s="116" customFormat="true" ht="21" hidden="false" customHeight="true" outlineLevel="0" collapsed="false">
      <c r="A59" s="107" t="n">
        <v>43327</v>
      </c>
      <c r="B59" s="108"/>
      <c r="C59" s="20" t="s">
        <v>747</v>
      </c>
      <c r="D59" s="20" t="s">
        <v>748</v>
      </c>
      <c r="E59" s="20" t="s">
        <v>278</v>
      </c>
      <c r="F59" s="109" t="n">
        <v>216951</v>
      </c>
      <c r="G59" s="110" t="s">
        <v>749</v>
      </c>
      <c r="H59" s="71"/>
      <c r="I59" s="71"/>
      <c r="J59" s="71"/>
      <c r="K59" s="71" t="n">
        <v>3657.25</v>
      </c>
      <c r="L59" s="111"/>
      <c r="M59" s="112" t="n">
        <f aca="false">SUM(H59:J59,K59/1.12)</f>
        <v>3265.40178571429</v>
      </c>
      <c r="N59" s="112" t="n">
        <f aca="false">K59/1.12*0.12</f>
        <v>391.848214285714</v>
      </c>
      <c r="O59" s="112" t="n">
        <f aca="false">-SUM(I59:J59,K59/1.12)*L59</f>
        <v>-0</v>
      </c>
      <c r="P59" s="112" t="n">
        <v>3265.4</v>
      </c>
      <c r="Q59" s="112"/>
      <c r="R59" s="112"/>
      <c r="S59" s="112"/>
      <c r="T59" s="113"/>
      <c r="U59" s="113"/>
      <c r="V59" s="113"/>
      <c r="W59" s="113"/>
      <c r="X59" s="113"/>
      <c r="Y59" s="112"/>
      <c r="Z59" s="112"/>
      <c r="AA59" s="112"/>
      <c r="AB59" s="112"/>
      <c r="AC59" s="113"/>
      <c r="AD59" s="113"/>
      <c r="AE59" s="114"/>
      <c r="AF59" s="114"/>
      <c r="AG59" s="112" t="n">
        <f aca="false">-SUM(N59:AF59)</f>
        <v>-3657.24821428571</v>
      </c>
      <c r="AH59" s="115" t="n">
        <f aca="false">SUM(H59:K59)+AG59+O59</f>
        <v>0.0017857142856883</v>
      </c>
    </row>
    <row r="60" s="116" customFormat="true" ht="21" hidden="false" customHeight="true" outlineLevel="0" collapsed="false">
      <c r="A60" s="107" t="n">
        <v>43328</v>
      </c>
      <c r="B60" s="108"/>
      <c r="C60" s="20" t="s">
        <v>277</v>
      </c>
      <c r="D60" s="20" t="s">
        <v>52</v>
      </c>
      <c r="E60" s="20" t="s">
        <v>278</v>
      </c>
      <c r="F60" s="109" t="n">
        <v>1011567</v>
      </c>
      <c r="G60" s="110" t="s">
        <v>750</v>
      </c>
      <c r="H60" s="71"/>
      <c r="I60" s="71"/>
      <c r="J60" s="71"/>
      <c r="K60" s="71" t="n">
        <v>437.5</v>
      </c>
      <c r="L60" s="111"/>
      <c r="M60" s="112" t="n">
        <f aca="false">SUM(H60:J60,K60/1.12)</f>
        <v>390.625</v>
      </c>
      <c r="N60" s="112" t="n">
        <f aca="false">K60/1.12*0.12</f>
        <v>46.875</v>
      </c>
      <c r="O60" s="112" t="n">
        <f aca="false">-SUM(I60:J60,K60/1.12)*L60</f>
        <v>-0</v>
      </c>
      <c r="P60" s="112" t="n">
        <v>390.63</v>
      </c>
      <c r="Q60" s="112"/>
      <c r="R60" s="112"/>
      <c r="S60" s="112"/>
      <c r="T60" s="113"/>
      <c r="U60" s="113"/>
      <c r="V60" s="113"/>
      <c r="W60" s="113"/>
      <c r="X60" s="113"/>
      <c r="Y60" s="112"/>
      <c r="Z60" s="112"/>
      <c r="AA60" s="112"/>
      <c r="AB60" s="112"/>
      <c r="AC60" s="113"/>
      <c r="AD60" s="113"/>
      <c r="AE60" s="114"/>
      <c r="AF60" s="114"/>
      <c r="AG60" s="112" t="n">
        <f aca="false">-SUM(N60:AF60)</f>
        <v>-437.505</v>
      </c>
      <c r="AH60" s="115" t="n">
        <f aca="false">SUM(H60:K60)+AG60+O60</f>
        <v>-0.00499999999999545</v>
      </c>
    </row>
    <row r="61" s="116" customFormat="true" ht="21" hidden="false" customHeight="true" outlineLevel="0" collapsed="false">
      <c r="A61" s="107" t="n">
        <v>43328</v>
      </c>
      <c r="B61" s="108"/>
      <c r="C61" s="20" t="s">
        <v>707</v>
      </c>
      <c r="D61" s="20" t="s">
        <v>708</v>
      </c>
      <c r="E61" s="20" t="s">
        <v>709</v>
      </c>
      <c r="F61" s="109" t="n">
        <v>197081</v>
      </c>
      <c r="G61" s="109" t="s">
        <v>40</v>
      </c>
      <c r="H61" s="71"/>
      <c r="I61" s="71"/>
      <c r="J61" s="71"/>
      <c r="K61" s="71" t="n">
        <v>170</v>
      </c>
      <c r="L61" s="111"/>
      <c r="M61" s="112" t="n">
        <f aca="false">SUM(H61:J61,K61/1.12)</f>
        <v>151.785714285714</v>
      </c>
      <c r="N61" s="112" t="n">
        <f aca="false">K61/1.12*0.12</f>
        <v>18.2142857142857</v>
      </c>
      <c r="O61" s="112" t="n">
        <f aca="false">-SUM(I61:J61,K61/1.12)*L61</f>
        <v>-0</v>
      </c>
      <c r="P61" s="112"/>
      <c r="Q61" s="112" t="n">
        <v>151.79</v>
      </c>
      <c r="R61" s="112"/>
      <c r="S61" s="112"/>
      <c r="T61" s="113"/>
      <c r="U61" s="113"/>
      <c r="V61" s="113"/>
      <c r="W61" s="113"/>
      <c r="X61" s="113"/>
      <c r="Y61" s="112"/>
      <c r="Z61" s="112"/>
      <c r="AA61" s="112"/>
      <c r="AB61" s="112"/>
      <c r="AC61" s="113"/>
      <c r="AD61" s="113"/>
      <c r="AE61" s="114"/>
      <c r="AF61" s="114"/>
      <c r="AG61" s="112" t="n">
        <f aca="false">-SUM(N61:AF61)</f>
        <v>-170.004285714286</v>
      </c>
      <c r="AH61" s="115" t="n">
        <f aca="false">SUM(H61:K61)+AG61+O61</f>
        <v>-0.00428571428571445</v>
      </c>
    </row>
    <row r="62" s="116" customFormat="true" ht="21" hidden="false" customHeight="true" outlineLevel="0" collapsed="false">
      <c r="A62" s="107" t="n">
        <v>43328</v>
      </c>
      <c r="B62" s="108"/>
      <c r="C62" s="20" t="s">
        <v>68</v>
      </c>
      <c r="D62" s="20"/>
      <c r="E62" s="20"/>
      <c r="F62" s="109"/>
      <c r="G62" s="110" t="s">
        <v>751</v>
      </c>
      <c r="H62" s="71" t="n">
        <v>40</v>
      </c>
      <c r="I62" s="71"/>
      <c r="J62" s="71"/>
      <c r="K62" s="71"/>
      <c r="L62" s="111"/>
      <c r="M62" s="112" t="n">
        <f aca="false">SUM(H62:J62,K62/1.12)</f>
        <v>40</v>
      </c>
      <c r="N62" s="112" t="n">
        <f aca="false">K62/1.12*0.12</f>
        <v>0</v>
      </c>
      <c r="O62" s="112" t="n">
        <f aca="false">-SUM(I62:J62,K62/1.12)*L62</f>
        <v>-0</v>
      </c>
      <c r="P62" s="112"/>
      <c r="Q62" s="112"/>
      <c r="R62" s="112"/>
      <c r="S62" s="112"/>
      <c r="T62" s="113"/>
      <c r="U62" s="113"/>
      <c r="V62" s="113"/>
      <c r="W62" s="113"/>
      <c r="X62" s="113"/>
      <c r="Y62" s="112"/>
      <c r="Z62" s="112"/>
      <c r="AA62" s="112" t="n">
        <v>40</v>
      </c>
      <c r="AB62" s="112"/>
      <c r="AC62" s="113"/>
      <c r="AD62" s="113"/>
      <c r="AE62" s="114"/>
      <c r="AF62" s="114"/>
      <c r="AG62" s="112" t="n">
        <f aca="false">-SUM(N62:AF62)</f>
        <v>-40</v>
      </c>
      <c r="AH62" s="115" t="n">
        <f aca="false">SUM(H62:K62)+AG62+O62</f>
        <v>0</v>
      </c>
    </row>
    <row r="63" s="116" customFormat="true" ht="21" hidden="false" customHeight="true" outlineLevel="0" collapsed="false">
      <c r="A63" s="107" t="n">
        <v>43328</v>
      </c>
      <c r="B63" s="108"/>
      <c r="C63" s="20" t="s">
        <v>63</v>
      </c>
      <c r="D63" s="20" t="s">
        <v>64</v>
      </c>
      <c r="E63" s="20" t="s">
        <v>65</v>
      </c>
      <c r="F63" s="109" t="n">
        <v>48110</v>
      </c>
      <c r="G63" s="110" t="s">
        <v>752</v>
      </c>
      <c r="H63" s="71"/>
      <c r="I63" s="71"/>
      <c r="J63" s="71" t="n">
        <v>1416.65</v>
      </c>
      <c r="K63" s="71"/>
      <c r="L63" s="111"/>
      <c r="M63" s="112" t="n">
        <f aca="false">SUM(H63:J63,K63/1.12)</f>
        <v>1416.65</v>
      </c>
      <c r="N63" s="112" t="n">
        <f aca="false">K63/1.12*0.12</f>
        <v>0</v>
      </c>
      <c r="O63" s="112" t="n">
        <f aca="false">-SUM(I63:J63,K63/1.12)*L63</f>
        <v>-0</v>
      </c>
      <c r="P63" s="112" t="n">
        <v>1416.65</v>
      </c>
      <c r="Q63" s="112"/>
      <c r="R63" s="112"/>
      <c r="S63" s="112"/>
      <c r="T63" s="113"/>
      <c r="U63" s="113"/>
      <c r="V63" s="113"/>
      <c r="W63" s="113"/>
      <c r="X63" s="113"/>
      <c r="Y63" s="112"/>
      <c r="Z63" s="112"/>
      <c r="AA63" s="112"/>
      <c r="AB63" s="112"/>
      <c r="AC63" s="113"/>
      <c r="AD63" s="113"/>
      <c r="AE63" s="114"/>
      <c r="AF63" s="114"/>
      <c r="AG63" s="112" t="n">
        <f aca="false">-SUM(N63:AF63)</f>
        <v>-1416.65</v>
      </c>
      <c r="AH63" s="115" t="n">
        <f aca="false">SUM(H63:K63)+AG63+O63</f>
        <v>0</v>
      </c>
    </row>
    <row r="64" s="116" customFormat="true" ht="21" hidden="false" customHeight="true" outlineLevel="0" collapsed="false">
      <c r="A64" s="107" t="n">
        <v>43328</v>
      </c>
      <c r="B64" s="108"/>
      <c r="C64" s="20" t="s">
        <v>63</v>
      </c>
      <c r="D64" s="20" t="s">
        <v>64</v>
      </c>
      <c r="E64" s="20" t="s">
        <v>65</v>
      </c>
      <c r="F64" s="109" t="n">
        <v>48110</v>
      </c>
      <c r="G64" s="110" t="s">
        <v>753</v>
      </c>
      <c r="H64" s="71"/>
      <c r="I64" s="71"/>
      <c r="J64" s="71"/>
      <c r="K64" s="71" t="n">
        <f aca="false">1852.32+222.28</f>
        <v>2074.6</v>
      </c>
      <c r="L64" s="111"/>
      <c r="M64" s="112" t="n">
        <f aca="false">SUM(H64:J64,K64/1.12)</f>
        <v>1852.32142857143</v>
      </c>
      <c r="N64" s="112" t="n">
        <f aca="false">K64/1.12*0.12</f>
        <v>222.278571428571</v>
      </c>
      <c r="O64" s="112" t="n">
        <f aca="false">-SUM(I64:J64,K64/1.12)*L64</f>
        <v>-0</v>
      </c>
      <c r="P64" s="112" t="n">
        <v>1852.32</v>
      </c>
      <c r="Q64" s="112"/>
      <c r="R64" s="112"/>
      <c r="S64" s="112"/>
      <c r="T64" s="113"/>
      <c r="U64" s="113"/>
      <c r="V64" s="113"/>
      <c r="W64" s="113"/>
      <c r="X64" s="113"/>
      <c r="Y64" s="112"/>
      <c r="Z64" s="112"/>
      <c r="AA64" s="112"/>
      <c r="AB64" s="112"/>
      <c r="AC64" s="113"/>
      <c r="AD64" s="113"/>
      <c r="AE64" s="114"/>
      <c r="AF64" s="114"/>
      <c r="AG64" s="112" t="n">
        <f aca="false">-SUM(N64:AF64)</f>
        <v>-2074.59857142857</v>
      </c>
      <c r="AH64" s="115" t="n">
        <f aca="false">SUM(H64:K64)+AG64+O64</f>
        <v>0.00142857142873254</v>
      </c>
    </row>
    <row r="65" s="116" customFormat="true" ht="21" hidden="false" customHeight="true" outlineLevel="0" collapsed="false">
      <c r="A65" s="107" t="n">
        <v>43328</v>
      </c>
      <c r="B65" s="108"/>
      <c r="C65" s="20" t="s">
        <v>754</v>
      </c>
      <c r="D65" s="20"/>
      <c r="E65" s="20"/>
      <c r="F65" s="109"/>
      <c r="G65" s="110" t="s">
        <v>755</v>
      </c>
      <c r="H65" s="71"/>
      <c r="I65" s="71"/>
      <c r="J65" s="71" t="n">
        <v>1200</v>
      </c>
      <c r="K65" s="71"/>
      <c r="L65" s="111"/>
      <c r="M65" s="112" t="n">
        <f aca="false">SUM(H65:J65,K65/1.12)</f>
        <v>1200</v>
      </c>
      <c r="N65" s="112" t="n">
        <f aca="false">K65/1.12*0.12</f>
        <v>0</v>
      </c>
      <c r="O65" s="112" t="n">
        <f aca="false">-SUM(I65:J65,K65/1.12)*L65</f>
        <v>-0</v>
      </c>
      <c r="P65" s="112" t="n">
        <v>1200</v>
      </c>
      <c r="Q65" s="112"/>
      <c r="R65" s="112"/>
      <c r="S65" s="112"/>
      <c r="T65" s="113"/>
      <c r="U65" s="113"/>
      <c r="V65" s="113"/>
      <c r="W65" s="113"/>
      <c r="X65" s="113"/>
      <c r="Y65" s="112"/>
      <c r="Z65" s="112"/>
      <c r="AA65" s="112"/>
      <c r="AB65" s="112"/>
      <c r="AC65" s="113"/>
      <c r="AD65" s="113"/>
      <c r="AE65" s="114"/>
      <c r="AF65" s="114"/>
      <c r="AG65" s="112" t="n">
        <f aca="false">-SUM(N65:AF65)</f>
        <v>-1200</v>
      </c>
      <c r="AH65" s="115" t="n">
        <f aca="false">SUM(H65:K65)+AG65+O65</f>
        <v>0</v>
      </c>
    </row>
    <row r="66" s="116" customFormat="true" ht="21" hidden="false" customHeight="true" outlineLevel="0" collapsed="false">
      <c r="A66" s="107" t="n">
        <v>43329</v>
      </c>
      <c r="B66" s="108"/>
      <c r="C66" s="20" t="s">
        <v>707</v>
      </c>
      <c r="D66" s="20" t="s">
        <v>708</v>
      </c>
      <c r="E66" s="20" t="s">
        <v>709</v>
      </c>
      <c r="F66" s="109" t="n">
        <v>197125</v>
      </c>
      <c r="G66" s="109" t="s">
        <v>40</v>
      </c>
      <c r="H66" s="71"/>
      <c r="I66" s="71"/>
      <c r="J66" s="71"/>
      <c r="K66" s="71" t="n">
        <v>170</v>
      </c>
      <c r="L66" s="111"/>
      <c r="M66" s="112" t="n">
        <f aca="false">SUM(H66:J66,K66/1.12)</f>
        <v>151.785714285714</v>
      </c>
      <c r="N66" s="112" t="n">
        <f aca="false">K66/1.12*0.12</f>
        <v>18.2142857142857</v>
      </c>
      <c r="O66" s="112" t="n">
        <f aca="false">-SUM(I66:J66,K66/1.12)*L66</f>
        <v>-0</v>
      </c>
      <c r="P66" s="112"/>
      <c r="Q66" s="112" t="n">
        <v>151.79</v>
      </c>
      <c r="R66" s="112"/>
      <c r="S66" s="112"/>
      <c r="T66" s="113"/>
      <c r="U66" s="113"/>
      <c r="V66" s="113"/>
      <c r="W66" s="113"/>
      <c r="X66" s="113"/>
      <c r="Y66" s="112"/>
      <c r="Z66" s="112"/>
      <c r="AA66" s="112"/>
      <c r="AB66" s="112"/>
      <c r="AC66" s="113"/>
      <c r="AD66" s="113"/>
      <c r="AE66" s="114"/>
      <c r="AF66" s="114"/>
      <c r="AG66" s="112" t="n">
        <f aca="false">-SUM(N66:AF66)</f>
        <v>-170.004285714286</v>
      </c>
      <c r="AH66" s="115" t="n">
        <f aca="false">SUM(H66:K66)+AG66+O66</f>
        <v>-0.00428571428571445</v>
      </c>
    </row>
    <row r="67" s="116" customFormat="true" ht="24" hidden="false" customHeight="true" outlineLevel="0" collapsed="false">
      <c r="A67" s="107" t="n">
        <v>43329</v>
      </c>
      <c r="B67" s="108"/>
      <c r="C67" s="20" t="s">
        <v>41</v>
      </c>
      <c r="D67" s="20" t="s">
        <v>88</v>
      </c>
      <c r="E67" s="20" t="s">
        <v>43</v>
      </c>
      <c r="F67" s="109" t="n">
        <v>2590</v>
      </c>
      <c r="G67" s="110" t="s">
        <v>756</v>
      </c>
      <c r="H67" s="71"/>
      <c r="I67" s="71"/>
      <c r="J67" s="71" t="n">
        <v>2000</v>
      </c>
      <c r="K67" s="71"/>
      <c r="L67" s="111"/>
      <c r="M67" s="112" t="n">
        <f aca="false">SUM(H67:J67,K67/1.12)</f>
        <v>2000</v>
      </c>
      <c r="N67" s="112" t="n">
        <f aca="false">K67/1.12*0.12</f>
        <v>0</v>
      </c>
      <c r="O67" s="112" t="n">
        <f aca="false">-SUM(I67:J67,K67/1.12)*L67</f>
        <v>-0</v>
      </c>
      <c r="P67" s="112" t="n">
        <v>2000</v>
      </c>
      <c r="Q67" s="112"/>
      <c r="R67" s="112"/>
      <c r="S67" s="112"/>
      <c r="T67" s="113"/>
      <c r="U67" s="113"/>
      <c r="V67" s="113"/>
      <c r="W67" s="113"/>
      <c r="X67" s="113"/>
      <c r="Y67" s="112"/>
      <c r="Z67" s="112"/>
      <c r="AA67" s="112"/>
      <c r="AB67" s="112"/>
      <c r="AC67" s="113"/>
      <c r="AD67" s="113"/>
      <c r="AE67" s="114"/>
      <c r="AF67" s="114"/>
      <c r="AG67" s="112" t="n">
        <f aca="false">-SUM(N67:AF67)</f>
        <v>-2000</v>
      </c>
      <c r="AH67" s="115" t="n">
        <f aca="false">SUM(H67:K67)+AG67+O67</f>
        <v>0</v>
      </c>
    </row>
    <row r="68" s="116" customFormat="true" ht="21" hidden="false" customHeight="true" outlineLevel="0" collapsed="false">
      <c r="A68" s="107" t="n">
        <v>43329</v>
      </c>
      <c r="B68" s="108"/>
      <c r="C68" s="20" t="s">
        <v>45</v>
      </c>
      <c r="D68" s="20"/>
      <c r="E68" s="20"/>
      <c r="F68" s="109"/>
      <c r="G68" s="110" t="s">
        <v>173</v>
      </c>
      <c r="H68" s="71" t="n">
        <v>100</v>
      </c>
      <c r="I68" s="71"/>
      <c r="J68" s="71"/>
      <c r="K68" s="71"/>
      <c r="L68" s="111"/>
      <c r="M68" s="112" t="n">
        <f aca="false">SUM(H68:J68,K68/1.12)</f>
        <v>100</v>
      </c>
      <c r="N68" s="112" t="n">
        <f aca="false">K68/1.12*0.12</f>
        <v>0</v>
      </c>
      <c r="O68" s="112" t="n">
        <f aca="false">-SUM(I68:J68,K68/1.12)*L68</f>
        <v>-0</v>
      </c>
      <c r="P68" s="112"/>
      <c r="Q68" s="112"/>
      <c r="R68" s="112"/>
      <c r="S68" s="112"/>
      <c r="T68" s="113"/>
      <c r="U68" s="113"/>
      <c r="V68" s="113"/>
      <c r="W68" s="113"/>
      <c r="X68" s="113"/>
      <c r="Y68" s="112"/>
      <c r="Z68" s="112"/>
      <c r="AA68" s="112" t="n">
        <v>100</v>
      </c>
      <c r="AB68" s="112"/>
      <c r="AC68" s="113"/>
      <c r="AD68" s="113"/>
      <c r="AE68" s="114"/>
      <c r="AF68" s="114"/>
      <c r="AG68" s="112" t="n">
        <f aca="false">-SUM(N68:AF68)</f>
        <v>-100</v>
      </c>
      <c r="AH68" s="115" t="n">
        <f aca="false">SUM(H68:K68)+AG68+O68</f>
        <v>0</v>
      </c>
    </row>
    <row r="69" s="116" customFormat="true" ht="24" hidden="false" customHeight="true" outlineLevel="0" collapsed="false">
      <c r="A69" s="107" t="n">
        <v>43329</v>
      </c>
      <c r="B69" s="108"/>
      <c r="C69" s="20" t="s">
        <v>747</v>
      </c>
      <c r="D69" s="20" t="s">
        <v>748</v>
      </c>
      <c r="E69" s="20" t="s">
        <v>278</v>
      </c>
      <c r="F69" s="109" t="n">
        <v>101198</v>
      </c>
      <c r="G69" s="110" t="s">
        <v>357</v>
      </c>
      <c r="H69" s="71"/>
      <c r="I69" s="71"/>
      <c r="J69" s="71"/>
      <c r="K69" s="71" t="n">
        <v>115</v>
      </c>
      <c r="L69" s="111"/>
      <c r="M69" s="112" t="n">
        <f aca="false">SUM(H69:J69,K69/1.12)</f>
        <v>102.678571428571</v>
      </c>
      <c r="N69" s="112" t="n">
        <f aca="false">K69/1.12*0.12</f>
        <v>12.3214285714286</v>
      </c>
      <c r="O69" s="112" t="n">
        <f aca="false">-SUM(I69:J69,K69/1.12)*L69</f>
        <v>-0</v>
      </c>
      <c r="P69" s="112"/>
      <c r="Q69" s="112"/>
      <c r="R69" s="112" t="n">
        <v>102.68</v>
      </c>
      <c r="S69" s="112"/>
      <c r="T69" s="113"/>
      <c r="U69" s="113"/>
      <c r="V69" s="113"/>
      <c r="W69" s="113"/>
      <c r="X69" s="113"/>
      <c r="Y69" s="112"/>
      <c r="Z69" s="112"/>
      <c r="AA69" s="112"/>
      <c r="AB69" s="112"/>
      <c r="AC69" s="113"/>
      <c r="AD69" s="113"/>
      <c r="AE69" s="114"/>
      <c r="AF69" s="114"/>
      <c r="AG69" s="112" t="n">
        <f aca="false">-SUM(N69:AF69)</f>
        <v>-115.001428571429</v>
      </c>
      <c r="AH69" s="115" t="n">
        <f aca="false">SUM(H69:K69)+AG69+O69</f>
        <v>-0.00142857142857622</v>
      </c>
    </row>
    <row r="70" s="116" customFormat="true" ht="24" hidden="false" customHeight="true" outlineLevel="0" collapsed="false">
      <c r="A70" s="107" t="n">
        <v>43329</v>
      </c>
      <c r="B70" s="108"/>
      <c r="C70" s="20" t="s">
        <v>747</v>
      </c>
      <c r="D70" s="20" t="s">
        <v>748</v>
      </c>
      <c r="E70" s="20" t="s">
        <v>278</v>
      </c>
      <c r="F70" s="109" t="n">
        <v>1012192</v>
      </c>
      <c r="G70" s="110" t="s">
        <v>757</v>
      </c>
      <c r="H70" s="71"/>
      <c r="I70" s="71"/>
      <c r="J70" s="71"/>
      <c r="K70" s="71" t="n">
        <v>330</v>
      </c>
      <c r="L70" s="111"/>
      <c r="M70" s="112" t="n">
        <f aca="false">SUM(H70:J70,K70/1.12)</f>
        <v>294.642857142857</v>
      </c>
      <c r="N70" s="112" t="n">
        <f aca="false">K70/1.12*0.12</f>
        <v>35.3571428571429</v>
      </c>
      <c r="O70" s="112" t="n">
        <f aca="false">-SUM(I70:J70,K70/1.12)*L70</f>
        <v>-0</v>
      </c>
      <c r="P70" s="112" t="n">
        <v>294.64</v>
      </c>
      <c r="Q70" s="112"/>
      <c r="R70" s="112"/>
      <c r="S70" s="112"/>
      <c r="T70" s="113"/>
      <c r="U70" s="113"/>
      <c r="V70" s="113"/>
      <c r="W70" s="113"/>
      <c r="X70" s="113"/>
      <c r="Y70" s="112"/>
      <c r="Z70" s="112"/>
      <c r="AA70" s="112"/>
      <c r="AB70" s="112"/>
      <c r="AC70" s="113"/>
      <c r="AD70" s="113"/>
      <c r="AE70" s="114"/>
      <c r="AF70" s="114"/>
      <c r="AG70" s="112" t="n">
        <f aca="false">-SUM(N70:AF70)</f>
        <v>-329.997142857143</v>
      </c>
      <c r="AH70" s="115" t="n">
        <f aca="false">SUM(H70:K70)+AG70+O70</f>
        <v>0.00285714285718086</v>
      </c>
    </row>
    <row r="71" s="116" customFormat="true" ht="24" hidden="false" customHeight="true" outlineLevel="0" collapsed="false">
      <c r="A71" s="107" t="n">
        <v>43329</v>
      </c>
      <c r="B71" s="108"/>
      <c r="C71" s="20" t="s">
        <v>747</v>
      </c>
      <c r="D71" s="20" t="s">
        <v>748</v>
      </c>
      <c r="E71" s="20" t="s">
        <v>278</v>
      </c>
      <c r="F71" s="109" t="n">
        <v>314714</v>
      </c>
      <c r="G71" s="110" t="s">
        <v>667</v>
      </c>
      <c r="H71" s="71"/>
      <c r="I71" s="71"/>
      <c r="J71" s="71"/>
      <c r="K71" s="71" t="n">
        <v>480</v>
      </c>
      <c r="L71" s="111"/>
      <c r="M71" s="112" t="n">
        <f aca="false">SUM(H71:J71,K71/1.12)</f>
        <v>428.571428571429</v>
      </c>
      <c r="N71" s="112" t="n">
        <f aca="false">K71/1.12*0.12</f>
        <v>51.4285714285714</v>
      </c>
      <c r="O71" s="112" t="n">
        <f aca="false">-SUM(I71:J71,K71/1.12)*L71</f>
        <v>-0</v>
      </c>
      <c r="P71" s="112" t="n">
        <v>428.57</v>
      </c>
      <c r="Q71" s="112"/>
      <c r="R71" s="112"/>
      <c r="S71" s="112"/>
      <c r="T71" s="113"/>
      <c r="U71" s="113"/>
      <c r="V71" s="113"/>
      <c r="W71" s="113"/>
      <c r="X71" s="113"/>
      <c r="Y71" s="112"/>
      <c r="Z71" s="112"/>
      <c r="AA71" s="112"/>
      <c r="AB71" s="112"/>
      <c r="AC71" s="113"/>
      <c r="AD71" s="113"/>
      <c r="AE71" s="114"/>
      <c r="AF71" s="114"/>
      <c r="AG71" s="112" t="n">
        <f aca="false">-SUM(N71:AF71)</f>
        <v>-479.998571428571</v>
      </c>
      <c r="AH71" s="115" t="n">
        <f aca="false">SUM(H71:K71)+AG71+O71</f>
        <v>0.00142857142856201</v>
      </c>
    </row>
    <row r="72" s="116" customFormat="true" ht="24" hidden="false" customHeight="true" outlineLevel="0" collapsed="false">
      <c r="A72" s="107" t="n">
        <v>43329</v>
      </c>
      <c r="B72" s="108"/>
      <c r="C72" s="20" t="s">
        <v>59</v>
      </c>
      <c r="D72" s="20" t="s">
        <v>740</v>
      </c>
      <c r="E72" s="20" t="s">
        <v>741</v>
      </c>
      <c r="F72" s="109" t="n">
        <v>693064</v>
      </c>
      <c r="G72" s="110" t="s">
        <v>758</v>
      </c>
      <c r="H72" s="71"/>
      <c r="I72" s="71"/>
      <c r="J72" s="71"/>
      <c r="K72" s="71" t="n">
        <v>578</v>
      </c>
      <c r="L72" s="111"/>
      <c r="M72" s="112" t="n">
        <f aca="false">SUM(H72:J72,K72/1.12)</f>
        <v>516.071428571429</v>
      </c>
      <c r="N72" s="112" t="n">
        <f aca="false">K72/1.12*0.12</f>
        <v>61.9285714285714</v>
      </c>
      <c r="O72" s="112" t="n">
        <f aca="false">-SUM(I72:J72,K72/1.12)*L72</f>
        <v>-0</v>
      </c>
      <c r="P72" s="112"/>
      <c r="Q72" s="112"/>
      <c r="R72" s="112"/>
      <c r="S72" s="112"/>
      <c r="T72" s="113" t="n">
        <v>516.07</v>
      </c>
      <c r="U72" s="113"/>
      <c r="V72" s="113"/>
      <c r="W72" s="113"/>
      <c r="X72" s="113"/>
      <c r="Y72" s="112"/>
      <c r="Z72" s="112"/>
      <c r="AA72" s="112"/>
      <c r="AB72" s="112"/>
      <c r="AC72" s="113"/>
      <c r="AD72" s="113"/>
      <c r="AE72" s="114"/>
      <c r="AF72" s="114"/>
      <c r="AG72" s="112" t="n">
        <f aca="false">-SUM(N72:AF72)</f>
        <v>-577.998571428572</v>
      </c>
      <c r="AH72" s="115" t="n">
        <f aca="false">SUM(H72:K72)+AG72+O72</f>
        <v>0.00142857142850517</v>
      </c>
    </row>
    <row r="73" s="116" customFormat="true" ht="21" hidden="false" customHeight="true" outlineLevel="0" collapsed="false">
      <c r="A73" s="107" t="n">
        <v>43329</v>
      </c>
      <c r="B73" s="108"/>
      <c r="C73" s="20" t="s">
        <v>616</v>
      </c>
      <c r="D73" s="20"/>
      <c r="E73" s="20"/>
      <c r="F73" s="109"/>
      <c r="G73" s="109" t="s">
        <v>759</v>
      </c>
      <c r="H73" s="71" t="n">
        <v>502</v>
      </c>
      <c r="I73" s="71"/>
      <c r="J73" s="71"/>
      <c r="K73" s="71"/>
      <c r="L73" s="111"/>
      <c r="M73" s="112" t="n">
        <f aca="false">SUM(H73:J73,K73/1.12)</f>
        <v>502</v>
      </c>
      <c r="N73" s="112" t="n">
        <f aca="false">K73/1.12*0.12</f>
        <v>0</v>
      </c>
      <c r="O73" s="112" t="n">
        <f aca="false">-SUM(I73:J73,K73/1.12)*L73</f>
        <v>-0</v>
      </c>
      <c r="P73" s="112"/>
      <c r="Q73" s="112"/>
      <c r="R73" s="112"/>
      <c r="S73" s="112"/>
      <c r="T73" s="113"/>
      <c r="U73" s="113"/>
      <c r="V73" s="113"/>
      <c r="W73" s="113"/>
      <c r="X73" s="113"/>
      <c r="Y73" s="112"/>
      <c r="Z73" s="112"/>
      <c r="AA73" s="112"/>
      <c r="AB73" s="112" t="n">
        <v>502</v>
      </c>
      <c r="AC73" s="113"/>
      <c r="AD73" s="113"/>
      <c r="AE73" s="114"/>
      <c r="AF73" s="114"/>
      <c r="AG73" s="112" t="n">
        <f aca="false">-SUM(N73:AF73)</f>
        <v>-502</v>
      </c>
      <c r="AH73" s="115" t="n">
        <f aca="false">SUM(H73:K73)+AG73+O73</f>
        <v>0</v>
      </c>
    </row>
    <row r="74" s="116" customFormat="true" ht="21" hidden="false" customHeight="true" outlineLevel="0" collapsed="false">
      <c r="A74" s="107" t="n">
        <v>43330</v>
      </c>
      <c r="B74" s="108"/>
      <c r="C74" s="20" t="s">
        <v>707</v>
      </c>
      <c r="D74" s="20" t="s">
        <v>708</v>
      </c>
      <c r="E74" s="20" t="s">
        <v>709</v>
      </c>
      <c r="F74" s="109" t="n">
        <v>50438</v>
      </c>
      <c r="G74" s="109" t="s">
        <v>40</v>
      </c>
      <c r="H74" s="71"/>
      <c r="I74" s="71"/>
      <c r="J74" s="71"/>
      <c r="K74" s="71" t="n">
        <v>85</v>
      </c>
      <c r="L74" s="111"/>
      <c r="M74" s="112" t="n">
        <f aca="false">SUM(H74:J74,K74/1.12)</f>
        <v>75.8928571428571</v>
      </c>
      <c r="N74" s="112" t="n">
        <f aca="false">K74/1.12*0.12</f>
        <v>9.10714285714286</v>
      </c>
      <c r="O74" s="112" t="n">
        <f aca="false">-SUM(I74:J74,K74/1.12)*L74</f>
        <v>-0</v>
      </c>
      <c r="P74" s="112"/>
      <c r="Q74" s="112" t="n">
        <v>75.89</v>
      </c>
      <c r="R74" s="112"/>
      <c r="S74" s="112"/>
      <c r="T74" s="113"/>
      <c r="U74" s="113"/>
      <c r="V74" s="113"/>
      <c r="W74" s="113"/>
      <c r="X74" s="113"/>
      <c r="Y74" s="112"/>
      <c r="Z74" s="112"/>
      <c r="AA74" s="112"/>
      <c r="AB74" s="112"/>
      <c r="AC74" s="113"/>
      <c r="AD74" s="113"/>
      <c r="AE74" s="114"/>
      <c r="AF74" s="114"/>
      <c r="AG74" s="112" t="n">
        <f aca="false">-SUM(N74:AF74)</f>
        <v>-84.9971428571429</v>
      </c>
      <c r="AH74" s="115" t="n">
        <f aca="false">SUM(H74:K74)+AG74+O74</f>
        <v>0.00285714285713823</v>
      </c>
    </row>
    <row r="75" s="116" customFormat="true" ht="21" hidden="false" customHeight="true" outlineLevel="0" collapsed="false">
      <c r="A75" s="107" t="n">
        <v>43330</v>
      </c>
      <c r="B75" s="108"/>
      <c r="C75" s="20" t="s">
        <v>760</v>
      </c>
      <c r="D75" s="20" t="s">
        <v>356</v>
      </c>
      <c r="E75" s="20" t="s">
        <v>65</v>
      </c>
      <c r="F75" s="109" t="n">
        <v>1377419</v>
      </c>
      <c r="G75" s="110" t="s">
        <v>761</v>
      </c>
      <c r="H75" s="71"/>
      <c r="I75" s="71"/>
      <c r="J75" s="71"/>
      <c r="K75" s="71" t="n">
        <v>199.75</v>
      </c>
      <c r="L75" s="111"/>
      <c r="M75" s="112" t="n">
        <f aca="false">SUM(H75:J75,K75/1.12)</f>
        <v>178.348214285714</v>
      </c>
      <c r="N75" s="112" t="n">
        <f aca="false">K75/1.12*0.12</f>
        <v>21.4017857142857</v>
      </c>
      <c r="O75" s="112" t="n">
        <f aca="false">-SUM(I75:J75,K75/1.12)*L75</f>
        <v>-0</v>
      </c>
      <c r="P75" s="112"/>
      <c r="Q75" s="112"/>
      <c r="R75" s="112"/>
      <c r="S75" s="112"/>
      <c r="T75" s="113"/>
      <c r="U75" s="113"/>
      <c r="V75" s="113"/>
      <c r="W75" s="113"/>
      <c r="X75" s="113"/>
      <c r="Y75" s="112" t="n">
        <v>178.35</v>
      </c>
      <c r="Z75" s="112"/>
      <c r="AA75" s="112"/>
      <c r="AB75" s="112"/>
      <c r="AC75" s="113"/>
      <c r="AD75" s="113"/>
      <c r="AE75" s="114"/>
      <c r="AF75" s="114"/>
      <c r="AG75" s="112" t="n">
        <f aca="false">-SUM(N75:AF75)</f>
        <v>-199.751785714286</v>
      </c>
      <c r="AH75" s="115" t="n">
        <f aca="false">SUM(H75:K75)+AG75+O75</f>
        <v>-0.00178571428571672</v>
      </c>
    </row>
    <row r="76" s="116" customFormat="true" ht="24" hidden="false" customHeight="true" outlineLevel="0" collapsed="false">
      <c r="A76" s="107" t="n">
        <v>43332</v>
      </c>
      <c r="B76" s="108"/>
      <c r="C76" s="20" t="s">
        <v>63</v>
      </c>
      <c r="D76" s="20" t="s">
        <v>64</v>
      </c>
      <c r="E76" s="20" t="s">
        <v>65</v>
      </c>
      <c r="F76" s="109" t="n">
        <v>107260</v>
      </c>
      <c r="G76" s="110" t="s">
        <v>762</v>
      </c>
      <c r="H76" s="71"/>
      <c r="I76" s="71"/>
      <c r="J76" s="71" t="n">
        <v>32.2</v>
      </c>
      <c r="K76" s="71"/>
      <c r="L76" s="111"/>
      <c r="M76" s="112" t="n">
        <f aca="false">SUM(H76:J76,K76/1.12)</f>
        <v>32.2</v>
      </c>
      <c r="N76" s="112" t="n">
        <f aca="false">K76/1.12*0.12</f>
        <v>0</v>
      </c>
      <c r="O76" s="112" t="n">
        <f aca="false">-SUM(I76:J76,K76/1.12)*L76</f>
        <v>-0</v>
      </c>
      <c r="P76" s="112" t="n">
        <v>32.2</v>
      </c>
      <c r="Q76" s="112"/>
      <c r="R76" s="112"/>
      <c r="S76" s="112"/>
      <c r="T76" s="113"/>
      <c r="U76" s="113"/>
      <c r="V76" s="113"/>
      <c r="W76" s="113"/>
      <c r="X76" s="113"/>
      <c r="Y76" s="112"/>
      <c r="Z76" s="112"/>
      <c r="AA76" s="112"/>
      <c r="AB76" s="112"/>
      <c r="AC76" s="113"/>
      <c r="AD76" s="113"/>
      <c r="AE76" s="114"/>
      <c r="AF76" s="114"/>
      <c r="AG76" s="112" t="n">
        <f aca="false">-SUM(N76:AF76)</f>
        <v>-32.2</v>
      </c>
      <c r="AH76" s="115" t="n">
        <f aca="false">SUM(H76:K76)+AG76+O76</f>
        <v>0</v>
      </c>
    </row>
    <row r="77" s="116" customFormat="true" ht="24" hidden="false" customHeight="true" outlineLevel="0" collapsed="false">
      <c r="A77" s="107" t="n">
        <v>43332</v>
      </c>
      <c r="B77" s="108"/>
      <c r="C77" s="20" t="s">
        <v>63</v>
      </c>
      <c r="D77" s="20" t="s">
        <v>64</v>
      </c>
      <c r="E77" s="20" t="s">
        <v>65</v>
      </c>
      <c r="F77" s="109" t="n">
        <v>107260</v>
      </c>
      <c r="G77" s="110" t="s">
        <v>763</v>
      </c>
      <c r="H77" s="71"/>
      <c r="I77" s="71"/>
      <c r="J77" s="71"/>
      <c r="K77" s="71" t="n">
        <f aca="false">51.25+63</f>
        <v>114.25</v>
      </c>
      <c r="L77" s="111"/>
      <c r="M77" s="112" t="n">
        <f aca="false">SUM(H77:J77,K77/1.12)</f>
        <v>102.008928571429</v>
      </c>
      <c r="N77" s="112" t="n">
        <f aca="false">K77/1.12*0.12</f>
        <v>12.2410714285714</v>
      </c>
      <c r="O77" s="112" t="n">
        <f aca="false">-SUM(I77:J77,K77/1.12)*L77</f>
        <v>-0</v>
      </c>
      <c r="P77" s="112"/>
      <c r="Q77" s="112" t="n">
        <v>102.01</v>
      </c>
      <c r="R77" s="112"/>
      <c r="S77" s="112"/>
      <c r="T77" s="113"/>
      <c r="U77" s="113"/>
      <c r="V77" s="113"/>
      <c r="W77" s="113"/>
      <c r="X77" s="113"/>
      <c r="Y77" s="112"/>
      <c r="Z77" s="112"/>
      <c r="AA77" s="112"/>
      <c r="AB77" s="112"/>
      <c r="AC77" s="113"/>
      <c r="AD77" s="113"/>
      <c r="AE77" s="114"/>
      <c r="AF77" s="114"/>
      <c r="AG77" s="112" t="n">
        <f aca="false">-SUM(N77:AF77)</f>
        <v>-114.251071428571</v>
      </c>
      <c r="AH77" s="115" t="n">
        <f aca="false">SUM(H77:K77)+AG77+O77</f>
        <v>-0.00107142857143572</v>
      </c>
    </row>
    <row r="78" s="116" customFormat="true" ht="24" hidden="false" customHeight="true" outlineLevel="0" collapsed="false">
      <c r="A78" s="107" t="n">
        <v>43332</v>
      </c>
      <c r="B78" s="108"/>
      <c r="C78" s="20" t="s">
        <v>63</v>
      </c>
      <c r="D78" s="20" t="s">
        <v>64</v>
      </c>
      <c r="E78" s="20" t="s">
        <v>65</v>
      </c>
      <c r="F78" s="109" t="n">
        <v>107260</v>
      </c>
      <c r="G78" s="110" t="s">
        <v>764</v>
      </c>
      <c r="H78" s="71"/>
      <c r="I78" s="71"/>
      <c r="J78" s="71"/>
      <c r="K78" s="71" t="n">
        <f aca="false">73.15+73.15</f>
        <v>146.3</v>
      </c>
      <c r="L78" s="111"/>
      <c r="M78" s="112" t="n">
        <f aca="false">SUM(H78:J78,K78/1.12)</f>
        <v>130.625</v>
      </c>
      <c r="N78" s="112" t="n">
        <f aca="false">K78/1.12*0.12</f>
        <v>15.675</v>
      </c>
      <c r="O78" s="112" t="n">
        <f aca="false">-SUM(I78:J78,K78/1.12)*L78</f>
        <v>-0</v>
      </c>
      <c r="P78" s="112"/>
      <c r="Q78" s="112"/>
      <c r="R78" s="112"/>
      <c r="S78" s="112" t="n">
        <v>130.63</v>
      </c>
      <c r="T78" s="113"/>
      <c r="U78" s="113"/>
      <c r="V78" s="113"/>
      <c r="W78" s="113"/>
      <c r="X78" s="113"/>
      <c r="Y78" s="112"/>
      <c r="Z78" s="112"/>
      <c r="AA78" s="112"/>
      <c r="AB78" s="112"/>
      <c r="AC78" s="113"/>
      <c r="AD78" s="113"/>
      <c r="AE78" s="114"/>
      <c r="AF78" s="114"/>
      <c r="AG78" s="112" t="n">
        <f aca="false">-SUM(N78:AF78)</f>
        <v>-146.305</v>
      </c>
      <c r="AH78" s="115" t="n">
        <f aca="false">SUM(H78:K78)+AG78+O78</f>
        <v>-0.00499999999999545</v>
      </c>
    </row>
    <row r="79" s="116" customFormat="true" ht="24" hidden="false" customHeight="true" outlineLevel="0" collapsed="false">
      <c r="A79" s="107" t="n">
        <v>43332</v>
      </c>
      <c r="B79" s="108"/>
      <c r="C79" s="20" t="s">
        <v>63</v>
      </c>
      <c r="D79" s="20" t="s">
        <v>64</v>
      </c>
      <c r="E79" s="20" t="s">
        <v>65</v>
      </c>
      <c r="F79" s="109" t="n">
        <v>107260</v>
      </c>
      <c r="G79" s="110" t="s">
        <v>87</v>
      </c>
      <c r="H79" s="71"/>
      <c r="I79" s="71"/>
      <c r="J79" s="71"/>
      <c r="K79" s="71" t="n">
        <v>99</v>
      </c>
      <c r="L79" s="111"/>
      <c r="M79" s="112" t="n">
        <f aca="false">SUM(H79:J79,K79/1.12)</f>
        <v>88.3928571428571</v>
      </c>
      <c r="N79" s="112" t="n">
        <f aca="false">K79/1.12*0.12</f>
        <v>10.6071428571429</v>
      </c>
      <c r="O79" s="112" t="n">
        <f aca="false">-SUM(I79:J79,K79/1.12)*L79</f>
        <v>-0</v>
      </c>
      <c r="P79" s="112"/>
      <c r="Q79" s="112"/>
      <c r="R79" s="112" t="n">
        <v>88.39</v>
      </c>
      <c r="S79" s="112"/>
      <c r="T79" s="113"/>
      <c r="U79" s="113"/>
      <c r="V79" s="113"/>
      <c r="W79" s="113"/>
      <c r="X79" s="113"/>
      <c r="Y79" s="112"/>
      <c r="Z79" s="112"/>
      <c r="AA79" s="112"/>
      <c r="AB79" s="112"/>
      <c r="AC79" s="113"/>
      <c r="AD79" s="113"/>
      <c r="AE79" s="114"/>
      <c r="AF79" s="114"/>
      <c r="AG79" s="112" t="n">
        <f aca="false">-SUM(N79:AF79)</f>
        <v>-98.9971428571429</v>
      </c>
      <c r="AH79" s="115" t="n">
        <f aca="false">SUM(H79:K79)+AG79+O79</f>
        <v>0.00285714285713823</v>
      </c>
    </row>
    <row r="80" s="116" customFormat="true" ht="24" hidden="false" customHeight="true" outlineLevel="0" collapsed="false">
      <c r="A80" s="107" t="n">
        <v>43240</v>
      </c>
      <c r="B80" s="108"/>
      <c r="C80" s="20" t="s">
        <v>63</v>
      </c>
      <c r="D80" s="20" t="s">
        <v>64</v>
      </c>
      <c r="E80" s="20" t="s">
        <v>65</v>
      </c>
      <c r="F80" s="109" t="n">
        <v>89939</v>
      </c>
      <c r="G80" s="110" t="s">
        <v>765</v>
      </c>
      <c r="H80" s="71"/>
      <c r="I80" s="71"/>
      <c r="J80" s="71"/>
      <c r="K80" s="71" t="n">
        <v>322.87</v>
      </c>
      <c r="L80" s="111"/>
      <c r="M80" s="112" t="n">
        <f aca="false">SUM(H80:J80,K80/1.12)</f>
        <v>288.276785714286</v>
      </c>
      <c r="N80" s="112" t="n">
        <f aca="false">K80/1.12*0.12</f>
        <v>34.5932142857143</v>
      </c>
      <c r="O80" s="112" t="n">
        <f aca="false">-SUM(I80:J80,K80/1.12)*L80</f>
        <v>-0</v>
      </c>
      <c r="P80" s="112"/>
      <c r="Q80" s="112"/>
      <c r="R80" s="112"/>
      <c r="S80" s="112"/>
      <c r="T80" s="113"/>
      <c r="U80" s="113"/>
      <c r="V80" s="113"/>
      <c r="W80" s="113"/>
      <c r="X80" s="113"/>
      <c r="Y80" s="112" t="n">
        <v>288.28</v>
      </c>
      <c r="Z80" s="112"/>
      <c r="AA80" s="112"/>
      <c r="AB80" s="112"/>
      <c r="AC80" s="113"/>
      <c r="AD80" s="113"/>
      <c r="AE80" s="114"/>
      <c r="AF80" s="114"/>
      <c r="AG80" s="112" t="n">
        <f aca="false">-SUM(N80:AF80)</f>
        <v>-322.873214285714</v>
      </c>
      <c r="AH80" s="115" t="n">
        <f aca="false">SUM(H80:K80)+AG80+O80</f>
        <v>-0.00321428571425031</v>
      </c>
    </row>
    <row r="81" s="116" customFormat="true" ht="24" hidden="false" customHeight="true" outlineLevel="0" collapsed="false">
      <c r="A81" s="107" t="n">
        <v>43332</v>
      </c>
      <c r="B81" s="108"/>
      <c r="C81" s="20" t="s">
        <v>203</v>
      </c>
      <c r="D81" s="20" t="s">
        <v>76</v>
      </c>
      <c r="E81" s="20" t="s">
        <v>766</v>
      </c>
      <c r="F81" s="109" t="n">
        <v>29203</v>
      </c>
      <c r="G81" s="110" t="s">
        <v>453</v>
      </c>
      <c r="H81" s="71"/>
      <c r="I81" s="71"/>
      <c r="J81" s="71"/>
      <c r="K81" s="71" t="n">
        <v>900.08</v>
      </c>
      <c r="L81" s="111"/>
      <c r="M81" s="112" t="n">
        <f aca="false">SUM(H81:J81,K81/1.12)</f>
        <v>803.642857142857</v>
      </c>
      <c r="N81" s="112" t="n">
        <f aca="false">K81/1.12*0.12</f>
        <v>96.4371428571429</v>
      </c>
      <c r="O81" s="112" t="n">
        <f aca="false">-SUM(I81:J81,K81/1.12)*L81</f>
        <v>-0</v>
      </c>
      <c r="P81" s="112" t="n">
        <v>803.64</v>
      </c>
      <c r="Q81" s="112"/>
      <c r="R81" s="112"/>
      <c r="S81" s="112"/>
      <c r="T81" s="113"/>
      <c r="U81" s="113"/>
      <c r="V81" s="113"/>
      <c r="W81" s="113"/>
      <c r="X81" s="113"/>
      <c r="Y81" s="112"/>
      <c r="Z81" s="112"/>
      <c r="AA81" s="112"/>
      <c r="AB81" s="112"/>
      <c r="AC81" s="113"/>
      <c r="AD81" s="113"/>
      <c r="AE81" s="114"/>
      <c r="AF81" s="114"/>
      <c r="AG81" s="112" t="n">
        <f aca="false">-SUM(N81:AF81)</f>
        <v>-900.077142857143</v>
      </c>
      <c r="AH81" s="115" t="n">
        <f aca="false">SUM(H81:K81)+AG81+O81</f>
        <v>0.0028571428572377</v>
      </c>
    </row>
    <row r="82" s="116" customFormat="true" ht="21" hidden="false" customHeight="true" outlineLevel="0" collapsed="false">
      <c r="A82" s="107" t="n">
        <v>43332</v>
      </c>
      <c r="B82" s="108"/>
      <c r="C82" s="20" t="s">
        <v>707</v>
      </c>
      <c r="D82" s="20" t="s">
        <v>708</v>
      </c>
      <c r="E82" s="20" t="s">
        <v>709</v>
      </c>
      <c r="F82" s="109" t="n">
        <v>54010</v>
      </c>
      <c r="G82" s="109" t="s">
        <v>40</v>
      </c>
      <c r="H82" s="71"/>
      <c r="I82" s="71"/>
      <c r="J82" s="71"/>
      <c r="K82" s="71" t="n">
        <v>170</v>
      </c>
      <c r="L82" s="111"/>
      <c r="M82" s="112" t="n">
        <f aca="false">SUM(H82:J82,K82/1.12)</f>
        <v>151.785714285714</v>
      </c>
      <c r="N82" s="112" t="n">
        <f aca="false">K82/1.12*0.12</f>
        <v>18.2142857142857</v>
      </c>
      <c r="O82" s="112" t="n">
        <f aca="false">-SUM(I82:J82,K82/1.12)*L82</f>
        <v>-0</v>
      </c>
      <c r="P82" s="112"/>
      <c r="Q82" s="112" t="n">
        <v>151.79</v>
      </c>
      <c r="R82" s="112"/>
      <c r="S82" s="112"/>
      <c r="T82" s="113"/>
      <c r="U82" s="113"/>
      <c r="V82" s="113"/>
      <c r="W82" s="113"/>
      <c r="X82" s="113"/>
      <c r="Y82" s="112"/>
      <c r="Z82" s="112"/>
      <c r="AA82" s="112"/>
      <c r="AB82" s="112"/>
      <c r="AC82" s="113"/>
      <c r="AD82" s="113"/>
      <c r="AE82" s="114"/>
      <c r="AF82" s="114"/>
      <c r="AG82" s="112" t="n">
        <f aca="false">-SUM(N82:AF82)</f>
        <v>-170.004285714286</v>
      </c>
      <c r="AH82" s="115" t="n">
        <f aca="false">SUM(H82:K82)+AG82+O82</f>
        <v>-0.00428571428571445</v>
      </c>
    </row>
    <row r="83" s="116" customFormat="true" ht="24" hidden="false" customHeight="true" outlineLevel="0" collapsed="false">
      <c r="A83" s="107" t="n">
        <v>43332</v>
      </c>
      <c r="B83" s="108"/>
      <c r="C83" s="20" t="s">
        <v>59</v>
      </c>
      <c r="D83" s="20" t="s">
        <v>740</v>
      </c>
      <c r="E83" s="20" t="s">
        <v>741</v>
      </c>
      <c r="F83" s="109" t="n">
        <v>659803</v>
      </c>
      <c r="G83" s="110" t="s">
        <v>767</v>
      </c>
      <c r="H83" s="71"/>
      <c r="I83" s="71"/>
      <c r="J83" s="71"/>
      <c r="K83" s="71" t="n">
        <v>294.25</v>
      </c>
      <c r="L83" s="111"/>
      <c r="M83" s="112" t="n">
        <f aca="false">SUM(H83:J83,K83/1.12)</f>
        <v>262.723214285714</v>
      </c>
      <c r="N83" s="112" t="n">
        <f aca="false">K83/1.12*0.12</f>
        <v>31.5267857142857</v>
      </c>
      <c r="O83" s="112" t="n">
        <f aca="false">-SUM(I83:J83,K83/1.12)*L83</f>
        <v>-0</v>
      </c>
      <c r="P83" s="112"/>
      <c r="Q83" s="112"/>
      <c r="R83" s="112"/>
      <c r="S83" s="112"/>
      <c r="T83" s="113" t="n">
        <v>262.72</v>
      </c>
      <c r="U83" s="113"/>
      <c r="V83" s="113"/>
      <c r="W83" s="113"/>
      <c r="X83" s="113"/>
      <c r="Y83" s="112"/>
      <c r="Z83" s="112"/>
      <c r="AA83" s="112"/>
      <c r="AB83" s="112"/>
      <c r="AC83" s="113"/>
      <c r="AD83" s="113"/>
      <c r="AE83" s="114"/>
      <c r="AF83" s="114"/>
      <c r="AG83" s="112" t="n">
        <f aca="false">-SUM(N83:AF83)</f>
        <v>-294.246785714286</v>
      </c>
      <c r="AH83" s="115" t="n">
        <f aca="false">SUM(H83:K83)+AG83+O83</f>
        <v>0.00321428571425031</v>
      </c>
    </row>
    <row r="84" s="127" customFormat="true" ht="21" hidden="false" customHeight="true" outlineLevel="0" collapsed="false">
      <c r="A84" s="118" t="n">
        <v>43334</v>
      </c>
      <c r="B84" s="119"/>
      <c r="C84" s="36" t="s">
        <v>707</v>
      </c>
      <c r="D84" s="36" t="s">
        <v>708</v>
      </c>
      <c r="E84" s="36" t="s">
        <v>709</v>
      </c>
      <c r="F84" s="120" t="n">
        <v>152035</v>
      </c>
      <c r="G84" s="120" t="s">
        <v>40</v>
      </c>
      <c r="H84" s="80"/>
      <c r="I84" s="80"/>
      <c r="J84" s="80"/>
      <c r="K84" s="80" t="n">
        <v>170</v>
      </c>
      <c r="L84" s="122"/>
      <c r="M84" s="123" t="n">
        <f aca="false">SUM(H84:J84,K84/1.12)</f>
        <v>151.785714285714</v>
      </c>
      <c r="N84" s="123" t="n">
        <f aca="false">K84/1.12*0.12</f>
        <v>18.2142857142857</v>
      </c>
      <c r="O84" s="123" t="n">
        <f aca="false">-SUM(I84:J84,K84/1.12)*L84</f>
        <v>-0</v>
      </c>
      <c r="P84" s="123"/>
      <c r="Q84" s="123" t="n">
        <v>151.79</v>
      </c>
      <c r="R84" s="123"/>
      <c r="S84" s="123"/>
      <c r="T84" s="124"/>
      <c r="U84" s="124"/>
      <c r="V84" s="124"/>
      <c r="W84" s="124"/>
      <c r="X84" s="124"/>
      <c r="Y84" s="123"/>
      <c r="Z84" s="123"/>
      <c r="AA84" s="123"/>
      <c r="AB84" s="123"/>
      <c r="AC84" s="124"/>
      <c r="AD84" s="124"/>
      <c r="AE84" s="125"/>
      <c r="AF84" s="125"/>
      <c r="AG84" s="123" t="n">
        <f aca="false">-SUM(N84:AF84)</f>
        <v>-170.004285714286</v>
      </c>
      <c r="AH84" s="126" t="n">
        <f aca="false">SUM(H84:K84)+AG84+O84</f>
        <v>-0.00428571428571445</v>
      </c>
    </row>
    <row r="85" s="116" customFormat="true" ht="21" hidden="false" customHeight="true" outlineLevel="0" collapsed="false">
      <c r="A85" s="107" t="n">
        <v>43313</v>
      </c>
      <c r="B85" s="108"/>
      <c r="C85" s="20" t="s">
        <v>707</v>
      </c>
      <c r="D85" s="20" t="s">
        <v>708</v>
      </c>
      <c r="E85" s="20" t="s">
        <v>709</v>
      </c>
      <c r="F85" s="109" t="n">
        <v>178149</v>
      </c>
      <c r="G85" s="109" t="s">
        <v>40</v>
      </c>
      <c r="H85" s="71"/>
      <c r="I85" s="71"/>
      <c r="J85" s="71"/>
      <c r="K85" s="71" t="n">
        <v>190</v>
      </c>
      <c r="L85" s="111"/>
      <c r="M85" s="112" t="n">
        <f aca="false">SUM(H85:J85,K85/1.12)</f>
        <v>169.642857142857</v>
      </c>
      <c r="N85" s="112" t="n">
        <f aca="false">K85/1.12*0.12</f>
        <v>20.3571428571429</v>
      </c>
      <c r="O85" s="112" t="n">
        <f aca="false">-SUM(I85:J85,K85/1.12)*L85</f>
        <v>-0</v>
      </c>
      <c r="P85" s="112"/>
      <c r="Q85" s="112" t="n">
        <v>169.64</v>
      </c>
      <c r="R85" s="112"/>
      <c r="S85" s="112"/>
      <c r="T85" s="113"/>
      <c r="U85" s="113"/>
      <c r="V85" s="113"/>
      <c r="W85" s="113"/>
      <c r="X85" s="113"/>
      <c r="Y85" s="112"/>
      <c r="Z85" s="112"/>
      <c r="AA85" s="112"/>
      <c r="AB85" s="112"/>
      <c r="AC85" s="113"/>
      <c r="AD85" s="113"/>
      <c r="AE85" s="114"/>
      <c r="AF85" s="114"/>
      <c r="AG85" s="112" t="n">
        <f aca="false">-SUM(N85:AF85)</f>
        <v>-189.997142857143</v>
      </c>
      <c r="AH85" s="115" t="n">
        <f aca="false">SUM(H85:K85)+AG85+O85</f>
        <v>0.00285714285715244</v>
      </c>
    </row>
    <row r="86" s="116" customFormat="true" ht="21" hidden="false" customHeight="true" outlineLevel="0" collapsed="false">
      <c r="A86" s="107" t="n">
        <v>43334</v>
      </c>
      <c r="B86" s="108"/>
      <c r="C86" s="20" t="s">
        <v>68</v>
      </c>
      <c r="D86" s="20"/>
      <c r="E86" s="20"/>
      <c r="F86" s="109"/>
      <c r="G86" s="110" t="s">
        <v>526</v>
      </c>
      <c r="H86" s="71" t="n">
        <v>40</v>
      </c>
      <c r="I86" s="71"/>
      <c r="J86" s="71"/>
      <c r="K86" s="71"/>
      <c r="L86" s="111"/>
      <c r="M86" s="112" t="n">
        <f aca="false">SUM(H86:J86,K86/1.12)</f>
        <v>40</v>
      </c>
      <c r="N86" s="112" t="n">
        <f aca="false">K86/1.12*0.12</f>
        <v>0</v>
      </c>
      <c r="O86" s="112" t="n">
        <f aca="false">-SUM(I86:J86,K86/1.12)*L86</f>
        <v>-0</v>
      </c>
      <c r="P86" s="112"/>
      <c r="Q86" s="112"/>
      <c r="R86" s="112"/>
      <c r="S86" s="112"/>
      <c r="T86" s="113"/>
      <c r="U86" s="113"/>
      <c r="V86" s="113"/>
      <c r="W86" s="113"/>
      <c r="X86" s="113"/>
      <c r="Y86" s="112"/>
      <c r="Z86" s="112"/>
      <c r="AA86" s="112" t="n">
        <v>40</v>
      </c>
      <c r="AB86" s="112"/>
      <c r="AC86" s="113"/>
      <c r="AD86" s="113"/>
      <c r="AE86" s="114"/>
      <c r="AF86" s="114"/>
      <c r="AG86" s="112" t="n">
        <f aca="false">-SUM(N86:AF86)</f>
        <v>-40</v>
      </c>
      <c r="AH86" s="115" t="n">
        <f aca="false">SUM(H86:K86)+AG86+O86</f>
        <v>0</v>
      </c>
    </row>
    <row r="87" s="116" customFormat="true" ht="21" hidden="false" customHeight="true" outlineLevel="0" collapsed="false">
      <c r="A87" s="107" t="n">
        <v>43334</v>
      </c>
      <c r="B87" s="108"/>
      <c r="C87" s="20" t="s">
        <v>63</v>
      </c>
      <c r="D87" s="20" t="s">
        <v>64</v>
      </c>
      <c r="E87" s="20" t="s">
        <v>65</v>
      </c>
      <c r="F87" s="109" t="n">
        <v>100581</v>
      </c>
      <c r="G87" s="110" t="s">
        <v>768</v>
      </c>
      <c r="H87" s="71"/>
      <c r="I87" s="71"/>
      <c r="J87" s="71"/>
      <c r="K87" s="71" t="n">
        <f aca="false">84.9*2</f>
        <v>169.8</v>
      </c>
      <c r="L87" s="111"/>
      <c r="M87" s="112" t="n">
        <f aca="false">SUM(H87:J87,K87/1.12)</f>
        <v>151.607142857143</v>
      </c>
      <c r="N87" s="112" t="n">
        <f aca="false">K87/1.12*0.12</f>
        <v>18.1928571428571</v>
      </c>
      <c r="O87" s="112" t="n">
        <f aca="false">-SUM(I87:J87,K87/1.12)*L87</f>
        <v>-0</v>
      </c>
      <c r="P87" s="112" t="n">
        <v>151.61</v>
      </c>
      <c r="Q87" s="112"/>
      <c r="R87" s="112"/>
      <c r="S87" s="112"/>
      <c r="T87" s="113"/>
      <c r="U87" s="113"/>
      <c r="V87" s="113"/>
      <c r="W87" s="113"/>
      <c r="X87" s="113"/>
      <c r="Y87" s="112"/>
      <c r="Z87" s="112"/>
      <c r="AA87" s="112"/>
      <c r="AB87" s="112"/>
      <c r="AC87" s="113"/>
      <c r="AD87" s="113"/>
      <c r="AE87" s="114"/>
      <c r="AF87" s="114"/>
      <c r="AG87" s="112" t="n">
        <f aca="false">-SUM(N87:AF87)</f>
        <v>-169.802857142857</v>
      </c>
      <c r="AH87" s="115" t="n">
        <f aca="false">SUM(H87:K87)+AG87+O87</f>
        <v>-0.00285714285715244</v>
      </c>
    </row>
    <row r="88" s="116" customFormat="true" ht="21" hidden="false" customHeight="true" outlineLevel="0" collapsed="false">
      <c r="A88" s="107" t="n">
        <v>43334</v>
      </c>
      <c r="B88" s="108"/>
      <c r="C88" s="20" t="s">
        <v>63</v>
      </c>
      <c r="D88" s="20" t="s">
        <v>64</v>
      </c>
      <c r="E88" s="20" t="s">
        <v>65</v>
      </c>
      <c r="F88" s="109" t="n">
        <v>100581</v>
      </c>
      <c r="G88" s="110" t="s">
        <v>82</v>
      </c>
      <c r="H88" s="71"/>
      <c r="I88" s="71"/>
      <c r="J88" s="71" t="n">
        <v>113</v>
      </c>
      <c r="K88" s="71"/>
      <c r="L88" s="111"/>
      <c r="M88" s="112" t="n">
        <f aca="false">SUM(H88:J88,K88/1.12)</f>
        <v>113</v>
      </c>
      <c r="N88" s="112" t="n">
        <f aca="false">K88/1.12*0.12</f>
        <v>0</v>
      </c>
      <c r="O88" s="112" t="n">
        <f aca="false">-SUM(I88:J88,K88/1.12)*L88</f>
        <v>-0</v>
      </c>
      <c r="P88" s="112" t="n">
        <v>113</v>
      </c>
      <c r="Q88" s="112"/>
      <c r="R88" s="112"/>
      <c r="S88" s="112"/>
      <c r="T88" s="113"/>
      <c r="U88" s="113"/>
      <c r="V88" s="113"/>
      <c r="W88" s="113"/>
      <c r="X88" s="113"/>
      <c r="Y88" s="112"/>
      <c r="Z88" s="112"/>
      <c r="AA88" s="112"/>
      <c r="AB88" s="112"/>
      <c r="AC88" s="113"/>
      <c r="AD88" s="113"/>
      <c r="AE88" s="114"/>
      <c r="AF88" s="114"/>
      <c r="AG88" s="112" t="n">
        <f aca="false">-SUM(N88:AF88)</f>
        <v>-113</v>
      </c>
      <c r="AH88" s="115" t="n">
        <f aca="false">SUM(H88:K88)+AG88+O88</f>
        <v>0</v>
      </c>
    </row>
    <row r="89" s="116" customFormat="true" ht="21" hidden="false" customHeight="true" outlineLevel="0" collapsed="false">
      <c r="A89" s="107" t="n">
        <v>43334</v>
      </c>
      <c r="B89" s="108"/>
      <c r="C89" s="20" t="s">
        <v>63</v>
      </c>
      <c r="D89" s="20" t="s">
        <v>64</v>
      </c>
      <c r="E89" s="20" t="s">
        <v>65</v>
      </c>
      <c r="F89" s="109" t="n">
        <v>100581</v>
      </c>
      <c r="G89" s="110" t="s">
        <v>769</v>
      </c>
      <c r="H89" s="71"/>
      <c r="I89" s="71"/>
      <c r="J89" s="71"/>
      <c r="K89" s="71" t="n">
        <f aca="false">68.75*2+45.85</f>
        <v>183.35</v>
      </c>
      <c r="L89" s="111"/>
      <c r="M89" s="112" t="n">
        <f aca="false">SUM(H89:J89,K89/1.12)</f>
        <v>163.705357142857</v>
      </c>
      <c r="N89" s="112" t="n">
        <f aca="false">K89/1.12*0.12</f>
        <v>19.6446428571429</v>
      </c>
      <c r="O89" s="112" t="n">
        <f aca="false">-SUM(I89:J89,K89/1.12)*L89</f>
        <v>-0</v>
      </c>
      <c r="P89" s="112"/>
      <c r="Q89" s="112"/>
      <c r="R89" s="112" t="n">
        <v>163.71</v>
      </c>
      <c r="S89" s="112"/>
      <c r="T89" s="113"/>
      <c r="U89" s="113"/>
      <c r="V89" s="113"/>
      <c r="W89" s="113"/>
      <c r="X89" s="113"/>
      <c r="Y89" s="112"/>
      <c r="Z89" s="112"/>
      <c r="AA89" s="112"/>
      <c r="AB89" s="112"/>
      <c r="AC89" s="113"/>
      <c r="AD89" s="113"/>
      <c r="AE89" s="114"/>
      <c r="AF89" s="114"/>
      <c r="AG89" s="112" t="n">
        <f aca="false">-SUM(N89:AF89)</f>
        <v>-183.354642857143</v>
      </c>
      <c r="AH89" s="115" t="n">
        <f aca="false">SUM(H89:K89)+AG89+O89</f>
        <v>-0.00464285714286916</v>
      </c>
    </row>
    <row r="90" s="116" customFormat="true" ht="21" hidden="false" customHeight="true" outlineLevel="0" collapsed="false">
      <c r="A90" s="107" t="n">
        <v>43334</v>
      </c>
      <c r="B90" s="108"/>
      <c r="C90" s="20" t="s">
        <v>45</v>
      </c>
      <c r="D90" s="20"/>
      <c r="E90" s="20"/>
      <c r="F90" s="109"/>
      <c r="G90" s="110" t="s">
        <v>197</v>
      </c>
      <c r="H90" s="71" t="n">
        <v>100</v>
      </c>
      <c r="I90" s="71"/>
      <c r="J90" s="71"/>
      <c r="K90" s="71"/>
      <c r="L90" s="111"/>
      <c r="M90" s="112" t="n">
        <f aca="false">SUM(H90:J90,K90/1.12)</f>
        <v>100</v>
      </c>
      <c r="N90" s="112" t="n">
        <f aca="false">K90/1.12*0.12</f>
        <v>0</v>
      </c>
      <c r="O90" s="112" t="n">
        <f aca="false">-SUM(I90:J90,K90/1.12)*L90</f>
        <v>-0</v>
      </c>
      <c r="P90" s="112"/>
      <c r="Q90" s="112"/>
      <c r="R90" s="112"/>
      <c r="S90" s="112"/>
      <c r="T90" s="113"/>
      <c r="U90" s="113"/>
      <c r="V90" s="113"/>
      <c r="W90" s="113"/>
      <c r="X90" s="113"/>
      <c r="Y90" s="112"/>
      <c r="Z90" s="112"/>
      <c r="AA90" s="112" t="n">
        <v>100</v>
      </c>
      <c r="AB90" s="112"/>
      <c r="AC90" s="113"/>
      <c r="AD90" s="113"/>
      <c r="AE90" s="114"/>
      <c r="AF90" s="114"/>
      <c r="AG90" s="112" t="n">
        <f aca="false">-SUM(N90:AF90)</f>
        <v>-100</v>
      </c>
      <c r="AH90" s="115" t="n">
        <f aca="false">SUM(H90:K90)+AG90+O90</f>
        <v>0</v>
      </c>
    </row>
    <row r="91" s="116" customFormat="true" ht="21" hidden="false" customHeight="true" outlineLevel="0" collapsed="false">
      <c r="A91" s="107" t="n">
        <v>43334</v>
      </c>
      <c r="B91" s="108"/>
      <c r="C91" s="20" t="s">
        <v>41</v>
      </c>
      <c r="D91" s="20" t="s">
        <v>88</v>
      </c>
      <c r="E91" s="20" t="s">
        <v>43</v>
      </c>
      <c r="F91" s="109" t="n">
        <v>2603</v>
      </c>
      <c r="G91" s="110" t="s">
        <v>172</v>
      </c>
      <c r="H91" s="71"/>
      <c r="I91" s="71"/>
      <c r="J91" s="71" t="n">
        <v>1050</v>
      </c>
      <c r="K91" s="71"/>
      <c r="L91" s="111"/>
      <c r="M91" s="112" t="n">
        <f aca="false">SUM(H91:J91,K91/1.12)</f>
        <v>1050</v>
      </c>
      <c r="N91" s="112" t="n">
        <f aca="false">K91/1.12*0.12</f>
        <v>0</v>
      </c>
      <c r="O91" s="112" t="n">
        <f aca="false">-SUM(I91:J91,K91/1.12)*L91</f>
        <v>-0</v>
      </c>
      <c r="P91" s="112" t="n">
        <v>1050</v>
      </c>
      <c r="Q91" s="112"/>
      <c r="R91" s="112"/>
      <c r="S91" s="112"/>
      <c r="T91" s="113"/>
      <c r="U91" s="113"/>
      <c r="V91" s="113"/>
      <c r="W91" s="113"/>
      <c r="X91" s="113"/>
      <c r="Y91" s="112"/>
      <c r="Z91" s="112"/>
      <c r="AA91" s="112"/>
      <c r="AB91" s="112"/>
      <c r="AC91" s="113"/>
      <c r="AD91" s="113"/>
      <c r="AE91" s="114"/>
      <c r="AF91" s="114"/>
      <c r="AG91" s="112" t="n">
        <f aca="false">-SUM(N91:AF91)</f>
        <v>-1050</v>
      </c>
      <c r="AH91" s="115" t="n">
        <f aca="false">SUM(H91:K91)+AG91+O91</f>
        <v>0</v>
      </c>
    </row>
    <row r="92" s="116" customFormat="true" ht="21" hidden="false" customHeight="true" outlineLevel="0" collapsed="false">
      <c r="A92" s="107" t="n">
        <v>43335</v>
      </c>
      <c r="B92" s="108"/>
      <c r="C92" s="20" t="s">
        <v>707</v>
      </c>
      <c r="D92" s="20" t="s">
        <v>708</v>
      </c>
      <c r="E92" s="20" t="s">
        <v>709</v>
      </c>
      <c r="F92" s="109" t="n">
        <v>54480</v>
      </c>
      <c r="G92" s="110" t="s">
        <v>40</v>
      </c>
      <c r="H92" s="71"/>
      <c r="I92" s="71"/>
      <c r="J92" s="71"/>
      <c r="K92" s="71" t="n">
        <v>170</v>
      </c>
      <c r="L92" s="111"/>
      <c r="M92" s="112" t="n">
        <f aca="false">SUM(H92:J92,K92/1.12)</f>
        <v>151.785714285714</v>
      </c>
      <c r="N92" s="112" t="n">
        <f aca="false">K92/1.12*0.12</f>
        <v>18.2142857142857</v>
      </c>
      <c r="O92" s="112" t="n">
        <f aca="false">-SUM(I92:J92,K92/1.12)*L92</f>
        <v>-0</v>
      </c>
      <c r="P92" s="112"/>
      <c r="Q92" s="112" t="n">
        <v>151.79</v>
      </c>
      <c r="R92" s="112"/>
      <c r="S92" s="112"/>
      <c r="T92" s="113"/>
      <c r="U92" s="113"/>
      <c r="V92" s="113"/>
      <c r="W92" s="113"/>
      <c r="X92" s="113"/>
      <c r="Y92" s="112"/>
      <c r="Z92" s="112"/>
      <c r="AA92" s="112"/>
      <c r="AB92" s="112"/>
      <c r="AC92" s="113"/>
      <c r="AD92" s="113"/>
      <c r="AE92" s="114"/>
      <c r="AF92" s="114"/>
      <c r="AG92" s="112" t="n">
        <f aca="false">-SUM(N92:AF92)</f>
        <v>-170.004285714286</v>
      </c>
      <c r="AH92" s="115" t="n">
        <f aca="false">SUM(H92:K92)+AG92+O92</f>
        <v>-0.00428571428571445</v>
      </c>
    </row>
    <row r="93" s="116" customFormat="true" ht="21" hidden="false" customHeight="true" outlineLevel="0" collapsed="false">
      <c r="A93" s="107" t="n">
        <v>43335</v>
      </c>
      <c r="B93" s="108"/>
      <c r="C93" s="20" t="s">
        <v>45</v>
      </c>
      <c r="D93" s="20"/>
      <c r="E93" s="20"/>
      <c r="F93" s="109"/>
      <c r="G93" s="110" t="s">
        <v>770</v>
      </c>
      <c r="H93" s="71" t="n">
        <v>200</v>
      </c>
      <c r="I93" s="71"/>
      <c r="J93" s="71"/>
      <c r="K93" s="71"/>
      <c r="L93" s="111"/>
      <c r="M93" s="112" t="n">
        <f aca="false">SUM(H93:J93,K93/1.12)</f>
        <v>200</v>
      </c>
      <c r="N93" s="112" t="n">
        <f aca="false">K93/1.12*0.12</f>
        <v>0</v>
      </c>
      <c r="O93" s="112" t="n">
        <f aca="false">-SUM(I93:J93,K93/1.12)*L93</f>
        <v>-0</v>
      </c>
      <c r="P93" s="112"/>
      <c r="Q93" s="112"/>
      <c r="R93" s="112"/>
      <c r="S93" s="112"/>
      <c r="T93" s="113"/>
      <c r="U93" s="113"/>
      <c r="V93" s="113"/>
      <c r="W93" s="113"/>
      <c r="X93" s="113"/>
      <c r="Y93" s="112"/>
      <c r="Z93" s="112" t="n">
        <v>200</v>
      </c>
      <c r="AA93" s="112"/>
      <c r="AB93" s="112"/>
      <c r="AC93" s="113"/>
      <c r="AD93" s="113"/>
      <c r="AE93" s="114"/>
      <c r="AF93" s="114"/>
      <c r="AG93" s="112" t="n">
        <f aca="false">-SUM(N93:AF93)</f>
        <v>-200</v>
      </c>
      <c r="AH93" s="115" t="n">
        <f aca="false">SUM(H93:K93)+AG93+O93</f>
        <v>0</v>
      </c>
    </row>
    <row r="94" s="116" customFormat="true" ht="21" hidden="false" customHeight="true" outlineLevel="0" collapsed="false">
      <c r="A94" s="107" t="n">
        <v>43335</v>
      </c>
      <c r="B94" s="108"/>
      <c r="C94" s="20" t="s">
        <v>45</v>
      </c>
      <c r="D94" s="20"/>
      <c r="E94" s="20"/>
      <c r="F94" s="109"/>
      <c r="G94" s="110" t="s">
        <v>771</v>
      </c>
      <c r="H94" s="71" t="n">
        <v>50</v>
      </c>
      <c r="I94" s="71"/>
      <c r="J94" s="71"/>
      <c r="K94" s="71"/>
      <c r="L94" s="111"/>
      <c r="M94" s="112" t="n">
        <f aca="false">SUM(H94:J94,K94/1.12)</f>
        <v>50</v>
      </c>
      <c r="N94" s="112" t="n">
        <f aca="false">K94/1.12*0.12</f>
        <v>0</v>
      </c>
      <c r="O94" s="112" t="n">
        <f aca="false">-SUM(I94:J94,K94/1.12)*L94</f>
        <v>-0</v>
      </c>
      <c r="P94" s="112"/>
      <c r="Q94" s="112"/>
      <c r="R94" s="112"/>
      <c r="S94" s="112"/>
      <c r="T94" s="113"/>
      <c r="U94" s="113"/>
      <c r="V94" s="113"/>
      <c r="W94" s="113"/>
      <c r="X94" s="113"/>
      <c r="Y94" s="112"/>
      <c r="Z94" s="112"/>
      <c r="AA94" s="112" t="n">
        <v>50</v>
      </c>
      <c r="AB94" s="112"/>
      <c r="AC94" s="113"/>
      <c r="AD94" s="113"/>
      <c r="AE94" s="114"/>
      <c r="AF94" s="114"/>
      <c r="AG94" s="112" t="n">
        <f aca="false">-SUM(N94:AF94)</f>
        <v>-50</v>
      </c>
      <c r="AH94" s="115" t="n">
        <f aca="false">SUM(H94:K94)+AG94+O94</f>
        <v>0</v>
      </c>
    </row>
    <row r="95" s="116" customFormat="true" ht="21" hidden="false" customHeight="true" outlineLevel="0" collapsed="false">
      <c r="A95" s="107" t="n">
        <v>43336</v>
      </c>
      <c r="B95" s="108"/>
      <c r="C95" s="20" t="s">
        <v>707</v>
      </c>
      <c r="D95" s="20" t="s">
        <v>708</v>
      </c>
      <c r="E95" s="20" t="s">
        <v>709</v>
      </c>
      <c r="F95" s="109" t="n">
        <v>58023</v>
      </c>
      <c r="G95" s="109" t="s">
        <v>40</v>
      </c>
      <c r="H95" s="71"/>
      <c r="I95" s="71"/>
      <c r="J95" s="71"/>
      <c r="K95" s="71" t="n">
        <v>170</v>
      </c>
      <c r="L95" s="111"/>
      <c r="M95" s="112" t="n">
        <f aca="false">SUM(H95:J95,K95/1.12)</f>
        <v>151.785714285714</v>
      </c>
      <c r="N95" s="112" t="n">
        <f aca="false">K95/1.12*0.12</f>
        <v>18.2142857142857</v>
      </c>
      <c r="O95" s="112" t="n">
        <f aca="false">-SUM(I95:J95,K95/1.12)*L95</f>
        <v>-0</v>
      </c>
      <c r="P95" s="112"/>
      <c r="Q95" s="112" t="n">
        <v>151.79</v>
      </c>
      <c r="R95" s="112"/>
      <c r="S95" s="112"/>
      <c r="T95" s="113"/>
      <c r="U95" s="113"/>
      <c r="V95" s="113"/>
      <c r="W95" s="113"/>
      <c r="X95" s="113"/>
      <c r="Y95" s="112"/>
      <c r="Z95" s="112"/>
      <c r="AA95" s="112"/>
      <c r="AB95" s="112"/>
      <c r="AC95" s="113"/>
      <c r="AD95" s="113"/>
      <c r="AE95" s="114"/>
      <c r="AF95" s="114"/>
      <c r="AG95" s="112" t="n">
        <f aca="false">-SUM(N95:AF95)</f>
        <v>-170.004285714286</v>
      </c>
      <c r="AH95" s="115" t="n">
        <f aca="false">SUM(H95:K95)+AG95+O95</f>
        <v>-0.00428571428571445</v>
      </c>
    </row>
    <row r="96" s="116" customFormat="true" ht="21" hidden="false" customHeight="true" outlineLevel="0" collapsed="false">
      <c r="A96" s="107" t="n">
        <v>43336</v>
      </c>
      <c r="B96" s="108"/>
      <c r="C96" s="20" t="s">
        <v>63</v>
      </c>
      <c r="D96" s="20" t="s">
        <v>64</v>
      </c>
      <c r="E96" s="20" t="s">
        <v>65</v>
      </c>
      <c r="F96" s="109" t="n">
        <v>131751</v>
      </c>
      <c r="G96" s="110" t="s">
        <v>772</v>
      </c>
      <c r="H96" s="71"/>
      <c r="I96" s="71"/>
      <c r="J96" s="71"/>
      <c r="K96" s="71" t="n">
        <f aca="false">752.14+90.26</f>
        <v>842.4</v>
      </c>
      <c r="L96" s="111"/>
      <c r="M96" s="112" t="n">
        <f aca="false">SUM(H96:J96,K96/1.12)</f>
        <v>752.142857142857</v>
      </c>
      <c r="N96" s="112" t="n">
        <f aca="false">K96/1.12*0.12</f>
        <v>90.2571428571428</v>
      </c>
      <c r="O96" s="112" t="n">
        <f aca="false">-SUM(I96:J96,K96/1.12)*L96</f>
        <v>-0</v>
      </c>
      <c r="P96" s="112" t="n">
        <v>752.14</v>
      </c>
      <c r="Q96" s="112"/>
      <c r="R96" s="112"/>
      <c r="S96" s="112"/>
      <c r="T96" s="113"/>
      <c r="U96" s="113"/>
      <c r="V96" s="113"/>
      <c r="W96" s="113"/>
      <c r="X96" s="113"/>
      <c r="Y96" s="112"/>
      <c r="Z96" s="112"/>
      <c r="AA96" s="112"/>
      <c r="AB96" s="112"/>
      <c r="AC96" s="113"/>
      <c r="AD96" s="113"/>
      <c r="AE96" s="114"/>
      <c r="AF96" s="114"/>
      <c r="AG96" s="112" t="n">
        <f aca="false">-SUM(N96:AF96)</f>
        <v>-842.397142857143</v>
      </c>
      <c r="AH96" s="115" t="n">
        <f aca="false">SUM(H96:K96)+AG96+O96</f>
        <v>0.00285714285712402</v>
      </c>
    </row>
    <row r="97" s="116" customFormat="true" ht="21" hidden="false" customHeight="true" outlineLevel="0" collapsed="false">
      <c r="A97" s="107" t="n">
        <v>43336</v>
      </c>
      <c r="B97" s="108"/>
      <c r="C97" s="20" t="s">
        <v>63</v>
      </c>
      <c r="D97" s="20" t="s">
        <v>64</v>
      </c>
      <c r="E97" s="20" t="s">
        <v>65</v>
      </c>
      <c r="F97" s="109" t="n">
        <v>131751</v>
      </c>
      <c r="G97" s="110" t="s">
        <v>773</v>
      </c>
      <c r="H97" s="71"/>
      <c r="I97" s="71"/>
      <c r="J97" s="71" t="n">
        <v>216.55</v>
      </c>
      <c r="K97" s="71"/>
      <c r="L97" s="111"/>
      <c r="M97" s="112" t="n">
        <f aca="false">SUM(H97:J97,K97/1.12)</f>
        <v>216.55</v>
      </c>
      <c r="N97" s="112" t="n">
        <f aca="false">K97/1.12*0.12</f>
        <v>0</v>
      </c>
      <c r="O97" s="112" t="n">
        <f aca="false">-SUM(I97:J97,K97/1.12)*L97</f>
        <v>-0</v>
      </c>
      <c r="P97" s="112" t="n">
        <v>216.55</v>
      </c>
      <c r="Q97" s="112"/>
      <c r="R97" s="112"/>
      <c r="S97" s="112"/>
      <c r="T97" s="113"/>
      <c r="U97" s="113"/>
      <c r="V97" s="113"/>
      <c r="W97" s="113"/>
      <c r="X97" s="113"/>
      <c r="Y97" s="112"/>
      <c r="Z97" s="112"/>
      <c r="AA97" s="112"/>
      <c r="AB97" s="112"/>
      <c r="AC97" s="113"/>
      <c r="AD97" s="113"/>
      <c r="AE97" s="114"/>
      <c r="AF97" s="114"/>
      <c r="AG97" s="112" t="n">
        <f aca="false">-SUM(N97:AF97)</f>
        <v>-216.55</v>
      </c>
      <c r="AH97" s="115" t="n">
        <f aca="false">SUM(H97:K97)+AG97+O97</f>
        <v>0</v>
      </c>
    </row>
    <row r="98" s="116" customFormat="true" ht="21" hidden="false" customHeight="true" outlineLevel="0" collapsed="false">
      <c r="A98" s="107" t="n">
        <v>43336</v>
      </c>
      <c r="B98" s="108"/>
      <c r="C98" s="20" t="s">
        <v>747</v>
      </c>
      <c r="D98" s="20" t="s">
        <v>748</v>
      </c>
      <c r="E98" s="20" t="s">
        <v>278</v>
      </c>
      <c r="F98" s="109" t="n">
        <v>31555</v>
      </c>
      <c r="G98" s="110" t="s">
        <v>595</v>
      </c>
      <c r="H98" s="71"/>
      <c r="I98" s="71"/>
      <c r="J98" s="71"/>
      <c r="K98" s="71" t="n">
        <v>250</v>
      </c>
      <c r="L98" s="111"/>
      <c r="M98" s="112" t="n">
        <f aca="false">SUM(H98:J98,K98/1.12)</f>
        <v>223.214285714286</v>
      </c>
      <c r="N98" s="112" t="n">
        <f aca="false">K98/1.12*0.12</f>
        <v>26.7857142857143</v>
      </c>
      <c r="O98" s="112" t="n">
        <f aca="false">-SUM(I98:J98,K98/1.12)*L98</f>
        <v>-0</v>
      </c>
      <c r="P98" s="112" t="n">
        <v>223.21</v>
      </c>
      <c r="Q98" s="112"/>
      <c r="R98" s="112"/>
      <c r="S98" s="112"/>
      <c r="T98" s="113"/>
      <c r="U98" s="113"/>
      <c r="V98" s="113"/>
      <c r="W98" s="113"/>
      <c r="X98" s="113"/>
      <c r="Y98" s="112"/>
      <c r="Z98" s="112"/>
      <c r="AA98" s="112"/>
      <c r="AB98" s="112"/>
      <c r="AC98" s="113"/>
      <c r="AD98" s="113"/>
      <c r="AE98" s="114"/>
      <c r="AF98" s="114"/>
      <c r="AG98" s="112" t="n">
        <f aca="false">-SUM(N98:AF98)</f>
        <v>-249.995714285714</v>
      </c>
      <c r="AH98" s="115" t="n">
        <f aca="false">SUM(H98:K98)+AG98+O98</f>
        <v>0.00428571428571445</v>
      </c>
    </row>
    <row r="99" s="116" customFormat="true" ht="21" hidden="false" customHeight="true" outlineLevel="0" collapsed="false">
      <c r="A99" s="107" t="n">
        <v>43337</v>
      </c>
      <c r="B99" s="108"/>
      <c r="C99" s="20" t="s">
        <v>774</v>
      </c>
      <c r="D99" s="20" t="s">
        <v>775</v>
      </c>
      <c r="E99" s="20" t="s">
        <v>776</v>
      </c>
      <c r="F99" s="109" t="n">
        <v>3364</v>
      </c>
      <c r="G99" s="109" t="s">
        <v>777</v>
      </c>
      <c r="H99" s="71"/>
      <c r="I99" s="71"/>
      <c r="J99" s="71"/>
      <c r="K99" s="71" t="n">
        <v>1500</v>
      </c>
      <c r="L99" s="111"/>
      <c r="M99" s="112" t="n">
        <f aca="false">SUM(H99:J99,K99/1.12)</f>
        <v>1339.28571428571</v>
      </c>
      <c r="N99" s="112" t="n">
        <f aca="false">K99/1.12*0.12</f>
        <v>160.714285714286</v>
      </c>
      <c r="O99" s="112" t="n">
        <f aca="false">-SUM(I99:J99,K99/1.12)*L99</f>
        <v>-0</v>
      </c>
      <c r="P99" s="112"/>
      <c r="Q99" s="112"/>
      <c r="R99" s="112" t="n">
        <v>1339.29</v>
      </c>
      <c r="S99" s="112"/>
      <c r="T99" s="113"/>
      <c r="U99" s="113"/>
      <c r="V99" s="113"/>
      <c r="W99" s="113"/>
      <c r="X99" s="113"/>
      <c r="Y99" s="112"/>
      <c r="Z99" s="112"/>
      <c r="AA99" s="112"/>
      <c r="AB99" s="112"/>
      <c r="AC99" s="113"/>
      <c r="AD99" s="113"/>
      <c r="AE99" s="114"/>
      <c r="AF99" s="114"/>
      <c r="AG99" s="112" t="n">
        <f aca="false">-SUM(N99:AF99)</f>
        <v>-1500.00428571429</v>
      </c>
      <c r="AH99" s="115" t="n">
        <f aca="false">SUM(H99:K99)+AG99+O99</f>
        <v>-0.00428571428574287</v>
      </c>
    </row>
    <row r="100" s="116" customFormat="true" ht="21" hidden="false" customHeight="true" outlineLevel="0" collapsed="false">
      <c r="A100" s="107" t="n">
        <v>43340</v>
      </c>
      <c r="B100" s="108"/>
      <c r="C100" s="20" t="s">
        <v>747</v>
      </c>
      <c r="D100" s="20" t="s">
        <v>748</v>
      </c>
      <c r="E100" s="20" t="s">
        <v>278</v>
      </c>
      <c r="F100" s="109" t="n">
        <v>31561</v>
      </c>
      <c r="G100" s="110" t="s">
        <v>595</v>
      </c>
      <c r="H100" s="71"/>
      <c r="I100" s="71"/>
      <c r="J100" s="71"/>
      <c r="K100" s="71" t="n">
        <v>299</v>
      </c>
      <c r="L100" s="111"/>
      <c r="M100" s="112" t="n">
        <f aca="false">SUM(H100:J100,K100/1.12)</f>
        <v>266.964285714286</v>
      </c>
      <c r="N100" s="112" t="n">
        <f aca="false">K100/1.12*0.12</f>
        <v>32.0357142857143</v>
      </c>
      <c r="O100" s="112" t="n">
        <f aca="false">-SUM(I100:J100,K100/1.12)*L100</f>
        <v>-0</v>
      </c>
      <c r="P100" s="112" t="n">
        <v>266.96</v>
      </c>
      <c r="Q100" s="112"/>
      <c r="R100" s="112"/>
      <c r="S100" s="112"/>
      <c r="T100" s="113"/>
      <c r="U100" s="113"/>
      <c r="V100" s="113"/>
      <c r="W100" s="113"/>
      <c r="X100" s="113"/>
      <c r="Y100" s="112"/>
      <c r="Z100" s="112"/>
      <c r="AA100" s="112"/>
      <c r="AB100" s="112"/>
      <c r="AC100" s="113"/>
      <c r="AD100" s="113"/>
      <c r="AE100" s="114"/>
      <c r="AF100" s="114"/>
      <c r="AG100" s="112" t="n">
        <f aca="false">-SUM(N100:AF100)</f>
        <v>-298.995714285714</v>
      </c>
      <c r="AH100" s="115" t="n">
        <f aca="false">SUM(H100:K100)+AG100+O100</f>
        <v>0.00428571428574287</v>
      </c>
    </row>
    <row r="101" s="116" customFormat="true" ht="21" hidden="false" customHeight="true" outlineLevel="0" collapsed="false">
      <c r="A101" s="107" t="n">
        <v>43340</v>
      </c>
      <c r="B101" s="108"/>
      <c r="C101" s="20" t="s">
        <v>747</v>
      </c>
      <c r="D101" s="20" t="s">
        <v>748</v>
      </c>
      <c r="E101" s="20" t="s">
        <v>278</v>
      </c>
      <c r="F101" s="109" t="n">
        <v>316942</v>
      </c>
      <c r="G101" s="110" t="s">
        <v>778</v>
      </c>
      <c r="H101" s="71"/>
      <c r="I101" s="71"/>
      <c r="J101" s="71"/>
      <c r="K101" s="71" t="n">
        <v>175</v>
      </c>
      <c r="L101" s="111"/>
      <c r="M101" s="112" t="n">
        <f aca="false">SUM(H101:J101,K101/1.12)</f>
        <v>156.25</v>
      </c>
      <c r="N101" s="112" t="n">
        <f aca="false">K101/1.12*0.12</f>
        <v>18.75</v>
      </c>
      <c r="O101" s="112" t="n">
        <f aca="false">-SUM(I101:J101,K101/1.12)*L101</f>
        <v>-0</v>
      </c>
      <c r="P101" s="112" t="n">
        <v>156.25</v>
      </c>
      <c r="Q101" s="112"/>
      <c r="R101" s="112"/>
      <c r="S101" s="112"/>
      <c r="T101" s="113"/>
      <c r="U101" s="113"/>
      <c r="V101" s="113"/>
      <c r="W101" s="113"/>
      <c r="X101" s="113"/>
      <c r="Y101" s="112"/>
      <c r="Z101" s="112"/>
      <c r="AA101" s="112"/>
      <c r="AB101" s="112"/>
      <c r="AC101" s="113"/>
      <c r="AD101" s="113"/>
      <c r="AE101" s="114"/>
      <c r="AF101" s="114"/>
      <c r="AG101" s="112" t="n">
        <f aca="false">-SUM(N101:AF101)</f>
        <v>-175</v>
      </c>
      <c r="AH101" s="115" t="n">
        <f aca="false">SUM(H101:K101)+AG101+O101</f>
        <v>0</v>
      </c>
    </row>
    <row r="102" s="116" customFormat="true" ht="21" hidden="false" customHeight="true" outlineLevel="0" collapsed="false">
      <c r="A102" s="107" t="n">
        <v>43340</v>
      </c>
      <c r="B102" s="108"/>
      <c r="C102" s="20" t="s">
        <v>615</v>
      </c>
      <c r="D102" s="20"/>
      <c r="E102" s="20"/>
      <c r="F102" s="109"/>
      <c r="G102" s="110" t="s">
        <v>779</v>
      </c>
      <c r="H102" s="71"/>
      <c r="I102" s="71"/>
      <c r="J102" s="71" t="n">
        <v>1250</v>
      </c>
      <c r="K102" s="71"/>
      <c r="L102" s="111"/>
      <c r="M102" s="112" t="n">
        <f aca="false">SUM(H102:J102,K102/1.12)</f>
        <v>1250</v>
      </c>
      <c r="N102" s="112" t="n">
        <f aca="false">K102/1.12*0.12</f>
        <v>0</v>
      </c>
      <c r="O102" s="112" t="n">
        <f aca="false">-SUM(I102:J102,K102/1.12)*L102</f>
        <v>-0</v>
      </c>
      <c r="P102" s="112" t="n">
        <v>1250</v>
      </c>
      <c r="Q102" s="112"/>
      <c r="R102" s="112"/>
      <c r="S102" s="112"/>
      <c r="T102" s="113"/>
      <c r="U102" s="113"/>
      <c r="V102" s="113"/>
      <c r="W102" s="113"/>
      <c r="X102" s="113"/>
      <c r="Y102" s="112"/>
      <c r="Z102" s="112"/>
      <c r="AA102" s="112"/>
      <c r="AB102" s="112"/>
      <c r="AC102" s="113"/>
      <c r="AD102" s="113"/>
      <c r="AE102" s="114"/>
      <c r="AF102" s="114"/>
      <c r="AG102" s="112" t="n">
        <f aca="false">-SUM(N102:AF102)</f>
        <v>-1250</v>
      </c>
      <c r="AH102" s="115" t="n">
        <f aca="false">SUM(H102:K102)+AG102+O102</f>
        <v>0</v>
      </c>
    </row>
    <row r="103" s="116" customFormat="true" ht="21" hidden="false" customHeight="true" outlineLevel="0" collapsed="false">
      <c r="A103" s="107" t="n">
        <v>43340</v>
      </c>
      <c r="B103" s="108"/>
      <c r="C103" s="20" t="s">
        <v>68</v>
      </c>
      <c r="D103" s="20"/>
      <c r="E103" s="20"/>
      <c r="F103" s="109"/>
      <c r="G103" s="110" t="s">
        <v>780</v>
      </c>
      <c r="H103" s="71" t="n">
        <v>40</v>
      </c>
      <c r="I103" s="71"/>
      <c r="J103" s="71"/>
      <c r="K103" s="71"/>
      <c r="L103" s="111"/>
      <c r="M103" s="112" t="n">
        <f aca="false">SUM(H103:J103,K103/1.12)</f>
        <v>40</v>
      </c>
      <c r="N103" s="112" t="n">
        <f aca="false">K103/1.12*0.12</f>
        <v>0</v>
      </c>
      <c r="O103" s="112" t="n">
        <f aca="false">-SUM(I103:J103,K103/1.12)*L103</f>
        <v>-0</v>
      </c>
      <c r="P103" s="112"/>
      <c r="Q103" s="112"/>
      <c r="R103" s="112"/>
      <c r="S103" s="112"/>
      <c r="T103" s="113"/>
      <c r="U103" s="113"/>
      <c r="V103" s="113"/>
      <c r="W103" s="113"/>
      <c r="X103" s="113"/>
      <c r="Y103" s="112"/>
      <c r="Z103" s="112"/>
      <c r="AA103" s="112" t="n">
        <v>40</v>
      </c>
      <c r="AB103" s="112"/>
      <c r="AC103" s="113"/>
      <c r="AD103" s="113"/>
      <c r="AE103" s="114"/>
      <c r="AF103" s="114"/>
      <c r="AG103" s="112" t="n">
        <f aca="false">-SUM(N103:AF103)</f>
        <v>-40</v>
      </c>
      <c r="AH103" s="115" t="n">
        <f aca="false">SUM(H103:K103)+AG103+O103</f>
        <v>0</v>
      </c>
    </row>
    <row r="104" s="116" customFormat="true" ht="21" hidden="false" customHeight="true" outlineLevel="0" collapsed="false">
      <c r="A104" s="107" t="n">
        <v>43340</v>
      </c>
      <c r="B104" s="108"/>
      <c r="C104" s="20" t="s">
        <v>707</v>
      </c>
      <c r="D104" s="20" t="s">
        <v>708</v>
      </c>
      <c r="E104" s="20" t="s">
        <v>709</v>
      </c>
      <c r="F104" s="109" t="n">
        <v>161340</v>
      </c>
      <c r="G104" s="109" t="s">
        <v>40</v>
      </c>
      <c r="H104" s="71"/>
      <c r="I104" s="71"/>
      <c r="J104" s="71"/>
      <c r="K104" s="71" t="n">
        <v>255</v>
      </c>
      <c r="L104" s="111"/>
      <c r="M104" s="112" t="n">
        <f aca="false">SUM(H104:J104,K104/1.12)</f>
        <v>227.678571428571</v>
      </c>
      <c r="N104" s="112" t="n">
        <f aca="false">K104/1.12*0.12</f>
        <v>27.3214285714286</v>
      </c>
      <c r="O104" s="112" t="n">
        <f aca="false">-SUM(I104:J104,K104/1.12)*L104</f>
        <v>-0</v>
      </c>
      <c r="P104" s="112"/>
      <c r="Q104" s="112" t="n">
        <v>227.68</v>
      </c>
      <c r="R104" s="112"/>
      <c r="S104" s="112"/>
      <c r="T104" s="113"/>
      <c r="U104" s="113"/>
      <c r="V104" s="113"/>
      <c r="W104" s="113"/>
      <c r="X104" s="113"/>
      <c r="Y104" s="112"/>
      <c r="Z104" s="112"/>
      <c r="AA104" s="112"/>
      <c r="AB104" s="112"/>
      <c r="AC104" s="113"/>
      <c r="AD104" s="113"/>
      <c r="AE104" s="114"/>
      <c r="AF104" s="114"/>
      <c r="AG104" s="112" t="n">
        <f aca="false">-SUM(N104:AF104)</f>
        <v>-255.001428571429</v>
      </c>
      <c r="AH104" s="115" t="n">
        <f aca="false">SUM(H104:K104)+AG104+O104</f>
        <v>-0.00142857142856201</v>
      </c>
    </row>
    <row r="105" s="116" customFormat="true" ht="24" hidden="false" customHeight="true" outlineLevel="0" collapsed="false">
      <c r="A105" s="107" t="n">
        <v>43341</v>
      </c>
      <c r="B105" s="108"/>
      <c r="C105" s="20" t="s">
        <v>707</v>
      </c>
      <c r="D105" s="20" t="s">
        <v>708</v>
      </c>
      <c r="E105" s="20" t="s">
        <v>709</v>
      </c>
      <c r="F105" s="109" t="n">
        <v>161386</v>
      </c>
      <c r="G105" s="110" t="s">
        <v>40</v>
      </c>
      <c r="H105" s="71"/>
      <c r="I105" s="71"/>
      <c r="J105" s="71"/>
      <c r="K105" s="71" t="n">
        <v>170</v>
      </c>
      <c r="L105" s="111"/>
      <c r="M105" s="112" t="n">
        <f aca="false">SUM(H105:J105,K105/1.12)</f>
        <v>151.785714285714</v>
      </c>
      <c r="N105" s="112" t="n">
        <f aca="false">K105/1.12*0.12</f>
        <v>18.2142857142857</v>
      </c>
      <c r="O105" s="112" t="n">
        <f aca="false">-SUM(I105:J105,K105/1.12)*L105</f>
        <v>-0</v>
      </c>
      <c r="P105" s="112"/>
      <c r="Q105" s="112" t="n">
        <v>151.79</v>
      </c>
      <c r="R105" s="112"/>
      <c r="S105" s="112"/>
      <c r="T105" s="113"/>
      <c r="U105" s="113"/>
      <c r="V105" s="113"/>
      <c r="W105" s="113"/>
      <c r="X105" s="113"/>
      <c r="Y105" s="112"/>
      <c r="Z105" s="112"/>
      <c r="AA105" s="112"/>
      <c r="AB105" s="112"/>
      <c r="AC105" s="113"/>
      <c r="AD105" s="113"/>
      <c r="AE105" s="114"/>
      <c r="AF105" s="114"/>
      <c r="AG105" s="112" t="n">
        <f aca="false">-SUM(N105:AF105)</f>
        <v>-170.004285714286</v>
      </c>
      <c r="AH105" s="115" t="n">
        <f aca="false">SUM(H105:K105)+AG105+O105</f>
        <v>-0.00428571428571445</v>
      </c>
    </row>
    <row r="106" s="116" customFormat="true" ht="21" hidden="false" customHeight="true" outlineLevel="0" collapsed="false">
      <c r="A106" s="107" t="n">
        <v>43341</v>
      </c>
      <c r="B106" s="108"/>
      <c r="C106" s="20" t="s">
        <v>559</v>
      </c>
      <c r="D106" s="20" t="s">
        <v>560</v>
      </c>
      <c r="E106" s="20" t="s">
        <v>445</v>
      </c>
      <c r="F106" s="109" t="n">
        <v>9019</v>
      </c>
      <c r="G106" s="110" t="s">
        <v>781</v>
      </c>
      <c r="H106" s="71"/>
      <c r="I106" s="71"/>
      <c r="J106" s="71"/>
      <c r="K106" s="71" t="n">
        <v>1475</v>
      </c>
      <c r="L106" s="111" t="n">
        <v>0.01</v>
      </c>
      <c r="M106" s="112" t="n">
        <f aca="false">SUM(H106:J106,K106/1.12)</f>
        <v>1316.96428571429</v>
      </c>
      <c r="N106" s="112" t="n">
        <f aca="false">K106/1.12*0.12</f>
        <v>158.035714285714</v>
      </c>
      <c r="O106" s="112" t="n">
        <f aca="false">-SUM(I106:J106,K106/1.12)*L106</f>
        <v>-13.1696428571429</v>
      </c>
      <c r="P106" s="112"/>
      <c r="Q106" s="112" t="n">
        <v>1316.96</v>
      </c>
      <c r="R106" s="112"/>
      <c r="S106" s="112"/>
      <c r="T106" s="113"/>
      <c r="U106" s="113"/>
      <c r="V106" s="113"/>
      <c r="W106" s="113"/>
      <c r="X106" s="113"/>
      <c r="Y106" s="112"/>
      <c r="Z106" s="112"/>
      <c r="AA106" s="112"/>
      <c r="AB106" s="112"/>
      <c r="AC106" s="113"/>
      <c r="AD106" s="113"/>
      <c r="AE106" s="114"/>
      <c r="AF106" s="114"/>
      <c r="AG106" s="112" t="n">
        <f aca="false">-SUM(N106:AF106)</f>
        <v>-1461.82607142857</v>
      </c>
      <c r="AH106" s="115" t="n">
        <f aca="false">SUM(H106:K106)+AG106+O106</f>
        <v>0.00428571428577662</v>
      </c>
    </row>
    <row r="107" s="116" customFormat="true" ht="24" hidden="false" customHeight="true" outlineLevel="0" collapsed="false">
      <c r="A107" s="107" t="n">
        <v>43341</v>
      </c>
      <c r="B107" s="108"/>
      <c r="C107" s="20" t="s">
        <v>68</v>
      </c>
      <c r="D107" s="20"/>
      <c r="E107" s="20"/>
      <c r="F107" s="109"/>
      <c r="G107" s="110" t="s">
        <v>782</v>
      </c>
      <c r="H107" s="71" t="n">
        <v>40</v>
      </c>
      <c r="I107" s="71"/>
      <c r="J107" s="71"/>
      <c r="K107" s="71"/>
      <c r="L107" s="111"/>
      <c r="M107" s="112" t="n">
        <f aca="false">SUM(H107:J107,K107/1.12)</f>
        <v>40</v>
      </c>
      <c r="N107" s="112" t="n">
        <f aca="false">K107/1.12*0.12</f>
        <v>0</v>
      </c>
      <c r="O107" s="112" t="n">
        <f aca="false">-SUM(I107:J107,K107/1.12)*L107</f>
        <v>-0</v>
      </c>
      <c r="P107" s="112"/>
      <c r="Q107" s="112"/>
      <c r="R107" s="112"/>
      <c r="S107" s="112"/>
      <c r="T107" s="113"/>
      <c r="U107" s="113"/>
      <c r="V107" s="113"/>
      <c r="W107" s="113"/>
      <c r="X107" s="113"/>
      <c r="Y107" s="112"/>
      <c r="Z107" s="112"/>
      <c r="AA107" s="112" t="n">
        <v>40</v>
      </c>
      <c r="AB107" s="112"/>
      <c r="AC107" s="113"/>
      <c r="AD107" s="113"/>
      <c r="AE107" s="114"/>
      <c r="AF107" s="114"/>
      <c r="AG107" s="112" t="n">
        <f aca="false">-SUM(N107:AF107)</f>
        <v>-40</v>
      </c>
      <c r="AH107" s="115" t="n">
        <f aca="false">SUM(H107:K107)+AG107+O107</f>
        <v>0</v>
      </c>
    </row>
    <row r="108" s="116" customFormat="true" ht="24" hidden="false" customHeight="true" outlineLevel="0" collapsed="false">
      <c r="A108" s="107" t="n">
        <v>43342</v>
      </c>
      <c r="B108" s="108"/>
      <c r="C108" s="20" t="s">
        <v>520</v>
      </c>
      <c r="D108" s="20" t="s">
        <v>521</v>
      </c>
      <c r="E108" s="20" t="s">
        <v>556</v>
      </c>
      <c r="F108" s="109" t="n">
        <v>1651</v>
      </c>
      <c r="G108" s="110" t="s">
        <v>783</v>
      </c>
      <c r="H108" s="71"/>
      <c r="I108" s="71"/>
      <c r="J108" s="71"/>
      <c r="K108" s="71" t="n">
        <v>4050</v>
      </c>
      <c r="L108" s="111" t="n">
        <v>0.01</v>
      </c>
      <c r="M108" s="112" t="n">
        <f aca="false">SUM(H108:J108,K108/1.12)</f>
        <v>3616.07142857143</v>
      </c>
      <c r="N108" s="112" t="n">
        <f aca="false">K108/1.12*0.12</f>
        <v>433.928571428571</v>
      </c>
      <c r="O108" s="112" t="n">
        <f aca="false">-SUM(I108:J108,K108/1.12)*L108</f>
        <v>-36.1607142857143</v>
      </c>
      <c r="P108" s="112" t="n">
        <v>3616.07</v>
      </c>
      <c r="Q108" s="112"/>
      <c r="R108" s="112"/>
      <c r="S108" s="112"/>
      <c r="T108" s="113"/>
      <c r="U108" s="113"/>
      <c r="V108" s="113"/>
      <c r="W108" s="113"/>
      <c r="X108" s="113"/>
      <c r="Y108" s="112"/>
      <c r="Z108" s="112"/>
      <c r="AA108" s="112"/>
      <c r="AB108" s="112"/>
      <c r="AC108" s="113"/>
      <c r="AD108" s="113"/>
      <c r="AE108" s="114"/>
      <c r="AF108" s="114"/>
      <c r="AG108" s="112" t="n">
        <f aca="false">-SUM(N108:AF108)</f>
        <v>-4013.83785714286</v>
      </c>
      <c r="AH108" s="115" t="n">
        <f aca="false">SUM(H108:K108)+AG108+O108</f>
        <v>0.00142857142821384</v>
      </c>
    </row>
    <row r="109" s="116" customFormat="true" ht="24" hidden="false" customHeight="true" outlineLevel="0" collapsed="false">
      <c r="A109" s="107" t="n">
        <v>43342</v>
      </c>
      <c r="B109" s="108"/>
      <c r="C109" s="20" t="s">
        <v>559</v>
      </c>
      <c r="D109" s="20" t="s">
        <v>560</v>
      </c>
      <c r="E109" s="20" t="s">
        <v>445</v>
      </c>
      <c r="F109" s="109" t="n">
        <v>9254</v>
      </c>
      <c r="G109" s="110" t="s">
        <v>784</v>
      </c>
      <c r="H109" s="71"/>
      <c r="I109" s="71"/>
      <c r="J109" s="71"/>
      <c r="K109" s="71" t="n">
        <v>1745</v>
      </c>
      <c r="L109" s="111" t="n">
        <v>0.01</v>
      </c>
      <c r="M109" s="112" t="n">
        <f aca="false">SUM(H109:J109,K109/1.12)</f>
        <v>1558.03571428571</v>
      </c>
      <c r="N109" s="112" t="n">
        <f aca="false">K109/1.12*0.12</f>
        <v>186.964285714286</v>
      </c>
      <c r="O109" s="112" t="n">
        <f aca="false">-SUM(I109:J109,K109/1.12)*L109</f>
        <v>-15.5803571428571</v>
      </c>
      <c r="P109" s="112"/>
      <c r="Q109" s="112" t="n">
        <v>1558.04</v>
      </c>
      <c r="R109" s="112"/>
      <c r="S109" s="112"/>
      <c r="T109" s="113"/>
      <c r="U109" s="113"/>
      <c r="V109" s="113"/>
      <c r="W109" s="113"/>
      <c r="X109" s="113"/>
      <c r="Y109" s="112"/>
      <c r="Z109" s="112"/>
      <c r="AA109" s="112"/>
      <c r="AB109" s="112"/>
      <c r="AC109" s="113"/>
      <c r="AD109" s="113"/>
      <c r="AE109" s="114"/>
      <c r="AF109" s="114"/>
      <c r="AG109" s="112" t="n">
        <f aca="false">-SUM(N109:AF109)</f>
        <v>-1729.42392857143</v>
      </c>
      <c r="AH109" s="115" t="n">
        <f aca="false">SUM(H109:K109)+AG109+O109</f>
        <v>-0.00428571428577484</v>
      </c>
    </row>
    <row r="110" s="116" customFormat="true" ht="24" hidden="false" customHeight="true" outlineLevel="0" collapsed="false">
      <c r="A110" s="107" t="n">
        <v>43342</v>
      </c>
      <c r="B110" s="108"/>
      <c r="C110" s="20" t="s">
        <v>707</v>
      </c>
      <c r="D110" s="20" t="s">
        <v>708</v>
      </c>
      <c r="E110" s="20" t="s">
        <v>709</v>
      </c>
      <c r="F110" s="109" t="n">
        <v>161432</v>
      </c>
      <c r="G110" s="110" t="s">
        <v>40</v>
      </c>
      <c r="H110" s="71"/>
      <c r="I110" s="71"/>
      <c r="J110" s="71"/>
      <c r="K110" s="71" t="n">
        <v>170</v>
      </c>
      <c r="L110" s="111"/>
      <c r="M110" s="112" t="n">
        <f aca="false">SUM(H110:J110,K110/1.12)</f>
        <v>151.785714285714</v>
      </c>
      <c r="N110" s="112" t="n">
        <f aca="false">K110/1.12*0.12</f>
        <v>18.2142857142857</v>
      </c>
      <c r="O110" s="112" t="n">
        <f aca="false">-SUM(I110:J110,K110/1.12)*L110</f>
        <v>-0</v>
      </c>
      <c r="P110" s="112"/>
      <c r="Q110" s="112" t="n">
        <v>151.79</v>
      </c>
      <c r="R110" s="112"/>
      <c r="S110" s="112"/>
      <c r="T110" s="113"/>
      <c r="U110" s="113"/>
      <c r="V110" s="113"/>
      <c r="W110" s="113"/>
      <c r="X110" s="113"/>
      <c r="Y110" s="112"/>
      <c r="Z110" s="112"/>
      <c r="AA110" s="112"/>
      <c r="AB110" s="112"/>
      <c r="AC110" s="113"/>
      <c r="AD110" s="113"/>
      <c r="AE110" s="114"/>
      <c r="AF110" s="114"/>
      <c r="AG110" s="112" t="n">
        <f aca="false">-SUM(N110:AF110)</f>
        <v>-170.004285714286</v>
      </c>
      <c r="AH110" s="115" t="n">
        <f aca="false">SUM(H110:K110)+AG110+O110</f>
        <v>-0.00428571428571445</v>
      </c>
    </row>
    <row r="111" s="116" customFormat="true" ht="21" hidden="false" customHeight="true" outlineLevel="0" collapsed="false">
      <c r="A111" s="107" t="n">
        <v>43342</v>
      </c>
      <c r="B111" s="108"/>
      <c r="C111" s="20" t="s">
        <v>520</v>
      </c>
      <c r="D111" s="20" t="s">
        <v>521</v>
      </c>
      <c r="E111" s="20" t="s">
        <v>556</v>
      </c>
      <c r="F111" s="109" t="n">
        <v>1653</v>
      </c>
      <c r="G111" s="109" t="s">
        <v>783</v>
      </c>
      <c r="H111" s="71"/>
      <c r="I111" s="71"/>
      <c r="J111" s="71"/>
      <c r="K111" s="71" t="n">
        <v>675</v>
      </c>
      <c r="L111" s="111" t="n">
        <v>0.01</v>
      </c>
      <c r="M111" s="112" t="n">
        <f aca="false">SUM(H111:J111,K111/1.12)</f>
        <v>602.678571428571</v>
      </c>
      <c r="N111" s="112" t="n">
        <f aca="false">K111/1.12*0.12</f>
        <v>72.3214285714286</v>
      </c>
      <c r="O111" s="112" t="n">
        <f aca="false">-SUM(I111:J111,K111/1.12)*L111</f>
        <v>-6.02678571428571</v>
      </c>
      <c r="P111" s="112" t="n">
        <v>602.68</v>
      </c>
      <c r="Q111" s="112"/>
      <c r="R111" s="112"/>
      <c r="S111" s="112"/>
      <c r="T111" s="113"/>
      <c r="U111" s="113"/>
      <c r="V111" s="113"/>
      <c r="W111" s="113"/>
      <c r="X111" s="113"/>
      <c r="Y111" s="112"/>
      <c r="Z111" s="112"/>
      <c r="AA111" s="112"/>
      <c r="AB111" s="112"/>
      <c r="AC111" s="113"/>
      <c r="AD111" s="113"/>
      <c r="AE111" s="114"/>
      <c r="AF111" s="114"/>
      <c r="AG111" s="112" t="n">
        <f aca="false">-SUM(N111:AF111)</f>
        <v>-668.974642857143</v>
      </c>
      <c r="AH111" s="115" t="n">
        <f aca="false">SUM(H111:K111)+AG111+O111</f>
        <v>-0.00142857142855313</v>
      </c>
    </row>
    <row r="112" s="116" customFormat="true" ht="21" hidden="false" customHeight="true" outlineLevel="0" collapsed="false">
      <c r="A112" s="107" t="n">
        <v>43342</v>
      </c>
      <c r="B112" s="108"/>
      <c r="C112" s="20" t="s">
        <v>45</v>
      </c>
      <c r="D112" s="20"/>
      <c r="E112" s="20"/>
      <c r="F112" s="109"/>
      <c r="G112" s="110" t="s">
        <v>785</v>
      </c>
      <c r="H112" s="71" t="n">
        <v>50</v>
      </c>
      <c r="I112" s="71"/>
      <c r="J112" s="71"/>
      <c r="K112" s="71"/>
      <c r="L112" s="111"/>
      <c r="M112" s="112" t="n">
        <f aca="false">SUM(H112:J112,K112/1.12)</f>
        <v>50</v>
      </c>
      <c r="N112" s="112" t="n">
        <f aca="false">K112/1.12*0.12</f>
        <v>0</v>
      </c>
      <c r="O112" s="112" t="n">
        <f aca="false">-SUM(I112:J112,K112/1.12)*L112</f>
        <v>-0</v>
      </c>
      <c r="P112" s="112"/>
      <c r="Q112" s="112"/>
      <c r="R112" s="112"/>
      <c r="S112" s="112"/>
      <c r="T112" s="113"/>
      <c r="U112" s="113"/>
      <c r="V112" s="113"/>
      <c r="W112" s="113"/>
      <c r="X112" s="113"/>
      <c r="Y112" s="112"/>
      <c r="Z112" s="112"/>
      <c r="AA112" s="112" t="n">
        <v>50</v>
      </c>
      <c r="AB112" s="112"/>
      <c r="AC112" s="113"/>
      <c r="AD112" s="113"/>
      <c r="AE112" s="114"/>
      <c r="AF112" s="114"/>
      <c r="AG112" s="112" t="n">
        <f aca="false">-SUM(N112:AF112)</f>
        <v>-50</v>
      </c>
      <c r="AH112" s="115" t="n">
        <f aca="false">SUM(H112:K112)+AG112+O112</f>
        <v>0</v>
      </c>
    </row>
    <row r="113" s="116" customFormat="true" ht="21" hidden="false" customHeight="true" outlineLevel="0" collapsed="false">
      <c r="A113" s="107" t="n">
        <v>43343</v>
      </c>
      <c r="B113" s="108"/>
      <c r="C113" s="20" t="s">
        <v>786</v>
      </c>
      <c r="D113" s="20" t="s">
        <v>787</v>
      </c>
      <c r="E113" s="20" t="s">
        <v>788</v>
      </c>
      <c r="F113" s="109" t="n">
        <v>24246</v>
      </c>
      <c r="G113" s="110" t="s">
        <v>291</v>
      </c>
      <c r="H113" s="71"/>
      <c r="I113" s="71"/>
      <c r="J113" s="71"/>
      <c r="K113" s="71" t="n">
        <v>150</v>
      </c>
      <c r="L113" s="111"/>
      <c r="M113" s="112" t="n">
        <f aca="false">SUM(H113:J113,K113/1.12)</f>
        <v>133.928571428571</v>
      </c>
      <c r="N113" s="112" t="n">
        <f aca="false">K113/1.12*0.12</f>
        <v>16.0714285714286</v>
      </c>
      <c r="O113" s="112" t="n">
        <f aca="false">-SUM(I113:J113,K113/1.12)*L113</f>
        <v>-0</v>
      </c>
      <c r="P113" s="112" t="n">
        <v>133.93</v>
      </c>
      <c r="Q113" s="112"/>
      <c r="R113" s="112"/>
      <c r="S113" s="112"/>
      <c r="T113" s="113"/>
      <c r="U113" s="113"/>
      <c r="V113" s="113"/>
      <c r="W113" s="113"/>
      <c r="X113" s="113"/>
      <c r="Y113" s="112"/>
      <c r="Z113" s="112"/>
      <c r="AA113" s="112"/>
      <c r="AB113" s="112"/>
      <c r="AC113" s="113"/>
      <c r="AD113" s="113"/>
      <c r="AE113" s="114"/>
      <c r="AF113" s="114"/>
      <c r="AG113" s="112" t="n">
        <f aca="false">-SUM(N113:AF113)</f>
        <v>-150.001428571429</v>
      </c>
      <c r="AH113" s="115" t="n">
        <f aca="false">SUM(H113:K113)+AG113+O113</f>
        <v>-0.00142857142856201</v>
      </c>
    </row>
    <row r="114" s="133" customFormat="true" ht="21.75" hidden="true" customHeight="true" outlineLevel="0" collapsed="false">
      <c r="A114" s="128"/>
      <c r="B114" s="129"/>
      <c r="C114" s="20"/>
      <c r="D114" s="20"/>
      <c r="E114" s="20"/>
      <c r="F114" s="109"/>
      <c r="G114" s="110"/>
      <c r="H114" s="23"/>
      <c r="I114" s="23"/>
      <c r="J114" s="23"/>
      <c r="K114" s="23"/>
      <c r="L114" s="130"/>
      <c r="M114" s="131" t="n">
        <f aca="false">SUM(H114:J114,K114/1.12)</f>
        <v>0</v>
      </c>
      <c r="N114" s="131" t="n">
        <f aca="false">K114/1.12*0.12</f>
        <v>0</v>
      </c>
      <c r="O114" s="131" t="n">
        <f aca="false">-SUM(I114:J114,K114/1.12)*L114</f>
        <v>-0</v>
      </c>
      <c r="P114" s="131"/>
      <c r="Q114" s="131"/>
      <c r="R114" s="131"/>
      <c r="S114" s="131"/>
      <c r="T114" s="132"/>
      <c r="U114" s="132"/>
      <c r="V114" s="132"/>
      <c r="W114" s="132"/>
      <c r="X114" s="132"/>
      <c r="Y114" s="131"/>
      <c r="Z114" s="131"/>
      <c r="AA114" s="131"/>
      <c r="AB114" s="131"/>
      <c r="AC114" s="131"/>
      <c r="AD114" s="131"/>
      <c r="AE114" s="131"/>
      <c r="AF114" s="131"/>
      <c r="AG114" s="131" t="n">
        <f aca="false">-SUM(N114:AF114)</f>
        <v>-0</v>
      </c>
      <c r="AH114" s="115" t="n">
        <f aca="false">SUM(H114:K114)+AG114+O114</f>
        <v>0</v>
      </c>
    </row>
    <row r="115" s="133" customFormat="true" ht="21.75" hidden="false" customHeight="true" outlineLevel="0" collapsed="false">
      <c r="A115" s="128" t="n">
        <v>43343</v>
      </c>
      <c r="B115" s="129"/>
      <c r="C115" s="20" t="s">
        <v>747</v>
      </c>
      <c r="D115" s="20" t="s">
        <v>748</v>
      </c>
      <c r="E115" s="20" t="s">
        <v>278</v>
      </c>
      <c r="F115" s="109" t="n">
        <v>31639</v>
      </c>
      <c r="G115" s="110" t="s">
        <v>789</v>
      </c>
      <c r="H115" s="23"/>
      <c r="I115" s="23"/>
      <c r="J115" s="23"/>
      <c r="K115" s="23" t="n">
        <v>349.32</v>
      </c>
      <c r="L115" s="130"/>
      <c r="M115" s="112" t="n">
        <f aca="false">SUM(H115:J115,K115/1.12)</f>
        <v>311.892857142857</v>
      </c>
      <c r="N115" s="112" t="n">
        <f aca="false">K115/1.12*0.12</f>
        <v>37.4271428571429</v>
      </c>
      <c r="O115" s="112" t="n">
        <f aca="false">-SUM(I115:J115,K115/1.12)*L115</f>
        <v>-0</v>
      </c>
      <c r="P115" s="112" t="n">
        <v>311.89</v>
      </c>
      <c r="Q115" s="112"/>
      <c r="R115" s="112"/>
      <c r="S115" s="112"/>
      <c r="T115" s="113"/>
      <c r="U115" s="113"/>
      <c r="V115" s="113"/>
      <c r="W115" s="113"/>
      <c r="X115" s="113"/>
      <c r="Y115" s="112"/>
      <c r="Z115" s="112"/>
      <c r="AA115" s="112"/>
      <c r="AB115" s="112"/>
      <c r="AC115" s="113"/>
      <c r="AD115" s="113"/>
      <c r="AE115" s="114"/>
      <c r="AF115" s="114"/>
      <c r="AG115" s="112" t="n">
        <f aca="false">-SUM(N115:AF115)</f>
        <v>-349.317142857143</v>
      </c>
      <c r="AH115" s="115" t="n">
        <f aca="false">SUM(H115:K115)+AG115+O115</f>
        <v>0.00285714285718086</v>
      </c>
    </row>
    <row r="116" s="133" customFormat="true" ht="21.75" hidden="false" customHeight="true" outlineLevel="0" collapsed="false">
      <c r="A116" s="128" t="n">
        <v>43343</v>
      </c>
      <c r="B116" s="129"/>
      <c r="C116" s="20" t="s">
        <v>747</v>
      </c>
      <c r="D116" s="20" t="s">
        <v>748</v>
      </c>
      <c r="E116" s="20" t="s">
        <v>278</v>
      </c>
      <c r="F116" s="109" t="n">
        <v>31572</v>
      </c>
      <c r="G116" s="110" t="s">
        <v>790</v>
      </c>
      <c r="H116" s="23"/>
      <c r="I116" s="23"/>
      <c r="J116" s="23"/>
      <c r="K116" s="23" t="n">
        <v>151</v>
      </c>
      <c r="L116" s="130"/>
      <c r="M116" s="112" t="n">
        <f aca="false">SUM(H116:J116,K116/1.12)</f>
        <v>134.821428571429</v>
      </c>
      <c r="N116" s="112" t="n">
        <f aca="false">K116/1.12*0.12</f>
        <v>16.1785714285714</v>
      </c>
      <c r="O116" s="112" t="n">
        <f aca="false">-SUM(I116:J116,K116/1.12)*L116</f>
        <v>-0</v>
      </c>
      <c r="P116" s="112" t="n">
        <v>134.82</v>
      </c>
      <c r="Q116" s="112"/>
      <c r="R116" s="112"/>
      <c r="S116" s="112"/>
      <c r="T116" s="113"/>
      <c r="U116" s="113"/>
      <c r="V116" s="113"/>
      <c r="W116" s="113"/>
      <c r="X116" s="113"/>
      <c r="Y116" s="112"/>
      <c r="Z116" s="112"/>
      <c r="AA116" s="112"/>
      <c r="AB116" s="112"/>
      <c r="AC116" s="113"/>
      <c r="AD116" s="113"/>
      <c r="AE116" s="114"/>
      <c r="AF116" s="114"/>
      <c r="AG116" s="112" t="n">
        <f aca="false">-SUM(N116:AF116)</f>
        <v>-150.998571428571</v>
      </c>
      <c r="AH116" s="115" t="n">
        <f aca="false">SUM(H116:K116)+AG116+O116</f>
        <v>0.00142857142859043</v>
      </c>
    </row>
    <row r="117" s="133" customFormat="true" ht="21.75" hidden="false" customHeight="true" outlineLevel="0" collapsed="false">
      <c r="A117" s="128" t="n">
        <v>43343</v>
      </c>
      <c r="B117" s="129"/>
      <c r="C117" s="20" t="s">
        <v>707</v>
      </c>
      <c r="D117" s="20" t="s">
        <v>708</v>
      </c>
      <c r="E117" s="20" t="s">
        <v>709</v>
      </c>
      <c r="F117" s="109" t="n">
        <v>160877</v>
      </c>
      <c r="G117" s="110" t="s">
        <v>40</v>
      </c>
      <c r="H117" s="23"/>
      <c r="I117" s="23"/>
      <c r="J117" s="23"/>
      <c r="K117" s="23" t="n">
        <v>170</v>
      </c>
      <c r="L117" s="130"/>
      <c r="M117" s="112" t="n">
        <f aca="false">SUM(H117:J117,K117/1.12)</f>
        <v>151.785714285714</v>
      </c>
      <c r="N117" s="112" t="n">
        <f aca="false">K117/1.12*0.12</f>
        <v>18.2142857142857</v>
      </c>
      <c r="O117" s="112" t="n">
        <f aca="false">-SUM(I117:J117,K117/1.12)*L117</f>
        <v>-0</v>
      </c>
      <c r="P117" s="112"/>
      <c r="Q117" s="112" t="n">
        <v>151.79</v>
      </c>
      <c r="R117" s="112"/>
      <c r="S117" s="112"/>
      <c r="T117" s="113"/>
      <c r="U117" s="113"/>
      <c r="V117" s="113"/>
      <c r="W117" s="113"/>
      <c r="X117" s="113"/>
      <c r="Y117" s="112"/>
      <c r="Z117" s="112"/>
      <c r="AA117" s="112"/>
      <c r="AB117" s="112"/>
      <c r="AC117" s="113"/>
      <c r="AD117" s="113"/>
      <c r="AE117" s="114"/>
      <c r="AF117" s="114"/>
      <c r="AG117" s="112" t="n">
        <f aca="false">-SUM(N117:AF117)</f>
        <v>-170.004285714286</v>
      </c>
      <c r="AH117" s="115" t="n">
        <f aca="false">SUM(H117:K117)+AG117+O117</f>
        <v>-0.00428571428571445</v>
      </c>
    </row>
    <row r="118" s="133" customFormat="true" ht="21.75" hidden="false" customHeight="true" outlineLevel="0" collapsed="false">
      <c r="A118" s="128" t="n">
        <v>43343</v>
      </c>
      <c r="B118" s="129"/>
      <c r="C118" s="20" t="s">
        <v>63</v>
      </c>
      <c r="D118" s="20" t="s">
        <v>64</v>
      </c>
      <c r="E118" s="20" t="s">
        <v>65</v>
      </c>
      <c r="F118" s="109" t="n">
        <v>137929</v>
      </c>
      <c r="G118" s="110" t="s">
        <v>406</v>
      </c>
      <c r="H118" s="23"/>
      <c r="I118" s="23"/>
      <c r="J118" s="23" t="n">
        <v>182.85</v>
      </c>
      <c r="K118" s="23"/>
      <c r="L118" s="130"/>
      <c r="M118" s="112" t="n">
        <f aca="false">SUM(H118:J118,K118/1.12)</f>
        <v>182.85</v>
      </c>
      <c r="N118" s="112" t="n">
        <f aca="false">K118/1.12*0.12</f>
        <v>0</v>
      </c>
      <c r="O118" s="112" t="n">
        <f aca="false">-SUM(I118:J118,K118/1.12)*L118</f>
        <v>-0</v>
      </c>
      <c r="P118" s="112" t="n">
        <v>182.85</v>
      </c>
      <c r="Q118" s="112"/>
      <c r="R118" s="112"/>
      <c r="S118" s="112"/>
      <c r="T118" s="113"/>
      <c r="U118" s="113"/>
      <c r="V118" s="113"/>
      <c r="W118" s="113"/>
      <c r="X118" s="113"/>
      <c r="Y118" s="112"/>
      <c r="Z118" s="112"/>
      <c r="AA118" s="112"/>
      <c r="AB118" s="112"/>
      <c r="AC118" s="113"/>
      <c r="AD118" s="113"/>
      <c r="AE118" s="114"/>
      <c r="AF118" s="114"/>
      <c r="AG118" s="112" t="n">
        <f aca="false">-SUM(N118:AF118)</f>
        <v>-182.85</v>
      </c>
      <c r="AH118" s="115" t="n">
        <f aca="false">SUM(H118:K118)+AG118+O118</f>
        <v>0</v>
      </c>
    </row>
    <row r="119" s="133" customFormat="true" ht="19.5" hidden="false" customHeight="true" outlineLevel="0" collapsed="false">
      <c r="A119" s="128"/>
      <c r="B119" s="129"/>
      <c r="C119" s="47"/>
      <c r="D119" s="47"/>
      <c r="E119" s="47"/>
      <c r="F119" s="109"/>
      <c r="G119" s="110"/>
      <c r="H119" s="23"/>
      <c r="I119" s="23"/>
      <c r="J119" s="23"/>
      <c r="K119" s="23"/>
      <c r="L119" s="130"/>
      <c r="M119" s="131" t="n">
        <f aca="false">SUM(H119:J119,K119/1.12)</f>
        <v>0</v>
      </c>
      <c r="N119" s="131" t="n">
        <f aca="false">K119/1.12*0.12</f>
        <v>0</v>
      </c>
      <c r="O119" s="131" t="n">
        <f aca="false">-SUM(I119:J119,K119/1.12)*L119</f>
        <v>-0</v>
      </c>
      <c r="P119" s="131"/>
      <c r="Q119" s="131"/>
      <c r="R119" s="131"/>
      <c r="S119" s="131"/>
      <c r="T119" s="132"/>
      <c r="U119" s="132"/>
      <c r="V119" s="132"/>
      <c r="W119" s="132"/>
      <c r="X119" s="132"/>
      <c r="Y119" s="134"/>
      <c r="Z119" s="131"/>
      <c r="AA119" s="131"/>
      <c r="AB119" s="131"/>
      <c r="AC119" s="132"/>
      <c r="AD119" s="132"/>
      <c r="AE119" s="135"/>
      <c r="AF119" s="135"/>
      <c r="AG119" s="136" t="n">
        <f aca="false">-SUM(N119:AF119)</f>
        <v>-0</v>
      </c>
      <c r="AH119" s="115" t="n">
        <f aca="false">SUM(H119:K119)+AG119+O119</f>
        <v>0</v>
      </c>
    </row>
    <row r="120" s="144" customFormat="true" ht="12" hidden="false" customHeight="true" outlineLevel="0" collapsed="false">
      <c r="A120" s="137"/>
      <c r="B120" s="138"/>
      <c r="C120" s="139"/>
      <c r="D120" s="140"/>
      <c r="E120" s="140"/>
      <c r="F120" s="141"/>
      <c r="G120" s="139"/>
      <c r="H120" s="142" t="n">
        <f aca="false">SUM(H5:H119)</f>
        <v>6358</v>
      </c>
      <c r="I120" s="142" t="n">
        <f aca="false">SUM(I5:I119)</f>
        <v>0</v>
      </c>
      <c r="J120" s="142" t="n">
        <f aca="false">SUM(J5:J119)</f>
        <v>17137.15</v>
      </c>
      <c r="K120" s="142" t="n">
        <f aca="false">SUM(K5:K119)</f>
        <v>32418.22</v>
      </c>
      <c r="L120" s="142" t="n">
        <f aca="false">SUM(L5:L119)</f>
        <v>0.04</v>
      </c>
      <c r="M120" s="142" t="n">
        <f aca="false">SUM(M5:M119)</f>
        <v>52439.9892857143</v>
      </c>
      <c r="N120" s="142" t="n">
        <f aca="false">SUM(N5:N119)</f>
        <v>3473.38071428571</v>
      </c>
      <c r="O120" s="142" t="n">
        <f aca="false">SUM(O5:O119)</f>
        <v>-70.9375</v>
      </c>
      <c r="P120" s="142" t="n">
        <f aca="false">SUM(P5:P119)</f>
        <v>34932.84</v>
      </c>
      <c r="Q120" s="142" t="n">
        <f aca="false">SUM(Q5:Q119)</f>
        <v>6484.44</v>
      </c>
      <c r="R120" s="142" t="n">
        <f aca="false">SUM(R5:R119)</f>
        <v>1728</v>
      </c>
      <c r="S120" s="142" t="n">
        <f aca="false">SUM(S5:S119)</f>
        <v>844.91</v>
      </c>
      <c r="T120" s="142" t="n">
        <f aca="false">SUM(T5:T119)</f>
        <v>1754.69</v>
      </c>
      <c r="U120" s="142" t="n">
        <f aca="false">SUM(U5:U119)</f>
        <v>304.46</v>
      </c>
      <c r="V120" s="142" t="n">
        <f aca="false">SUM(V5:V119)</f>
        <v>0</v>
      </c>
      <c r="W120" s="142" t="n">
        <f aca="false">SUM(W5:W119)</f>
        <v>0</v>
      </c>
      <c r="X120" s="142" t="n">
        <f aca="false">SUM(X5:X119)</f>
        <v>561.61</v>
      </c>
      <c r="Y120" s="142" t="n">
        <f aca="false">SUM(Y5:Y119)</f>
        <v>563.06</v>
      </c>
      <c r="Z120" s="142" t="n">
        <f aca="false">SUM(Z5:Z119)</f>
        <v>258.03</v>
      </c>
      <c r="AA120" s="142" t="n">
        <f aca="false">SUM(AA5:AA119)</f>
        <v>1000</v>
      </c>
      <c r="AB120" s="142" t="n">
        <f aca="false">SUM(AB5:AB119)</f>
        <v>2008</v>
      </c>
      <c r="AC120" s="142" t="n">
        <f aca="false">SUM(AC5:AC119)</f>
        <v>0</v>
      </c>
      <c r="AD120" s="142" t="n">
        <f aca="false">SUM(AD5:AD119)</f>
        <v>2000</v>
      </c>
      <c r="AE120" s="142" t="n">
        <f aca="false">SUM(AE5:AE119)</f>
        <v>0</v>
      </c>
      <c r="AF120" s="143" t="n">
        <f aca="false">SUM(AF5:AF119)</f>
        <v>0</v>
      </c>
      <c r="AG120" s="142" t="n">
        <f aca="false">SUM(AG5:AG119)</f>
        <v>-55842.4832142857</v>
      </c>
      <c r="AH120" s="142" t="n">
        <f aca="false">SUM(AH5:AH119)</f>
        <v>-0.0507142857141076</v>
      </c>
    </row>
    <row r="121" customFormat="false" ht="12" hidden="false" customHeight="true" outlineLevel="0" collapsed="false"/>
    <row r="122" customFormat="false" ht="12" hidden="false" customHeight="false" outlineLevel="0" collapsed="false">
      <c r="K122" s="145" t="n">
        <f aca="false">H120+I120+J120+K120</f>
        <v>55913.37</v>
      </c>
      <c r="AG122" s="145" t="n">
        <f aca="false">+AG120</f>
        <v>-55842.4832142857</v>
      </c>
    </row>
    <row r="124" customFormat="false" ht="12" hidden="false" customHeight="false" outlineLevel="0" collapsed="false">
      <c r="C124" s="146" t="s">
        <v>193</v>
      </c>
      <c r="G124" s="144"/>
      <c r="K124" s="147"/>
      <c r="L124" s="147"/>
      <c r="M124" s="147"/>
      <c r="P124" s="92" t="n">
        <f aca="false">P120+Q120</f>
        <v>41417.28</v>
      </c>
    </row>
    <row r="127" s="89" customFormat="true" ht="11.25" hidden="false" customHeight="false" outlineLevel="0" collapsed="false">
      <c r="K127" s="92"/>
      <c r="L127" s="93"/>
      <c r="M127" s="92"/>
      <c r="Y127" s="92"/>
    </row>
    <row r="134" customFormat="false" ht="11.25" hidden="false" customHeight="false" outlineLevel="0" collapsed="false">
      <c r="Q134" s="92" t="n">
        <v>0</v>
      </c>
    </row>
  </sheetData>
  <mergeCells count="1">
    <mergeCell ref="K124:M1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8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0.2" zeroHeight="false" outlineLevelRow="0" outlineLevelCol="0"/>
  <cols>
    <col collapsed="false" customWidth="true" hidden="false" outlineLevel="0" max="1" min="1" style="1" width="10.22"/>
    <col collapsed="false" customWidth="true" hidden="true" outlineLevel="0" max="2" min="2" style="2" width="9.25"/>
    <col collapsed="false" customWidth="true" hidden="false" outlineLevel="0" max="3" min="3" style="3" width="30.24"/>
    <col collapsed="false" customWidth="true" hidden="false" outlineLevel="0" max="4" min="4" style="4" width="17.64"/>
    <col collapsed="false" customWidth="true" hidden="false" outlineLevel="0" max="5" min="5" style="4" width="28.57"/>
    <col collapsed="false" customWidth="true" hidden="false" outlineLevel="0" max="6" min="6" style="2" width="9.93"/>
    <col collapsed="false" customWidth="true" hidden="false" outlineLevel="0" max="7" min="7" style="3" width="39.77"/>
    <col collapsed="false" customWidth="true" hidden="false" outlineLevel="0" max="8" min="8" style="5" width="13.86"/>
    <col collapsed="false" customWidth="true" hidden="false" outlineLevel="0" max="9" min="9" style="5" width="10.64"/>
    <col collapsed="false" customWidth="true" hidden="false" outlineLevel="0" max="10" min="10" style="5" width="12.18"/>
    <col collapsed="false" customWidth="true" hidden="false" outlineLevel="0" max="11" min="11" style="5" width="13.16"/>
    <col collapsed="false" customWidth="true" hidden="false" outlineLevel="0" max="12" min="12" style="6" width="9.93"/>
    <col collapsed="false" customWidth="true" hidden="false" outlineLevel="0" max="13" min="13" style="5" width="12.18"/>
    <col collapsed="false" customWidth="true" hidden="false" outlineLevel="0" max="14" min="14" style="5" width="10.77"/>
    <col collapsed="false" customWidth="true" hidden="false" outlineLevel="0" max="15" min="15" style="5" width="11.34"/>
    <col collapsed="false" customWidth="true" hidden="false" outlineLevel="0" max="16" min="16" style="5" width="12.44"/>
    <col collapsed="false" customWidth="true" hidden="false" outlineLevel="0" max="17" min="17" style="5" width="9.93"/>
    <col collapsed="false" customWidth="true" hidden="false" outlineLevel="0" max="18" min="18" style="5" width="13.43"/>
    <col collapsed="false" customWidth="true" hidden="false" outlineLevel="0" max="19" min="19" style="5" width="10.22"/>
    <col collapsed="false" customWidth="false" hidden="false" outlineLevel="0" max="21" min="20" style="5" width="11.48"/>
    <col collapsed="false" customWidth="true" hidden="false" outlineLevel="0" max="23" min="22" style="5" width="8.67"/>
    <col collapsed="false" customWidth="true" hidden="false" outlineLevel="0" max="24" min="24" style="5" width="12.44"/>
    <col collapsed="false" customWidth="true" hidden="false" outlineLevel="0" max="25" min="25" style="5" width="11.76"/>
    <col collapsed="false" customWidth="true" hidden="false" outlineLevel="0" max="26" min="26" style="5" width="10.5"/>
    <col collapsed="false" customWidth="true" hidden="false" outlineLevel="0" max="27" min="27" style="5" width="10.92"/>
    <col collapsed="false" customWidth="true" hidden="false" outlineLevel="0" max="28" min="28" style="5" width="12.03"/>
    <col collapsed="false" customWidth="true" hidden="false" outlineLevel="0" max="30" min="29" style="5" width="10.08"/>
    <col collapsed="false" customWidth="true" hidden="false" outlineLevel="0" max="31" min="31" style="5" width="12.74"/>
    <col collapsed="false" customWidth="true" hidden="false" outlineLevel="0" max="32" min="32" style="5" width="0.13"/>
    <col collapsed="false" customWidth="true" hidden="false" outlineLevel="0" max="33" min="33" style="5" width="13.43"/>
    <col collapsed="false" customWidth="true" hidden="false" outlineLevel="0" max="34" min="34" style="3" width="13.43"/>
    <col collapsed="false" customWidth="false" hidden="false" outlineLevel="0" max="1025" min="35" style="3" width="11.48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699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6236</v>
      </c>
      <c r="AG3" s="10" t="n">
        <v>1002</v>
      </c>
    </row>
    <row r="4" s="17" customFormat="true" ht="43.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="76" customFormat="true" ht="21" hidden="false" customHeight="true" outlineLevel="0" collapsed="false">
      <c r="A5" s="69" t="n">
        <v>43346</v>
      </c>
      <c r="B5" s="70"/>
      <c r="C5" s="20" t="s">
        <v>791</v>
      </c>
      <c r="D5" s="20"/>
      <c r="E5" s="20"/>
      <c r="F5" s="21"/>
      <c r="G5" s="22" t="s">
        <v>792</v>
      </c>
      <c r="H5" s="71" t="n">
        <v>2800</v>
      </c>
      <c r="I5" s="71"/>
      <c r="J5" s="71"/>
      <c r="K5" s="71"/>
      <c r="L5" s="72"/>
      <c r="M5" s="73" t="n">
        <f aca="false">SUM(H5:J5,K5/1.12)</f>
        <v>2800</v>
      </c>
      <c r="N5" s="73" t="n">
        <f aca="false">K5/1.12*0.12</f>
        <v>0</v>
      </c>
      <c r="O5" s="73" t="n">
        <f aca="false">-SUM(I5:J5,K5/1.12)*L5</f>
        <v>-0</v>
      </c>
      <c r="P5" s="73"/>
      <c r="Q5" s="73"/>
      <c r="R5" s="73"/>
      <c r="S5" s="73"/>
      <c r="T5" s="74"/>
      <c r="U5" s="74"/>
      <c r="V5" s="74"/>
      <c r="W5" s="74"/>
      <c r="X5" s="74"/>
      <c r="Y5" s="73"/>
      <c r="Z5" s="73"/>
      <c r="AA5" s="73"/>
      <c r="AB5" s="73"/>
      <c r="AC5" s="74"/>
      <c r="AD5" s="74" t="n">
        <v>2800</v>
      </c>
      <c r="AE5" s="75"/>
      <c r="AF5" s="75"/>
      <c r="AG5" s="73" t="n">
        <f aca="false">-SUM(N5:AF5)</f>
        <v>-2800</v>
      </c>
      <c r="AH5" s="29" t="n">
        <f aca="false">SUM(H5:K5)+AG5+O5</f>
        <v>0</v>
      </c>
    </row>
    <row r="6" s="76" customFormat="true" ht="21" hidden="false" customHeight="true" outlineLevel="0" collapsed="false">
      <c r="A6" s="69" t="n">
        <v>43346</v>
      </c>
      <c r="B6" s="70"/>
      <c r="C6" s="20" t="s">
        <v>323</v>
      </c>
      <c r="D6" s="20" t="s">
        <v>380</v>
      </c>
      <c r="E6" s="20" t="s">
        <v>278</v>
      </c>
      <c r="F6" s="21" t="n">
        <v>31135</v>
      </c>
      <c r="G6" s="22" t="s">
        <v>793</v>
      </c>
      <c r="H6" s="71"/>
      <c r="I6" s="71"/>
      <c r="J6" s="71"/>
      <c r="K6" s="71" t="n">
        <v>116</v>
      </c>
      <c r="L6" s="72"/>
      <c r="M6" s="73" t="n">
        <f aca="false">SUM(H6:J6,K6/1.12)</f>
        <v>103.571428571429</v>
      </c>
      <c r="N6" s="73" t="n">
        <f aca="false">K6/1.12*0.12</f>
        <v>12.4285714285714</v>
      </c>
      <c r="O6" s="73" t="n">
        <f aca="false">-SUM(I6:J6,K6/1.12)*L6</f>
        <v>-0</v>
      </c>
      <c r="P6" s="73"/>
      <c r="Q6" s="73" t="n">
        <v>103.57</v>
      </c>
      <c r="R6" s="73"/>
      <c r="S6" s="73"/>
      <c r="T6" s="74"/>
      <c r="U6" s="74"/>
      <c r="V6" s="74"/>
      <c r="W6" s="74"/>
      <c r="X6" s="74"/>
      <c r="Y6" s="73"/>
      <c r="Z6" s="73"/>
      <c r="AA6" s="73"/>
      <c r="AB6" s="73"/>
      <c r="AC6" s="74"/>
      <c r="AD6" s="74"/>
      <c r="AE6" s="75"/>
      <c r="AF6" s="75"/>
      <c r="AG6" s="73" t="n">
        <f aca="false">-SUM(N6:AF6)</f>
        <v>-115.998571428571</v>
      </c>
      <c r="AH6" s="29" t="n">
        <f aca="false">SUM(H6:K6)+AG6+O6</f>
        <v>0.00142857142857622</v>
      </c>
    </row>
    <row r="7" s="76" customFormat="true" ht="21" hidden="false" customHeight="true" outlineLevel="0" collapsed="false">
      <c r="A7" s="69" t="n">
        <v>43346</v>
      </c>
      <c r="B7" s="70"/>
      <c r="C7" s="20" t="s">
        <v>63</v>
      </c>
      <c r="D7" s="20" t="s">
        <v>64</v>
      </c>
      <c r="E7" s="20" t="s">
        <v>65</v>
      </c>
      <c r="F7" s="21" t="n">
        <v>134015</v>
      </c>
      <c r="G7" s="22" t="s">
        <v>794</v>
      </c>
      <c r="H7" s="71"/>
      <c r="I7" s="71"/>
      <c r="J7" s="71"/>
      <c r="K7" s="71" t="n">
        <f aca="false">2485.04+298.21</f>
        <v>2783.25</v>
      </c>
      <c r="L7" s="72"/>
      <c r="M7" s="73" t="n">
        <f aca="false">SUM(H7:J7,K7/1.12)</f>
        <v>2485.04464285714</v>
      </c>
      <c r="N7" s="73" t="n">
        <f aca="false">K7/1.12*0.12</f>
        <v>298.205357142857</v>
      </c>
      <c r="O7" s="73" t="n">
        <f aca="false">-SUM(I7:J7,K7/1.12)*L7</f>
        <v>-0</v>
      </c>
      <c r="P7" s="73" t="n">
        <v>2485.04</v>
      </c>
      <c r="Q7" s="73"/>
      <c r="R7" s="73"/>
      <c r="S7" s="73"/>
      <c r="T7" s="74"/>
      <c r="U7" s="74"/>
      <c r="V7" s="74"/>
      <c r="W7" s="74"/>
      <c r="X7" s="74"/>
      <c r="Y7" s="73"/>
      <c r="Z7" s="73"/>
      <c r="AA7" s="73"/>
      <c r="AB7" s="73"/>
      <c r="AC7" s="74"/>
      <c r="AD7" s="74"/>
      <c r="AE7" s="75"/>
      <c r="AF7" s="75"/>
      <c r="AG7" s="73" t="n">
        <f aca="false">-SUM(N7:AF7)</f>
        <v>-2783.24535714286</v>
      </c>
      <c r="AH7" s="29" t="n">
        <f aca="false">SUM(H7:K7)+AG7+O7</f>
        <v>0.00464285714315338</v>
      </c>
    </row>
    <row r="8" s="76" customFormat="true" ht="21" hidden="false" customHeight="true" outlineLevel="0" collapsed="false">
      <c r="A8" s="69" t="n">
        <v>43346</v>
      </c>
      <c r="B8" s="70"/>
      <c r="C8" s="20" t="s">
        <v>63</v>
      </c>
      <c r="D8" s="20" t="s">
        <v>64</v>
      </c>
      <c r="E8" s="20" t="s">
        <v>65</v>
      </c>
      <c r="F8" s="21"/>
      <c r="G8" s="22" t="s">
        <v>795</v>
      </c>
      <c r="H8" s="71"/>
      <c r="I8" s="71"/>
      <c r="J8" s="71" t="n">
        <v>1115</v>
      </c>
      <c r="K8" s="71"/>
      <c r="L8" s="72"/>
      <c r="M8" s="73" t="n">
        <f aca="false">SUM(H8:J8,K8/1.12)</f>
        <v>1115</v>
      </c>
      <c r="N8" s="73" t="n">
        <f aca="false">K8/1.12*0.12</f>
        <v>0</v>
      </c>
      <c r="O8" s="73" t="n">
        <f aca="false">-SUM(I8:J8,K8/1.12)*L8</f>
        <v>-0</v>
      </c>
      <c r="P8" s="73" t="n">
        <v>1115</v>
      </c>
      <c r="Q8" s="73"/>
      <c r="R8" s="73"/>
      <c r="S8" s="73"/>
      <c r="T8" s="74"/>
      <c r="U8" s="74"/>
      <c r="V8" s="74"/>
      <c r="W8" s="74"/>
      <c r="X8" s="74"/>
      <c r="Y8" s="73"/>
      <c r="Z8" s="73"/>
      <c r="AA8" s="73"/>
      <c r="AB8" s="73"/>
      <c r="AC8" s="74"/>
      <c r="AD8" s="74"/>
      <c r="AE8" s="75"/>
      <c r="AF8" s="75"/>
      <c r="AG8" s="73" t="n">
        <f aca="false">-SUM(N8:AF8)</f>
        <v>-1115</v>
      </c>
      <c r="AH8" s="29" t="n">
        <f aca="false">SUM(H8:K8)+AG8+O8</f>
        <v>0</v>
      </c>
    </row>
    <row r="9" s="76" customFormat="true" ht="21" hidden="false" customHeight="true" outlineLevel="0" collapsed="false">
      <c r="A9" s="69" t="n">
        <v>43346</v>
      </c>
      <c r="B9" s="70"/>
      <c r="C9" s="20" t="s">
        <v>459</v>
      </c>
      <c r="D9" s="20" t="s">
        <v>510</v>
      </c>
      <c r="E9" s="20" t="s">
        <v>65</v>
      </c>
      <c r="F9" s="21" t="n">
        <v>16390597</v>
      </c>
      <c r="G9" s="22" t="s">
        <v>796</v>
      </c>
      <c r="H9" s="71"/>
      <c r="I9" s="71"/>
      <c r="J9" s="71"/>
      <c r="K9" s="71" t="n">
        <v>274.75</v>
      </c>
      <c r="L9" s="72"/>
      <c r="M9" s="73" t="n">
        <f aca="false">SUM(H9:J9,K9/1.12)</f>
        <v>245.3125</v>
      </c>
      <c r="N9" s="73" t="n">
        <f aca="false">K9/1.12*0.12</f>
        <v>29.4375</v>
      </c>
      <c r="O9" s="73" t="n">
        <f aca="false">-SUM(I9:J9,K9/1.12)*L9</f>
        <v>-0</v>
      </c>
      <c r="P9" s="73"/>
      <c r="Q9" s="73"/>
      <c r="R9" s="73"/>
      <c r="S9" s="73"/>
      <c r="T9" s="74"/>
      <c r="U9" s="74"/>
      <c r="V9" s="74" t="n">
        <v>245.31</v>
      </c>
      <c r="W9" s="74"/>
      <c r="X9" s="74"/>
      <c r="Y9" s="73"/>
      <c r="Z9" s="73"/>
      <c r="AA9" s="73"/>
      <c r="AB9" s="73"/>
      <c r="AC9" s="74"/>
      <c r="AD9" s="74"/>
      <c r="AE9" s="75"/>
      <c r="AF9" s="75"/>
      <c r="AG9" s="73" t="n">
        <f aca="false">-SUM(N9:AF9)</f>
        <v>-274.7475</v>
      </c>
      <c r="AH9" s="29" t="n">
        <f aca="false">SUM(H9:K9)+AG9+O9</f>
        <v>0.00249999999999773</v>
      </c>
    </row>
    <row r="10" s="76" customFormat="true" ht="21" hidden="false" customHeight="true" outlineLevel="0" collapsed="false">
      <c r="A10" s="69" t="n">
        <v>43346</v>
      </c>
      <c r="B10" s="70"/>
      <c r="C10" s="20" t="s">
        <v>797</v>
      </c>
      <c r="D10" s="20" t="s">
        <v>798</v>
      </c>
      <c r="E10" s="20" t="s">
        <v>65</v>
      </c>
      <c r="F10" s="21" t="n">
        <v>161782</v>
      </c>
      <c r="G10" s="22" t="s">
        <v>799</v>
      </c>
      <c r="H10" s="71"/>
      <c r="I10" s="71"/>
      <c r="J10" s="71"/>
      <c r="K10" s="71" t="n">
        <v>300</v>
      </c>
      <c r="L10" s="72"/>
      <c r="M10" s="73" t="n">
        <f aca="false">SUM(H10:J10,K10/1.12)</f>
        <v>267.857142857143</v>
      </c>
      <c r="N10" s="73" t="n">
        <f aca="false">K10/1.12*0.12</f>
        <v>32.1428571428571</v>
      </c>
      <c r="O10" s="73" t="n">
        <f aca="false">-SUM(I10:J10,K10/1.12)*L10</f>
        <v>-0</v>
      </c>
      <c r="P10" s="73"/>
      <c r="Q10" s="73"/>
      <c r="R10" s="73"/>
      <c r="S10" s="73"/>
      <c r="T10" s="74"/>
      <c r="U10" s="74"/>
      <c r="V10" s="74"/>
      <c r="W10" s="74"/>
      <c r="X10" s="74"/>
      <c r="Y10" s="73"/>
      <c r="Z10" s="73" t="n">
        <v>267.86</v>
      </c>
      <c r="AA10" s="73"/>
      <c r="AB10" s="73"/>
      <c r="AC10" s="74"/>
      <c r="AD10" s="74"/>
      <c r="AE10" s="75"/>
      <c r="AF10" s="75"/>
      <c r="AG10" s="73" t="n">
        <f aca="false">-SUM(N10:AF10)</f>
        <v>-300.002857142857</v>
      </c>
      <c r="AH10" s="29" t="n">
        <f aca="false">SUM(H10:K10)+AG10+O10</f>
        <v>-0.00285714285712402</v>
      </c>
    </row>
    <row r="11" s="76" customFormat="true" ht="21" hidden="false" customHeight="true" outlineLevel="0" collapsed="false">
      <c r="A11" s="69" t="n">
        <v>43346</v>
      </c>
      <c r="B11" s="70"/>
      <c r="C11" s="20" t="s">
        <v>96</v>
      </c>
      <c r="D11" s="20"/>
      <c r="E11" s="20"/>
      <c r="F11" s="21"/>
      <c r="G11" s="22" t="s">
        <v>800</v>
      </c>
      <c r="H11" s="71" t="n">
        <v>18</v>
      </c>
      <c r="I11" s="71"/>
      <c r="J11" s="71"/>
      <c r="K11" s="71"/>
      <c r="L11" s="72"/>
      <c r="M11" s="73" t="n">
        <f aca="false">SUM(H11:J11,K11/1.12)</f>
        <v>18</v>
      </c>
      <c r="N11" s="73" t="n">
        <f aca="false">K11/1.12*0.12</f>
        <v>0</v>
      </c>
      <c r="O11" s="73" t="n">
        <f aca="false">-SUM(I11:J11,K11/1.12)*L11</f>
        <v>-0</v>
      </c>
      <c r="P11" s="73"/>
      <c r="Q11" s="73"/>
      <c r="R11" s="73"/>
      <c r="S11" s="73"/>
      <c r="T11" s="74"/>
      <c r="U11" s="74"/>
      <c r="V11" s="74"/>
      <c r="W11" s="74"/>
      <c r="X11" s="74"/>
      <c r="Y11" s="73"/>
      <c r="Z11" s="73"/>
      <c r="AA11" s="73" t="n">
        <v>18</v>
      </c>
      <c r="AB11" s="73"/>
      <c r="AC11" s="74"/>
      <c r="AD11" s="74"/>
      <c r="AE11" s="75"/>
      <c r="AF11" s="75"/>
      <c r="AG11" s="73" t="n">
        <f aca="false">-SUM(N11:AF11)</f>
        <v>-18</v>
      </c>
      <c r="AH11" s="29" t="n">
        <f aca="false">SUM(H11:K11)+AG11+O11</f>
        <v>0</v>
      </c>
    </row>
    <row r="12" s="76" customFormat="true" ht="21" hidden="false" customHeight="true" outlineLevel="0" collapsed="false">
      <c r="A12" s="69" t="n">
        <v>43346</v>
      </c>
      <c r="B12" s="70"/>
      <c r="C12" s="20" t="s">
        <v>616</v>
      </c>
      <c r="D12" s="20"/>
      <c r="E12" s="20"/>
      <c r="F12" s="21"/>
      <c r="G12" s="22" t="s">
        <v>646</v>
      </c>
      <c r="H12" s="71" t="n">
        <v>502</v>
      </c>
      <c r="I12" s="71"/>
      <c r="J12" s="71"/>
      <c r="K12" s="71"/>
      <c r="L12" s="72"/>
      <c r="M12" s="73" t="n">
        <f aca="false">SUM(H12:J12,K12/1.12)</f>
        <v>502</v>
      </c>
      <c r="N12" s="73" t="n">
        <f aca="false">K12/1.12*0.12</f>
        <v>0</v>
      </c>
      <c r="O12" s="73" t="n">
        <f aca="false">-SUM(I12:J12,K12/1.12)*L12</f>
        <v>-0</v>
      </c>
      <c r="P12" s="73"/>
      <c r="Q12" s="73"/>
      <c r="R12" s="73"/>
      <c r="S12" s="73"/>
      <c r="T12" s="74"/>
      <c r="U12" s="74"/>
      <c r="V12" s="74"/>
      <c r="W12" s="74"/>
      <c r="X12" s="74"/>
      <c r="Y12" s="73"/>
      <c r="Z12" s="73"/>
      <c r="AA12" s="73"/>
      <c r="AB12" s="73" t="n">
        <v>502</v>
      </c>
      <c r="AC12" s="74"/>
      <c r="AD12" s="74"/>
      <c r="AE12" s="75"/>
      <c r="AF12" s="75"/>
      <c r="AG12" s="73" t="n">
        <f aca="false">-SUM(N12:AF12)</f>
        <v>-502</v>
      </c>
      <c r="AH12" s="29" t="n">
        <f aca="false">SUM(H12:K12)+AG12+O12</f>
        <v>0</v>
      </c>
    </row>
    <row r="13" s="76" customFormat="true" ht="21" hidden="false" customHeight="true" outlineLevel="0" collapsed="false">
      <c r="A13" s="69" t="n">
        <v>43346</v>
      </c>
      <c r="B13" s="70"/>
      <c r="C13" s="20" t="s">
        <v>41</v>
      </c>
      <c r="D13" s="20" t="s">
        <v>88</v>
      </c>
      <c r="E13" s="20" t="s">
        <v>43</v>
      </c>
      <c r="F13" s="21" t="n">
        <v>2623</v>
      </c>
      <c r="G13" s="22" t="s">
        <v>637</v>
      </c>
      <c r="H13" s="71"/>
      <c r="I13" s="71"/>
      <c r="J13" s="71" t="n">
        <v>1535</v>
      </c>
      <c r="K13" s="71"/>
      <c r="L13" s="72"/>
      <c r="M13" s="73" t="n">
        <f aca="false">SUM(H13:J13,K13/1.12)</f>
        <v>1535</v>
      </c>
      <c r="N13" s="73" t="n">
        <f aca="false">K13/1.12*0.12</f>
        <v>0</v>
      </c>
      <c r="O13" s="73" t="n">
        <f aca="false">-SUM(I13:J13,K13/1.12)*L13</f>
        <v>-0</v>
      </c>
      <c r="P13" s="73" t="n">
        <v>1535</v>
      </c>
      <c r="Q13" s="73"/>
      <c r="R13" s="73"/>
      <c r="S13" s="73"/>
      <c r="T13" s="74"/>
      <c r="U13" s="74"/>
      <c r="V13" s="74"/>
      <c r="W13" s="74"/>
      <c r="X13" s="74"/>
      <c r="Y13" s="73"/>
      <c r="Z13" s="73"/>
      <c r="AA13" s="73"/>
      <c r="AB13" s="73"/>
      <c r="AC13" s="74"/>
      <c r="AD13" s="74"/>
      <c r="AE13" s="75"/>
      <c r="AF13" s="75"/>
      <c r="AG13" s="73" t="n">
        <f aca="false">-SUM(N13:AF13)</f>
        <v>-1535</v>
      </c>
      <c r="AH13" s="29" t="n">
        <f aca="false">SUM(H13:K13)+AG13+O13</f>
        <v>0</v>
      </c>
    </row>
    <row r="14" s="76" customFormat="true" ht="21" hidden="false" customHeight="true" outlineLevel="0" collapsed="false">
      <c r="A14" s="69" t="n">
        <v>43346</v>
      </c>
      <c r="B14" s="70"/>
      <c r="C14" s="20" t="s">
        <v>801</v>
      </c>
      <c r="D14" s="20" t="s">
        <v>296</v>
      </c>
      <c r="E14" s="20" t="s">
        <v>43</v>
      </c>
      <c r="F14" s="21" t="n">
        <v>11992</v>
      </c>
      <c r="G14" s="22" t="s">
        <v>639</v>
      </c>
      <c r="H14" s="71"/>
      <c r="I14" s="71"/>
      <c r="J14" s="71" t="n">
        <v>570</v>
      </c>
      <c r="K14" s="71"/>
      <c r="L14" s="72"/>
      <c r="M14" s="73" t="n">
        <f aca="false">SUM(H14:J14,K14/1.12)</f>
        <v>570</v>
      </c>
      <c r="N14" s="73" t="n">
        <f aca="false">K14/1.12*0.12</f>
        <v>0</v>
      </c>
      <c r="O14" s="73" t="n">
        <f aca="false">-SUM(I14:J14,K14/1.12)*L14</f>
        <v>-0</v>
      </c>
      <c r="P14" s="73" t="n">
        <v>570</v>
      </c>
      <c r="Q14" s="73"/>
      <c r="R14" s="73"/>
      <c r="S14" s="73"/>
      <c r="T14" s="74"/>
      <c r="U14" s="74"/>
      <c r="V14" s="74"/>
      <c r="W14" s="74"/>
      <c r="X14" s="74"/>
      <c r="Y14" s="73"/>
      <c r="Z14" s="73"/>
      <c r="AA14" s="73"/>
      <c r="AB14" s="73"/>
      <c r="AC14" s="74"/>
      <c r="AD14" s="74"/>
      <c r="AE14" s="75"/>
      <c r="AF14" s="75"/>
      <c r="AG14" s="73" t="n">
        <f aca="false">-SUM(N14:AF14)</f>
        <v>-570</v>
      </c>
      <c r="AH14" s="29" t="n">
        <f aca="false">SUM(H14:K14)+AG14+O14</f>
        <v>0</v>
      </c>
    </row>
    <row r="15" s="76" customFormat="true" ht="21" hidden="false" customHeight="true" outlineLevel="0" collapsed="false">
      <c r="A15" s="69" t="n">
        <v>43346</v>
      </c>
      <c r="B15" s="70"/>
      <c r="C15" s="20" t="s">
        <v>45</v>
      </c>
      <c r="D15" s="20"/>
      <c r="E15" s="20"/>
      <c r="F15" s="21"/>
      <c r="G15" s="22" t="s">
        <v>173</v>
      </c>
      <c r="H15" s="71" t="n">
        <v>100</v>
      </c>
      <c r="I15" s="71"/>
      <c r="J15" s="71"/>
      <c r="K15" s="71"/>
      <c r="L15" s="72"/>
      <c r="M15" s="73" t="n">
        <f aca="false">SUM(H15:J15,K15/1.12)</f>
        <v>100</v>
      </c>
      <c r="N15" s="73" t="n">
        <f aca="false">K15/1.12*0.12</f>
        <v>0</v>
      </c>
      <c r="O15" s="73" t="n">
        <f aca="false">-SUM(I15:J15,K15/1.12)*L15</f>
        <v>-0</v>
      </c>
      <c r="P15" s="73"/>
      <c r="Q15" s="73"/>
      <c r="R15" s="73"/>
      <c r="S15" s="73"/>
      <c r="T15" s="74"/>
      <c r="U15" s="74"/>
      <c r="V15" s="74"/>
      <c r="W15" s="74"/>
      <c r="X15" s="74"/>
      <c r="Y15" s="73"/>
      <c r="Z15" s="73"/>
      <c r="AA15" s="73" t="n">
        <v>100</v>
      </c>
      <c r="AB15" s="73"/>
      <c r="AC15" s="74"/>
      <c r="AD15" s="74"/>
      <c r="AE15" s="75"/>
      <c r="AF15" s="75"/>
      <c r="AG15" s="73" t="n">
        <f aca="false">-SUM(N15:AF15)</f>
        <v>-100</v>
      </c>
      <c r="AH15" s="29" t="n">
        <f aca="false">SUM(H15:K15)+AG15+O15</f>
        <v>0</v>
      </c>
    </row>
    <row r="16" s="76" customFormat="true" ht="21" hidden="false" customHeight="true" outlineLevel="0" collapsed="false">
      <c r="A16" s="69" t="n">
        <v>43346</v>
      </c>
      <c r="B16" s="70"/>
      <c r="C16" s="20" t="s">
        <v>707</v>
      </c>
      <c r="D16" s="20" t="s">
        <v>708</v>
      </c>
      <c r="E16" s="20" t="s">
        <v>709</v>
      </c>
      <c r="F16" s="21" t="n">
        <v>160945</v>
      </c>
      <c r="G16" s="22" t="s">
        <v>802</v>
      </c>
      <c r="H16" s="71"/>
      <c r="I16" s="71"/>
      <c r="J16" s="71"/>
      <c r="K16" s="71" t="n">
        <v>85</v>
      </c>
      <c r="L16" s="72"/>
      <c r="M16" s="73" t="n">
        <f aca="false">SUM(H16:J16,K16/1.12)</f>
        <v>75.8928571428571</v>
      </c>
      <c r="N16" s="73" t="n">
        <f aca="false">K16/1.12*0.12</f>
        <v>9.10714285714286</v>
      </c>
      <c r="O16" s="73" t="n">
        <f aca="false">-SUM(I16:J16,K16/1.12)*L16</f>
        <v>-0</v>
      </c>
      <c r="P16" s="73"/>
      <c r="Q16" s="73" t="n">
        <v>75.89</v>
      </c>
      <c r="R16" s="73"/>
      <c r="S16" s="73"/>
      <c r="T16" s="74"/>
      <c r="U16" s="74"/>
      <c r="V16" s="74"/>
      <c r="W16" s="74"/>
      <c r="X16" s="74"/>
      <c r="Y16" s="73"/>
      <c r="Z16" s="73"/>
      <c r="AA16" s="73"/>
      <c r="AB16" s="73"/>
      <c r="AC16" s="74"/>
      <c r="AD16" s="74"/>
      <c r="AE16" s="75"/>
      <c r="AF16" s="75"/>
      <c r="AG16" s="73" t="n">
        <f aca="false">-SUM(N16:AF16)</f>
        <v>-84.9971428571429</v>
      </c>
      <c r="AH16" s="29" t="n">
        <f aca="false">SUM(H16:K16)+AG16+O16</f>
        <v>0.00285714285713823</v>
      </c>
    </row>
    <row r="17" s="76" customFormat="true" ht="24" hidden="false" customHeight="true" outlineLevel="0" collapsed="false">
      <c r="A17" s="69" t="n">
        <v>43346</v>
      </c>
      <c r="B17" s="70"/>
      <c r="C17" s="20" t="s">
        <v>707</v>
      </c>
      <c r="D17" s="20" t="s">
        <v>708</v>
      </c>
      <c r="E17" s="20" t="s">
        <v>709</v>
      </c>
      <c r="F17" s="21" t="n">
        <v>169119</v>
      </c>
      <c r="G17" s="22" t="s">
        <v>803</v>
      </c>
      <c r="H17" s="71"/>
      <c r="I17" s="71"/>
      <c r="J17" s="71"/>
      <c r="K17" s="71" t="n">
        <v>170</v>
      </c>
      <c r="L17" s="72"/>
      <c r="M17" s="73" t="n">
        <f aca="false">SUM(H17:J17,K17/1.12)</f>
        <v>151.785714285714</v>
      </c>
      <c r="N17" s="73" t="n">
        <f aca="false">K17/1.12*0.12</f>
        <v>18.2142857142857</v>
      </c>
      <c r="O17" s="73" t="n">
        <f aca="false">-SUM(I17:J17,K17/1.12)*L17</f>
        <v>-0</v>
      </c>
      <c r="P17" s="73"/>
      <c r="Q17" s="73" t="n">
        <v>151.79</v>
      </c>
      <c r="R17" s="73"/>
      <c r="S17" s="73"/>
      <c r="T17" s="74"/>
      <c r="U17" s="74"/>
      <c r="V17" s="74"/>
      <c r="W17" s="74"/>
      <c r="X17" s="74"/>
      <c r="Y17" s="73"/>
      <c r="Z17" s="73"/>
      <c r="AA17" s="73"/>
      <c r="AB17" s="73"/>
      <c r="AC17" s="74"/>
      <c r="AD17" s="74"/>
      <c r="AE17" s="75"/>
      <c r="AF17" s="75"/>
      <c r="AG17" s="73" t="n">
        <f aca="false">-SUM(N17:AF17)</f>
        <v>-170.004285714286</v>
      </c>
      <c r="AH17" s="29" t="n">
        <f aca="false">SUM(H17:K17)+AG17+O17</f>
        <v>-0.00428571428571445</v>
      </c>
    </row>
    <row r="18" s="76" customFormat="true" ht="21" hidden="false" customHeight="true" outlineLevel="0" collapsed="false">
      <c r="A18" s="69" t="n">
        <v>43346</v>
      </c>
      <c r="B18" s="70"/>
      <c r="C18" s="20" t="s">
        <v>63</v>
      </c>
      <c r="D18" s="20" t="s">
        <v>64</v>
      </c>
      <c r="E18" s="20" t="s">
        <v>65</v>
      </c>
      <c r="F18" s="21" t="n">
        <v>149134</v>
      </c>
      <c r="G18" s="21" t="s">
        <v>804</v>
      </c>
      <c r="H18" s="71"/>
      <c r="I18" s="71"/>
      <c r="J18" s="71"/>
      <c r="K18" s="71" t="n">
        <v>1089.55</v>
      </c>
      <c r="L18" s="72"/>
      <c r="M18" s="73" t="n">
        <f aca="false">SUM(H18:J18,K18/1.12)</f>
        <v>972.8125</v>
      </c>
      <c r="N18" s="73" t="n">
        <f aca="false">K18/1.12*0.12</f>
        <v>116.7375</v>
      </c>
      <c r="O18" s="73" t="n">
        <f aca="false">-SUM(I18:J18,K18/1.12)*L18</f>
        <v>-0</v>
      </c>
      <c r="P18" s="73" t="n">
        <v>972.81</v>
      </c>
      <c r="Q18" s="73"/>
      <c r="R18" s="73"/>
      <c r="S18" s="73"/>
      <c r="T18" s="74"/>
      <c r="U18" s="74"/>
      <c r="V18" s="74"/>
      <c r="W18" s="74"/>
      <c r="X18" s="74"/>
      <c r="Y18" s="73"/>
      <c r="Z18" s="73"/>
      <c r="AA18" s="73"/>
      <c r="AB18" s="73"/>
      <c r="AC18" s="74"/>
      <c r="AD18" s="74"/>
      <c r="AE18" s="75"/>
      <c r="AF18" s="75"/>
      <c r="AG18" s="73" t="n">
        <f aca="false">-SUM(N18:AF18)</f>
        <v>-1089.5475</v>
      </c>
      <c r="AH18" s="29" t="n">
        <f aca="false">SUM(H18:K18)+AG18+O18</f>
        <v>0.00250000000005457</v>
      </c>
    </row>
    <row r="19" s="76" customFormat="true" ht="24" hidden="false" customHeight="true" outlineLevel="0" collapsed="false">
      <c r="A19" s="69" t="n">
        <v>43346</v>
      </c>
      <c r="B19" s="70"/>
      <c r="C19" s="20" t="s">
        <v>216</v>
      </c>
      <c r="D19" s="20" t="s">
        <v>217</v>
      </c>
      <c r="E19" s="20" t="s">
        <v>175</v>
      </c>
      <c r="F19" s="21" t="n">
        <v>1904</v>
      </c>
      <c r="G19" s="22" t="s">
        <v>218</v>
      </c>
      <c r="H19" s="71"/>
      <c r="I19" s="71"/>
      <c r="J19" s="71"/>
      <c r="K19" s="71" t="n">
        <v>1320</v>
      </c>
      <c r="L19" s="72" t="n">
        <v>0.01</v>
      </c>
      <c r="M19" s="73" t="n">
        <f aca="false">SUM(H19:J19,K19/1.12)</f>
        <v>1178.57142857143</v>
      </c>
      <c r="N19" s="73" t="n">
        <f aca="false">K19/1.12*0.12</f>
        <v>141.428571428571</v>
      </c>
      <c r="O19" s="73" t="n">
        <f aca="false">-SUM(I19:J19,K19/1.12)*L19</f>
        <v>-11.7857142857143</v>
      </c>
      <c r="P19" s="73"/>
      <c r="Q19" s="73" t="n">
        <v>1178.57</v>
      </c>
      <c r="R19" s="73"/>
      <c r="S19" s="73"/>
      <c r="T19" s="74"/>
      <c r="U19" s="74"/>
      <c r="V19" s="74"/>
      <c r="W19" s="74"/>
      <c r="X19" s="74"/>
      <c r="Y19" s="73"/>
      <c r="Z19" s="73"/>
      <c r="AA19" s="73"/>
      <c r="AB19" s="73"/>
      <c r="AC19" s="74"/>
      <c r="AD19" s="74"/>
      <c r="AE19" s="75"/>
      <c r="AF19" s="75"/>
      <c r="AG19" s="73" t="n">
        <f aca="false">-SUM(N19:AF19)</f>
        <v>-1308.21285714286</v>
      </c>
      <c r="AH19" s="29" t="n">
        <f aca="false">SUM(H19:K19)+AG19+O19</f>
        <v>0.00142857142866859</v>
      </c>
    </row>
    <row r="20" s="76" customFormat="true" ht="24" hidden="false" customHeight="true" outlineLevel="0" collapsed="false">
      <c r="A20" s="69" t="n">
        <v>43347</v>
      </c>
      <c r="B20" s="70"/>
      <c r="C20" s="32" t="s">
        <v>805</v>
      </c>
      <c r="D20" s="20" t="s">
        <v>274</v>
      </c>
      <c r="E20" s="20" t="s">
        <v>384</v>
      </c>
      <c r="F20" s="21" t="n">
        <v>156941</v>
      </c>
      <c r="G20" s="22" t="s">
        <v>806</v>
      </c>
      <c r="H20" s="71"/>
      <c r="I20" s="71"/>
      <c r="J20" s="71"/>
      <c r="K20" s="71" t="n">
        <v>210</v>
      </c>
      <c r="L20" s="72"/>
      <c r="M20" s="73" t="n">
        <f aca="false">SUM(H20:J20,K20/1.12)</f>
        <v>187.5</v>
      </c>
      <c r="N20" s="73" t="n">
        <f aca="false">K20/1.12*0.12</f>
        <v>22.5</v>
      </c>
      <c r="O20" s="73" t="n">
        <f aca="false">-SUM(I20:J20,K20/1.12)*L20</f>
        <v>-0</v>
      </c>
      <c r="P20" s="73"/>
      <c r="Q20" s="73"/>
      <c r="R20" s="73"/>
      <c r="S20" s="73" t="n">
        <v>187.5</v>
      </c>
      <c r="T20" s="74"/>
      <c r="U20" s="74"/>
      <c r="V20" s="74"/>
      <c r="W20" s="74"/>
      <c r="X20" s="74"/>
      <c r="Y20" s="73"/>
      <c r="Z20" s="73"/>
      <c r="AA20" s="73"/>
      <c r="AB20" s="73"/>
      <c r="AC20" s="74"/>
      <c r="AD20" s="74"/>
      <c r="AE20" s="75"/>
      <c r="AF20" s="75"/>
      <c r="AG20" s="73" t="n">
        <f aca="false">-SUM(N20:AF20)</f>
        <v>-210</v>
      </c>
      <c r="AH20" s="29" t="n">
        <f aca="false">SUM(H20:K20)+AG20+O20</f>
        <v>0</v>
      </c>
    </row>
    <row r="21" s="76" customFormat="true" ht="24" hidden="false" customHeight="true" outlineLevel="0" collapsed="false">
      <c r="A21" s="69" t="n">
        <v>43347</v>
      </c>
      <c r="B21" s="70"/>
      <c r="C21" s="20" t="s">
        <v>68</v>
      </c>
      <c r="D21" s="20"/>
      <c r="E21" s="20"/>
      <c r="F21" s="21"/>
      <c r="G21" s="22" t="s">
        <v>807</v>
      </c>
      <c r="H21" s="71" t="n">
        <v>40</v>
      </c>
      <c r="I21" s="71"/>
      <c r="J21" s="71"/>
      <c r="K21" s="71"/>
      <c r="L21" s="72"/>
      <c r="M21" s="73" t="n">
        <f aca="false">SUM(H21:J21,K21/1.12)</f>
        <v>40</v>
      </c>
      <c r="N21" s="73" t="n">
        <f aca="false">K21/1.12*0.12</f>
        <v>0</v>
      </c>
      <c r="O21" s="73" t="n">
        <f aca="false">-SUM(I21:J21,K21/1.12)*L21</f>
        <v>-0</v>
      </c>
      <c r="P21" s="73"/>
      <c r="Q21" s="73"/>
      <c r="R21" s="73"/>
      <c r="S21" s="73"/>
      <c r="T21" s="74"/>
      <c r="U21" s="74"/>
      <c r="V21" s="74"/>
      <c r="W21" s="74"/>
      <c r="X21" s="74"/>
      <c r="Y21" s="73"/>
      <c r="Z21" s="73"/>
      <c r="AA21" s="73" t="n">
        <v>40</v>
      </c>
      <c r="AB21" s="73"/>
      <c r="AC21" s="74"/>
      <c r="AD21" s="74"/>
      <c r="AE21" s="75"/>
      <c r="AF21" s="75"/>
      <c r="AG21" s="73" t="n">
        <f aca="false">-SUM(N21:AF21)</f>
        <v>-40</v>
      </c>
      <c r="AH21" s="29" t="n">
        <f aca="false">SUM(H21:K21)+AG21+O21</f>
        <v>0</v>
      </c>
    </row>
    <row r="22" s="76" customFormat="true" ht="24" hidden="false" customHeight="true" outlineLevel="0" collapsed="false">
      <c r="A22" s="69" t="n">
        <v>43347</v>
      </c>
      <c r="B22" s="70"/>
      <c r="C22" s="20" t="s">
        <v>707</v>
      </c>
      <c r="D22" s="20" t="s">
        <v>708</v>
      </c>
      <c r="E22" s="20" t="s">
        <v>709</v>
      </c>
      <c r="F22" s="21" t="n">
        <v>169164</v>
      </c>
      <c r="G22" s="22" t="s">
        <v>808</v>
      </c>
      <c r="H22" s="71"/>
      <c r="I22" s="71"/>
      <c r="J22" s="71"/>
      <c r="K22" s="71" t="n">
        <v>170</v>
      </c>
      <c r="L22" s="72"/>
      <c r="M22" s="73" t="n">
        <f aca="false">SUM(H22:J22,K22/1.12)</f>
        <v>151.785714285714</v>
      </c>
      <c r="N22" s="73" t="n">
        <f aca="false">K22/1.12*0.12</f>
        <v>18.2142857142857</v>
      </c>
      <c r="O22" s="73" t="n">
        <f aca="false">-SUM(I22:J22,K22/1.12)*L22</f>
        <v>-0</v>
      </c>
      <c r="P22" s="73"/>
      <c r="Q22" s="73" t="n">
        <v>151.79</v>
      </c>
      <c r="R22" s="73"/>
      <c r="S22" s="73"/>
      <c r="T22" s="74"/>
      <c r="U22" s="74"/>
      <c r="V22" s="74"/>
      <c r="W22" s="74"/>
      <c r="X22" s="74"/>
      <c r="Y22" s="73"/>
      <c r="Z22" s="73"/>
      <c r="AA22" s="73"/>
      <c r="AB22" s="73"/>
      <c r="AC22" s="74"/>
      <c r="AD22" s="74"/>
      <c r="AE22" s="75"/>
      <c r="AF22" s="75"/>
      <c r="AG22" s="73" t="n">
        <f aca="false">-SUM(N22:AF22)</f>
        <v>-170.004285714286</v>
      </c>
      <c r="AH22" s="29" t="n">
        <f aca="false">SUM(H22:K22)+AG22+O22</f>
        <v>-0.00428571428571445</v>
      </c>
    </row>
    <row r="23" s="76" customFormat="true" ht="24" hidden="false" customHeight="true" outlineLevel="0" collapsed="false">
      <c r="A23" s="69" t="n">
        <v>43348</v>
      </c>
      <c r="B23" s="70"/>
      <c r="C23" s="20" t="n">
        <v>169655</v>
      </c>
      <c r="D23" s="20" t="s">
        <v>708</v>
      </c>
      <c r="E23" s="20" t="s">
        <v>709</v>
      </c>
      <c r="F23" s="21" t="n">
        <v>169164</v>
      </c>
      <c r="G23" s="22" t="s">
        <v>809</v>
      </c>
      <c r="H23" s="71"/>
      <c r="I23" s="71"/>
      <c r="J23" s="71"/>
      <c r="K23" s="71" t="n">
        <v>170</v>
      </c>
      <c r="L23" s="72"/>
      <c r="M23" s="73" t="n">
        <f aca="false">SUM(H23:J23,K23/1.12)</f>
        <v>151.785714285714</v>
      </c>
      <c r="N23" s="73" t="n">
        <f aca="false">K23/1.12*0.12</f>
        <v>18.2142857142857</v>
      </c>
      <c r="O23" s="73" t="n">
        <f aca="false">-SUM(I23:J23,K23/1.12)*L23</f>
        <v>-0</v>
      </c>
      <c r="P23" s="73"/>
      <c r="Q23" s="73" t="n">
        <v>151.79</v>
      </c>
      <c r="R23" s="73"/>
      <c r="S23" s="73"/>
      <c r="T23" s="74"/>
      <c r="U23" s="74"/>
      <c r="V23" s="74"/>
      <c r="W23" s="74"/>
      <c r="X23" s="74"/>
      <c r="Y23" s="73"/>
      <c r="Z23" s="73"/>
      <c r="AA23" s="73"/>
      <c r="AB23" s="73"/>
      <c r="AC23" s="74"/>
      <c r="AD23" s="74"/>
      <c r="AE23" s="75"/>
      <c r="AF23" s="75"/>
      <c r="AG23" s="73" t="n">
        <f aca="false">-SUM(N23:AF23)</f>
        <v>-170.004285714286</v>
      </c>
      <c r="AH23" s="29" t="n">
        <f aca="false">SUM(H23:K23)+AG23+O23</f>
        <v>-0.00428571428571445</v>
      </c>
    </row>
    <row r="24" s="76" customFormat="true" ht="24" hidden="false" customHeight="true" outlineLevel="0" collapsed="false">
      <c r="A24" s="69" t="n">
        <v>43348</v>
      </c>
      <c r="B24" s="70"/>
      <c r="C24" s="20" t="s">
        <v>747</v>
      </c>
      <c r="D24" s="20" t="s">
        <v>810</v>
      </c>
      <c r="E24" s="20" t="s">
        <v>56</v>
      </c>
      <c r="F24" s="21" t="n">
        <v>8638</v>
      </c>
      <c r="G24" s="22" t="s">
        <v>811</v>
      </c>
      <c r="H24" s="71"/>
      <c r="I24" s="71"/>
      <c r="J24" s="71"/>
      <c r="K24" s="71" t="n">
        <v>410</v>
      </c>
      <c r="L24" s="72"/>
      <c r="M24" s="73" t="n">
        <f aca="false">SUM(H24:J24,K24/1.12)</f>
        <v>366.071428571429</v>
      </c>
      <c r="N24" s="73" t="n">
        <f aca="false">K24/1.12*0.12</f>
        <v>43.9285714285714</v>
      </c>
      <c r="O24" s="73" t="n">
        <f aca="false">-SUM(I24:J24,K24/1.12)*L24</f>
        <v>-0</v>
      </c>
      <c r="P24" s="73" t="n">
        <v>366.07</v>
      </c>
      <c r="Q24" s="73"/>
      <c r="R24" s="73"/>
      <c r="S24" s="73"/>
      <c r="T24" s="74"/>
      <c r="U24" s="74"/>
      <c r="V24" s="74"/>
      <c r="W24" s="74"/>
      <c r="X24" s="74"/>
      <c r="Y24" s="73"/>
      <c r="Z24" s="73"/>
      <c r="AA24" s="73"/>
      <c r="AB24" s="73"/>
      <c r="AC24" s="74"/>
      <c r="AD24" s="74"/>
      <c r="AE24" s="75"/>
      <c r="AF24" s="75"/>
      <c r="AG24" s="73" t="n">
        <f aca="false">-SUM(N24:AF24)</f>
        <v>-409.998571428571</v>
      </c>
      <c r="AH24" s="29" t="n">
        <f aca="false">SUM(H24:K24)+AG24+O24</f>
        <v>0.00142857142856201</v>
      </c>
    </row>
    <row r="25" s="76" customFormat="true" ht="24" hidden="false" customHeight="true" outlineLevel="0" collapsed="false">
      <c r="A25" s="69" t="n">
        <v>43348</v>
      </c>
      <c r="B25" s="70"/>
      <c r="C25" s="20" t="s">
        <v>351</v>
      </c>
      <c r="D25" s="20" t="s">
        <v>591</v>
      </c>
      <c r="E25" s="20" t="s">
        <v>56</v>
      </c>
      <c r="F25" s="21" t="n">
        <v>129</v>
      </c>
      <c r="G25" s="22" t="s">
        <v>592</v>
      </c>
      <c r="H25" s="71"/>
      <c r="I25" s="71"/>
      <c r="J25" s="71"/>
      <c r="K25" s="71" t="n">
        <v>550</v>
      </c>
      <c r="L25" s="72"/>
      <c r="M25" s="73" t="n">
        <f aca="false">SUM(H25:J25,K25/1.12)</f>
        <v>491.071428571429</v>
      </c>
      <c r="N25" s="73" t="n">
        <f aca="false">K25/1.12*0.12</f>
        <v>58.9285714285714</v>
      </c>
      <c r="O25" s="73" t="n">
        <f aca="false">-SUM(I25:J25,K25/1.12)*L25</f>
        <v>-0</v>
      </c>
      <c r="P25" s="73"/>
      <c r="Q25" s="73"/>
      <c r="R25" s="73"/>
      <c r="S25" s="73"/>
      <c r="T25" s="74"/>
      <c r="U25" s="74"/>
      <c r="V25" s="74"/>
      <c r="W25" s="74"/>
      <c r="X25" s="74"/>
      <c r="Y25" s="73"/>
      <c r="Z25" s="73" t="n">
        <v>491.07</v>
      </c>
      <c r="AA25" s="73"/>
      <c r="AB25" s="73"/>
      <c r="AC25" s="74"/>
      <c r="AD25" s="74"/>
      <c r="AE25" s="75"/>
      <c r="AF25" s="75"/>
      <c r="AG25" s="73" t="n">
        <f aca="false">-SUM(N25:AF25)</f>
        <v>-549.998571428571</v>
      </c>
      <c r="AH25" s="29" t="n">
        <f aca="false">SUM(H25:K25)+AG25+O25</f>
        <v>0.00142857142861885</v>
      </c>
    </row>
    <row r="26" s="76" customFormat="true" ht="24" hidden="false" customHeight="true" outlineLevel="0" collapsed="false">
      <c r="A26" s="69" t="n">
        <v>43348</v>
      </c>
      <c r="B26" s="70"/>
      <c r="C26" s="20" t="s">
        <v>96</v>
      </c>
      <c r="D26" s="20"/>
      <c r="E26" s="20"/>
      <c r="F26" s="21"/>
      <c r="G26" s="22" t="s">
        <v>812</v>
      </c>
      <c r="H26" s="71" t="n">
        <v>25</v>
      </c>
      <c r="I26" s="71"/>
      <c r="J26" s="71"/>
      <c r="K26" s="71"/>
      <c r="L26" s="72"/>
      <c r="M26" s="73" t="n">
        <f aca="false">SUM(H26:J26,K26/1.12)</f>
        <v>25</v>
      </c>
      <c r="N26" s="73" t="n">
        <f aca="false">K26/1.12*0.12</f>
        <v>0</v>
      </c>
      <c r="O26" s="73" t="n">
        <f aca="false">-SUM(I26:J26,K26/1.12)*L26</f>
        <v>-0</v>
      </c>
      <c r="P26" s="73"/>
      <c r="Q26" s="73"/>
      <c r="R26" s="73"/>
      <c r="S26" s="73"/>
      <c r="T26" s="74"/>
      <c r="U26" s="74"/>
      <c r="V26" s="74"/>
      <c r="W26" s="74"/>
      <c r="X26" s="74"/>
      <c r="Y26" s="73"/>
      <c r="Z26" s="73"/>
      <c r="AA26" s="73" t="n">
        <v>25</v>
      </c>
      <c r="AB26" s="73"/>
      <c r="AC26" s="74"/>
      <c r="AD26" s="74"/>
      <c r="AE26" s="75"/>
      <c r="AF26" s="75"/>
      <c r="AG26" s="73" t="n">
        <f aca="false">-SUM(N26:AF26)</f>
        <v>-25</v>
      </c>
      <c r="AH26" s="29" t="n">
        <f aca="false">SUM(H26:K26)+AG26+O26</f>
        <v>0</v>
      </c>
    </row>
    <row r="27" s="76" customFormat="true" ht="24" hidden="false" customHeight="true" outlineLevel="0" collapsed="false">
      <c r="A27" s="69" t="n">
        <v>43348</v>
      </c>
      <c r="B27" s="70"/>
      <c r="C27" s="20" t="s">
        <v>747</v>
      </c>
      <c r="D27" s="20" t="s">
        <v>810</v>
      </c>
      <c r="E27" s="20" t="s">
        <v>56</v>
      </c>
      <c r="F27" s="21" t="n">
        <v>89415</v>
      </c>
      <c r="G27" s="22" t="s">
        <v>457</v>
      </c>
      <c r="H27" s="71"/>
      <c r="I27" s="71"/>
      <c r="J27" s="71"/>
      <c r="K27" s="71" t="n">
        <v>621.11</v>
      </c>
      <c r="L27" s="72"/>
      <c r="M27" s="73" t="n">
        <f aca="false">SUM(H27:J27,K27/1.12)</f>
        <v>554.5625</v>
      </c>
      <c r="N27" s="73" t="n">
        <f aca="false">K27/1.12*0.12</f>
        <v>66.5475</v>
      </c>
      <c r="O27" s="73" t="n">
        <f aca="false">-SUM(I27:J27,K27/1.12)*L27</f>
        <v>-0</v>
      </c>
      <c r="P27" s="73" t="n">
        <v>554.56</v>
      </c>
      <c r="Q27" s="73"/>
      <c r="R27" s="73"/>
      <c r="S27" s="73"/>
      <c r="T27" s="74"/>
      <c r="U27" s="74"/>
      <c r="V27" s="74"/>
      <c r="W27" s="74"/>
      <c r="X27" s="74"/>
      <c r="Y27" s="73"/>
      <c r="Z27" s="73"/>
      <c r="AA27" s="73"/>
      <c r="AB27" s="73"/>
      <c r="AC27" s="74"/>
      <c r="AD27" s="74"/>
      <c r="AE27" s="75"/>
      <c r="AF27" s="75"/>
      <c r="AG27" s="73" t="n">
        <f aca="false">-SUM(N27:AF27)</f>
        <v>-621.1075</v>
      </c>
      <c r="AH27" s="29" t="n">
        <f aca="false">SUM(H27:K27)+AG27+O27</f>
        <v>0.00250000000005457</v>
      </c>
    </row>
    <row r="28" s="76" customFormat="true" ht="24" hidden="false" customHeight="true" outlineLevel="0" collapsed="false">
      <c r="A28" s="69" t="n">
        <v>43348</v>
      </c>
      <c r="B28" s="70"/>
      <c r="C28" s="20" t="s">
        <v>747</v>
      </c>
      <c r="D28" s="20" t="s">
        <v>810</v>
      </c>
      <c r="E28" s="20" t="s">
        <v>56</v>
      </c>
      <c r="F28" s="21" t="n">
        <v>89415</v>
      </c>
      <c r="G28" s="22" t="s">
        <v>187</v>
      </c>
      <c r="H28" s="71"/>
      <c r="I28" s="71"/>
      <c r="J28" s="71"/>
      <c r="K28" s="71" t="n">
        <v>21</v>
      </c>
      <c r="L28" s="72"/>
      <c r="M28" s="73" t="n">
        <f aca="false">SUM(H28:J28,K28/1.12)</f>
        <v>18.75</v>
      </c>
      <c r="N28" s="73" t="n">
        <f aca="false">K28/1.12*0.12</f>
        <v>2.25</v>
      </c>
      <c r="O28" s="73" t="n">
        <f aca="false">-SUM(I28:J28,K28/1.12)*L28</f>
        <v>-0</v>
      </c>
      <c r="P28" s="73"/>
      <c r="Q28" s="73"/>
      <c r="R28" s="73"/>
      <c r="S28" s="73" t="n">
        <v>18.75</v>
      </c>
      <c r="T28" s="74"/>
      <c r="U28" s="74"/>
      <c r="V28" s="74"/>
      <c r="W28" s="74"/>
      <c r="X28" s="74"/>
      <c r="Y28" s="73"/>
      <c r="Z28" s="73"/>
      <c r="AA28" s="73"/>
      <c r="AB28" s="73"/>
      <c r="AC28" s="74"/>
      <c r="AD28" s="74"/>
      <c r="AE28" s="75"/>
      <c r="AF28" s="75"/>
      <c r="AG28" s="73" t="n">
        <f aca="false">-SUM(N28:AF28)</f>
        <v>-21</v>
      </c>
      <c r="AH28" s="29" t="n">
        <f aca="false">SUM(H28:K28)+AG28+O28</f>
        <v>0</v>
      </c>
    </row>
    <row r="29" s="76" customFormat="true" ht="24" hidden="false" customHeight="true" outlineLevel="0" collapsed="false">
      <c r="A29" s="69" t="n">
        <v>43348</v>
      </c>
      <c r="B29" s="70"/>
      <c r="C29" s="20" t="s">
        <v>520</v>
      </c>
      <c r="D29" s="20" t="s">
        <v>521</v>
      </c>
      <c r="E29" s="20" t="s">
        <v>175</v>
      </c>
      <c r="F29" s="21" t="n">
        <v>1655</v>
      </c>
      <c r="G29" s="22" t="s">
        <v>813</v>
      </c>
      <c r="H29" s="71"/>
      <c r="I29" s="71"/>
      <c r="J29" s="71"/>
      <c r="K29" s="71" t="n">
        <v>1294</v>
      </c>
      <c r="L29" s="72" t="n">
        <v>0.01</v>
      </c>
      <c r="M29" s="73" t="n">
        <f aca="false">SUM(H29:J29,K29/1.12)</f>
        <v>1155.35714285714</v>
      </c>
      <c r="N29" s="73" t="n">
        <f aca="false">K29/1.12*0.12</f>
        <v>138.642857142857</v>
      </c>
      <c r="O29" s="73" t="n">
        <f aca="false">-SUM(I29:J29,K29/1.12)*L29</f>
        <v>-11.5535714285714</v>
      </c>
      <c r="P29" s="73" t="n">
        <v>1155.36</v>
      </c>
      <c r="Q29" s="73"/>
      <c r="R29" s="73"/>
      <c r="S29" s="73"/>
      <c r="T29" s="74"/>
      <c r="U29" s="74"/>
      <c r="V29" s="74"/>
      <c r="W29" s="74"/>
      <c r="X29" s="74"/>
      <c r="Y29" s="73"/>
      <c r="Z29" s="73"/>
      <c r="AA29" s="73"/>
      <c r="AB29" s="73"/>
      <c r="AC29" s="74"/>
      <c r="AD29" s="74"/>
      <c r="AE29" s="75"/>
      <c r="AF29" s="75"/>
      <c r="AG29" s="73" t="n">
        <f aca="false">-SUM(N29:AF29)</f>
        <v>-1282.44928571429</v>
      </c>
      <c r="AH29" s="29" t="n">
        <f aca="false">SUM(H29:K29)+AG29+O29</f>
        <v>-0.00285714285710625</v>
      </c>
    </row>
    <row r="30" s="85" customFormat="true" ht="24" hidden="false" customHeight="true" outlineLevel="0" collapsed="false">
      <c r="A30" s="78" t="n">
        <v>43348</v>
      </c>
      <c r="B30" s="79"/>
      <c r="C30" s="36" t="s">
        <v>45</v>
      </c>
      <c r="D30" s="36"/>
      <c r="E30" s="36"/>
      <c r="F30" s="37"/>
      <c r="G30" s="38" t="s">
        <v>785</v>
      </c>
      <c r="H30" s="80" t="n">
        <v>100</v>
      </c>
      <c r="I30" s="80"/>
      <c r="J30" s="80"/>
      <c r="K30" s="80"/>
      <c r="L30" s="81"/>
      <c r="M30" s="82" t="n">
        <f aca="false">SUM(H30:J30,K30/1.12)</f>
        <v>100</v>
      </c>
      <c r="N30" s="82" t="n">
        <f aca="false">K30/1.12*0.12</f>
        <v>0</v>
      </c>
      <c r="O30" s="82" t="n">
        <f aca="false">-SUM(I30:J30,K30/1.12)*L30</f>
        <v>-0</v>
      </c>
      <c r="P30" s="82"/>
      <c r="Q30" s="82"/>
      <c r="R30" s="82"/>
      <c r="S30" s="82"/>
      <c r="T30" s="83"/>
      <c r="U30" s="83"/>
      <c r="V30" s="83"/>
      <c r="W30" s="83"/>
      <c r="X30" s="83"/>
      <c r="Y30" s="82"/>
      <c r="Z30" s="82"/>
      <c r="AA30" s="82" t="n">
        <v>100</v>
      </c>
      <c r="AB30" s="82"/>
      <c r="AC30" s="83"/>
      <c r="AD30" s="83"/>
      <c r="AE30" s="84"/>
      <c r="AF30" s="84"/>
      <c r="AG30" s="82" t="n">
        <f aca="false">-SUM(N30:AF30)</f>
        <v>-100</v>
      </c>
      <c r="AH30" s="45" t="n">
        <f aca="false">SUM(H30:K30)+AG30+O30</f>
        <v>0</v>
      </c>
    </row>
    <row r="31" s="76" customFormat="true" ht="21" hidden="false" customHeight="true" outlineLevel="0" collapsed="false">
      <c r="A31" s="69" t="n">
        <v>43349</v>
      </c>
      <c r="B31" s="70"/>
      <c r="C31" s="20" t="s">
        <v>747</v>
      </c>
      <c r="D31" s="20" t="s">
        <v>814</v>
      </c>
      <c r="E31" s="20" t="s">
        <v>278</v>
      </c>
      <c r="F31" s="21" t="n">
        <v>31784</v>
      </c>
      <c r="G31" s="22" t="s">
        <v>233</v>
      </c>
      <c r="H31" s="71"/>
      <c r="I31" s="71"/>
      <c r="J31" s="71"/>
      <c r="K31" s="71" t="n">
        <v>133.5</v>
      </c>
      <c r="L31" s="72"/>
      <c r="M31" s="73" t="n">
        <f aca="false">SUM(H31:J31,K31/1.12)</f>
        <v>119.196428571429</v>
      </c>
      <c r="N31" s="73" t="n">
        <f aca="false">K31/1.12*0.12</f>
        <v>14.3035714285714</v>
      </c>
      <c r="O31" s="73" t="n">
        <f aca="false">-SUM(I31:J31,K31/1.12)*L31</f>
        <v>-0</v>
      </c>
      <c r="P31" s="73" t="n">
        <v>119.2</v>
      </c>
      <c r="Q31" s="73"/>
      <c r="R31" s="73"/>
      <c r="S31" s="73"/>
      <c r="T31" s="74"/>
      <c r="U31" s="74"/>
      <c r="V31" s="74"/>
      <c r="W31" s="74"/>
      <c r="X31" s="74"/>
      <c r="Y31" s="73"/>
      <c r="Z31" s="73"/>
      <c r="AA31" s="73"/>
      <c r="AB31" s="73"/>
      <c r="AC31" s="74"/>
      <c r="AD31" s="74"/>
      <c r="AE31" s="75"/>
      <c r="AF31" s="75"/>
      <c r="AG31" s="73" t="n">
        <f aca="false">-SUM(N31:AF31)</f>
        <v>-133.503571428571</v>
      </c>
      <c r="AH31" s="29" t="n">
        <f aca="false">SUM(H31:K31)+AG31+O31</f>
        <v>-0.00357142857143344</v>
      </c>
    </row>
    <row r="32" s="30" customFormat="true" ht="21.75" hidden="false" customHeight="true" outlineLevel="0" collapsed="false">
      <c r="A32" s="18"/>
      <c r="B32" s="19"/>
      <c r="C32" s="20"/>
      <c r="D32" s="20"/>
      <c r="E32" s="20"/>
      <c r="F32" s="21"/>
      <c r="G32" s="22"/>
      <c r="H32" s="23"/>
      <c r="I32" s="23"/>
      <c r="J32" s="23"/>
      <c r="K32" s="23"/>
      <c r="L32" s="24"/>
      <c r="M32" s="25" t="n">
        <f aca="false">SUM(H32:J32,K32/1.12)</f>
        <v>0</v>
      </c>
      <c r="N32" s="25" t="n">
        <f aca="false">K32/1.12*0.12</f>
        <v>0</v>
      </c>
      <c r="O32" s="25" t="n">
        <f aca="false">-SUM(I32:J32,K32/1.12)*L32</f>
        <v>-0</v>
      </c>
      <c r="P32" s="25"/>
      <c r="Q32" s="25"/>
      <c r="R32" s="25"/>
      <c r="S32" s="25"/>
      <c r="T32" s="26"/>
      <c r="U32" s="26"/>
      <c r="V32" s="26"/>
      <c r="W32" s="26"/>
      <c r="X32" s="26"/>
      <c r="Y32" s="25"/>
      <c r="Z32" s="25"/>
      <c r="AA32" s="25"/>
      <c r="AB32" s="25"/>
      <c r="AC32" s="25"/>
      <c r="AD32" s="25"/>
      <c r="AE32" s="25"/>
      <c r="AF32" s="25"/>
      <c r="AG32" s="25" t="n">
        <f aca="false">-SUM(N32:AF32)</f>
        <v>-0</v>
      </c>
      <c r="AH32" s="29" t="n">
        <f aca="false">SUM(H32:K32)+AG32+O32</f>
        <v>0</v>
      </c>
    </row>
    <row r="33" s="30" customFormat="true" ht="21.75" hidden="false" customHeight="true" outlineLevel="0" collapsed="false">
      <c r="A33" s="18" t="n">
        <v>43349</v>
      </c>
      <c r="B33" s="19"/>
      <c r="C33" s="20" t="s">
        <v>615</v>
      </c>
      <c r="D33" s="20"/>
      <c r="E33" s="20"/>
      <c r="F33" s="21"/>
      <c r="G33" s="22" t="s">
        <v>595</v>
      </c>
      <c r="H33" s="23"/>
      <c r="I33" s="23"/>
      <c r="J33" s="23" t="n">
        <v>1200</v>
      </c>
      <c r="K33" s="23"/>
      <c r="L33" s="24"/>
      <c r="M33" s="73" t="n">
        <f aca="false">SUM(H33:J33,K33/1.12)</f>
        <v>1200</v>
      </c>
      <c r="N33" s="73" t="n">
        <f aca="false">K33/1.12*0.12</f>
        <v>0</v>
      </c>
      <c r="O33" s="73" t="n">
        <f aca="false">-SUM(I33:J33,K33/1.12)*L33</f>
        <v>-0</v>
      </c>
      <c r="P33" s="73" t="n">
        <v>1200</v>
      </c>
      <c r="Q33" s="73"/>
      <c r="R33" s="73"/>
      <c r="S33" s="73"/>
      <c r="T33" s="74"/>
      <c r="U33" s="74"/>
      <c r="V33" s="74"/>
      <c r="W33" s="74"/>
      <c r="X33" s="74"/>
      <c r="Y33" s="73"/>
      <c r="Z33" s="73"/>
      <c r="AA33" s="73"/>
      <c r="AB33" s="73"/>
      <c r="AC33" s="74"/>
      <c r="AD33" s="74"/>
      <c r="AE33" s="75"/>
      <c r="AF33" s="75"/>
      <c r="AG33" s="73" t="n">
        <f aca="false">-SUM(N33:AF33)</f>
        <v>-1200</v>
      </c>
      <c r="AH33" s="29" t="n">
        <f aca="false">SUM(H33:K33)+AG33+O33</f>
        <v>0</v>
      </c>
    </row>
    <row r="34" s="30" customFormat="true" ht="21.75" hidden="false" customHeight="true" outlineLevel="0" collapsed="false">
      <c r="A34" s="18" t="n">
        <v>43349</v>
      </c>
      <c r="B34" s="19"/>
      <c r="C34" s="20" t="s">
        <v>68</v>
      </c>
      <c r="D34" s="20"/>
      <c r="E34" s="20"/>
      <c r="F34" s="21"/>
      <c r="G34" s="22" t="s">
        <v>815</v>
      </c>
      <c r="H34" s="23" t="n">
        <v>55</v>
      </c>
      <c r="I34" s="23"/>
      <c r="J34" s="23"/>
      <c r="K34" s="23"/>
      <c r="L34" s="24"/>
      <c r="M34" s="73" t="n">
        <f aca="false">SUM(H34:J34,K34/1.12)</f>
        <v>55</v>
      </c>
      <c r="N34" s="73" t="n">
        <f aca="false">K34/1.12*0.12</f>
        <v>0</v>
      </c>
      <c r="O34" s="73" t="n">
        <f aca="false">-SUM(I34:J34,K34/1.12)*L34</f>
        <v>-0</v>
      </c>
      <c r="P34" s="73"/>
      <c r="Q34" s="73"/>
      <c r="R34" s="73"/>
      <c r="S34" s="73"/>
      <c r="T34" s="74"/>
      <c r="U34" s="74"/>
      <c r="V34" s="74"/>
      <c r="W34" s="74"/>
      <c r="X34" s="74"/>
      <c r="Y34" s="73"/>
      <c r="Z34" s="73"/>
      <c r="AA34" s="73" t="n">
        <v>55</v>
      </c>
      <c r="AB34" s="73"/>
      <c r="AC34" s="74"/>
      <c r="AD34" s="74"/>
      <c r="AE34" s="75"/>
      <c r="AF34" s="75"/>
      <c r="AG34" s="73" t="n">
        <f aca="false">-SUM(N34:AF34)</f>
        <v>-55</v>
      </c>
      <c r="AH34" s="29" t="n">
        <f aca="false">SUM(H34:K34)+AG34+O34</f>
        <v>0</v>
      </c>
    </row>
    <row r="35" s="30" customFormat="true" ht="21.75" hidden="false" customHeight="true" outlineLevel="0" collapsed="false">
      <c r="A35" s="18" t="n">
        <v>43349</v>
      </c>
      <c r="B35" s="19"/>
      <c r="C35" s="20" t="s">
        <v>707</v>
      </c>
      <c r="D35" s="20" t="s">
        <v>708</v>
      </c>
      <c r="E35" s="20" t="s">
        <v>709</v>
      </c>
      <c r="F35" s="21" t="n">
        <v>169697</v>
      </c>
      <c r="G35" s="22" t="s">
        <v>40</v>
      </c>
      <c r="H35" s="23"/>
      <c r="I35" s="23"/>
      <c r="J35" s="23"/>
      <c r="K35" s="23" t="n">
        <v>170</v>
      </c>
      <c r="L35" s="24"/>
      <c r="M35" s="73" t="n">
        <f aca="false">SUM(H35:J35,K35/1.12)</f>
        <v>151.785714285714</v>
      </c>
      <c r="N35" s="73" t="n">
        <f aca="false">K35/1.12*0.12</f>
        <v>18.2142857142857</v>
      </c>
      <c r="O35" s="73" t="n">
        <f aca="false">-SUM(I35:J35,K35/1.12)*L35</f>
        <v>-0</v>
      </c>
      <c r="P35" s="73"/>
      <c r="Q35" s="73" t="n">
        <v>151.79</v>
      </c>
      <c r="R35" s="73"/>
      <c r="S35" s="73"/>
      <c r="T35" s="74"/>
      <c r="U35" s="74"/>
      <c r="V35" s="74"/>
      <c r="W35" s="74"/>
      <c r="X35" s="74"/>
      <c r="Y35" s="73"/>
      <c r="Z35" s="73"/>
      <c r="AA35" s="73"/>
      <c r="AB35" s="73"/>
      <c r="AC35" s="74"/>
      <c r="AD35" s="74"/>
      <c r="AE35" s="75"/>
      <c r="AF35" s="75"/>
      <c r="AG35" s="73" t="n">
        <f aca="false">-SUM(N35:AF35)</f>
        <v>-170.004285714286</v>
      </c>
      <c r="AH35" s="29" t="n">
        <f aca="false">SUM(H35:K35)+AG35+O35</f>
        <v>-0.00428571428571445</v>
      </c>
    </row>
    <row r="36" s="30" customFormat="true" ht="21.75" hidden="false" customHeight="true" outlineLevel="0" collapsed="false">
      <c r="A36" s="18" t="n">
        <v>43349</v>
      </c>
      <c r="B36" s="19"/>
      <c r="C36" s="20" t="s">
        <v>747</v>
      </c>
      <c r="D36" s="20" t="s">
        <v>814</v>
      </c>
      <c r="E36" s="20" t="s">
        <v>278</v>
      </c>
      <c r="F36" s="21" t="n">
        <v>31762</v>
      </c>
      <c r="G36" s="22" t="s">
        <v>487</v>
      </c>
      <c r="H36" s="23"/>
      <c r="I36" s="23"/>
      <c r="J36" s="23"/>
      <c r="K36" s="23" t="n">
        <v>177</v>
      </c>
      <c r="L36" s="24"/>
      <c r="M36" s="73" t="n">
        <f aca="false">SUM(H36:J36,K36/1.12)</f>
        <v>158.035714285714</v>
      </c>
      <c r="N36" s="73" t="n">
        <f aca="false">K36/1.12*0.12</f>
        <v>18.9642857142857</v>
      </c>
      <c r="O36" s="73" t="n">
        <f aca="false">-SUM(I36:J36,K36/1.12)*L36</f>
        <v>-0</v>
      </c>
      <c r="P36" s="73" t="n">
        <v>158.04</v>
      </c>
      <c r="Q36" s="73"/>
      <c r="R36" s="73"/>
      <c r="S36" s="73"/>
      <c r="T36" s="74"/>
      <c r="U36" s="74"/>
      <c r="V36" s="74"/>
      <c r="W36" s="74"/>
      <c r="X36" s="74"/>
      <c r="Y36" s="73"/>
      <c r="Z36" s="73"/>
      <c r="AA36" s="73"/>
      <c r="AB36" s="73"/>
      <c r="AC36" s="74"/>
      <c r="AD36" s="74"/>
      <c r="AE36" s="75"/>
      <c r="AF36" s="75"/>
      <c r="AG36" s="73" t="n">
        <f aca="false">-SUM(N36:AF36)</f>
        <v>-177.004285714286</v>
      </c>
      <c r="AH36" s="29" t="n">
        <f aca="false">SUM(H36:K36)+AG36+O36</f>
        <v>-0.00428571428571445</v>
      </c>
    </row>
    <row r="37" s="76" customFormat="true" ht="21" hidden="false" customHeight="true" outlineLevel="0" collapsed="false">
      <c r="A37" s="69" t="n">
        <v>43349</v>
      </c>
      <c r="B37" s="70"/>
      <c r="C37" s="20" t="s">
        <v>615</v>
      </c>
      <c r="D37" s="20"/>
      <c r="E37" s="20"/>
      <c r="F37" s="21"/>
      <c r="G37" s="22" t="s">
        <v>500</v>
      </c>
      <c r="H37" s="71"/>
      <c r="I37" s="71"/>
      <c r="J37" s="71" t="n">
        <v>345</v>
      </c>
      <c r="K37" s="71"/>
      <c r="L37" s="72"/>
      <c r="M37" s="73" t="n">
        <f aca="false">SUM(H37:J37,K37/1.12)</f>
        <v>345</v>
      </c>
      <c r="N37" s="73" t="n">
        <f aca="false">K37/1.12*0.12</f>
        <v>0</v>
      </c>
      <c r="O37" s="73" t="n">
        <f aca="false">-SUM(I37:J37,K37/1.12)*L37</f>
        <v>-0</v>
      </c>
      <c r="P37" s="73" t="n">
        <v>345</v>
      </c>
      <c r="Q37" s="73"/>
      <c r="R37" s="73"/>
      <c r="S37" s="73"/>
      <c r="T37" s="74"/>
      <c r="U37" s="74"/>
      <c r="V37" s="74"/>
      <c r="W37" s="74"/>
      <c r="X37" s="74"/>
      <c r="Y37" s="73"/>
      <c r="Z37" s="73"/>
      <c r="AA37" s="73"/>
      <c r="AB37" s="73"/>
      <c r="AC37" s="74"/>
      <c r="AD37" s="74"/>
      <c r="AE37" s="75"/>
      <c r="AF37" s="75"/>
      <c r="AG37" s="73" t="n">
        <f aca="false">-SUM(N37:AF37)</f>
        <v>-345</v>
      </c>
      <c r="AH37" s="29" t="n">
        <f aca="false">SUM(H37:K37)+AG37+O37</f>
        <v>0</v>
      </c>
    </row>
    <row r="38" s="76" customFormat="true" ht="21" hidden="false" customHeight="true" outlineLevel="0" collapsed="false">
      <c r="A38" s="69" t="n">
        <v>43350</v>
      </c>
      <c r="B38" s="70"/>
      <c r="C38" s="20" t="s">
        <v>707</v>
      </c>
      <c r="D38" s="20" t="s">
        <v>708</v>
      </c>
      <c r="E38" s="20" t="s">
        <v>709</v>
      </c>
      <c r="F38" s="21" t="n">
        <v>180192</v>
      </c>
      <c r="G38" s="22" t="s">
        <v>40</v>
      </c>
      <c r="H38" s="23"/>
      <c r="I38" s="23"/>
      <c r="J38" s="23"/>
      <c r="K38" s="23" t="n">
        <v>170</v>
      </c>
      <c r="L38" s="72"/>
      <c r="M38" s="73" t="n">
        <f aca="false">SUM(H38:J38,K38/1.12)</f>
        <v>151.785714285714</v>
      </c>
      <c r="N38" s="73" t="n">
        <f aca="false">K38/1.12*0.12</f>
        <v>18.2142857142857</v>
      </c>
      <c r="O38" s="73" t="n">
        <f aca="false">-SUM(I38:J38,K38/1.12)*L38</f>
        <v>-0</v>
      </c>
      <c r="P38" s="73"/>
      <c r="Q38" s="73" t="n">
        <v>151.79</v>
      </c>
      <c r="R38" s="73"/>
      <c r="S38" s="73"/>
      <c r="T38" s="74"/>
      <c r="U38" s="74"/>
      <c r="V38" s="74"/>
      <c r="W38" s="74"/>
      <c r="X38" s="74"/>
      <c r="Y38" s="73"/>
      <c r="Z38" s="73"/>
      <c r="AA38" s="73"/>
      <c r="AB38" s="73"/>
      <c r="AC38" s="74"/>
      <c r="AD38" s="74"/>
      <c r="AE38" s="75"/>
      <c r="AF38" s="75"/>
      <c r="AG38" s="73" t="n">
        <f aca="false">-SUM(N38:AF38)</f>
        <v>-170.004285714286</v>
      </c>
      <c r="AH38" s="29" t="n">
        <f aca="false">SUM(H38:K38)+AG38+O38</f>
        <v>-0.00428571428571445</v>
      </c>
    </row>
    <row r="39" s="76" customFormat="true" ht="21" hidden="false" customHeight="true" outlineLevel="0" collapsed="false">
      <c r="A39" s="69" t="n">
        <v>43350</v>
      </c>
      <c r="B39" s="70"/>
      <c r="C39" s="20" t="s">
        <v>520</v>
      </c>
      <c r="D39" s="20" t="s">
        <v>521</v>
      </c>
      <c r="E39" s="20" t="s">
        <v>175</v>
      </c>
      <c r="F39" s="21" t="n">
        <v>1656</v>
      </c>
      <c r="G39" s="22" t="s">
        <v>783</v>
      </c>
      <c r="H39" s="71"/>
      <c r="I39" s="71"/>
      <c r="J39" s="71"/>
      <c r="K39" s="71" t="n">
        <v>1350</v>
      </c>
      <c r="L39" s="72" t="n">
        <v>0.01</v>
      </c>
      <c r="M39" s="73" t="n">
        <f aca="false">SUM(H39:J39,K39/1.12)</f>
        <v>1205.35714285714</v>
      </c>
      <c r="N39" s="73" t="n">
        <f aca="false">K39/1.12*0.12</f>
        <v>144.642857142857</v>
      </c>
      <c r="O39" s="73" t="n">
        <f aca="false">-SUM(I39:J39,K39/1.12)*L39</f>
        <v>-12.0535714285714</v>
      </c>
      <c r="P39" s="73" t="n">
        <v>1205.36</v>
      </c>
      <c r="Q39" s="73"/>
      <c r="R39" s="73"/>
      <c r="S39" s="73"/>
      <c r="T39" s="74"/>
      <c r="U39" s="74"/>
      <c r="V39" s="74"/>
      <c r="W39" s="74"/>
      <c r="X39" s="74"/>
      <c r="Y39" s="73"/>
      <c r="Z39" s="73"/>
      <c r="AA39" s="73"/>
      <c r="AB39" s="73"/>
      <c r="AC39" s="74"/>
      <c r="AD39" s="74"/>
      <c r="AE39" s="75"/>
      <c r="AF39" s="75"/>
      <c r="AG39" s="73" t="n">
        <f aca="false">-SUM(N39:AF39)</f>
        <v>-1337.94928571429</v>
      </c>
      <c r="AH39" s="29" t="n">
        <f aca="false">SUM(H39:K39)+AG39+O39</f>
        <v>-0.00285714285710625</v>
      </c>
    </row>
    <row r="40" s="76" customFormat="true" ht="21" hidden="false" customHeight="true" outlineLevel="0" collapsed="false">
      <c r="A40" s="69" t="n">
        <v>43350</v>
      </c>
      <c r="B40" s="70"/>
      <c r="C40" s="20" t="s">
        <v>747</v>
      </c>
      <c r="D40" s="20" t="s">
        <v>814</v>
      </c>
      <c r="E40" s="20" t="s">
        <v>278</v>
      </c>
      <c r="F40" s="21" t="n">
        <v>319625</v>
      </c>
      <c r="G40" s="22" t="s">
        <v>816</v>
      </c>
      <c r="H40" s="71"/>
      <c r="I40" s="71"/>
      <c r="J40" s="71"/>
      <c r="K40" s="71" t="n">
        <v>648</v>
      </c>
      <c r="L40" s="72"/>
      <c r="M40" s="73" t="n">
        <f aca="false">SUM(H40:J40,K40/1.12)</f>
        <v>578.571428571429</v>
      </c>
      <c r="N40" s="73" t="n">
        <f aca="false">K40/1.12*0.12</f>
        <v>69.4285714285714</v>
      </c>
      <c r="O40" s="73" t="n">
        <f aca="false">-SUM(I40:J40,K40/1.12)*L40</f>
        <v>-0</v>
      </c>
      <c r="P40" s="73" t="n">
        <v>578.57</v>
      </c>
      <c r="Q40" s="73"/>
      <c r="R40" s="73"/>
      <c r="S40" s="73"/>
      <c r="T40" s="74"/>
      <c r="U40" s="74"/>
      <c r="V40" s="74"/>
      <c r="W40" s="74"/>
      <c r="X40" s="74"/>
      <c r="Y40" s="73"/>
      <c r="Z40" s="73"/>
      <c r="AA40" s="73"/>
      <c r="AB40" s="73"/>
      <c r="AC40" s="74"/>
      <c r="AD40" s="74"/>
      <c r="AE40" s="75"/>
      <c r="AF40" s="75"/>
      <c r="AG40" s="73" t="n">
        <f aca="false">-SUM(N40:AF40)</f>
        <v>-647.998571428572</v>
      </c>
      <c r="AH40" s="29" t="n">
        <f aca="false">SUM(H40:K40)+AG40+O40</f>
        <v>0.00142857142850517</v>
      </c>
    </row>
    <row r="41" s="76" customFormat="true" ht="21" hidden="false" customHeight="true" outlineLevel="0" collapsed="false">
      <c r="A41" s="69" t="n">
        <v>43350</v>
      </c>
      <c r="B41" s="70"/>
      <c r="C41" s="20" t="s">
        <v>747</v>
      </c>
      <c r="D41" s="20" t="s">
        <v>814</v>
      </c>
      <c r="E41" s="20" t="s">
        <v>278</v>
      </c>
      <c r="F41" s="21" t="n">
        <v>89264</v>
      </c>
      <c r="G41" s="22" t="s">
        <v>817</v>
      </c>
      <c r="H41" s="71"/>
      <c r="I41" s="71"/>
      <c r="J41" s="71"/>
      <c r="K41" s="71" t="n">
        <v>920.18</v>
      </c>
      <c r="L41" s="72"/>
      <c r="M41" s="73" t="n">
        <f aca="false">SUM(H41:J41,K41/1.12)</f>
        <v>821.589285714285</v>
      </c>
      <c r="N41" s="73" t="n">
        <f aca="false">K41/1.12*0.12</f>
        <v>98.5907142857143</v>
      </c>
      <c r="O41" s="73" t="n">
        <f aca="false">-SUM(I41:J41,K41/1.12)*L41</f>
        <v>-0</v>
      </c>
      <c r="P41" s="73" t="n">
        <v>821.59</v>
      </c>
      <c r="Q41" s="73"/>
      <c r="R41" s="73"/>
      <c r="S41" s="73"/>
      <c r="T41" s="74"/>
      <c r="U41" s="74"/>
      <c r="V41" s="74"/>
      <c r="W41" s="74"/>
      <c r="X41" s="74"/>
      <c r="Y41" s="73"/>
      <c r="Z41" s="73"/>
      <c r="AA41" s="73"/>
      <c r="AB41" s="73"/>
      <c r="AC41" s="74"/>
      <c r="AD41" s="74"/>
      <c r="AE41" s="75"/>
      <c r="AF41" s="75"/>
      <c r="AG41" s="73" t="n">
        <f aca="false">-SUM(N41:AF41)</f>
        <v>-920.180714285714</v>
      </c>
      <c r="AH41" s="29" t="n">
        <f aca="false">SUM(H41:K41)+AG41+O41</f>
        <v>-0.00071428571436627</v>
      </c>
    </row>
    <row r="42" s="76" customFormat="true" ht="21" hidden="false" customHeight="true" outlineLevel="0" collapsed="false">
      <c r="A42" s="69" t="n">
        <v>43351</v>
      </c>
      <c r="B42" s="70"/>
      <c r="C42" s="20" t="s">
        <v>818</v>
      </c>
      <c r="D42" s="20" t="s">
        <v>491</v>
      </c>
      <c r="E42" s="20" t="s">
        <v>156</v>
      </c>
      <c r="F42" s="21" t="n">
        <v>21262</v>
      </c>
      <c r="G42" s="22" t="s">
        <v>819</v>
      </c>
      <c r="H42" s="71"/>
      <c r="I42" s="71"/>
      <c r="J42" s="71"/>
      <c r="K42" s="71" t="n">
        <v>650</v>
      </c>
      <c r="L42" s="72"/>
      <c r="M42" s="73" t="n">
        <f aca="false">SUM(H42:J42,K42/1.12)</f>
        <v>580.357142857143</v>
      </c>
      <c r="N42" s="73" t="n">
        <f aca="false">K42/1.12*0.12</f>
        <v>69.6428571428571</v>
      </c>
      <c r="O42" s="73" t="n">
        <f aca="false">-SUM(I42:J42,K42/1.12)*L42</f>
        <v>-0</v>
      </c>
      <c r="P42" s="73" t="n">
        <v>580.36</v>
      </c>
      <c r="Q42" s="73"/>
      <c r="R42" s="73"/>
      <c r="S42" s="73"/>
      <c r="T42" s="74"/>
      <c r="U42" s="74"/>
      <c r="V42" s="74"/>
      <c r="W42" s="74"/>
      <c r="X42" s="74"/>
      <c r="Y42" s="73"/>
      <c r="Z42" s="73"/>
      <c r="AA42" s="73"/>
      <c r="AB42" s="73"/>
      <c r="AC42" s="74"/>
      <c r="AD42" s="74"/>
      <c r="AE42" s="75"/>
      <c r="AF42" s="75"/>
      <c r="AG42" s="73" t="n">
        <f aca="false">-SUM(N42:AF42)</f>
        <v>-650.002857142857</v>
      </c>
      <c r="AH42" s="29" t="n">
        <f aca="false">SUM(H42:K42)+AG42+O42</f>
        <v>-0.00285714285712402</v>
      </c>
    </row>
    <row r="43" s="76" customFormat="true" ht="21" hidden="false" customHeight="true" outlineLevel="0" collapsed="false">
      <c r="A43" s="69" t="n">
        <v>43351</v>
      </c>
      <c r="B43" s="70"/>
      <c r="C43" s="20" t="s">
        <v>428</v>
      </c>
      <c r="D43" s="20" t="s">
        <v>429</v>
      </c>
      <c r="E43" s="20" t="s">
        <v>156</v>
      </c>
      <c r="F43" s="21" t="n">
        <v>16510</v>
      </c>
      <c r="G43" s="22" t="s">
        <v>820</v>
      </c>
      <c r="H43" s="71"/>
      <c r="I43" s="71"/>
      <c r="J43" s="71"/>
      <c r="K43" s="71" t="n">
        <v>1075</v>
      </c>
      <c r="L43" s="72"/>
      <c r="M43" s="73" t="n">
        <f aca="false">SUM(H43:J43,K43/1.12)</f>
        <v>959.821428571429</v>
      </c>
      <c r="N43" s="73" t="n">
        <f aca="false">K43/1.12*0.12</f>
        <v>115.178571428571</v>
      </c>
      <c r="O43" s="73" t="n">
        <f aca="false">-SUM(I43:J43,K43/1.12)*L43</f>
        <v>-0</v>
      </c>
      <c r="P43" s="73"/>
      <c r="Q43" s="73"/>
      <c r="R43" s="73"/>
      <c r="S43" s="73" t="n">
        <v>959.82</v>
      </c>
      <c r="T43" s="74"/>
      <c r="U43" s="74"/>
      <c r="V43" s="74"/>
      <c r="W43" s="74"/>
      <c r="X43" s="74"/>
      <c r="Y43" s="73"/>
      <c r="Z43" s="73"/>
      <c r="AA43" s="73"/>
      <c r="AB43" s="73"/>
      <c r="AC43" s="74"/>
      <c r="AD43" s="74"/>
      <c r="AE43" s="75"/>
      <c r="AF43" s="75"/>
      <c r="AG43" s="73" t="n">
        <f aca="false">-SUM(N43:AF43)</f>
        <v>-1074.99857142857</v>
      </c>
      <c r="AH43" s="29" t="n">
        <f aca="false">SUM(H43:K43)+AG43+O43</f>
        <v>0.00142857142850517</v>
      </c>
    </row>
    <row r="44" s="76" customFormat="true" ht="21" hidden="false" customHeight="true" outlineLevel="0" collapsed="false">
      <c r="A44" s="69" t="n">
        <v>43351</v>
      </c>
      <c r="B44" s="70"/>
      <c r="C44" s="20" t="s">
        <v>96</v>
      </c>
      <c r="D44" s="20"/>
      <c r="E44" s="20"/>
      <c r="F44" s="21"/>
      <c r="G44" s="22" t="s">
        <v>161</v>
      </c>
      <c r="H44" s="71" t="n">
        <v>98</v>
      </c>
      <c r="I44" s="71"/>
      <c r="J44" s="71"/>
      <c r="K44" s="71"/>
      <c r="L44" s="72"/>
      <c r="M44" s="73" t="n">
        <f aca="false">SUM(H44:J44,K44/1.12)</f>
        <v>98</v>
      </c>
      <c r="N44" s="73" t="n">
        <f aca="false">K44/1.12*0.12</f>
        <v>0</v>
      </c>
      <c r="O44" s="73" t="n">
        <f aca="false">-SUM(I44:J44,K44/1.12)*L44</f>
        <v>-0</v>
      </c>
      <c r="P44" s="73"/>
      <c r="Q44" s="73"/>
      <c r="R44" s="73"/>
      <c r="S44" s="73"/>
      <c r="T44" s="74"/>
      <c r="U44" s="74"/>
      <c r="V44" s="74"/>
      <c r="W44" s="74"/>
      <c r="X44" s="74"/>
      <c r="Y44" s="73"/>
      <c r="Z44" s="73"/>
      <c r="AA44" s="73" t="n">
        <v>98</v>
      </c>
      <c r="AB44" s="73"/>
      <c r="AC44" s="74"/>
      <c r="AD44" s="74"/>
      <c r="AE44" s="75"/>
      <c r="AF44" s="75"/>
      <c r="AG44" s="73" t="n">
        <f aca="false">-SUM(N44:AF44)</f>
        <v>-98</v>
      </c>
      <c r="AH44" s="29" t="n">
        <f aca="false">SUM(H44:K44)+AG44+O44</f>
        <v>0</v>
      </c>
    </row>
    <row r="45" s="76" customFormat="true" ht="21" hidden="false" customHeight="true" outlineLevel="0" collapsed="false">
      <c r="A45" s="69" t="n">
        <v>43351</v>
      </c>
      <c r="B45" s="70"/>
      <c r="C45" s="20" t="s">
        <v>707</v>
      </c>
      <c r="D45" s="20" t="s">
        <v>708</v>
      </c>
      <c r="E45" s="20" t="s">
        <v>709</v>
      </c>
      <c r="F45" s="21" t="n">
        <v>185410</v>
      </c>
      <c r="G45" s="22" t="s">
        <v>40</v>
      </c>
      <c r="H45" s="23"/>
      <c r="I45" s="23"/>
      <c r="J45" s="23"/>
      <c r="K45" s="23" t="n">
        <v>85</v>
      </c>
      <c r="L45" s="72"/>
      <c r="M45" s="73" t="n">
        <f aca="false">SUM(H45:J45,K45/1.12)</f>
        <v>75.8928571428571</v>
      </c>
      <c r="N45" s="73" t="n">
        <f aca="false">K45/1.12*0.12</f>
        <v>9.10714285714286</v>
      </c>
      <c r="O45" s="73" t="n">
        <f aca="false">-SUM(I45:J45,K45/1.12)*L45</f>
        <v>-0</v>
      </c>
      <c r="P45" s="73"/>
      <c r="Q45" s="73" t="n">
        <v>75.89</v>
      </c>
      <c r="R45" s="73"/>
      <c r="S45" s="73"/>
      <c r="T45" s="74"/>
      <c r="U45" s="74"/>
      <c r="V45" s="74"/>
      <c r="W45" s="74"/>
      <c r="X45" s="74"/>
      <c r="Y45" s="73"/>
      <c r="Z45" s="73"/>
      <c r="AA45" s="73"/>
      <c r="AB45" s="73"/>
      <c r="AC45" s="74"/>
      <c r="AD45" s="74"/>
      <c r="AE45" s="75"/>
      <c r="AF45" s="75"/>
      <c r="AG45" s="73" t="n">
        <f aca="false">-SUM(N45:AF45)</f>
        <v>-84.9971428571429</v>
      </c>
      <c r="AH45" s="29" t="n">
        <f aca="false">SUM(H45:K45)+AG45+O45</f>
        <v>0.00285714285713823</v>
      </c>
    </row>
    <row r="46" s="76" customFormat="true" ht="21" hidden="false" customHeight="true" outlineLevel="0" collapsed="false">
      <c r="A46" s="69" t="n">
        <v>43351</v>
      </c>
      <c r="B46" s="70"/>
      <c r="C46" s="20" t="s">
        <v>468</v>
      </c>
      <c r="D46" s="20" t="s">
        <v>469</v>
      </c>
      <c r="E46" s="20" t="s">
        <v>278</v>
      </c>
      <c r="F46" s="21" t="n">
        <v>151845</v>
      </c>
      <c r="G46" s="22" t="s">
        <v>40</v>
      </c>
      <c r="H46" s="23"/>
      <c r="I46" s="23"/>
      <c r="J46" s="23"/>
      <c r="K46" s="23" t="n">
        <v>38</v>
      </c>
      <c r="L46" s="72"/>
      <c r="M46" s="73" t="n">
        <f aca="false">SUM(H46:J46,K46/1.12)</f>
        <v>33.9285714285714</v>
      </c>
      <c r="N46" s="73" t="n">
        <f aca="false">K46/1.12*0.12</f>
        <v>4.07142857142857</v>
      </c>
      <c r="O46" s="73" t="n">
        <f aca="false">-SUM(I46:J46,K46/1.12)*L46</f>
        <v>-0</v>
      </c>
      <c r="P46" s="73"/>
      <c r="Q46" s="73" t="n">
        <v>33.93</v>
      </c>
      <c r="R46" s="73"/>
      <c r="S46" s="73"/>
      <c r="T46" s="74"/>
      <c r="U46" s="74"/>
      <c r="V46" s="74"/>
      <c r="W46" s="74"/>
      <c r="X46" s="74"/>
      <c r="Y46" s="73"/>
      <c r="Z46" s="73"/>
      <c r="AA46" s="73"/>
      <c r="AB46" s="73"/>
      <c r="AC46" s="74"/>
      <c r="AD46" s="74"/>
      <c r="AE46" s="75"/>
      <c r="AF46" s="75"/>
      <c r="AG46" s="73" t="n">
        <f aca="false">-SUM(N46:AF46)</f>
        <v>-38.0014285714286</v>
      </c>
      <c r="AH46" s="29" t="n">
        <f aca="false">SUM(H46:K46)+AG46+O46</f>
        <v>-0.00142857142856911</v>
      </c>
    </row>
    <row r="47" s="76" customFormat="true" ht="21" hidden="false" customHeight="true" outlineLevel="0" collapsed="false">
      <c r="A47" s="69" t="n">
        <v>43353</v>
      </c>
      <c r="B47" s="70"/>
      <c r="C47" s="20" t="s">
        <v>707</v>
      </c>
      <c r="D47" s="20" t="s">
        <v>708</v>
      </c>
      <c r="E47" s="20" t="s">
        <v>709</v>
      </c>
      <c r="F47" s="21" t="n">
        <v>183238</v>
      </c>
      <c r="G47" s="22" t="s">
        <v>40</v>
      </c>
      <c r="H47" s="23"/>
      <c r="I47" s="23"/>
      <c r="J47" s="23"/>
      <c r="K47" s="23" t="n">
        <v>170</v>
      </c>
      <c r="L47" s="72"/>
      <c r="M47" s="73" t="n">
        <f aca="false">SUM(H47:J47,K47/1.12)</f>
        <v>151.785714285714</v>
      </c>
      <c r="N47" s="73" t="n">
        <f aca="false">K47/1.12*0.12</f>
        <v>18.2142857142857</v>
      </c>
      <c r="O47" s="73" t="n">
        <f aca="false">-SUM(I47:J47,K47/1.12)*L47</f>
        <v>-0</v>
      </c>
      <c r="P47" s="73"/>
      <c r="Q47" s="73" t="n">
        <v>151.79</v>
      </c>
      <c r="R47" s="73"/>
      <c r="S47" s="73"/>
      <c r="T47" s="74"/>
      <c r="U47" s="74"/>
      <c r="V47" s="74"/>
      <c r="W47" s="74"/>
      <c r="X47" s="74"/>
      <c r="Y47" s="73"/>
      <c r="Z47" s="73"/>
      <c r="AA47" s="73"/>
      <c r="AB47" s="73"/>
      <c r="AC47" s="74"/>
      <c r="AD47" s="74"/>
      <c r="AE47" s="75"/>
      <c r="AF47" s="75"/>
      <c r="AG47" s="73" t="n">
        <f aca="false">-SUM(N47:AF47)</f>
        <v>-170.004285714286</v>
      </c>
      <c r="AH47" s="29" t="n">
        <f aca="false">SUM(H47:K47)+AG47+O47</f>
        <v>-0.00428571428571445</v>
      </c>
    </row>
    <row r="48" s="85" customFormat="true" ht="21" hidden="false" customHeight="true" outlineLevel="0" collapsed="false">
      <c r="A48" s="78" t="n">
        <v>43353</v>
      </c>
      <c r="B48" s="79"/>
      <c r="C48" s="36" t="s">
        <v>747</v>
      </c>
      <c r="D48" s="36" t="s">
        <v>814</v>
      </c>
      <c r="E48" s="36" t="s">
        <v>278</v>
      </c>
      <c r="F48" s="37" t="n">
        <v>90341</v>
      </c>
      <c r="G48" s="38" t="s">
        <v>457</v>
      </c>
      <c r="H48" s="80"/>
      <c r="I48" s="80"/>
      <c r="J48" s="80"/>
      <c r="K48" s="80" t="n">
        <v>630.45</v>
      </c>
      <c r="L48" s="81"/>
      <c r="M48" s="82" t="n">
        <f aca="false">SUM(H48:J48,K48/1.12)</f>
        <v>562.901785714286</v>
      </c>
      <c r="N48" s="82" t="n">
        <f aca="false">K48/1.12*0.12</f>
        <v>67.5482142857143</v>
      </c>
      <c r="O48" s="82" t="n">
        <f aca="false">-SUM(I48:J48,K48/1.12)*L48</f>
        <v>-0</v>
      </c>
      <c r="P48" s="82" t="n">
        <v>562.9</v>
      </c>
      <c r="Q48" s="82"/>
      <c r="R48" s="82"/>
      <c r="S48" s="82"/>
      <c r="T48" s="83"/>
      <c r="U48" s="83"/>
      <c r="V48" s="83"/>
      <c r="W48" s="83"/>
      <c r="X48" s="83"/>
      <c r="Y48" s="82"/>
      <c r="Z48" s="82"/>
      <c r="AA48" s="82"/>
      <c r="AB48" s="82"/>
      <c r="AC48" s="83"/>
      <c r="AD48" s="83"/>
      <c r="AE48" s="84"/>
      <c r="AF48" s="84"/>
      <c r="AG48" s="82" t="n">
        <f aca="false">-SUM(N48:AF48)</f>
        <v>-630.448214285714</v>
      </c>
      <c r="AH48" s="45" t="n">
        <f aca="false">SUM(H48:K48)+AG48+O48</f>
        <v>0.00178571428580199</v>
      </c>
    </row>
    <row r="49" s="76" customFormat="true" ht="21" hidden="false" customHeight="true" outlineLevel="0" collapsed="false">
      <c r="A49" s="69" t="n">
        <v>43350</v>
      </c>
      <c r="B49" s="70"/>
      <c r="C49" s="20" t="s">
        <v>707</v>
      </c>
      <c r="D49" s="20" t="s">
        <v>708</v>
      </c>
      <c r="E49" s="20" t="s">
        <v>709</v>
      </c>
      <c r="F49" s="21" t="n">
        <v>180192</v>
      </c>
      <c r="G49" s="21" t="s">
        <v>40</v>
      </c>
      <c r="H49" s="71"/>
      <c r="I49" s="71"/>
      <c r="J49" s="71"/>
      <c r="K49" s="71" t="n">
        <v>170</v>
      </c>
      <c r="L49" s="72"/>
      <c r="M49" s="73" t="n">
        <f aca="false">SUM(H49:J49,K49/1.12)</f>
        <v>151.785714285714</v>
      </c>
      <c r="N49" s="73" t="n">
        <f aca="false">K49/1.12*0.12</f>
        <v>18.2142857142857</v>
      </c>
      <c r="O49" s="73" t="n">
        <f aca="false">-SUM(I49:J49,K49/1.12)*L49</f>
        <v>-0</v>
      </c>
      <c r="P49" s="73"/>
      <c r="Q49" s="73" t="n">
        <v>151.79</v>
      </c>
      <c r="R49" s="73"/>
      <c r="S49" s="73"/>
      <c r="T49" s="74"/>
      <c r="U49" s="74"/>
      <c r="V49" s="74"/>
      <c r="W49" s="74"/>
      <c r="X49" s="74"/>
      <c r="Y49" s="73"/>
      <c r="Z49" s="73"/>
      <c r="AA49" s="73"/>
      <c r="AB49" s="73"/>
      <c r="AC49" s="74"/>
      <c r="AD49" s="74"/>
      <c r="AE49" s="75"/>
      <c r="AF49" s="75"/>
      <c r="AG49" s="73" t="n">
        <f aca="false">-SUM(N49:AF49)</f>
        <v>-170.004285714286</v>
      </c>
      <c r="AH49" s="29" t="n">
        <f aca="false">SUM(H49:K49)+AG49+O49</f>
        <v>-0.00428571428571445</v>
      </c>
    </row>
    <row r="50" s="30" customFormat="true" ht="21.75" hidden="false" customHeight="true" outlineLevel="0" collapsed="false">
      <c r="A50" s="18"/>
      <c r="B50" s="19"/>
      <c r="C50" s="20"/>
      <c r="D50" s="20"/>
      <c r="E50" s="20"/>
      <c r="F50" s="21"/>
      <c r="G50" s="22"/>
      <c r="H50" s="23"/>
      <c r="I50" s="23"/>
      <c r="J50" s="23"/>
      <c r="K50" s="23"/>
      <c r="L50" s="24"/>
      <c r="M50" s="25" t="n">
        <f aca="false">SUM(H50:J50,K50/1.12)</f>
        <v>0</v>
      </c>
      <c r="N50" s="25" t="n">
        <f aca="false">K50/1.12*0.12</f>
        <v>0</v>
      </c>
      <c r="O50" s="25" t="n">
        <f aca="false">-SUM(I50:J50,K50/1.12)*L50</f>
        <v>-0</v>
      </c>
      <c r="P50" s="25"/>
      <c r="Q50" s="25"/>
      <c r="R50" s="25"/>
      <c r="S50" s="25"/>
      <c r="T50" s="26"/>
      <c r="U50" s="26"/>
      <c r="V50" s="26"/>
      <c r="W50" s="26"/>
      <c r="X50" s="26"/>
      <c r="Y50" s="25"/>
      <c r="Z50" s="25"/>
      <c r="AA50" s="25"/>
      <c r="AB50" s="25"/>
      <c r="AC50" s="25"/>
      <c r="AD50" s="25"/>
      <c r="AE50" s="25"/>
      <c r="AF50" s="25"/>
      <c r="AG50" s="25" t="n">
        <f aca="false">-SUM(N50:AF50)</f>
        <v>-0</v>
      </c>
      <c r="AH50" s="29" t="n">
        <f aca="false">SUM(H50:K50)+AG50+O50</f>
        <v>0</v>
      </c>
    </row>
    <row r="51" s="30" customFormat="true" ht="21.75" hidden="false" customHeight="true" outlineLevel="0" collapsed="false">
      <c r="A51" s="18" t="n">
        <v>43353</v>
      </c>
      <c r="B51" s="19"/>
      <c r="C51" s="20" t="s">
        <v>747</v>
      </c>
      <c r="D51" s="20" t="s">
        <v>814</v>
      </c>
      <c r="E51" s="20" t="s">
        <v>278</v>
      </c>
      <c r="F51" s="21" t="n">
        <v>31736</v>
      </c>
      <c r="G51" s="22" t="s">
        <v>821</v>
      </c>
      <c r="H51" s="23"/>
      <c r="I51" s="23"/>
      <c r="J51" s="23"/>
      <c r="K51" s="23" t="n">
        <v>343</v>
      </c>
      <c r="L51" s="24"/>
      <c r="M51" s="73" t="n">
        <f aca="false">SUM(H51:J51,K51/1.12)</f>
        <v>306.25</v>
      </c>
      <c r="N51" s="73" t="n">
        <f aca="false">K51/1.12*0.12</f>
        <v>36.75</v>
      </c>
      <c r="O51" s="73" t="n">
        <f aca="false">-SUM(I51:J51,K51/1.12)*L51</f>
        <v>-0</v>
      </c>
      <c r="P51" s="73"/>
      <c r="Q51" s="73" t="n">
        <v>306.25</v>
      </c>
      <c r="R51" s="73"/>
      <c r="S51" s="73"/>
      <c r="T51" s="74"/>
      <c r="U51" s="74"/>
      <c r="V51" s="74"/>
      <c r="W51" s="74"/>
      <c r="X51" s="74"/>
      <c r="Y51" s="73"/>
      <c r="Z51" s="73"/>
      <c r="AA51" s="73"/>
      <c r="AB51" s="73"/>
      <c r="AC51" s="74"/>
      <c r="AD51" s="74"/>
      <c r="AE51" s="75"/>
      <c r="AF51" s="75"/>
      <c r="AG51" s="73" t="n">
        <f aca="false">-SUM(N51:AF51)</f>
        <v>-343</v>
      </c>
      <c r="AH51" s="29" t="n">
        <f aca="false">SUM(H51:K51)+AG51+O51</f>
        <v>0</v>
      </c>
    </row>
    <row r="52" s="30" customFormat="true" ht="21.75" hidden="false" customHeight="true" outlineLevel="0" collapsed="false">
      <c r="A52" s="18" t="n">
        <v>43353</v>
      </c>
      <c r="B52" s="19"/>
      <c r="C52" s="20" t="s">
        <v>59</v>
      </c>
      <c r="D52" s="20" t="s">
        <v>60</v>
      </c>
      <c r="E52" s="20" t="s">
        <v>61</v>
      </c>
      <c r="F52" s="21" t="n">
        <v>697189</v>
      </c>
      <c r="G52" s="22" t="s">
        <v>822</v>
      </c>
      <c r="H52" s="23"/>
      <c r="I52" s="23"/>
      <c r="J52" s="23"/>
      <c r="K52" s="23" t="n">
        <v>510.25</v>
      </c>
      <c r="L52" s="24"/>
      <c r="M52" s="73" t="n">
        <f aca="false">SUM(H52:J52,K52/1.12)</f>
        <v>455.580357142857</v>
      </c>
      <c r="N52" s="73" t="n">
        <f aca="false">K52/1.12*0.12</f>
        <v>54.6696428571429</v>
      </c>
      <c r="O52" s="73" t="n">
        <f aca="false">-SUM(I52:J52,K52/1.12)*L52</f>
        <v>-0</v>
      </c>
      <c r="P52" s="73"/>
      <c r="Q52" s="73"/>
      <c r="R52" s="73"/>
      <c r="S52" s="73"/>
      <c r="T52" s="74" t="n">
        <v>455.58</v>
      </c>
      <c r="U52" s="74"/>
      <c r="V52" s="74"/>
      <c r="W52" s="74"/>
      <c r="X52" s="74"/>
      <c r="Y52" s="73"/>
      <c r="Z52" s="73"/>
      <c r="AA52" s="73"/>
      <c r="AB52" s="73"/>
      <c r="AC52" s="74"/>
      <c r="AD52" s="74"/>
      <c r="AE52" s="75"/>
      <c r="AF52" s="75"/>
      <c r="AG52" s="73" t="n">
        <f aca="false">-SUM(N52:AF52)</f>
        <v>-510.249642857143</v>
      </c>
      <c r="AH52" s="29" t="n">
        <f aca="false">SUM(H52:K52)+AG52+O52</f>
        <v>0.000357142857183135</v>
      </c>
    </row>
    <row r="53" s="30" customFormat="true" ht="21.75" hidden="false" customHeight="true" outlineLevel="0" collapsed="false">
      <c r="A53" s="18" t="n">
        <v>43353</v>
      </c>
      <c r="B53" s="19"/>
      <c r="C53" s="20" t="s">
        <v>823</v>
      </c>
      <c r="D53" s="20" t="s">
        <v>296</v>
      </c>
      <c r="E53" s="20" t="s">
        <v>43</v>
      </c>
      <c r="F53" s="21" t="n">
        <v>11916</v>
      </c>
      <c r="G53" s="22" t="s">
        <v>637</v>
      </c>
      <c r="H53" s="23"/>
      <c r="I53" s="23"/>
      <c r="J53" s="23" t="n">
        <v>1610</v>
      </c>
      <c r="K53" s="23"/>
      <c r="L53" s="24"/>
      <c r="M53" s="73" t="n">
        <f aca="false">SUM(H53:J53,K53/1.12)</f>
        <v>1610</v>
      </c>
      <c r="N53" s="73" t="n">
        <f aca="false">K53/1.12*0.12</f>
        <v>0</v>
      </c>
      <c r="O53" s="73" t="n">
        <f aca="false">-SUM(I53:J53,K53/1.12)*L53</f>
        <v>-0</v>
      </c>
      <c r="P53" s="73" t="n">
        <v>1610</v>
      </c>
      <c r="Q53" s="73"/>
      <c r="R53" s="73"/>
      <c r="S53" s="73"/>
      <c r="T53" s="74"/>
      <c r="U53" s="74"/>
      <c r="V53" s="74"/>
      <c r="W53" s="74"/>
      <c r="X53" s="74"/>
      <c r="Y53" s="73"/>
      <c r="Z53" s="73"/>
      <c r="AA53" s="73"/>
      <c r="AB53" s="73"/>
      <c r="AC53" s="74"/>
      <c r="AD53" s="74"/>
      <c r="AE53" s="75"/>
      <c r="AF53" s="75"/>
      <c r="AG53" s="73" t="n">
        <f aca="false">-SUM(N53:AF53)</f>
        <v>-1610</v>
      </c>
      <c r="AH53" s="29" t="n">
        <f aca="false">SUM(H53:K53)+AG53+O53</f>
        <v>0</v>
      </c>
    </row>
    <row r="54" s="30" customFormat="true" ht="21.75" hidden="false" customHeight="true" outlineLevel="0" collapsed="false">
      <c r="A54" s="18" t="n">
        <v>43354</v>
      </c>
      <c r="B54" s="19"/>
      <c r="C54" s="20" t="s">
        <v>59</v>
      </c>
      <c r="D54" s="20" t="s">
        <v>60</v>
      </c>
      <c r="E54" s="20" t="s">
        <v>61</v>
      </c>
      <c r="F54" s="21" t="n">
        <v>663360</v>
      </c>
      <c r="G54" s="22" t="s">
        <v>824</v>
      </c>
      <c r="H54" s="23"/>
      <c r="I54" s="23"/>
      <c r="J54" s="23"/>
      <c r="K54" s="23" t="n">
        <v>45</v>
      </c>
      <c r="L54" s="24"/>
      <c r="M54" s="73" t="n">
        <f aca="false">SUM(H54:J54,K54/1.12)</f>
        <v>40.1785714285714</v>
      </c>
      <c r="N54" s="73" t="n">
        <f aca="false">K54/1.12*0.12</f>
        <v>4.82142857142857</v>
      </c>
      <c r="O54" s="73" t="n">
        <f aca="false">-SUM(I54:J54,K54/1.12)*L54</f>
        <v>-0</v>
      </c>
      <c r="P54" s="73"/>
      <c r="Q54" s="73"/>
      <c r="R54" s="73"/>
      <c r="S54" s="73"/>
      <c r="T54" s="74" t="n">
        <v>40.18</v>
      </c>
      <c r="U54" s="74"/>
      <c r="V54" s="74"/>
      <c r="W54" s="74"/>
      <c r="X54" s="74"/>
      <c r="Y54" s="73"/>
      <c r="Z54" s="73"/>
      <c r="AA54" s="73"/>
      <c r="AB54" s="73"/>
      <c r="AC54" s="74"/>
      <c r="AD54" s="74"/>
      <c r="AE54" s="75"/>
      <c r="AF54" s="75"/>
      <c r="AG54" s="73" t="n">
        <f aca="false">-SUM(N54:AF54)</f>
        <v>-45.0014285714286</v>
      </c>
      <c r="AH54" s="29" t="n">
        <f aca="false">SUM(H54:K54)+AG54+O54</f>
        <v>-0.00142857142856911</v>
      </c>
    </row>
    <row r="55" s="76" customFormat="true" ht="21" hidden="false" customHeight="true" outlineLevel="0" collapsed="false">
      <c r="A55" s="69" t="n">
        <v>43354</v>
      </c>
      <c r="B55" s="70"/>
      <c r="C55" s="20" t="s">
        <v>707</v>
      </c>
      <c r="D55" s="20" t="s">
        <v>708</v>
      </c>
      <c r="E55" s="20" t="s">
        <v>709</v>
      </c>
      <c r="F55" s="21" t="n">
        <v>185482</v>
      </c>
      <c r="G55" s="22" t="s">
        <v>40</v>
      </c>
      <c r="H55" s="71"/>
      <c r="I55" s="71"/>
      <c r="J55" s="71"/>
      <c r="K55" s="71" t="n">
        <v>170</v>
      </c>
      <c r="L55" s="72"/>
      <c r="M55" s="73" t="n">
        <f aca="false">SUM(H55:J55,K55/1.12)</f>
        <v>151.785714285714</v>
      </c>
      <c r="N55" s="73" t="n">
        <f aca="false">K55/1.12*0.12</f>
        <v>18.2142857142857</v>
      </c>
      <c r="O55" s="73" t="n">
        <f aca="false">-SUM(I55:J55,K55/1.12)*L55</f>
        <v>-0</v>
      </c>
      <c r="P55" s="73"/>
      <c r="Q55" s="73" t="n">
        <v>151.79</v>
      </c>
      <c r="R55" s="73"/>
      <c r="S55" s="73"/>
      <c r="T55" s="74"/>
      <c r="U55" s="74"/>
      <c r="V55" s="74"/>
      <c r="W55" s="74"/>
      <c r="X55" s="74"/>
      <c r="Y55" s="73"/>
      <c r="Z55" s="73"/>
      <c r="AA55" s="73"/>
      <c r="AB55" s="73"/>
      <c r="AC55" s="74"/>
      <c r="AD55" s="74"/>
      <c r="AE55" s="75"/>
      <c r="AF55" s="75"/>
      <c r="AG55" s="73" t="n">
        <f aca="false">-SUM(N55:AF55)</f>
        <v>-170.004285714286</v>
      </c>
      <c r="AH55" s="29" t="n">
        <f aca="false">SUM(H55:K55)+AG55+O55</f>
        <v>-0.00428571428571445</v>
      </c>
    </row>
    <row r="56" s="76" customFormat="true" ht="21" hidden="false" customHeight="true" outlineLevel="0" collapsed="false">
      <c r="A56" s="69" t="n">
        <v>43354</v>
      </c>
      <c r="B56" s="70"/>
      <c r="C56" s="20" t="s">
        <v>747</v>
      </c>
      <c r="D56" s="20" t="s">
        <v>814</v>
      </c>
      <c r="E56" s="20" t="s">
        <v>278</v>
      </c>
      <c r="F56" s="21" t="n">
        <v>90368</v>
      </c>
      <c r="G56" s="22" t="s">
        <v>825</v>
      </c>
      <c r="H56" s="71"/>
      <c r="I56" s="71"/>
      <c r="J56" s="71"/>
      <c r="K56" s="71" t="n">
        <v>803</v>
      </c>
      <c r="L56" s="72"/>
      <c r="M56" s="73" t="n">
        <f aca="false">SUM(H56:J56,K56/1.12)</f>
        <v>716.964285714286</v>
      </c>
      <c r="N56" s="73" t="n">
        <f aca="false">K56/1.12*0.12</f>
        <v>86.0357142857143</v>
      </c>
      <c r="O56" s="73" t="n">
        <f aca="false">-SUM(I56:J56,K56/1.12)*L56</f>
        <v>-0</v>
      </c>
      <c r="P56" s="73" t="n">
        <v>716.96</v>
      </c>
      <c r="Q56" s="73"/>
      <c r="R56" s="73"/>
      <c r="S56" s="73"/>
      <c r="T56" s="74"/>
      <c r="U56" s="74"/>
      <c r="V56" s="74"/>
      <c r="W56" s="74"/>
      <c r="X56" s="74"/>
      <c r="Y56" s="73"/>
      <c r="Z56" s="73"/>
      <c r="AA56" s="73"/>
      <c r="AB56" s="73"/>
      <c r="AC56" s="74"/>
      <c r="AD56" s="74"/>
      <c r="AE56" s="75"/>
      <c r="AF56" s="75"/>
      <c r="AG56" s="73" t="n">
        <f aca="false">-SUM(N56:AF56)</f>
        <v>-802.995714285714</v>
      </c>
      <c r="AH56" s="29" t="n">
        <f aca="false">SUM(H56:K56)+AG56+O56</f>
        <v>0.00428571428574287</v>
      </c>
    </row>
    <row r="57" s="76" customFormat="true" ht="21" hidden="false" customHeight="true" outlineLevel="0" collapsed="false">
      <c r="A57" s="69" t="n">
        <v>43354</v>
      </c>
      <c r="B57" s="70"/>
      <c r="C57" s="20" t="s">
        <v>45</v>
      </c>
      <c r="D57" s="20"/>
      <c r="E57" s="20"/>
      <c r="F57" s="21"/>
      <c r="G57" s="22" t="s">
        <v>173</v>
      </c>
      <c r="H57" s="71" t="n">
        <v>100</v>
      </c>
      <c r="I57" s="71"/>
      <c r="J57" s="71"/>
      <c r="K57" s="71"/>
      <c r="L57" s="72"/>
      <c r="M57" s="73" t="n">
        <f aca="false">SUM(H57:J57,K57/1.12)</f>
        <v>100</v>
      </c>
      <c r="N57" s="73" t="n">
        <f aca="false">K57/1.12*0.12</f>
        <v>0</v>
      </c>
      <c r="O57" s="73" t="n">
        <f aca="false">-SUM(I57:J57,K57/1.12)*L57</f>
        <v>-0</v>
      </c>
      <c r="P57" s="73"/>
      <c r="Q57" s="73"/>
      <c r="R57" s="73"/>
      <c r="S57" s="73"/>
      <c r="T57" s="74"/>
      <c r="U57" s="74"/>
      <c r="V57" s="74"/>
      <c r="W57" s="74"/>
      <c r="X57" s="74"/>
      <c r="Y57" s="73"/>
      <c r="Z57" s="73"/>
      <c r="AA57" s="73"/>
      <c r="AB57" s="73" t="n">
        <v>100</v>
      </c>
      <c r="AC57" s="74"/>
      <c r="AD57" s="74"/>
      <c r="AE57" s="75"/>
      <c r="AF57" s="75"/>
      <c r="AG57" s="73" t="n">
        <f aca="false">-SUM(N57:AF57)</f>
        <v>-100</v>
      </c>
      <c r="AH57" s="29" t="n">
        <f aca="false">SUM(H57:K57)+AG57+O57</f>
        <v>0</v>
      </c>
    </row>
    <row r="58" s="76" customFormat="true" ht="21" hidden="false" customHeight="true" outlineLevel="0" collapsed="false">
      <c r="A58" s="69" t="n">
        <v>43354</v>
      </c>
      <c r="B58" s="70"/>
      <c r="C58" s="20" t="s">
        <v>68</v>
      </c>
      <c r="D58" s="20"/>
      <c r="E58" s="20"/>
      <c r="F58" s="21"/>
      <c r="G58" s="22" t="s">
        <v>826</v>
      </c>
      <c r="H58" s="71" t="n">
        <v>40</v>
      </c>
      <c r="I58" s="71"/>
      <c r="J58" s="71"/>
      <c r="K58" s="71"/>
      <c r="L58" s="72"/>
      <c r="M58" s="73" t="n">
        <f aca="false">SUM(H58:J58,K58/1.12)</f>
        <v>40</v>
      </c>
      <c r="N58" s="73" t="n">
        <f aca="false">K58/1.12*0.12</f>
        <v>0</v>
      </c>
      <c r="O58" s="73" t="n">
        <f aca="false">-SUM(I58:J58,K58/1.12)*L58</f>
        <v>-0</v>
      </c>
      <c r="P58" s="73"/>
      <c r="Q58" s="73"/>
      <c r="R58" s="73"/>
      <c r="S58" s="73"/>
      <c r="T58" s="74"/>
      <c r="U58" s="74"/>
      <c r="V58" s="74"/>
      <c r="W58" s="74"/>
      <c r="X58" s="74"/>
      <c r="Y58" s="73"/>
      <c r="Z58" s="73"/>
      <c r="AA58" s="73" t="n">
        <v>40</v>
      </c>
      <c r="AB58" s="73"/>
      <c r="AC58" s="74"/>
      <c r="AD58" s="74"/>
      <c r="AE58" s="75"/>
      <c r="AF58" s="75"/>
      <c r="AG58" s="73" t="n">
        <f aca="false">-SUM(N58:AF58)</f>
        <v>-40</v>
      </c>
      <c r="AH58" s="29" t="n">
        <f aca="false">SUM(H58:K58)+AG58+O58</f>
        <v>0</v>
      </c>
    </row>
    <row r="59" s="76" customFormat="true" ht="21" hidden="false" customHeight="true" outlineLevel="0" collapsed="false">
      <c r="A59" s="69" t="n">
        <v>43355</v>
      </c>
      <c r="B59" s="70"/>
      <c r="C59" s="20" t="s">
        <v>707</v>
      </c>
      <c r="D59" s="20" t="s">
        <v>708</v>
      </c>
      <c r="E59" s="20" t="s">
        <v>709</v>
      </c>
      <c r="F59" s="21" t="n">
        <v>180225</v>
      </c>
      <c r="G59" s="22" t="s">
        <v>40</v>
      </c>
      <c r="H59" s="71"/>
      <c r="I59" s="71"/>
      <c r="J59" s="71"/>
      <c r="K59" s="71" t="n">
        <v>170</v>
      </c>
      <c r="L59" s="72"/>
      <c r="M59" s="73" t="n">
        <f aca="false">SUM(H59:J59,K59/1.12)</f>
        <v>151.785714285714</v>
      </c>
      <c r="N59" s="73" t="n">
        <f aca="false">K59/1.12*0.12</f>
        <v>18.2142857142857</v>
      </c>
      <c r="O59" s="73" t="n">
        <f aca="false">-SUM(I59:J59,K59/1.12)*L59</f>
        <v>-0</v>
      </c>
      <c r="P59" s="73"/>
      <c r="Q59" s="73" t="n">
        <v>151.79</v>
      </c>
      <c r="R59" s="73"/>
      <c r="S59" s="73"/>
      <c r="T59" s="74"/>
      <c r="U59" s="74"/>
      <c r="V59" s="74"/>
      <c r="W59" s="74"/>
      <c r="X59" s="74"/>
      <c r="Y59" s="73"/>
      <c r="Z59" s="73"/>
      <c r="AA59" s="73"/>
      <c r="AB59" s="73"/>
      <c r="AC59" s="74"/>
      <c r="AD59" s="74"/>
      <c r="AE59" s="75"/>
      <c r="AF59" s="75"/>
      <c r="AG59" s="73" t="n">
        <f aca="false">-SUM(N59:AF59)</f>
        <v>-170.004285714286</v>
      </c>
      <c r="AH59" s="29" t="n">
        <f aca="false">SUM(H59:K59)+AG59+O59</f>
        <v>-0.00428571428571445</v>
      </c>
    </row>
    <row r="60" s="76" customFormat="true" ht="21" hidden="false" customHeight="true" outlineLevel="0" collapsed="false">
      <c r="A60" s="69" t="n">
        <v>43355</v>
      </c>
      <c r="B60" s="70"/>
      <c r="C60" s="20" t="s">
        <v>96</v>
      </c>
      <c r="D60" s="20"/>
      <c r="E60" s="20"/>
      <c r="F60" s="21"/>
      <c r="G60" s="22" t="s">
        <v>827</v>
      </c>
      <c r="H60" s="71" t="n">
        <v>25</v>
      </c>
      <c r="I60" s="71"/>
      <c r="J60" s="71"/>
      <c r="K60" s="71"/>
      <c r="L60" s="72"/>
      <c r="M60" s="73" t="n">
        <f aca="false">SUM(H60:J60,K60/1.12)</f>
        <v>25</v>
      </c>
      <c r="N60" s="73" t="n">
        <f aca="false">K60/1.12*0.12</f>
        <v>0</v>
      </c>
      <c r="O60" s="73" t="n">
        <f aca="false">-SUM(I60:J60,K60/1.12)*L60</f>
        <v>-0</v>
      </c>
      <c r="P60" s="73"/>
      <c r="Q60" s="73"/>
      <c r="R60" s="73"/>
      <c r="S60" s="73"/>
      <c r="T60" s="74"/>
      <c r="U60" s="74"/>
      <c r="V60" s="74"/>
      <c r="W60" s="74"/>
      <c r="X60" s="74"/>
      <c r="Y60" s="73"/>
      <c r="Z60" s="73"/>
      <c r="AA60" s="73" t="n">
        <v>25</v>
      </c>
      <c r="AB60" s="73"/>
      <c r="AC60" s="74"/>
      <c r="AD60" s="74"/>
      <c r="AE60" s="75"/>
      <c r="AF60" s="75"/>
      <c r="AG60" s="73" t="n">
        <f aca="false">-SUM(N60:AF60)</f>
        <v>-25</v>
      </c>
      <c r="AH60" s="29" t="n">
        <f aca="false">SUM(H60:K60)+AG60+O60</f>
        <v>0</v>
      </c>
    </row>
    <row r="61" s="76" customFormat="true" ht="21" hidden="false" customHeight="true" outlineLevel="0" collapsed="false">
      <c r="A61" s="69" t="n">
        <v>43355</v>
      </c>
      <c r="B61" s="70"/>
      <c r="C61" s="20" t="s">
        <v>828</v>
      </c>
      <c r="D61" s="20" t="s">
        <v>829</v>
      </c>
      <c r="E61" s="20" t="s">
        <v>56</v>
      </c>
      <c r="F61" s="21" t="n">
        <v>3721</v>
      </c>
      <c r="G61" s="22" t="s">
        <v>830</v>
      </c>
      <c r="H61" s="71"/>
      <c r="I61" s="71"/>
      <c r="J61" s="71"/>
      <c r="K61" s="71" t="n">
        <v>1131.75</v>
      </c>
      <c r="L61" s="72"/>
      <c r="M61" s="73" t="n">
        <f aca="false">SUM(H61:J61,K61/1.12)</f>
        <v>1010.49107142857</v>
      </c>
      <c r="N61" s="73" t="n">
        <f aca="false">K61/1.12*0.12</f>
        <v>121.258928571429</v>
      </c>
      <c r="O61" s="73" t="n">
        <f aca="false">-SUM(I61:J61,K61/1.12)*L61</f>
        <v>-0</v>
      </c>
      <c r="P61" s="73"/>
      <c r="Q61" s="73"/>
      <c r="R61" s="73"/>
      <c r="S61" s="73"/>
      <c r="T61" s="74"/>
      <c r="U61" s="74"/>
      <c r="V61" s="74"/>
      <c r="W61" s="74"/>
      <c r="X61" s="74"/>
      <c r="Y61" s="73" t="n">
        <v>1010.49</v>
      </c>
      <c r="Z61" s="73"/>
      <c r="AA61" s="73"/>
      <c r="AB61" s="73"/>
      <c r="AC61" s="74"/>
      <c r="AD61" s="74"/>
      <c r="AE61" s="75"/>
      <c r="AF61" s="75"/>
      <c r="AG61" s="73" t="n">
        <f aca="false">-SUM(N61:AF61)</f>
        <v>-1131.74892857143</v>
      </c>
      <c r="AH61" s="29" t="n">
        <f aca="false">SUM(H61:K61)+AG61+O61</f>
        <v>0.00107142857132203</v>
      </c>
    </row>
    <row r="62" s="76" customFormat="true" ht="21" hidden="false" customHeight="true" outlineLevel="0" collapsed="false">
      <c r="A62" s="69" t="n">
        <v>43355</v>
      </c>
      <c r="B62" s="70"/>
      <c r="C62" s="20" t="s">
        <v>520</v>
      </c>
      <c r="D62" s="20" t="s">
        <v>521</v>
      </c>
      <c r="E62" s="20" t="s">
        <v>635</v>
      </c>
      <c r="F62" s="21" t="n">
        <v>1657</v>
      </c>
      <c r="G62" s="22" t="s">
        <v>831</v>
      </c>
      <c r="H62" s="71"/>
      <c r="I62" s="71"/>
      <c r="J62" s="71"/>
      <c r="K62" s="71" t="n">
        <v>219</v>
      </c>
      <c r="L62" s="72" t="n">
        <v>0.01</v>
      </c>
      <c r="M62" s="73" t="n">
        <f aca="false">SUM(H62:J62,K62/1.12)</f>
        <v>195.535714285714</v>
      </c>
      <c r="N62" s="73" t="n">
        <f aca="false">K62/1.12*0.12</f>
        <v>23.4642857142857</v>
      </c>
      <c r="O62" s="73" t="n">
        <f aca="false">-SUM(I62:J62,K62/1.12)*L62</f>
        <v>-1.95535714285714</v>
      </c>
      <c r="P62" s="73" t="n">
        <v>195.54</v>
      </c>
      <c r="Q62" s="73"/>
      <c r="R62" s="73"/>
      <c r="S62" s="73"/>
      <c r="T62" s="74"/>
      <c r="U62" s="74"/>
      <c r="V62" s="74"/>
      <c r="W62" s="74"/>
      <c r="X62" s="74"/>
      <c r="Y62" s="73"/>
      <c r="Z62" s="73"/>
      <c r="AA62" s="73"/>
      <c r="AB62" s="73"/>
      <c r="AC62" s="74"/>
      <c r="AD62" s="74"/>
      <c r="AE62" s="75"/>
      <c r="AF62" s="75"/>
      <c r="AG62" s="73" t="n">
        <f aca="false">-SUM(N62:AF62)</f>
        <v>-217.048928571429</v>
      </c>
      <c r="AH62" s="29" t="n">
        <f aca="false">SUM(H62:K62)+AG62+O62</f>
        <v>-0.00428571428571845</v>
      </c>
    </row>
    <row r="63" s="76" customFormat="true" ht="21" hidden="false" customHeight="true" outlineLevel="0" collapsed="false">
      <c r="A63" s="69" t="n">
        <v>43355</v>
      </c>
      <c r="B63" s="70"/>
      <c r="C63" s="20" t="s">
        <v>832</v>
      </c>
      <c r="D63" s="20" t="s">
        <v>833</v>
      </c>
      <c r="E63" s="20" t="s">
        <v>175</v>
      </c>
      <c r="F63" s="21" t="n">
        <v>3406</v>
      </c>
      <c r="G63" s="22" t="s">
        <v>834</v>
      </c>
      <c r="H63" s="71"/>
      <c r="I63" s="71"/>
      <c r="J63" s="71"/>
      <c r="K63" s="71" t="n">
        <v>874.11</v>
      </c>
      <c r="L63" s="72"/>
      <c r="M63" s="73" t="n">
        <f aca="false">SUM(H63:J63,K63/1.12)</f>
        <v>780.455357142857</v>
      </c>
      <c r="N63" s="73" t="n">
        <f aca="false">K63/1.12*0.12</f>
        <v>93.6546428571429</v>
      </c>
      <c r="O63" s="73" t="n">
        <f aca="false">-SUM(I63:J63,K63/1.12)*L63</f>
        <v>-0</v>
      </c>
      <c r="P63" s="73"/>
      <c r="Q63" s="73"/>
      <c r="R63" s="73"/>
      <c r="S63" s="73"/>
      <c r="T63" s="74"/>
      <c r="U63" s="74"/>
      <c r="V63" s="74"/>
      <c r="W63" s="74"/>
      <c r="X63" s="74"/>
      <c r="Y63" s="73" t="n">
        <v>780.46</v>
      </c>
      <c r="Z63" s="73"/>
      <c r="AA63" s="73"/>
      <c r="AB63" s="73"/>
      <c r="AC63" s="74"/>
      <c r="AD63" s="74"/>
      <c r="AE63" s="75"/>
      <c r="AF63" s="75"/>
      <c r="AG63" s="73" t="n">
        <f aca="false">-SUM(N63:AF63)</f>
        <v>-874.114642857143</v>
      </c>
      <c r="AH63" s="29" t="n">
        <f aca="false">SUM(H63:K63)+AG63+O63</f>
        <v>-0.00464285714281232</v>
      </c>
    </row>
    <row r="64" s="76" customFormat="true" ht="21" hidden="false" customHeight="true" outlineLevel="0" collapsed="false">
      <c r="A64" s="69" t="n">
        <v>43355</v>
      </c>
      <c r="B64" s="70"/>
      <c r="C64" s="20" t="s">
        <v>203</v>
      </c>
      <c r="D64" s="20" t="s">
        <v>76</v>
      </c>
      <c r="E64" s="20" t="s">
        <v>120</v>
      </c>
      <c r="F64" s="21" t="n">
        <v>6702</v>
      </c>
      <c r="G64" s="22" t="s">
        <v>78</v>
      </c>
      <c r="H64" s="71"/>
      <c r="I64" s="71"/>
      <c r="J64" s="71"/>
      <c r="K64" s="71" t="n">
        <v>459</v>
      </c>
      <c r="L64" s="72"/>
      <c r="M64" s="73" t="n">
        <f aca="false">SUM(H64:J64,K64/1.12)</f>
        <v>409.821428571429</v>
      </c>
      <c r="N64" s="73" t="n">
        <f aca="false">K64/1.12*0.12</f>
        <v>49.1785714285714</v>
      </c>
      <c r="O64" s="73" t="n">
        <f aca="false">-SUM(I64:J64,K64/1.12)*L64</f>
        <v>-0</v>
      </c>
      <c r="P64" s="73" t="n">
        <v>409.82</v>
      </c>
      <c r="Q64" s="73"/>
      <c r="R64" s="73"/>
      <c r="S64" s="73"/>
      <c r="T64" s="74"/>
      <c r="U64" s="74"/>
      <c r="V64" s="74"/>
      <c r="W64" s="74"/>
      <c r="X64" s="74"/>
      <c r="Y64" s="73"/>
      <c r="Z64" s="73"/>
      <c r="AA64" s="73"/>
      <c r="AB64" s="73"/>
      <c r="AC64" s="74"/>
      <c r="AD64" s="74"/>
      <c r="AE64" s="75"/>
      <c r="AF64" s="75"/>
      <c r="AG64" s="73" t="n">
        <f aca="false">-SUM(N64:AF64)</f>
        <v>-458.998571428571</v>
      </c>
      <c r="AH64" s="29" t="n">
        <f aca="false">SUM(H64:K64)+AG64+O64</f>
        <v>0.00142857142856201</v>
      </c>
    </row>
    <row r="65" s="76" customFormat="true" ht="21" hidden="false" customHeight="true" outlineLevel="0" collapsed="false">
      <c r="A65" s="69" t="n">
        <v>43356</v>
      </c>
      <c r="B65" s="70"/>
      <c r="C65" s="20" t="s">
        <v>63</v>
      </c>
      <c r="D65" s="20" t="s">
        <v>64</v>
      </c>
      <c r="E65" s="20" t="s">
        <v>65</v>
      </c>
      <c r="F65" s="21" t="n">
        <v>94760</v>
      </c>
      <c r="G65" s="22" t="s">
        <v>457</v>
      </c>
      <c r="H65" s="71"/>
      <c r="I65" s="71"/>
      <c r="J65" s="71" t="n">
        <v>525</v>
      </c>
      <c r="K65" s="71"/>
      <c r="L65" s="72"/>
      <c r="M65" s="73" t="n">
        <f aca="false">SUM(H65:J65,K65/1.12)</f>
        <v>525</v>
      </c>
      <c r="N65" s="73" t="n">
        <f aca="false">K65/1.12*0.12</f>
        <v>0</v>
      </c>
      <c r="O65" s="73" t="n">
        <f aca="false">-SUM(I65:J65,K65/1.12)*L65</f>
        <v>-0</v>
      </c>
      <c r="P65" s="73" t="n">
        <v>525</v>
      </c>
      <c r="Q65" s="73"/>
      <c r="R65" s="73"/>
      <c r="S65" s="73"/>
      <c r="T65" s="74"/>
      <c r="U65" s="74"/>
      <c r="V65" s="74"/>
      <c r="W65" s="74"/>
      <c r="X65" s="74"/>
      <c r="Y65" s="73"/>
      <c r="Z65" s="73"/>
      <c r="AA65" s="73"/>
      <c r="AB65" s="73"/>
      <c r="AC65" s="74"/>
      <c r="AD65" s="74"/>
      <c r="AE65" s="75"/>
      <c r="AF65" s="75"/>
      <c r="AG65" s="73" t="n">
        <f aca="false">-SUM(N65:AF65)</f>
        <v>-525</v>
      </c>
      <c r="AH65" s="29" t="n">
        <f aca="false">SUM(H65:K65)+AG65+O65</f>
        <v>0</v>
      </c>
    </row>
    <row r="66" s="76" customFormat="true" ht="21" hidden="false" customHeight="true" outlineLevel="0" collapsed="false">
      <c r="A66" s="69" t="n">
        <v>43356</v>
      </c>
      <c r="B66" s="70"/>
      <c r="C66" s="20" t="s">
        <v>63</v>
      </c>
      <c r="D66" s="20" t="s">
        <v>64</v>
      </c>
      <c r="E66" s="20" t="s">
        <v>65</v>
      </c>
      <c r="F66" s="21" t="n">
        <v>94760</v>
      </c>
      <c r="G66" s="22" t="s">
        <v>835</v>
      </c>
      <c r="H66" s="71"/>
      <c r="I66" s="71"/>
      <c r="J66" s="71"/>
      <c r="K66" s="71" t="n">
        <f aca="false">287.63+34.52</f>
        <v>322.15</v>
      </c>
      <c r="L66" s="72"/>
      <c r="M66" s="73" t="n">
        <f aca="false">SUM(H66:J66,K66/1.12)</f>
        <v>287.633928571428</v>
      </c>
      <c r="N66" s="73" t="n">
        <f aca="false">K66/1.12*0.12</f>
        <v>34.5160714285714</v>
      </c>
      <c r="O66" s="73" t="n">
        <f aca="false">-SUM(I66:J66,K66/1.12)*L66</f>
        <v>-0</v>
      </c>
      <c r="P66" s="73" t="n">
        <v>287.63</v>
      </c>
      <c r="Q66" s="73"/>
      <c r="R66" s="73"/>
      <c r="S66" s="73"/>
      <c r="T66" s="74"/>
      <c r="U66" s="74"/>
      <c r="V66" s="74"/>
      <c r="W66" s="74"/>
      <c r="X66" s="74"/>
      <c r="Y66" s="73"/>
      <c r="Z66" s="73"/>
      <c r="AA66" s="73"/>
      <c r="AB66" s="73"/>
      <c r="AC66" s="74"/>
      <c r="AD66" s="74"/>
      <c r="AE66" s="75"/>
      <c r="AF66" s="75"/>
      <c r="AG66" s="73" t="n">
        <f aca="false">-SUM(N66:AF66)</f>
        <v>-322.146071428571</v>
      </c>
      <c r="AH66" s="29" t="n">
        <f aca="false">SUM(H66:K66)+AG66+O66</f>
        <v>0.00392857142855974</v>
      </c>
    </row>
    <row r="67" s="76" customFormat="true" ht="21" hidden="false" customHeight="true" outlineLevel="0" collapsed="false">
      <c r="A67" s="69" t="n">
        <v>43356</v>
      </c>
      <c r="B67" s="70"/>
      <c r="C67" s="20" t="s">
        <v>63</v>
      </c>
      <c r="D67" s="20" t="s">
        <v>64</v>
      </c>
      <c r="E67" s="20" t="s">
        <v>65</v>
      </c>
      <c r="F67" s="21" t="n">
        <v>169428</v>
      </c>
      <c r="G67" s="22" t="s">
        <v>334</v>
      </c>
      <c r="H67" s="71"/>
      <c r="I67" s="71"/>
      <c r="J67" s="71"/>
      <c r="K67" s="71" t="n">
        <v>696</v>
      </c>
      <c r="L67" s="72"/>
      <c r="M67" s="73" t="n">
        <f aca="false">SUM(H67:J67,K67/1.12)</f>
        <v>621.428571428571</v>
      </c>
      <c r="N67" s="73" t="n">
        <f aca="false">K67/1.12*0.12</f>
        <v>74.5714285714286</v>
      </c>
      <c r="O67" s="73" t="n">
        <f aca="false">-SUM(I67:J67,K67/1.12)*L67</f>
        <v>-0</v>
      </c>
      <c r="P67" s="73" t="n">
        <v>0</v>
      </c>
      <c r="Q67" s="73"/>
      <c r="R67" s="73" t="n">
        <v>621.43</v>
      </c>
      <c r="S67" s="73"/>
      <c r="T67" s="74"/>
      <c r="U67" s="74"/>
      <c r="V67" s="74"/>
      <c r="W67" s="74"/>
      <c r="X67" s="74"/>
      <c r="Y67" s="73"/>
      <c r="Z67" s="73"/>
      <c r="AA67" s="73"/>
      <c r="AB67" s="73"/>
      <c r="AC67" s="74"/>
      <c r="AD67" s="74"/>
      <c r="AE67" s="75"/>
      <c r="AF67" s="75"/>
      <c r="AG67" s="73" t="n">
        <f aca="false">-SUM(N67:AF67)</f>
        <v>-696.001428571429</v>
      </c>
      <c r="AH67" s="29" t="n">
        <f aca="false">SUM(H67:K67)+AG67+O67</f>
        <v>-0.00142857142850517</v>
      </c>
    </row>
    <row r="68" s="76" customFormat="true" ht="21" hidden="false" customHeight="true" outlineLevel="0" collapsed="false">
      <c r="A68" s="69" t="n">
        <v>43356</v>
      </c>
      <c r="B68" s="70"/>
      <c r="C68" s="20" t="s">
        <v>707</v>
      </c>
      <c r="D68" s="20" t="s">
        <v>708</v>
      </c>
      <c r="E68" s="20" t="s">
        <v>709</v>
      </c>
      <c r="F68" s="21" t="n">
        <v>180225</v>
      </c>
      <c r="G68" s="22" t="s">
        <v>40</v>
      </c>
      <c r="H68" s="71"/>
      <c r="I68" s="71"/>
      <c r="J68" s="71"/>
      <c r="K68" s="71" t="n">
        <v>170</v>
      </c>
      <c r="L68" s="72"/>
      <c r="M68" s="73" t="n">
        <f aca="false">SUM(H68:J68,K68/1.12)</f>
        <v>151.785714285714</v>
      </c>
      <c r="N68" s="73" t="n">
        <f aca="false">K68/1.12*0.12</f>
        <v>18.2142857142857</v>
      </c>
      <c r="O68" s="73" t="n">
        <f aca="false">-SUM(I68:J68,K68/1.12)*L68</f>
        <v>-0</v>
      </c>
      <c r="P68" s="73"/>
      <c r="Q68" s="73" t="n">
        <v>151.79</v>
      </c>
      <c r="R68" s="73"/>
      <c r="S68" s="73"/>
      <c r="T68" s="74"/>
      <c r="U68" s="74"/>
      <c r="V68" s="74"/>
      <c r="W68" s="74"/>
      <c r="X68" s="74"/>
      <c r="Y68" s="73"/>
      <c r="Z68" s="73"/>
      <c r="AA68" s="73"/>
      <c r="AB68" s="73"/>
      <c r="AC68" s="74"/>
      <c r="AD68" s="74"/>
      <c r="AE68" s="75"/>
      <c r="AF68" s="75"/>
      <c r="AG68" s="73" t="n">
        <f aca="false">-SUM(N68:AF68)</f>
        <v>-170.004285714286</v>
      </c>
      <c r="AH68" s="29" t="n">
        <f aca="false">SUM(H68:K68)+AG68+O68</f>
        <v>-0.00428571428571445</v>
      </c>
    </row>
    <row r="69" s="76" customFormat="true" ht="21" hidden="false" customHeight="true" outlineLevel="0" collapsed="false">
      <c r="A69" s="69" t="n">
        <v>43356</v>
      </c>
      <c r="B69" s="70"/>
      <c r="C69" s="20" t="s">
        <v>520</v>
      </c>
      <c r="D69" s="20" t="s">
        <v>521</v>
      </c>
      <c r="E69" s="20" t="s">
        <v>635</v>
      </c>
      <c r="F69" s="21" t="n">
        <v>1658</v>
      </c>
      <c r="G69" s="21" t="s">
        <v>836</v>
      </c>
      <c r="H69" s="71"/>
      <c r="I69" s="71"/>
      <c r="J69" s="71"/>
      <c r="K69" s="71" t="n">
        <v>2650</v>
      </c>
      <c r="L69" s="72" t="n">
        <v>0.01</v>
      </c>
      <c r="M69" s="73" t="n">
        <f aca="false">SUM(H69:J69,K69/1.12)</f>
        <v>2366.07142857143</v>
      </c>
      <c r="N69" s="73" t="n">
        <f aca="false">K69/1.12*0.12</f>
        <v>283.928571428571</v>
      </c>
      <c r="O69" s="73" t="n">
        <f aca="false">-SUM(I69:J69,K69/1.12)*L69</f>
        <v>-23.6607142857143</v>
      </c>
      <c r="P69" s="73" t="n">
        <v>2366.07</v>
      </c>
      <c r="Q69" s="73"/>
      <c r="R69" s="73"/>
      <c r="S69" s="73"/>
      <c r="T69" s="74"/>
      <c r="U69" s="74"/>
      <c r="V69" s="74"/>
      <c r="W69" s="74"/>
      <c r="X69" s="74"/>
      <c r="Y69" s="73"/>
      <c r="Z69" s="73"/>
      <c r="AA69" s="73"/>
      <c r="AB69" s="73"/>
      <c r="AC69" s="74"/>
      <c r="AD69" s="74"/>
      <c r="AE69" s="75"/>
      <c r="AF69" s="75"/>
      <c r="AG69" s="73" t="n">
        <f aca="false">-SUM(N69:AF69)</f>
        <v>-2626.33785714286</v>
      </c>
      <c r="AH69" s="29" t="n">
        <f aca="false">SUM(H69:K69)+AG69+O69</f>
        <v>0.00142857142821384</v>
      </c>
    </row>
    <row r="70" s="76" customFormat="true" ht="24" hidden="false" customHeight="true" outlineLevel="0" collapsed="false">
      <c r="A70" s="69" t="n">
        <v>43357</v>
      </c>
      <c r="B70" s="70"/>
      <c r="C70" s="20" t="s">
        <v>747</v>
      </c>
      <c r="D70" s="20" t="s">
        <v>814</v>
      </c>
      <c r="E70" s="20" t="s">
        <v>278</v>
      </c>
      <c r="F70" s="21" t="n">
        <v>977060</v>
      </c>
      <c r="G70" s="22" t="s">
        <v>435</v>
      </c>
      <c r="H70" s="71"/>
      <c r="I70" s="71"/>
      <c r="J70" s="71"/>
      <c r="K70" s="71" t="n">
        <v>273</v>
      </c>
      <c r="L70" s="72"/>
      <c r="M70" s="73" t="n">
        <f aca="false">SUM(H70:J70,K70/1.12)</f>
        <v>243.75</v>
      </c>
      <c r="N70" s="73" t="n">
        <f aca="false">K70/1.12*0.12</f>
        <v>29.25</v>
      </c>
      <c r="O70" s="73" t="n">
        <f aca="false">-SUM(I70:J70,K70/1.12)*L70</f>
        <v>-0</v>
      </c>
      <c r="P70" s="73" t="n">
        <v>243.75</v>
      </c>
      <c r="Q70" s="73"/>
      <c r="R70" s="73"/>
      <c r="S70" s="73"/>
      <c r="T70" s="74"/>
      <c r="U70" s="74"/>
      <c r="V70" s="74"/>
      <c r="W70" s="74"/>
      <c r="X70" s="74"/>
      <c r="Y70" s="73"/>
      <c r="Z70" s="73"/>
      <c r="AA70" s="73"/>
      <c r="AB70" s="73"/>
      <c r="AC70" s="74"/>
      <c r="AD70" s="74"/>
      <c r="AE70" s="75"/>
      <c r="AF70" s="75"/>
      <c r="AG70" s="73" t="n">
        <f aca="false">-SUM(N70:AF70)</f>
        <v>-273</v>
      </c>
      <c r="AH70" s="29" t="n">
        <f aca="false">SUM(H70:K70)+AG70+O70</f>
        <v>0</v>
      </c>
    </row>
    <row r="71" s="76" customFormat="true" ht="24" hidden="false" customHeight="true" outlineLevel="0" collapsed="false">
      <c r="A71" s="69" t="n">
        <v>43357</v>
      </c>
      <c r="B71" s="70"/>
      <c r="C71" s="32" t="s">
        <v>616</v>
      </c>
      <c r="D71" s="20"/>
      <c r="E71" s="20"/>
      <c r="F71" s="21"/>
      <c r="G71" s="22" t="s">
        <v>837</v>
      </c>
      <c r="H71" s="71" t="n">
        <v>502</v>
      </c>
      <c r="I71" s="71"/>
      <c r="J71" s="71"/>
      <c r="K71" s="71"/>
      <c r="L71" s="72"/>
      <c r="M71" s="73" t="n">
        <f aca="false">SUM(H71:J71,K71/1.12)</f>
        <v>502</v>
      </c>
      <c r="N71" s="73" t="n">
        <f aca="false">K71/1.12*0.12</f>
        <v>0</v>
      </c>
      <c r="O71" s="73" t="n">
        <f aca="false">-SUM(I71:J71,K71/1.12)*L71</f>
        <v>-0</v>
      </c>
      <c r="P71" s="73"/>
      <c r="Q71" s="73"/>
      <c r="R71" s="73"/>
      <c r="S71" s="73"/>
      <c r="T71" s="74"/>
      <c r="U71" s="74"/>
      <c r="V71" s="74"/>
      <c r="W71" s="74"/>
      <c r="X71" s="74"/>
      <c r="Y71" s="73"/>
      <c r="Z71" s="73"/>
      <c r="AA71" s="73"/>
      <c r="AB71" s="73" t="n">
        <v>502</v>
      </c>
      <c r="AC71" s="74"/>
      <c r="AD71" s="74"/>
      <c r="AE71" s="75"/>
      <c r="AF71" s="75"/>
      <c r="AG71" s="73" t="n">
        <f aca="false">-SUM(N71:AF71)</f>
        <v>-502</v>
      </c>
      <c r="AH71" s="29" t="n">
        <f aca="false">SUM(H71:K71)+AG71+O71</f>
        <v>0</v>
      </c>
    </row>
    <row r="72" s="76" customFormat="true" ht="21" hidden="false" customHeight="true" outlineLevel="0" collapsed="false">
      <c r="A72" s="69" t="n">
        <v>43357</v>
      </c>
      <c r="B72" s="70"/>
      <c r="C72" s="20" t="s">
        <v>707</v>
      </c>
      <c r="D72" s="20" t="s">
        <v>708</v>
      </c>
      <c r="E72" s="20" t="s">
        <v>709</v>
      </c>
      <c r="F72" s="21" t="n">
        <v>189356</v>
      </c>
      <c r="G72" s="22" t="s">
        <v>40</v>
      </c>
      <c r="H72" s="71"/>
      <c r="I72" s="71"/>
      <c r="J72" s="71"/>
      <c r="K72" s="71" t="n">
        <v>170</v>
      </c>
      <c r="L72" s="72"/>
      <c r="M72" s="73" t="n">
        <f aca="false">SUM(H72:J72,K72/1.12)</f>
        <v>151.785714285714</v>
      </c>
      <c r="N72" s="73" t="n">
        <f aca="false">K72/1.12*0.12</f>
        <v>18.2142857142857</v>
      </c>
      <c r="O72" s="73" t="n">
        <f aca="false">-SUM(I72:J72,K72/1.12)*L72</f>
        <v>-0</v>
      </c>
      <c r="P72" s="73"/>
      <c r="Q72" s="73" t="n">
        <v>151.79</v>
      </c>
      <c r="R72" s="73"/>
      <c r="S72" s="73"/>
      <c r="T72" s="74"/>
      <c r="U72" s="74"/>
      <c r="V72" s="74"/>
      <c r="W72" s="74"/>
      <c r="X72" s="74"/>
      <c r="Y72" s="73"/>
      <c r="Z72" s="73"/>
      <c r="AA72" s="73"/>
      <c r="AB72" s="73"/>
      <c r="AC72" s="74"/>
      <c r="AD72" s="74"/>
      <c r="AE72" s="75"/>
      <c r="AF72" s="75"/>
      <c r="AG72" s="73" t="n">
        <f aca="false">-SUM(N72:AF72)</f>
        <v>-170.004285714286</v>
      </c>
      <c r="AH72" s="29" t="n">
        <f aca="false">SUM(H72:K72)+AG72+O72</f>
        <v>-0.00428571428571445</v>
      </c>
    </row>
    <row r="73" s="76" customFormat="true" ht="24" hidden="false" customHeight="true" outlineLevel="0" collapsed="false">
      <c r="A73" s="69" t="n">
        <v>43358</v>
      </c>
      <c r="B73" s="70"/>
      <c r="C73" s="20" t="s">
        <v>59</v>
      </c>
      <c r="D73" s="20" t="s">
        <v>60</v>
      </c>
      <c r="E73" s="20" t="s">
        <v>61</v>
      </c>
      <c r="F73" s="21" t="n">
        <v>692321</v>
      </c>
      <c r="G73" s="22" t="s">
        <v>838</v>
      </c>
      <c r="H73" s="71"/>
      <c r="I73" s="71"/>
      <c r="J73" s="71"/>
      <c r="K73" s="71" t="n">
        <v>260</v>
      </c>
      <c r="L73" s="72"/>
      <c r="M73" s="73" t="n">
        <f aca="false">SUM(H73:J73,K73/1.12)</f>
        <v>232.142857142857</v>
      </c>
      <c r="N73" s="73" t="n">
        <f aca="false">K73/1.12*0.12</f>
        <v>27.8571428571429</v>
      </c>
      <c r="O73" s="73" t="n">
        <f aca="false">-SUM(I73:J73,K73/1.12)*L73</f>
        <v>-0</v>
      </c>
      <c r="P73" s="73"/>
      <c r="Q73" s="73"/>
      <c r="R73" s="73"/>
      <c r="S73" s="73"/>
      <c r="T73" s="74" t="n">
        <v>232.14</v>
      </c>
      <c r="U73" s="74"/>
      <c r="V73" s="74"/>
      <c r="W73" s="74"/>
      <c r="X73" s="74"/>
      <c r="Y73" s="73"/>
      <c r="Z73" s="73"/>
      <c r="AA73" s="73"/>
      <c r="AB73" s="73"/>
      <c r="AC73" s="74"/>
      <c r="AD73" s="74"/>
      <c r="AE73" s="75"/>
      <c r="AF73" s="75"/>
      <c r="AG73" s="73" t="n">
        <f aca="false">-SUM(N73:AF73)</f>
        <v>-259.997142857143</v>
      </c>
      <c r="AH73" s="29" t="n">
        <f aca="false">SUM(H73:K73)+AG73+O73</f>
        <v>0.00285714285718086</v>
      </c>
    </row>
    <row r="74" s="76" customFormat="true" ht="24" hidden="false" customHeight="true" outlineLevel="0" collapsed="false">
      <c r="A74" s="69" t="n">
        <v>43358</v>
      </c>
      <c r="B74" s="70"/>
      <c r="C74" s="20" t="s">
        <v>747</v>
      </c>
      <c r="D74" s="20" t="s">
        <v>814</v>
      </c>
      <c r="E74" s="20" t="s">
        <v>278</v>
      </c>
      <c r="F74" s="21" t="n">
        <v>31596</v>
      </c>
      <c r="G74" s="22" t="s">
        <v>839</v>
      </c>
      <c r="H74" s="71"/>
      <c r="I74" s="71"/>
      <c r="J74" s="71"/>
      <c r="K74" s="71" t="n">
        <v>310.53</v>
      </c>
      <c r="L74" s="72"/>
      <c r="M74" s="73" t="n">
        <f aca="false">SUM(H74:J74,K74/1.12)</f>
        <v>277.258928571428</v>
      </c>
      <c r="N74" s="73" t="n">
        <f aca="false">K74/1.12*0.12</f>
        <v>33.2710714285714</v>
      </c>
      <c r="O74" s="73" t="n">
        <f aca="false">-SUM(I74:J74,K74/1.12)*L74</f>
        <v>-0</v>
      </c>
      <c r="P74" s="73" t="n">
        <v>277.26</v>
      </c>
      <c r="Q74" s="73"/>
      <c r="R74" s="73"/>
      <c r="S74" s="73"/>
      <c r="T74" s="74"/>
      <c r="U74" s="74"/>
      <c r="V74" s="74"/>
      <c r="W74" s="74"/>
      <c r="X74" s="74"/>
      <c r="Y74" s="73"/>
      <c r="Z74" s="73"/>
      <c r="AA74" s="73"/>
      <c r="AB74" s="73"/>
      <c r="AC74" s="74"/>
      <c r="AD74" s="74"/>
      <c r="AE74" s="75"/>
      <c r="AF74" s="75"/>
      <c r="AG74" s="73" t="n">
        <f aca="false">-SUM(N74:AF74)</f>
        <v>-310.531071428571</v>
      </c>
      <c r="AH74" s="29" t="n">
        <f aca="false">SUM(H74:K74)+AG74+O74</f>
        <v>-0.00107142857143572</v>
      </c>
    </row>
    <row r="75" s="76" customFormat="true" ht="24" hidden="false" customHeight="true" outlineLevel="0" collapsed="false">
      <c r="A75" s="69" t="n">
        <v>43358</v>
      </c>
      <c r="B75" s="70"/>
      <c r="C75" s="20" t="s">
        <v>616</v>
      </c>
      <c r="D75" s="20"/>
      <c r="E75" s="20"/>
      <c r="F75" s="21"/>
      <c r="G75" s="22" t="s">
        <v>840</v>
      </c>
      <c r="H75" s="71" t="n">
        <v>502</v>
      </c>
      <c r="I75" s="71"/>
      <c r="J75" s="71"/>
      <c r="K75" s="71"/>
      <c r="L75" s="72"/>
      <c r="M75" s="73" t="n">
        <f aca="false">SUM(H75:J75,K75/1.12)</f>
        <v>502</v>
      </c>
      <c r="N75" s="73" t="n">
        <f aca="false">K75/1.12*0.12</f>
        <v>0</v>
      </c>
      <c r="O75" s="73" t="n">
        <f aca="false">-SUM(I75:J75,K75/1.12)*L75</f>
        <v>-0</v>
      </c>
      <c r="P75" s="73"/>
      <c r="Q75" s="73"/>
      <c r="R75" s="73"/>
      <c r="S75" s="73"/>
      <c r="T75" s="74"/>
      <c r="U75" s="74"/>
      <c r="V75" s="74"/>
      <c r="W75" s="74"/>
      <c r="X75" s="74"/>
      <c r="Y75" s="73"/>
      <c r="Z75" s="73"/>
      <c r="AA75" s="73"/>
      <c r="AB75" s="73" t="n">
        <v>502</v>
      </c>
      <c r="AC75" s="74"/>
      <c r="AD75" s="74"/>
      <c r="AE75" s="75"/>
      <c r="AF75" s="75"/>
      <c r="AG75" s="73" t="n">
        <f aca="false">-SUM(N75:AF75)</f>
        <v>-502</v>
      </c>
      <c r="AH75" s="29" t="n">
        <f aca="false">SUM(H75:K75)+AG75+O75</f>
        <v>0</v>
      </c>
    </row>
    <row r="76" s="76" customFormat="true" ht="21" hidden="false" customHeight="true" outlineLevel="0" collapsed="false">
      <c r="A76" s="69" t="n">
        <v>43360</v>
      </c>
      <c r="B76" s="70"/>
      <c r="C76" s="20" t="s">
        <v>707</v>
      </c>
      <c r="D76" s="20" t="s">
        <v>708</v>
      </c>
      <c r="E76" s="20" t="s">
        <v>709</v>
      </c>
      <c r="F76" s="21" t="n">
        <v>192163</v>
      </c>
      <c r="G76" s="22" t="s">
        <v>40</v>
      </c>
      <c r="H76" s="71"/>
      <c r="I76" s="71"/>
      <c r="J76" s="71"/>
      <c r="K76" s="71" t="n">
        <v>170</v>
      </c>
      <c r="L76" s="72"/>
      <c r="M76" s="73" t="n">
        <f aca="false">SUM(H76:J76,K76/1.12)</f>
        <v>151.785714285714</v>
      </c>
      <c r="N76" s="73" t="n">
        <f aca="false">K76/1.12*0.12</f>
        <v>18.2142857142857</v>
      </c>
      <c r="O76" s="73" t="n">
        <f aca="false">-SUM(I76:J76,K76/1.12)*L76</f>
        <v>-0</v>
      </c>
      <c r="P76" s="73"/>
      <c r="Q76" s="73" t="n">
        <v>151.79</v>
      </c>
      <c r="R76" s="73"/>
      <c r="S76" s="73"/>
      <c r="T76" s="74"/>
      <c r="U76" s="74"/>
      <c r="V76" s="74"/>
      <c r="W76" s="74"/>
      <c r="X76" s="74"/>
      <c r="Y76" s="73"/>
      <c r="Z76" s="73"/>
      <c r="AA76" s="73"/>
      <c r="AB76" s="73"/>
      <c r="AC76" s="74"/>
      <c r="AD76" s="74"/>
      <c r="AE76" s="75"/>
      <c r="AF76" s="75"/>
      <c r="AG76" s="73" t="n">
        <f aca="false">-SUM(N76:AF76)</f>
        <v>-170.004285714286</v>
      </c>
      <c r="AH76" s="29" t="n">
        <f aca="false">SUM(H76:K76)+AG76+O76</f>
        <v>-0.00428571428571445</v>
      </c>
    </row>
    <row r="77" s="76" customFormat="true" ht="24" hidden="false" customHeight="true" outlineLevel="0" collapsed="false">
      <c r="A77" s="69" t="n">
        <v>43360</v>
      </c>
      <c r="B77" s="70"/>
      <c r="C77" s="20" t="s">
        <v>63</v>
      </c>
      <c r="D77" s="20" t="s">
        <v>64</v>
      </c>
      <c r="E77" s="20" t="s">
        <v>65</v>
      </c>
      <c r="F77" s="21" t="n">
        <v>126745</v>
      </c>
      <c r="G77" s="22" t="s">
        <v>841</v>
      </c>
      <c r="H77" s="71"/>
      <c r="I77" s="71"/>
      <c r="J77" s="71" t="n">
        <v>1779.9</v>
      </c>
      <c r="K77" s="71"/>
      <c r="L77" s="72"/>
      <c r="M77" s="73" t="n">
        <f aca="false">SUM(H77:J77,K77/1.12)</f>
        <v>1779.9</v>
      </c>
      <c r="N77" s="73" t="n">
        <f aca="false">K77/1.12*0.12</f>
        <v>0</v>
      </c>
      <c r="O77" s="73" t="n">
        <f aca="false">-SUM(I77:J77,K77/1.12)*L77</f>
        <v>-0</v>
      </c>
      <c r="P77" s="73" t="n">
        <v>1779.9</v>
      </c>
      <c r="Q77" s="73"/>
      <c r="R77" s="73"/>
      <c r="S77" s="73"/>
      <c r="T77" s="74"/>
      <c r="U77" s="74"/>
      <c r="V77" s="74"/>
      <c r="W77" s="74"/>
      <c r="X77" s="74"/>
      <c r="Y77" s="73"/>
      <c r="Z77" s="73"/>
      <c r="AA77" s="73"/>
      <c r="AB77" s="73"/>
      <c r="AC77" s="74"/>
      <c r="AD77" s="74"/>
      <c r="AE77" s="75"/>
      <c r="AF77" s="75"/>
      <c r="AG77" s="73" t="n">
        <f aca="false">-SUM(N77:AF77)</f>
        <v>-1779.9</v>
      </c>
      <c r="AH77" s="29" t="n">
        <f aca="false">SUM(H77:K77)+AG77+O77</f>
        <v>0</v>
      </c>
    </row>
    <row r="78" s="76" customFormat="true" ht="24" hidden="false" customHeight="true" outlineLevel="0" collapsed="false">
      <c r="A78" s="69" t="n">
        <v>43360</v>
      </c>
      <c r="B78" s="70"/>
      <c r="C78" s="20" t="s">
        <v>63</v>
      </c>
      <c r="D78" s="20" t="s">
        <v>64</v>
      </c>
      <c r="E78" s="20" t="s">
        <v>65</v>
      </c>
      <c r="F78" s="21" t="n">
        <v>126745</v>
      </c>
      <c r="G78" s="22" t="s">
        <v>842</v>
      </c>
      <c r="H78" s="71"/>
      <c r="I78" s="71"/>
      <c r="J78" s="71"/>
      <c r="K78" s="71" t="n">
        <f aca="false">1825.13+219.02</f>
        <v>2044.15</v>
      </c>
      <c r="L78" s="72"/>
      <c r="M78" s="73" t="n">
        <f aca="false">SUM(H78:J78,K78/1.12)</f>
        <v>1825.13392857143</v>
      </c>
      <c r="N78" s="73" t="n">
        <f aca="false">K78/1.12*0.12</f>
        <v>219.016071428571</v>
      </c>
      <c r="O78" s="73" t="n">
        <f aca="false">-SUM(I78:J78,K78/1.12)*L78</f>
        <v>-0</v>
      </c>
      <c r="P78" s="73" t="n">
        <v>1825.13</v>
      </c>
      <c r="Q78" s="73"/>
      <c r="R78" s="73"/>
      <c r="S78" s="73"/>
      <c r="T78" s="74"/>
      <c r="U78" s="74"/>
      <c r="V78" s="74"/>
      <c r="W78" s="74"/>
      <c r="X78" s="74"/>
      <c r="Y78" s="73"/>
      <c r="Z78" s="73"/>
      <c r="AA78" s="73"/>
      <c r="AB78" s="73"/>
      <c r="AC78" s="74"/>
      <c r="AD78" s="74"/>
      <c r="AE78" s="75"/>
      <c r="AF78" s="75"/>
      <c r="AG78" s="73" t="n">
        <f aca="false">-SUM(N78:AF78)</f>
        <v>-2044.14607142857</v>
      </c>
      <c r="AH78" s="29" t="n">
        <f aca="false">SUM(H78:K78)+AG78+O78</f>
        <v>0.00392857142855974</v>
      </c>
    </row>
    <row r="79" s="76" customFormat="true" ht="24" hidden="false" customHeight="true" outlineLevel="0" collapsed="false">
      <c r="A79" s="69" t="n">
        <v>43360</v>
      </c>
      <c r="B79" s="70"/>
      <c r="C79" s="20" t="s">
        <v>63</v>
      </c>
      <c r="D79" s="20" t="s">
        <v>64</v>
      </c>
      <c r="E79" s="20" t="s">
        <v>65</v>
      </c>
      <c r="F79" s="21" t="n">
        <v>56783</v>
      </c>
      <c r="G79" s="22" t="s">
        <v>843</v>
      </c>
      <c r="H79" s="71"/>
      <c r="I79" s="71"/>
      <c r="J79" s="71"/>
      <c r="K79" s="71" t="n">
        <v>358.42</v>
      </c>
      <c r="L79" s="72"/>
      <c r="M79" s="73" t="n">
        <f aca="false">SUM(H79:J79,K79/1.12)</f>
        <v>320.017857142857</v>
      </c>
      <c r="N79" s="73" t="n">
        <f aca="false">K79/1.12*0.12</f>
        <v>38.4021428571428</v>
      </c>
      <c r="O79" s="73" t="n">
        <f aca="false">-SUM(I79:J79,K79/1.12)*L79</f>
        <v>-0</v>
      </c>
      <c r="P79" s="73"/>
      <c r="Q79" s="73"/>
      <c r="R79" s="73"/>
      <c r="S79" s="73"/>
      <c r="T79" s="74"/>
      <c r="U79" s="74"/>
      <c r="V79" s="74"/>
      <c r="W79" s="74"/>
      <c r="X79" s="74" t="n">
        <v>320.02</v>
      </c>
      <c r="Y79" s="73"/>
      <c r="Z79" s="73"/>
      <c r="AA79" s="73"/>
      <c r="AB79" s="73"/>
      <c r="AC79" s="74"/>
      <c r="AD79" s="74"/>
      <c r="AE79" s="75"/>
      <c r="AF79" s="75"/>
      <c r="AG79" s="73" t="n">
        <f aca="false">-SUM(N79:AF79)</f>
        <v>-358.422142857143</v>
      </c>
      <c r="AH79" s="29" t="n">
        <f aca="false">SUM(H79:K79)+AG79+O79</f>
        <v>-0.00214285714281459</v>
      </c>
    </row>
    <row r="80" s="76" customFormat="true" ht="24" hidden="false" customHeight="true" outlineLevel="0" collapsed="false">
      <c r="A80" s="69" t="n">
        <v>43360</v>
      </c>
      <c r="B80" s="70"/>
      <c r="C80" s="20" t="s">
        <v>96</v>
      </c>
      <c r="D80" s="20"/>
      <c r="E80" s="20"/>
      <c r="F80" s="21"/>
      <c r="G80" s="22" t="s">
        <v>844</v>
      </c>
      <c r="H80" s="71" t="n">
        <v>58</v>
      </c>
      <c r="I80" s="71"/>
      <c r="J80" s="71"/>
      <c r="K80" s="71"/>
      <c r="L80" s="72"/>
      <c r="M80" s="73" t="n">
        <f aca="false">SUM(H80:J80,K80/1.12)</f>
        <v>58</v>
      </c>
      <c r="N80" s="73" t="n">
        <f aca="false">K80/1.12*0.12</f>
        <v>0</v>
      </c>
      <c r="O80" s="73" t="n">
        <f aca="false">-SUM(I80:J80,K80/1.12)*L80</f>
        <v>-0</v>
      </c>
      <c r="P80" s="73"/>
      <c r="Q80" s="73"/>
      <c r="R80" s="73"/>
      <c r="S80" s="73"/>
      <c r="T80" s="74"/>
      <c r="U80" s="74"/>
      <c r="V80" s="74"/>
      <c r="W80" s="74"/>
      <c r="X80" s="74"/>
      <c r="Y80" s="73"/>
      <c r="Z80" s="73"/>
      <c r="AA80" s="73" t="n">
        <v>58</v>
      </c>
      <c r="AB80" s="73"/>
      <c r="AC80" s="74"/>
      <c r="AD80" s="74"/>
      <c r="AE80" s="75"/>
      <c r="AF80" s="75"/>
      <c r="AG80" s="73" t="n">
        <f aca="false">-SUM(N80:AF80)</f>
        <v>-58</v>
      </c>
      <c r="AH80" s="29" t="n">
        <f aca="false">SUM(H80:K80)+AG80+O80</f>
        <v>0</v>
      </c>
    </row>
    <row r="81" s="76" customFormat="true" ht="24" hidden="false" customHeight="true" outlineLevel="0" collapsed="false">
      <c r="A81" s="69" t="n">
        <v>43360</v>
      </c>
      <c r="B81" s="70"/>
      <c r="C81" s="20" t="s">
        <v>845</v>
      </c>
      <c r="D81" s="20" t="s">
        <v>846</v>
      </c>
      <c r="E81" s="20" t="s">
        <v>847</v>
      </c>
      <c r="F81" s="21" t="n">
        <v>5684</v>
      </c>
      <c r="G81" s="22" t="s">
        <v>848</v>
      </c>
      <c r="H81" s="71"/>
      <c r="I81" s="71"/>
      <c r="J81" s="71"/>
      <c r="K81" s="71" t="n">
        <v>1125</v>
      </c>
      <c r="L81" s="72"/>
      <c r="M81" s="73" t="n">
        <f aca="false">SUM(H81:J81,K81/1.12)</f>
        <v>1004.46428571429</v>
      </c>
      <c r="N81" s="73" t="n">
        <f aca="false">K81/1.12*0.12</f>
        <v>120.535714285714</v>
      </c>
      <c r="O81" s="73" t="n">
        <f aca="false">-SUM(I81:J81,K81/1.12)*L81</f>
        <v>-0</v>
      </c>
      <c r="P81" s="73"/>
      <c r="Q81" s="73"/>
      <c r="R81" s="73"/>
      <c r="S81" s="73"/>
      <c r="T81" s="74"/>
      <c r="U81" s="74"/>
      <c r="V81" s="74"/>
      <c r="W81" s="74"/>
      <c r="X81" s="74" t="n">
        <v>1004.46</v>
      </c>
      <c r="Y81" s="73"/>
      <c r="Z81" s="73"/>
      <c r="AA81" s="73"/>
      <c r="AB81" s="73"/>
      <c r="AC81" s="74"/>
      <c r="AD81" s="74"/>
      <c r="AE81" s="75"/>
      <c r="AF81" s="75"/>
      <c r="AG81" s="73" t="n">
        <f aca="false">-SUM(N81:AF81)</f>
        <v>-1124.99571428571</v>
      </c>
      <c r="AH81" s="29" t="n">
        <f aca="false">SUM(H81:K81)+AG81+O81</f>
        <v>0.00428571428574287</v>
      </c>
    </row>
    <row r="82" s="76" customFormat="true" ht="24" hidden="false" customHeight="true" outlineLevel="0" collapsed="false">
      <c r="A82" s="69" t="n">
        <v>43361</v>
      </c>
      <c r="B82" s="70"/>
      <c r="C82" s="20" t="s">
        <v>845</v>
      </c>
      <c r="D82" s="20" t="s">
        <v>846</v>
      </c>
      <c r="E82" s="20" t="s">
        <v>847</v>
      </c>
      <c r="F82" s="21" t="n">
        <v>5692</v>
      </c>
      <c r="G82" s="22" t="s">
        <v>849</v>
      </c>
      <c r="H82" s="71"/>
      <c r="I82" s="71"/>
      <c r="J82" s="71"/>
      <c r="K82" s="71" t="n">
        <v>2250</v>
      </c>
      <c r="L82" s="72"/>
      <c r="M82" s="73" t="n">
        <f aca="false">SUM(H82:J82,K82/1.12)</f>
        <v>2008.92857142857</v>
      </c>
      <c r="N82" s="73" t="n">
        <f aca="false">K82/1.12*0.12</f>
        <v>241.071428571429</v>
      </c>
      <c r="O82" s="73" t="n">
        <f aca="false">-SUM(I82:J82,K82/1.12)*L82</f>
        <v>-0</v>
      </c>
      <c r="P82" s="73"/>
      <c r="Q82" s="73"/>
      <c r="R82" s="73"/>
      <c r="S82" s="73"/>
      <c r="T82" s="74"/>
      <c r="U82" s="74"/>
      <c r="V82" s="74"/>
      <c r="W82" s="74"/>
      <c r="X82" s="74" t="n">
        <v>2008.93</v>
      </c>
      <c r="Y82" s="73"/>
      <c r="Z82" s="73"/>
      <c r="AA82" s="73"/>
      <c r="AB82" s="73"/>
      <c r="AC82" s="74"/>
      <c r="AD82" s="74"/>
      <c r="AE82" s="75"/>
      <c r="AF82" s="75"/>
      <c r="AG82" s="73" t="n">
        <f aca="false">-SUM(N82:AF82)</f>
        <v>-2250.00142857143</v>
      </c>
      <c r="AH82" s="29" t="n">
        <f aca="false">SUM(H82:K82)+AG82+O82</f>
        <v>-0.00142857142873254</v>
      </c>
    </row>
    <row r="83" s="76" customFormat="true" ht="24" hidden="false" customHeight="true" outlineLevel="0" collapsed="false">
      <c r="A83" s="69" t="n">
        <v>43361</v>
      </c>
      <c r="B83" s="70"/>
      <c r="C83" s="20" t="s">
        <v>707</v>
      </c>
      <c r="D83" s="20" t="s">
        <v>708</v>
      </c>
      <c r="E83" s="20" t="s">
        <v>709</v>
      </c>
      <c r="F83" s="21" t="n">
        <v>192204</v>
      </c>
      <c r="G83" s="22" t="s">
        <v>40</v>
      </c>
      <c r="H83" s="71"/>
      <c r="I83" s="71"/>
      <c r="J83" s="71"/>
      <c r="K83" s="71" t="n">
        <v>170</v>
      </c>
      <c r="L83" s="72"/>
      <c r="M83" s="73" t="n">
        <f aca="false">SUM(H83:J83,K83/1.12)</f>
        <v>151.785714285714</v>
      </c>
      <c r="N83" s="73" t="n">
        <f aca="false">K83/1.12*0.12</f>
        <v>18.2142857142857</v>
      </c>
      <c r="O83" s="73" t="n">
        <f aca="false">-SUM(I83:J83,K83/1.12)*L83</f>
        <v>-0</v>
      </c>
      <c r="P83" s="73"/>
      <c r="Q83" s="73" t="n">
        <v>151.79</v>
      </c>
      <c r="R83" s="73"/>
      <c r="S83" s="73"/>
      <c r="T83" s="74"/>
      <c r="U83" s="74"/>
      <c r="V83" s="74"/>
      <c r="W83" s="74"/>
      <c r="X83" s="74"/>
      <c r="Y83" s="73"/>
      <c r="Z83" s="73"/>
      <c r="AA83" s="73"/>
      <c r="AB83" s="73"/>
      <c r="AC83" s="74"/>
      <c r="AD83" s="74"/>
      <c r="AE83" s="75"/>
      <c r="AF83" s="75"/>
      <c r="AG83" s="73" t="n">
        <f aca="false">-SUM(N83:AF83)</f>
        <v>-170.004285714286</v>
      </c>
      <c r="AH83" s="29" t="n">
        <f aca="false">SUM(H83:K83)+AG83+O83</f>
        <v>-0.00428571428571445</v>
      </c>
    </row>
    <row r="84" s="85" customFormat="true" ht="24" hidden="false" customHeight="true" outlineLevel="0" collapsed="false">
      <c r="A84" s="78" t="n">
        <v>43361</v>
      </c>
      <c r="B84" s="79"/>
      <c r="C84" s="36" t="s">
        <v>850</v>
      </c>
      <c r="D84" s="36"/>
      <c r="E84" s="36"/>
      <c r="F84" s="37"/>
      <c r="G84" s="38" t="s">
        <v>851</v>
      </c>
      <c r="H84" s="80" t="n">
        <v>18</v>
      </c>
      <c r="I84" s="80"/>
      <c r="J84" s="80"/>
      <c r="K84" s="80"/>
      <c r="L84" s="81"/>
      <c r="M84" s="82" t="n">
        <f aca="false">SUM(H84:J84,K84/1.12)</f>
        <v>18</v>
      </c>
      <c r="N84" s="82" t="n">
        <f aca="false">K84/1.12*0.12</f>
        <v>0</v>
      </c>
      <c r="O84" s="82" t="n">
        <f aca="false">-SUM(I84:J84,K84/1.12)*L84</f>
        <v>-0</v>
      </c>
      <c r="P84" s="82"/>
      <c r="Q84" s="82"/>
      <c r="R84" s="82"/>
      <c r="S84" s="82"/>
      <c r="T84" s="83"/>
      <c r="U84" s="83"/>
      <c r="V84" s="83"/>
      <c r="W84" s="83"/>
      <c r="X84" s="83"/>
      <c r="Y84" s="82"/>
      <c r="Z84" s="82"/>
      <c r="AA84" s="82"/>
      <c r="AB84" s="82"/>
      <c r="AC84" s="83"/>
      <c r="AD84" s="83" t="n">
        <v>18</v>
      </c>
      <c r="AE84" s="84"/>
      <c r="AF84" s="84"/>
      <c r="AG84" s="82" t="n">
        <f aca="false">-SUM(N84:AF84)</f>
        <v>-18</v>
      </c>
      <c r="AH84" s="45" t="n">
        <f aca="false">SUM(H84:K84)+AG84+O84</f>
        <v>0</v>
      </c>
    </row>
    <row r="85" s="76" customFormat="true" ht="21" hidden="false" customHeight="true" outlineLevel="0" collapsed="false">
      <c r="A85" s="69" t="n">
        <v>43365</v>
      </c>
      <c r="B85" s="70"/>
      <c r="C85" s="20" t="s">
        <v>41</v>
      </c>
      <c r="D85" s="20" t="s">
        <v>88</v>
      </c>
      <c r="E85" s="20" t="s">
        <v>43</v>
      </c>
      <c r="F85" s="21" t="n">
        <v>2653</v>
      </c>
      <c r="G85" s="21" t="s">
        <v>852</v>
      </c>
      <c r="H85" s="71"/>
      <c r="I85" s="71"/>
      <c r="J85" s="71" t="n">
        <v>1505</v>
      </c>
      <c r="K85" s="71"/>
      <c r="L85" s="72"/>
      <c r="M85" s="73" t="n">
        <f aca="false">SUM(H85:J85,K85/1.12)</f>
        <v>1505</v>
      </c>
      <c r="N85" s="73" t="n">
        <f aca="false">K85/1.12*0.12</f>
        <v>0</v>
      </c>
      <c r="O85" s="73" t="n">
        <f aca="false">-SUM(I85:J85,K85/1.12)*L85</f>
        <v>-0</v>
      </c>
      <c r="P85" s="73" t="n">
        <v>1505</v>
      </c>
      <c r="Q85" s="73"/>
      <c r="R85" s="73"/>
      <c r="S85" s="73"/>
      <c r="T85" s="74"/>
      <c r="U85" s="74"/>
      <c r="V85" s="74"/>
      <c r="W85" s="74"/>
      <c r="X85" s="74"/>
      <c r="Y85" s="73"/>
      <c r="Z85" s="73"/>
      <c r="AA85" s="73"/>
      <c r="AB85" s="73"/>
      <c r="AC85" s="74"/>
      <c r="AD85" s="74"/>
      <c r="AE85" s="75"/>
      <c r="AF85" s="75"/>
      <c r="AG85" s="73" t="n">
        <f aca="false">-SUM(N85:AF85)</f>
        <v>-1505</v>
      </c>
      <c r="AH85" s="29" t="n">
        <f aca="false">SUM(H85:K85)+AG85+O85</f>
        <v>0</v>
      </c>
    </row>
    <row r="86" s="30" customFormat="true" ht="21.75" hidden="false" customHeight="true" outlineLevel="0" collapsed="false">
      <c r="A86" s="18"/>
      <c r="B86" s="19"/>
      <c r="C86" s="20"/>
      <c r="D86" s="20"/>
      <c r="E86" s="20"/>
      <c r="F86" s="21"/>
      <c r="G86" s="22"/>
      <c r="H86" s="23"/>
      <c r="I86" s="23"/>
      <c r="J86" s="23"/>
      <c r="K86" s="23"/>
      <c r="L86" s="24"/>
      <c r="M86" s="25" t="n">
        <f aca="false">SUM(H86:J86,K86/1.12)</f>
        <v>0</v>
      </c>
      <c r="N86" s="25" t="n">
        <f aca="false">K86/1.12*0.12</f>
        <v>0</v>
      </c>
      <c r="O86" s="25" t="n">
        <f aca="false">-SUM(I86:J86,K86/1.12)*L86</f>
        <v>-0</v>
      </c>
      <c r="P86" s="25"/>
      <c r="Q86" s="25"/>
      <c r="R86" s="25"/>
      <c r="S86" s="25"/>
      <c r="T86" s="26"/>
      <c r="U86" s="26"/>
      <c r="V86" s="26"/>
      <c r="W86" s="26"/>
      <c r="X86" s="26"/>
      <c r="Y86" s="25"/>
      <c r="Z86" s="25"/>
      <c r="AA86" s="25"/>
      <c r="AB86" s="25"/>
      <c r="AC86" s="25"/>
      <c r="AD86" s="25"/>
      <c r="AE86" s="25"/>
      <c r="AF86" s="25"/>
      <c r="AG86" s="25" t="n">
        <f aca="false">-SUM(N86:AF86)</f>
        <v>-0</v>
      </c>
      <c r="AH86" s="29" t="n">
        <f aca="false">SUM(H86:K86)+AG86+O86</f>
        <v>0</v>
      </c>
    </row>
    <row r="87" s="30" customFormat="true" ht="21.75" hidden="false" customHeight="true" outlineLevel="0" collapsed="false">
      <c r="A87" s="18" t="n">
        <v>43365</v>
      </c>
      <c r="B87" s="19"/>
      <c r="C87" s="20" t="s">
        <v>853</v>
      </c>
      <c r="D87" s="20"/>
      <c r="E87" s="20"/>
      <c r="F87" s="21"/>
      <c r="G87" s="22" t="s">
        <v>173</v>
      </c>
      <c r="H87" s="23" t="n">
        <v>100</v>
      </c>
      <c r="I87" s="23"/>
      <c r="J87" s="23"/>
      <c r="K87" s="23"/>
      <c r="L87" s="24"/>
      <c r="M87" s="73" t="n">
        <f aca="false">SUM(H87:J87,K87/1.12)</f>
        <v>100</v>
      </c>
      <c r="N87" s="73" t="n">
        <f aca="false">K87/1.12*0.12</f>
        <v>0</v>
      </c>
      <c r="O87" s="73" t="n">
        <f aca="false">-SUM(I87:J87,K87/1.12)*L87</f>
        <v>-0</v>
      </c>
      <c r="P87" s="73"/>
      <c r="Q87" s="73"/>
      <c r="R87" s="73"/>
      <c r="S87" s="73"/>
      <c r="T87" s="74"/>
      <c r="U87" s="74"/>
      <c r="V87" s="74"/>
      <c r="W87" s="74"/>
      <c r="X87" s="74"/>
      <c r="Y87" s="73"/>
      <c r="Z87" s="73"/>
      <c r="AA87" s="73" t="n">
        <v>100</v>
      </c>
      <c r="AB87" s="73"/>
      <c r="AC87" s="74"/>
      <c r="AD87" s="74"/>
      <c r="AE87" s="75"/>
      <c r="AF87" s="75"/>
      <c r="AG87" s="73" t="n">
        <f aca="false">-SUM(N87:AF87)</f>
        <v>-100</v>
      </c>
      <c r="AH87" s="29" t="n">
        <f aca="false">SUM(H87:K87)+AG87+O87</f>
        <v>0</v>
      </c>
    </row>
    <row r="88" s="30" customFormat="true" ht="21.75" hidden="false" customHeight="true" outlineLevel="0" collapsed="false">
      <c r="A88" s="18" t="n">
        <v>43365</v>
      </c>
      <c r="B88" s="19"/>
      <c r="C88" s="20" t="s">
        <v>63</v>
      </c>
      <c r="D88" s="20" t="s">
        <v>64</v>
      </c>
      <c r="E88" s="20" t="s">
        <v>120</v>
      </c>
      <c r="F88" s="21" t="n">
        <v>115776</v>
      </c>
      <c r="G88" s="22" t="s">
        <v>854</v>
      </c>
      <c r="H88" s="23"/>
      <c r="I88" s="23"/>
      <c r="J88" s="23"/>
      <c r="K88" s="23" t="n">
        <f aca="false">1681.38+201.77</f>
        <v>1883.15</v>
      </c>
      <c r="L88" s="24"/>
      <c r="M88" s="73" t="n">
        <f aca="false">SUM(H88:J88,K88/1.12)</f>
        <v>1681.38392857143</v>
      </c>
      <c r="N88" s="73" t="n">
        <f aca="false">K88/1.12*0.12</f>
        <v>201.766071428571</v>
      </c>
      <c r="O88" s="73" t="n">
        <f aca="false">-SUM(I88:J88,K88/1.12)*L88</f>
        <v>-0</v>
      </c>
      <c r="P88" s="73" t="n">
        <v>1681.38</v>
      </c>
      <c r="Q88" s="73"/>
      <c r="R88" s="73"/>
      <c r="S88" s="73"/>
      <c r="T88" s="74"/>
      <c r="U88" s="74"/>
      <c r="V88" s="74"/>
      <c r="W88" s="74"/>
      <c r="X88" s="74"/>
      <c r="Y88" s="73"/>
      <c r="Z88" s="73"/>
      <c r="AA88" s="73"/>
      <c r="AB88" s="73"/>
      <c r="AC88" s="74"/>
      <c r="AD88" s="74"/>
      <c r="AE88" s="75"/>
      <c r="AF88" s="75"/>
      <c r="AG88" s="73" t="n">
        <f aca="false">-SUM(N88:AF88)</f>
        <v>-1883.14607142857</v>
      </c>
      <c r="AH88" s="29" t="n">
        <f aca="false">SUM(H88:K88)+AG88+O88</f>
        <v>0.00392857142855974</v>
      </c>
    </row>
    <row r="89" s="30" customFormat="true" ht="21.75" hidden="false" customHeight="true" outlineLevel="0" collapsed="false">
      <c r="A89" s="18" t="n">
        <v>43365</v>
      </c>
      <c r="B89" s="19"/>
      <c r="C89" s="20" t="s">
        <v>63</v>
      </c>
      <c r="D89" s="20" t="s">
        <v>64</v>
      </c>
      <c r="E89" s="20" t="s">
        <v>120</v>
      </c>
      <c r="F89" s="21" t="n">
        <v>115776</v>
      </c>
      <c r="G89" s="22" t="s">
        <v>855</v>
      </c>
      <c r="H89" s="23"/>
      <c r="I89" s="23"/>
      <c r="J89" s="23" t="n">
        <v>537.75</v>
      </c>
      <c r="K89" s="23"/>
      <c r="L89" s="24"/>
      <c r="M89" s="73" t="n">
        <f aca="false">SUM(H89:J89,K89/1.12)</f>
        <v>537.75</v>
      </c>
      <c r="N89" s="73" t="n">
        <f aca="false">K89/1.12*0.12</f>
        <v>0</v>
      </c>
      <c r="O89" s="73" t="n">
        <f aca="false">-SUM(I89:J89,K89/1.12)*L89</f>
        <v>-0</v>
      </c>
      <c r="P89" s="73" t="n">
        <v>537.75</v>
      </c>
      <c r="Q89" s="73"/>
      <c r="R89" s="73"/>
      <c r="S89" s="73"/>
      <c r="T89" s="74"/>
      <c r="U89" s="74"/>
      <c r="V89" s="74"/>
      <c r="W89" s="74"/>
      <c r="X89" s="74"/>
      <c r="Y89" s="73"/>
      <c r="Z89" s="73"/>
      <c r="AA89" s="73"/>
      <c r="AB89" s="73"/>
      <c r="AC89" s="74"/>
      <c r="AD89" s="74"/>
      <c r="AE89" s="75"/>
      <c r="AF89" s="75"/>
      <c r="AG89" s="73" t="n">
        <f aca="false">-SUM(N89:AF89)</f>
        <v>-537.75</v>
      </c>
      <c r="AH89" s="29" t="n">
        <f aca="false">SUM(H89:K89)+AG89+O89</f>
        <v>0</v>
      </c>
    </row>
    <row r="90" s="30" customFormat="true" ht="21.75" hidden="false" customHeight="true" outlineLevel="0" collapsed="false">
      <c r="A90" s="18" t="n">
        <v>43365</v>
      </c>
      <c r="B90" s="19"/>
      <c r="C90" s="20" t="s">
        <v>856</v>
      </c>
      <c r="D90" s="20"/>
      <c r="E90" s="20"/>
      <c r="F90" s="21"/>
      <c r="G90" s="22" t="s">
        <v>857</v>
      </c>
      <c r="H90" s="23" t="n">
        <v>280</v>
      </c>
      <c r="I90" s="23"/>
      <c r="J90" s="23"/>
      <c r="K90" s="23"/>
      <c r="L90" s="24"/>
      <c r="M90" s="73" t="n">
        <f aca="false">SUM(H90:J90,K90/1.12)</f>
        <v>280</v>
      </c>
      <c r="N90" s="73" t="n">
        <f aca="false">K90/1.12*0.12</f>
        <v>0</v>
      </c>
      <c r="O90" s="73" t="n">
        <f aca="false">-SUM(I90:J90,K90/1.12)*L90</f>
        <v>-0</v>
      </c>
      <c r="P90" s="73"/>
      <c r="Q90" s="73"/>
      <c r="R90" s="73"/>
      <c r="S90" s="73"/>
      <c r="T90" s="74"/>
      <c r="U90" s="74"/>
      <c r="V90" s="74"/>
      <c r="W90" s="74"/>
      <c r="X90" s="74"/>
      <c r="Y90" s="73"/>
      <c r="Z90" s="73"/>
      <c r="AA90" s="73" t="n">
        <v>280</v>
      </c>
      <c r="AB90" s="73"/>
      <c r="AC90" s="74"/>
      <c r="AD90" s="74"/>
      <c r="AE90" s="75"/>
      <c r="AF90" s="75"/>
      <c r="AG90" s="73" t="n">
        <f aca="false">-SUM(N90:AF90)</f>
        <v>-280</v>
      </c>
      <c r="AH90" s="29" t="n">
        <f aca="false">SUM(H90:K90)+AG90+O90</f>
        <v>0</v>
      </c>
    </row>
    <row r="91" s="76" customFormat="true" ht="21" hidden="false" customHeight="true" outlineLevel="0" collapsed="false">
      <c r="A91" s="69" t="n">
        <v>43365</v>
      </c>
      <c r="B91" s="70"/>
      <c r="C91" s="20" t="s">
        <v>858</v>
      </c>
      <c r="D91" s="20"/>
      <c r="E91" s="20"/>
      <c r="F91" s="21"/>
      <c r="G91" s="22" t="s">
        <v>859</v>
      </c>
      <c r="H91" s="71" t="n">
        <v>1799.91</v>
      </c>
      <c r="I91" s="71"/>
      <c r="J91" s="71"/>
      <c r="K91" s="71"/>
      <c r="L91" s="72"/>
      <c r="M91" s="73" t="n">
        <f aca="false">SUM(H91:J91,K91/1.12)</f>
        <v>1799.91</v>
      </c>
      <c r="N91" s="73" t="n">
        <f aca="false">K91/1.12*0.12</f>
        <v>0</v>
      </c>
      <c r="O91" s="73" t="n">
        <f aca="false">-SUM(I91:J91,K91/1.12)*L91</f>
        <v>-0</v>
      </c>
      <c r="P91" s="73"/>
      <c r="Q91" s="73"/>
      <c r="R91" s="73"/>
      <c r="S91" s="73"/>
      <c r="T91" s="74"/>
      <c r="U91" s="74"/>
      <c r="V91" s="74"/>
      <c r="W91" s="74"/>
      <c r="X91" s="74"/>
      <c r="Y91" s="73"/>
      <c r="Z91" s="73"/>
      <c r="AA91" s="73"/>
      <c r="AB91" s="73" t="n">
        <v>1799.91</v>
      </c>
      <c r="AC91" s="74"/>
      <c r="AD91" s="74"/>
      <c r="AE91" s="75"/>
      <c r="AF91" s="75"/>
      <c r="AG91" s="73" t="n">
        <f aca="false">-SUM(N91:AF91)</f>
        <v>-1799.91</v>
      </c>
      <c r="AH91" s="29" t="n">
        <f aca="false">SUM(H91:K91)+AG91+O91</f>
        <v>0</v>
      </c>
    </row>
    <row r="92" s="76" customFormat="true" ht="21" hidden="false" customHeight="true" outlineLevel="0" collapsed="false">
      <c r="A92" s="69" t="n">
        <v>43365</v>
      </c>
      <c r="B92" s="70"/>
      <c r="C92" s="20" t="s">
        <v>858</v>
      </c>
      <c r="D92" s="20"/>
      <c r="E92" s="20"/>
      <c r="F92" s="21"/>
      <c r="G92" s="22" t="s">
        <v>860</v>
      </c>
      <c r="H92" s="71" t="n">
        <v>256.07</v>
      </c>
      <c r="I92" s="71"/>
      <c r="J92" s="71"/>
      <c r="K92" s="71"/>
      <c r="L92" s="72"/>
      <c r="M92" s="73" t="n">
        <f aca="false">SUM(H92:J92,K92/1.12)</f>
        <v>256.07</v>
      </c>
      <c r="N92" s="73" t="n">
        <f aca="false">K92/1.12*0.12</f>
        <v>0</v>
      </c>
      <c r="O92" s="73" t="n">
        <f aca="false">-SUM(I92:J92,K92/1.12)*L92</f>
        <v>-0</v>
      </c>
      <c r="P92" s="73"/>
      <c r="Q92" s="73"/>
      <c r="R92" s="73"/>
      <c r="S92" s="73"/>
      <c r="T92" s="74"/>
      <c r="U92" s="74"/>
      <c r="V92" s="74"/>
      <c r="W92" s="74"/>
      <c r="X92" s="74"/>
      <c r="Y92" s="73"/>
      <c r="Z92" s="73"/>
      <c r="AA92" s="73" t="n">
        <v>256.07</v>
      </c>
      <c r="AB92" s="73"/>
      <c r="AC92" s="74"/>
      <c r="AD92" s="74"/>
      <c r="AE92" s="75"/>
      <c r="AF92" s="75"/>
      <c r="AG92" s="73" t="n">
        <f aca="false">-SUM(N92:AF92)</f>
        <v>-256.07</v>
      </c>
      <c r="AH92" s="29" t="n">
        <f aca="false">SUM(H92:K92)+AG92+O92</f>
        <v>0</v>
      </c>
    </row>
    <row r="93" s="76" customFormat="true" ht="21" hidden="false" customHeight="true" outlineLevel="0" collapsed="false">
      <c r="A93" s="69" t="n">
        <v>43365</v>
      </c>
      <c r="B93" s="70"/>
      <c r="C93" s="20" t="s">
        <v>861</v>
      </c>
      <c r="D93" s="20"/>
      <c r="E93" s="20"/>
      <c r="F93" s="21"/>
      <c r="G93" s="22" t="s">
        <v>862</v>
      </c>
      <c r="H93" s="71" t="n">
        <v>1199.94</v>
      </c>
      <c r="I93" s="71"/>
      <c r="J93" s="71"/>
      <c r="K93" s="71"/>
      <c r="L93" s="72"/>
      <c r="M93" s="73" t="n">
        <f aca="false">SUM(H93:J93,K93/1.12)</f>
        <v>1199.94</v>
      </c>
      <c r="N93" s="73" t="n">
        <f aca="false">K93/1.12*0.12</f>
        <v>0</v>
      </c>
      <c r="O93" s="73" t="n">
        <f aca="false">-SUM(I93:J93,K93/1.12)*L93</f>
        <v>-0</v>
      </c>
      <c r="P93" s="73"/>
      <c r="Q93" s="73"/>
      <c r="R93" s="73"/>
      <c r="S93" s="73"/>
      <c r="T93" s="74"/>
      <c r="U93" s="74"/>
      <c r="V93" s="74"/>
      <c r="W93" s="74"/>
      <c r="X93" s="74"/>
      <c r="Y93" s="73"/>
      <c r="Z93" s="73"/>
      <c r="AA93" s="73" t="n">
        <v>1199.94</v>
      </c>
      <c r="AB93" s="73"/>
      <c r="AC93" s="74"/>
      <c r="AD93" s="74"/>
      <c r="AE93" s="75"/>
      <c r="AF93" s="75"/>
      <c r="AG93" s="73" t="n">
        <f aca="false">-SUM(N93:AF93)</f>
        <v>-1199.94</v>
      </c>
      <c r="AH93" s="29" t="n">
        <f aca="false">SUM(H93:K93)+AG93+O93</f>
        <v>0</v>
      </c>
    </row>
    <row r="94" s="76" customFormat="true" ht="21" hidden="false" customHeight="true" outlineLevel="0" collapsed="false">
      <c r="A94" s="69" t="n">
        <v>43365</v>
      </c>
      <c r="B94" s="70"/>
      <c r="C94" s="20" t="s">
        <v>861</v>
      </c>
      <c r="D94" s="20"/>
      <c r="E94" s="20"/>
      <c r="F94" s="21"/>
      <c r="G94" s="22" t="s">
        <v>863</v>
      </c>
      <c r="H94" s="71" t="n">
        <v>292</v>
      </c>
      <c r="I94" s="71"/>
      <c r="J94" s="71"/>
      <c r="K94" s="71"/>
      <c r="L94" s="72"/>
      <c r="M94" s="73" t="n">
        <f aca="false">SUM(H94:J94,K94/1.12)</f>
        <v>292</v>
      </c>
      <c r="N94" s="73" t="n">
        <f aca="false">K94/1.12*0.12</f>
        <v>0</v>
      </c>
      <c r="O94" s="73" t="n">
        <f aca="false">-SUM(I94:J94,K94/1.12)*L94</f>
        <v>-0</v>
      </c>
      <c r="P94" s="73"/>
      <c r="Q94" s="73"/>
      <c r="R94" s="73"/>
      <c r="S94" s="73"/>
      <c r="T94" s="74"/>
      <c r="U94" s="74"/>
      <c r="V94" s="74"/>
      <c r="W94" s="74"/>
      <c r="X94" s="74"/>
      <c r="Y94" s="73"/>
      <c r="Z94" s="73"/>
      <c r="AA94" s="73" t="n">
        <v>292</v>
      </c>
      <c r="AB94" s="73"/>
      <c r="AC94" s="74"/>
      <c r="AD94" s="74"/>
      <c r="AE94" s="75"/>
      <c r="AF94" s="75"/>
      <c r="AG94" s="73" t="n">
        <f aca="false">-SUM(N94:AF94)</f>
        <v>-292</v>
      </c>
      <c r="AH94" s="29" t="n">
        <f aca="false">SUM(H94:K94)+AG94+O94</f>
        <v>0</v>
      </c>
    </row>
    <row r="95" s="76" customFormat="true" ht="21" hidden="false" customHeight="true" outlineLevel="0" collapsed="false">
      <c r="A95" s="69" t="n">
        <v>43365</v>
      </c>
      <c r="B95" s="70"/>
      <c r="C95" s="20" t="s">
        <v>468</v>
      </c>
      <c r="D95" s="20" t="s">
        <v>469</v>
      </c>
      <c r="E95" s="20" t="s">
        <v>741</v>
      </c>
      <c r="F95" s="21" t="n">
        <v>330</v>
      </c>
      <c r="G95" s="22" t="s">
        <v>40</v>
      </c>
      <c r="H95" s="71"/>
      <c r="I95" s="71"/>
      <c r="J95" s="71"/>
      <c r="K95" s="71" t="n">
        <v>38</v>
      </c>
      <c r="L95" s="72"/>
      <c r="M95" s="73" t="n">
        <f aca="false">SUM(H95:J95,K95/1.12)</f>
        <v>33.9285714285714</v>
      </c>
      <c r="N95" s="73" t="n">
        <f aca="false">K95/1.12*0.12</f>
        <v>4.07142857142857</v>
      </c>
      <c r="O95" s="73" t="n">
        <f aca="false">-SUM(I95:J95,K95/1.12)*L95</f>
        <v>-0</v>
      </c>
      <c r="P95" s="73"/>
      <c r="Q95" s="73" t="n">
        <v>33.93</v>
      </c>
      <c r="R95" s="73"/>
      <c r="S95" s="73"/>
      <c r="T95" s="74"/>
      <c r="U95" s="74"/>
      <c r="V95" s="74"/>
      <c r="W95" s="74"/>
      <c r="X95" s="74"/>
      <c r="Y95" s="73"/>
      <c r="Z95" s="73"/>
      <c r="AA95" s="73"/>
      <c r="AB95" s="73"/>
      <c r="AC95" s="74"/>
      <c r="AD95" s="74"/>
      <c r="AE95" s="75"/>
      <c r="AF95" s="75"/>
      <c r="AG95" s="73" t="n">
        <f aca="false">-SUM(N95:AF95)</f>
        <v>-38.0014285714286</v>
      </c>
      <c r="AH95" s="29" t="n">
        <f aca="false">SUM(H95:K95)+AG95+O95</f>
        <v>-0.00142857142856911</v>
      </c>
    </row>
    <row r="96" s="76" customFormat="true" ht="21" hidden="false" customHeight="true" outlineLevel="0" collapsed="false">
      <c r="A96" s="69" t="n">
        <v>43365</v>
      </c>
      <c r="B96" s="70"/>
      <c r="C96" s="20" t="s">
        <v>864</v>
      </c>
      <c r="D96" s="20" t="s">
        <v>865</v>
      </c>
      <c r="E96" s="20" t="s">
        <v>120</v>
      </c>
      <c r="F96" s="21" t="n">
        <v>774</v>
      </c>
      <c r="G96" s="22" t="s">
        <v>866</v>
      </c>
      <c r="H96" s="71"/>
      <c r="I96" s="71"/>
      <c r="J96" s="71" t="n">
        <v>1593</v>
      </c>
      <c r="K96" s="71"/>
      <c r="L96" s="72"/>
      <c r="M96" s="73" t="n">
        <f aca="false">SUM(H96:J96,K96/1.12)</f>
        <v>1593</v>
      </c>
      <c r="N96" s="73" t="n">
        <f aca="false">K96/1.12*0.12</f>
        <v>0</v>
      </c>
      <c r="O96" s="73" t="n">
        <f aca="false">-SUM(I96:J96,K96/1.12)*L96</f>
        <v>-0</v>
      </c>
      <c r="P96" s="73" t="n">
        <v>1593</v>
      </c>
      <c r="Q96" s="73"/>
      <c r="R96" s="73"/>
      <c r="S96" s="73"/>
      <c r="T96" s="74"/>
      <c r="U96" s="74"/>
      <c r="V96" s="74"/>
      <c r="W96" s="74"/>
      <c r="X96" s="74"/>
      <c r="Y96" s="73"/>
      <c r="Z96" s="73"/>
      <c r="AA96" s="73"/>
      <c r="AB96" s="73"/>
      <c r="AC96" s="74"/>
      <c r="AD96" s="74"/>
      <c r="AE96" s="75"/>
      <c r="AF96" s="75"/>
      <c r="AG96" s="73" t="n">
        <f aca="false">-SUM(N96:AF96)</f>
        <v>-1593</v>
      </c>
      <c r="AH96" s="29" t="n">
        <f aca="false">SUM(H96:K96)+AG96+O96</f>
        <v>0</v>
      </c>
    </row>
    <row r="97" s="76" customFormat="true" ht="21" hidden="false" customHeight="true" outlineLevel="0" collapsed="false">
      <c r="A97" s="69" t="n">
        <v>43367</v>
      </c>
      <c r="B97" s="70"/>
      <c r="C97" s="20" t="s">
        <v>867</v>
      </c>
      <c r="D97" s="20" t="s">
        <v>868</v>
      </c>
      <c r="E97" s="20" t="s">
        <v>869</v>
      </c>
      <c r="F97" s="21" t="n">
        <v>425881</v>
      </c>
      <c r="G97" s="22" t="s">
        <v>40</v>
      </c>
      <c r="H97" s="71"/>
      <c r="I97" s="71"/>
      <c r="J97" s="71"/>
      <c r="K97" s="71" t="n">
        <v>255</v>
      </c>
      <c r="L97" s="72"/>
      <c r="M97" s="73" t="n">
        <f aca="false">SUM(H97:J97,K97/1.12)</f>
        <v>227.678571428571</v>
      </c>
      <c r="N97" s="73" t="n">
        <f aca="false">K97/1.12*0.12</f>
        <v>27.3214285714286</v>
      </c>
      <c r="O97" s="73" t="n">
        <f aca="false">-SUM(I97:J97,K97/1.12)*L97</f>
        <v>-0</v>
      </c>
      <c r="P97" s="73"/>
      <c r="Q97" s="73" t="n">
        <v>227.68</v>
      </c>
      <c r="R97" s="73"/>
      <c r="S97" s="73"/>
      <c r="T97" s="74"/>
      <c r="U97" s="74"/>
      <c r="V97" s="74"/>
      <c r="W97" s="74"/>
      <c r="X97" s="74"/>
      <c r="Y97" s="73"/>
      <c r="Z97" s="73"/>
      <c r="AA97" s="73"/>
      <c r="AB97" s="73"/>
      <c r="AC97" s="74"/>
      <c r="AD97" s="74"/>
      <c r="AE97" s="75"/>
      <c r="AF97" s="75"/>
      <c r="AG97" s="73" t="n">
        <f aca="false">-SUM(N97:AF97)</f>
        <v>-255.001428571429</v>
      </c>
      <c r="AH97" s="29" t="n">
        <f aca="false">SUM(H97:K97)+AG97+O97</f>
        <v>-0.00142857142856201</v>
      </c>
    </row>
    <row r="98" s="76" customFormat="true" ht="21" hidden="false" customHeight="true" outlineLevel="0" collapsed="false">
      <c r="A98" s="69" t="n">
        <v>43367</v>
      </c>
      <c r="B98" s="70"/>
      <c r="C98" s="20" t="s">
        <v>870</v>
      </c>
      <c r="D98" s="20"/>
      <c r="E98" s="20"/>
      <c r="F98" s="21"/>
      <c r="G98" s="22" t="s">
        <v>871</v>
      </c>
      <c r="H98" s="71"/>
      <c r="I98" s="71"/>
      <c r="J98" s="71" t="n">
        <v>1605</v>
      </c>
      <c r="K98" s="71"/>
      <c r="L98" s="72"/>
      <c r="M98" s="73" t="n">
        <f aca="false">SUM(H98:J98,K98/1.12)</f>
        <v>1605</v>
      </c>
      <c r="N98" s="73" t="n">
        <f aca="false">K98/1.12*0.12</f>
        <v>0</v>
      </c>
      <c r="O98" s="73" t="n">
        <f aca="false">-SUM(I98:J98,K98/1.12)*L98</f>
        <v>-0</v>
      </c>
      <c r="P98" s="73" t="n">
        <v>1605</v>
      </c>
      <c r="Q98" s="73"/>
      <c r="R98" s="73"/>
      <c r="S98" s="73"/>
      <c r="T98" s="74"/>
      <c r="U98" s="74"/>
      <c r="V98" s="74"/>
      <c r="W98" s="74"/>
      <c r="X98" s="74"/>
      <c r="Y98" s="73"/>
      <c r="Z98" s="73"/>
      <c r="AA98" s="73"/>
      <c r="AB98" s="73"/>
      <c r="AC98" s="74"/>
      <c r="AD98" s="74"/>
      <c r="AE98" s="75"/>
      <c r="AF98" s="75"/>
      <c r="AG98" s="73" t="n">
        <f aca="false">-SUM(N98:AF98)</f>
        <v>-1605</v>
      </c>
      <c r="AH98" s="29" t="n">
        <f aca="false">SUM(H98:K98)+AG98+O98</f>
        <v>0</v>
      </c>
    </row>
    <row r="99" s="76" customFormat="true" ht="21" hidden="false" customHeight="true" outlineLevel="0" collapsed="false">
      <c r="A99" s="69" t="n">
        <v>43367</v>
      </c>
      <c r="B99" s="70"/>
      <c r="C99" s="20" t="s">
        <v>520</v>
      </c>
      <c r="D99" s="20" t="s">
        <v>521</v>
      </c>
      <c r="E99" s="20" t="s">
        <v>175</v>
      </c>
      <c r="F99" s="21" t="n">
        <v>1661</v>
      </c>
      <c r="G99" s="22" t="s">
        <v>872</v>
      </c>
      <c r="H99" s="71"/>
      <c r="I99" s="71"/>
      <c r="J99" s="71"/>
      <c r="K99" s="71" t="n">
        <v>3327</v>
      </c>
      <c r="L99" s="72" t="n">
        <v>0.01</v>
      </c>
      <c r="M99" s="73" t="n">
        <f aca="false">SUM(H99:J99,K99/1.12)</f>
        <v>2970.53571428571</v>
      </c>
      <c r="N99" s="73" t="n">
        <f aca="false">K99/1.12*0.12</f>
        <v>356.464285714286</v>
      </c>
      <c r="O99" s="73" t="n">
        <f aca="false">-SUM(I99:J99,K99/1.12)*L99</f>
        <v>-29.7053571428571</v>
      </c>
      <c r="P99" s="73" t="n">
        <v>2970.54</v>
      </c>
      <c r="Q99" s="73"/>
      <c r="R99" s="73"/>
      <c r="S99" s="73"/>
      <c r="T99" s="74"/>
      <c r="U99" s="74"/>
      <c r="V99" s="74"/>
      <c r="W99" s="74"/>
      <c r="X99" s="74"/>
      <c r="Y99" s="73"/>
      <c r="Z99" s="73"/>
      <c r="AA99" s="73"/>
      <c r="AB99" s="73"/>
      <c r="AC99" s="74"/>
      <c r="AD99" s="74"/>
      <c r="AE99" s="75"/>
      <c r="AF99" s="75"/>
      <c r="AG99" s="73" t="n">
        <f aca="false">-SUM(N99:AF99)</f>
        <v>-3297.29892857143</v>
      </c>
      <c r="AH99" s="29" t="n">
        <f aca="false">SUM(H99:K99)+AG99+O99</f>
        <v>-0.00428571428554747</v>
      </c>
    </row>
    <row r="100" s="76" customFormat="true" ht="21" hidden="false" customHeight="true" outlineLevel="0" collapsed="false">
      <c r="A100" s="69" t="n">
        <v>43368</v>
      </c>
      <c r="B100" s="70"/>
      <c r="C100" s="20" t="s">
        <v>853</v>
      </c>
      <c r="D100" s="20"/>
      <c r="E100" s="20"/>
      <c r="F100" s="21"/>
      <c r="G100" s="22" t="s">
        <v>873</v>
      </c>
      <c r="H100" s="71" t="n">
        <v>100</v>
      </c>
      <c r="I100" s="71"/>
      <c r="J100" s="71"/>
      <c r="K100" s="71"/>
      <c r="L100" s="72"/>
      <c r="M100" s="73" t="n">
        <f aca="false">SUM(H100:J100,K100/1.12)</f>
        <v>100</v>
      </c>
      <c r="N100" s="73" t="n">
        <f aca="false">K100/1.12*0.12</f>
        <v>0</v>
      </c>
      <c r="O100" s="73" t="n">
        <f aca="false">-SUM(I100:J100,K100/1.12)*L100</f>
        <v>-0</v>
      </c>
      <c r="P100" s="73"/>
      <c r="Q100" s="73"/>
      <c r="R100" s="73"/>
      <c r="S100" s="73"/>
      <c r="T100" s="74"/>
      <c r="U100" s="74"/>
      <c r="V100" s="74"/>
      <c r="W100" s="74"/>
      <c r="X100" s="74"/>
      <c r="Y100" s="73"/>
      <c r="Z100" s="73"/>
      <c r="AA100" s="73" t="n">
        <v>100</v>
      </c>
      <c r="AB100" s="73"/>
      <c r="AC100" s="74"/>
      <c r="AD100" s="74"/>
      <c r="AE100" s="75"/>
      <c r="AF100" s="75"/>
      <c r="AG100" s="73" t="n">
        <f aca="false">-SUM(N100:AF100)</f>
        <v>-100</v>
      </c>
      <c r="AH100" s="29" t="n">
        <f aca="false">SUM(H100:K100)+AG100+O100</f>
        <v>0</v>
      </c>
    </row>
    <row r="101" s="76" customFormat="true" ht="21" hidden="false" customHeight="true" outlineLevel="0" collapsed="false">
      <c r="A101" s="69" t="n">
        <v>43368</v>
      </c>
      <c r="B101" s="70"/>
      <c r="C101" s="20" t="s">
        <v>707</v>
      </c>
      <c r="D101" s="20" t="s">
        <v>708</v>
      </c>
      <c r="E101" s="20" t="s">
        <v>709</v>
      </c>
      <c r="F101" s="21" t="n">
        <v>106032</v>
      </c>
      <c r="G101" s="22" t="s">
        <v>40</v>
      </c>
      <c r="H101" s="71"/>
      <c r="I101" s="71"/>
      <c r="J101" s="71"/>
      <c r="K101" s="71" t="n">
        <v>170</v>
      </c>
      <c r="L101" s="72"/>
      <c r="M101" s="73" t="n">
        <f aca="false">SUM(H101:J101,K101/1.12)</f>
        <v>151.785714285714</v>
      </c>
      <c r="N101" s="73" t="n">
        <f aca="false">K101/1.12*0.12</f>
        <v>18.2142857142857</v>
      </c>
      <c r="O101" s="73" t="n">
        <f aca="false">-SUM(I101:J101,K101/1.12)*L101</f>
        <v>-0</v>
      </c>
      <c r="P101" s="73"/>
      <c r="Q101" s="73" t="n">
        <v>151.79</v>
      </c>
      <c r="R101" s="73"/>
      <c r="S101" s="73"/>
      <c r="T101" s="74"/>
      <c r="U101" s="74"/>
      <c r="V101" s="74"/>
      <c r="W101" s="74"/>
      <c r="X101" s="74"/>
      <c r="Y101" s="73"/>
      <c r="Z101" s="73"/>
      <c r="AA101" s="73"/>
      <c r="AB101" s="73"/>
      <c r="AC101" s="74"/>
      <c r="AD101" s="74"/>
      <c r="AE101" s="75"/>
      <c r="AF101" s="75"/>
      <c r="AG101" s="73" t="n">
        <f aca="false">-SUM(N101:AF101)</f>
        <v>-170.004285714286</v>
      </c>
      <c r="AH101" s="29" t="n">
        <f aca="false">SUM(H101:K101)+AG101+O101</f>
        <v>-0.00428571428571445</v>
      </c>
    </row>
    <row r="102" s="76" customFormat="true" ht="21" hidden="false" customHeight="true" outlineLevel="0" collapsed="false">
      <c r="A102" s="69" t="n">
        <v>43368</v>
      </c>
      <c r="B102" s="70"/>
      <c r="C102" s="20" t="s">
        <v>59</v>
      </c>
      <c r="D102" s="20" t="s">
        <v>874</v>
      </c>
      <c r="E102" s="20" t="s">
        <v>120</v>
      </c>
      <c r="F102" s="21" t="n">
        <v>700422</v>
      </c>
      <c r="G102" s="22" t="s">
        <v>875</v>
      </c>
      <c r="H102" s="71"/>
      <c r="I102" s="71"/>
      <c r="J102" s="71"/>
      <c r="K102" s="71" t="n">
        <v>180</v>
      </c>
      <c r="L102" s="72"/>
      <c r="M102" s="73" t="n">
        <f aca="false">SUM(H102:J102,K102/1.12)</f>
        <v>160.714285714286</v>
      </c>
      <c r="N102" s="73" t="n">
        <f aca="false">K102/1.12*0.12</f>
        <v>19.2857142857143</v>
      </c>
      <c r="O102" s="73" t="n">
        <f aca="false">-SUM(I102:J102,K102/1.12)*L102</f>
        <v>-0</v>
      </c>
      <c r="P102" s="73"/>
      <c r="Q102" s="73"/>
      <c r="R102" s="73"/>
      <c r="S102" s="73"/>
      <c r="T102" s="74" t="n">
        <v>160.71</v>
      </c>
      <c r="U102" s="74"/>
      <c r="V102" s="74"/>
      <c r="W102" s="74"/>
      <c r="X102" s="74"/>
      <c r="Y102" s="73"/>
      <c r="Z102" s="73"/>
      <c r="AA102" s="73"/>
      <c r="AB102" s="73"/>
      <c r="AC102" s="74"/>
      <c r="AD102" s="74"/>
      <c r="AE102" s="75"/>
      <c r="AF102" s="75"/>
      <c r="AG102" s="73" t="n">
        <f aca="false">-SUM(N102:AF102)</f>
        <v>-179.995714285714</v>
      </c>
      <c r="AH102" s="29" t="n">
        <f aca="false">SUM(H102:K102)+AG102+O102</f>
        <v>0.00428571428571445</v>
      </c>
    </row>
    <row r="103" s="76" customFormat="true" ht="21" hidden="false" customHeight="true" outlineLevel="0" collapsed="false">
      <c r="A103" s="69" t="n">
        <v>43368</v>
      </c>
      <c r="B103" s="70"/>
      <c r="C103" s="20" t="s">
        <v>59</v>
      </c>
      <c r="D103" s="20" t="s">
        <v>874</v>
      </c>
      <c r="E103" s="20" t="s">
        <v>120</v>
      </c>
      <c r="F103" s="21" t="n">
        <v>700473</v>
      </c>
      <c r="G103" s="22" t="s">
        <v>876</v>
      </c>
      <c r="H103" s="71"/>
      <c r="I103" s="71"/>
      <c r="J103" s="71"/>
      <c r="K103" s="71" t="n">
        <v>128</v>
      </c>
      <c r="L103" s="72"/>
      <c r="M103" s="73" t="n">
        <f aca="false">SUM(H103:J103,K103/1.12)</f>
        <v>114.285714285714</v>
      </c>
      <c r="N103" s="73" t="n">
        <f aca="false">K103/1.12*0.12</f>
        <v>13.7142857142857</v>
      </c>
      <c r="O103" s="73" t="n">
        <f aca="false">-SUM(I103:J103,K103/1.12)*L103</f>
        <v>-0</v>
      </c>
      <c r="P103" s="73"/>
      <c r="Q103" s="73"/>
      <c r="R103" s="73"/>
      <c r="S103" s="73"/>
      <c r="T103" s="74" t="n">
        <v>114.29</v>
      </c>
      <c r="U103" s="74"/>
      <c r="V103" s="74"/>
      <c r="W103" s="74"/>
      <c r="X103" s="74"/>
      <c r="Y103" s="73"/>
      <c r="Z103" s="73"/>
      <c r="AA103" s="73"/>
      <c r="AB103" s="73"/>
      <c r="AC103" s="74"/>
      <c r="AD103" s="74"/>
      <c r="AE103" s="75"/>
      <c r="AF103" s="75"/>
      <c r="AG103" s="73" t="n">
        <f aca="false">-SUM(N103:AF103)</f>
        <v>-128.004285714286</v>
      </c>
      <c r="AH103" s="29" t="n">
        <f aca="false">SUM(H103:K103)+AG103+O103</f>
        <v>-0.00428571428571445</v>
      </c>
    </row>
    <row r="104" s="76" customFormat="true" ht="21" hidden="false" customHeight="true" outlineLevel="0" collapsed="false">
      <c r="A104" s="69" t="n">
        <v>43368</v>
      </c>
      <c r="B104" s="70"/>
      <c r="C104" s="20" t="s">
        <v>747</v>
      </c>
      <c r="D104" s="20" t="s">
        <v>814</v>
      </c>
      <c r="E104" s="20" t="s">
        <v>278</v>
      </c>
      <c r="F104" s="21" t="n">
        <v>31961</v>
      </c>
      <c r="G104" s="22" t="s">
        <v>877</v>
      </c>
      <c r="H104" s="71"/>
      <c r="I104" s="71"/>
      <c r="J104" s="71"/>
      <c r="K104" s="71" t="n">
        <v>250</v>
      </c>
      <c r="L104" s="72"/>
      <c r="M104" s="73" t="n">
        <f aca="false">SUM(H104:J104,K104/1.12)</f>
        <v>223.214285714286</v>
      </c>
      <c r="N104" s="73" t="n">
        <f aca="false">K104/1.12*0.12</f>
        <v>26.7857142857143</v>
      </c>
      <c r="O104" s="73" t="n">
        <f aca="false">-SUM(I104:J104,K104/1.12)*L104</f>
        <v>-0</v>
      </c>
      <c r="P104" s="73" t="n">
        <v>223.21</v>
      </c>
      <c r="Q104" s="73"/>
      <c r="R104" s="73"/>
      <c r="S104" s="73"/>
      <c r="T104" s="74"/>
      <c r="U104" s="74"/>
      <c r="V104" s="74"/>
      <c r="W104" s="74"/>
      <c r="X104" s="74"/>
      <c r="Y104" s="73"/>
      <c r="Z104" s="73"/>
      <c r="AA104" s="73"/>
      <c r="AB104" s="73"/>
      <c r="AC104" s="74"/>
      <c r="AD104" s="74"/>
      <c r="AE104" s="75"/>
      <c r="AF104" s="75"/>
      <c r="AG104" s="73" t="n">
        <f aca="false">-SUM(N104:AF104)</f>
        <v>-249.995714285714</v>
      </c>
      <c r="AH104" s="29" t="n">
        <f aca="false">SUM(H104:K104)+AG104+O104</f>
        <v>0.00428571428571445</v>
      </c>
    </row>
    <row r="105" s="76" customFormat="true" ht="21" hidden="false" customHeight="true" outlineLevel="0" collapsed="false">
      <c r="A105" s="69" t="n">
        <v>43369</v>
      </c>
      <c r="B105" s="70"/>
      <c r="C105" s="20" t="s">
        <v>707</v>
      </c>
      <c r="D105" s="20" t="s">
        <v>708</v>
      </c>
      <c r="E105" s="20" t="s">
        <v>709</v>
      </c>
      <c r="F105" s="21" t="n">
        <v>114168</v>
      </c>
      <c r="G105" s="21" t="s">
        <v>40</v>
      </c>
      <c r="H105" s="71"/>
      <c r="I105" s="71"/>
      <c r="J105" s="71"/>
      <c r="K105" s="71" t="n">
        <v>170</v>
      </c>
      <c r="L105" s="72"/>
      <c r="M105" s="73" t="n">
        <f aca="false">SUM(H105:J105,K105/1.12)</f>
        <v>151.785714285714</v>
      </c>
      <c r="N105" s="73" t="n">
        <f aca="false">K105/1.12*0.12</f>
        <v>18.2142857142857</v>
      </c>
      <c r="O105" s="73" t="n">
        <f aca="false">-SUM(I105:J105,K105/1.12)*L105</f>
        <v>-0</v>
      </c>
      <c r="P105" s="73"/>
      <c r="Q105" s="73" t="n">
        <v>151.79</v>
      </c>
      <c r="R105" s="73"/>
      <c r="S105" s="73"/>
      <c r="T105" s="74"/>
      <c r="U105" s="74"/>
      <c r="V105" s="74"/>
      <c r="W105" s="74"/>
      <c r="X105" s="74"/>
      <c r="Y105" s="73"/>
      <c r="Z105" s="73"/>
      <c r="AA105" s="73"/>
      <c r="AB105" s="73"/>
      <c r="AC105" s="74"/>
      <c r="AD105" s="74"/>
      <c r="AE105" s="75"/>
      <c r="AF105" s="75"/>
      <c r="AG105" s="73" t="n">
        <f aca="false">-SUM(N105:AF105)</f>
        <v>-170.004285714286</v>
      </c>
      <c r="AH105" s="29" t="n">
        <f aca="false">SUM(H105:K105)+AG105+O105</f>
        <v>-0.00428571428571445</v>
      </c>
    </row>
    <row r="106" s="76" customFormat="true" ht="24" hidden="false" customHeight="true" outlineLevel="0" collapsed="false">
      <c r="A106" s="69" t="n">
        <v>43369</v>
      </c>
      <c r="B106" s="70"/>
      <c r="C106" s="20" t="s">
        <v>878</v>
      </c>
      <c r="D106" s="20" t="s">
        <v>879</v>
      </c>
      <c r="E106" s="20" t="s">
        <v>880</v>
      </c>
      <c r="F106" s="21" t="n">
        <v>574</v>
      </c>
      <c r="G106" s="22" t="s">
        <v>881</v>
      </c>
      <c r="H106" s="71" t="n">
        <v>93</v>
      </c>
      <c r="I106" s="71"/>
      <c r="J106" s="71"/>
      <c r="K106" s="71"/>
      <c r="L106" s="72"/>
      <c r="M106" s="73" t="n">
        <f aca="false">SUM(H106:J106,K106/1.12)</f>
        <v>93</v>
      </c>
      <c r="N106" s="73" t="n">
        <f aca="false">K106/1.12*0.12</f>
        <v>0</v>
      </c>
      <c r="O106" s="73" t="n">
        <f aca="false">-SUM(I106:J106,K106/1.12)*L106</f>
        <v>-0</v>
      </c>
      <c r="P106" s="73"/>
      <c r="Q106" s="73"/>
      <c r="R106" s="73"/>
      <c r="S106" s="73"/>
      <c r="T106" s="74"/>
      <c r="U106" s="74"/>
      <c r="V106" s="74"/>
      <c r="W106" s="74"/>
      <c r="X106" s="74"/>
      <c r="Y106" s="73"/>
      <c r="Z106" s="73"/>
      <c r="AA106" s="73"/>
      <c r="AB106" s="73"/>
      <c r="AC106" s="74"/>
      <c r="AD106" s="74" t="n">
        <v>93</v>
      </c>
      <c r="AE106" s="75"/>
      <c r="AF106" s="75"/>
      <c r="AG106" s="73" t="n">
        <f aca="false">-SUM(N106:AF106)</f>
        <v>-93</v>
      </c>
      <c r="AH106" s="29" t="n">
        <f aca="false">SUM(H106:K106)+AG106+O106</f>
        <v>0</v>
      </c>
    </row>
    <row r="107" s="76" customFormat="true" ht="24" hidden="false" customHeight="true" outlineLevel="0" collapsed="false">
      <c r="A107" s="69" t="n">
        <v>43369</v>
      </c>
      <c r="B107" s="70"/>
      <c r="C107" s="20" t="s">
        <v>747</v>
      </c>
      <c r="D107" s="20" t="s">
        <v>814</v>
      </c>
      <c r="E107" s="20" t="s">
        <v>278</v>
      </c>
      <c r="F107" s="21" t="n">
        <v>31975</v>
      </c>
      <c r="G107" s="22" t="s">
        <v>82</v>
      </c>
      <c r="H107" s="71"/>
      <c r="I107" s="71"/>
      <c r="J107" s="71"/>
      <c r="K107" s="71" t="n">
        <v>131.47</v>
      </c>
      <c r="L107" s="72"/>
      <c r="M107" s="73" t="n">
        <f aca="false">SUM(H107:J107,K107/1.12)</f>
        <v>117.383928571429</v>
      </c>
      <c r="N107" s="73" t="n">
        <f aca="false">K107/1.12*0.12</f>
        <v>14.0860714285714</v>
      </c>
      <c r="O107" s="73" t="n">
        <f aca="false">-SUM(I107:J107,K107/1.12)*L107</f>
        <v>-0</v>
      </c>
      <c r="P107" s="73" t="n">
        <v>117.38</v>
      </c>
      <c r="Q107" s="73"/>
      <c r="R107" s="73"/>
      <c r="S107" s="73"/>
      <c r="T107" s="74"/>
      <c r="U107" s="74"/>
      <c r="V107" s="74"/>
      <c r="W107" s="74"/>
      <c r="X107" s="74"/>
      <c r="Y107" s="73"/>
      <c r="Z107" s="73"/>
      <c r="AA107" s="73"/>
      <c r="AB107" s="73"/>
      <c r="AC107" s="74"/>
      <c r="AD107" s="74"/>
      <c r="AE107" s="75"/>
      <c r="AF107" s="75"/>
      <c r="AG107" s="73" t="n">
        <f aca="false">-SUM(N107:AF107)</f>
        <v>-131.466071428571</v>
      </c>
      <c r="AH107" s="29" t="n">
        <f aca="false">SUM(H107:K107)+AG107+O107</f>
        <v>0.00392857142858816</v>
      </c>
    </row>
    <row r="108" s="76" customFormat="true" ht="21" hidden="false" customHeight="true" outlineLevel="0" collapsed="false">
      <c r="A108" s="69" t="n">
        <v>43369</v>
      </c>
      <c r="B108" s="70"/>
      <c r="C108" s="20" t="s">
        <v>864</v>
      </c>
      <c r="D108" s="20" t="s">
        <v>865</v>
      </c>
      <c r="E108" s="20" t="s">
        <v>120</v>
      </c>
      <c r="F108" s="21" t="n">
        <v>775</v>
      </c>
      <c r="G108" s="22" t="s">
        <v>882</v>
      </c>
      <c r="H108" s="71"/>
      <c r="I108" s="71"/>
      <c r="J108" s="71" t="n">
        <v>1162.5</v>
      </c>
      <c r="K108" s="71"/>
      <c r="L108" s="72"/>
      <c r="M108" s="73" t="n">
        <f aca="false">SUM(H108:J108,K108/1.12)</f>
        <v>1162.5</v>
      </c>
      <c r="N108" s="73" t="n">
        <f aca="false">K108/1.12*0.12</f>
        <v>0</v>
      </c>
      <c r="O108" s="73" t="n">
        <f aca="false">-SUM(I108:J108,K108/1.12)*L108</f>
        <v>-0</v>
      </c>
      <c r="P108" s="73" t="n">
        <v>1162.5</v>
      </c>
      <c r="Q108" s="73"/>
      <c r="R108" s="73"/>
      <c r="S108" s="73"/>
      <c r="T108" s="74"/>
      <c r="U108" s="74"/>
      <c r="V108" s="74"/>
      <c r="W108" s="74"/>
      <c r="X108" s="74"/>
      <c r="Y108" s="73"/>
      <c r="Z108" s="73"/>
      <c r="AA108" s="73"/>
      <c r="AB108" s="73"/>
      <c r="AC108" s="74"/>
      <c r="AD108" s="74"/>
      <c r="AE108" s="75"/>
      <c r="AF108" s="75"/>
      <c r="AG108" s="73" t="n">
        <f aca="false">-SUM(N108:AF108)</f>
        <v>-1162.5</v>
      </c>
      <c r="AH108" s="29" t="n">
        <f aca="false">SUM(H108:K108)+AG108+O108</f>
        <v>0</v>
      </c>
    </row>
    <row r="109" s="76" customFormat="true" ht="24" hidden="false" customHeight="true" outlineLevel="0" collapsed="false">
      <c r="A109" s="69" t="n">
        <v>43369</v>
      </c>
      <c r="B109" s="70"/>
      <c r="C109" s="20" t="s">
        <v>547</v>
      </c>
      <c r="D109" s="20"/>
      <c r="E109" s="20"/>
      <c r="F109" s="21"/>
      <c r="G109" s="22" t="s">
        <v>883</v>
      </c>
      <c r="H109" s="71"/>
      <c r="I109" s="71"/>
      <c r="J109" s="71" t="n">
        <v>150</v>
      </c>
      <c r="K109" s="71"/>
      <c r="L109" s="72"/>
      <c r="M109" s="73" t="n">
        <f aca="false">SUM(H109:J109,K109/1.12)</f>
        <v>150</v>
      </c>
      <c r="N109" s="73" t="n">
        <f aca="false">K109/1.12*0.12</f>
        <v>0</v>
      </c>
      <c r="O109" s="73" t="n">
        <f aca="false">-SUM(I109:J109,K109/1.12)*L109</f>
        <v>-0</v>
      </c>
      <c r="P109" s="73" t="n">
        <v>150</v>
      </c>
      <c r="Q109" s="73"/>
      <c r="R109" s="73"/>
      <c r="S109" s="73"/>
      <c r="T109" s="74"/>
      <c r="U109" s="74"/>
      <c r="V109" s="74"/>
      <c r="W109" s="74"/>
      <c r="X109" s="74"/>
      <c r="Y109" s="73"/>
      <c r="Z109" s="73"/>
      <c r="AA109" s="73"/>
      <c r="AB109" s="73"/>
      <c r="AC109" s="74"/>
      <c r="AD109" s="74"/>
      <c r="AE109" s="75"/>
      <c r="AF109" s="75"/>
      <c r="AG109" s="73" t="n">
        <f aca="false">-SUM(N109:AF109)</f>
        <v>-150</v>
      </c>
      <c r="AH109" s="29" t="n">
        <f aca="false">SUM(H109:K109)+AG109+O109</f>
        <v>0</v>
      </c>
    </row>
    <row r="110" s="76" customFormat="true" ht="24" hidden="false" customHeight="true" outlineLevel="0" collapsed="false">
      <c r="A110" s="69" t="n">
        <v>43369</v>
      </c>
      <c r="B110" s="70"/>
      <c r="C110" s="20" t="s">
        <v>747</v>
      </c>
      <c r="D110" s="20" t="s">
        <v>814</v>
      </c>
      <c r="E110" s="20" t="s">
        <v>278</v>
      </c>
      <c r="F110" s="21" t="n">
        <v>31981</v>
      </c>
      <c r="G110" s="22" t="s">
        <v>884</v>
      </c>
      <c r="H110" s="71"/>
      <c r="I110" s="71"/>
      <c r="J110" s="71"/>
      <c r="K110" s="71" t="n">
        <v>300</v>
      </c>
      <c r="L110" s="72"/>
      <c r="M110" s="73" t="n">
        <f aca="false">SUM(H110:J110,K110/1.12)</f>
        <v>267.857142857143</v>
      </c>
      <c r="N110" s="73" t="n">
        <f aca="false">K110/1.12*0.12</f>
        <v>32.1428571428571</v>
      </c>
      <c r="O110" s="73" t="n">
        <f aca="false">-SUM(I110:J110,K110/1.12)*L110</f>
        <v>-0</v>
      </c>
      <c r="P110" s="73" t="n">
        <v>267.86</v>
      </c>
      <c r="Q110" s="73"/>
      <c r="R110" s="73"/>
      <c r="S110" s="73"/>
      <c r="T110" s="74"/>
      <c r="U110" s="74"/>
      <c r="V110" s="74"/>
      <c r="W110" s="74"/>
      <c r="X110" s="74"/>
      <c r="Y110" s="73"/>
      <c r="Z110" s="73"/>
      <c r="AA110" s="73"/>
      <c r="AB110" s="73"/>
      <c r="AC110" s="74"/>
      <c r="AD110" s="74"/>
      <c r="AE110" s="75"/>
      <c r="AF110" s="75"/>
      <c r="AG110" s="73" t="n">
        <f aca="false">-SUM(N110:AF110)</f>
        <v>-300.002857142857</v>
      </c>
      <c r="AH110" s="29" t="n">
        <f aca="false">SUM(H110:K110)+AG110+O110</f>
        <v>-0.00285714285712402</v>
      </c>
    </row>
    <row r="111" s="76" customFormat="true" ht="24" hidden="false" customHeight="true" outlineLevel="0" collapsed="false">
      <c r="A111" s="69" t="n">
        <v>43370</v>
      </c>
      <c r="B111" s="70"/>
      <c r="C111" s="20" t="s">
        <v>747</v>
      </c>
      <c r="D111" s="20" t="s">
        <v>814</v>
      </c>
      <c r="E111" s="20" t="s">
        <v>278</v>
      </c>
      <c r="F111" s="21" t="n">
        <v>87206</v>
      </c>
      <c r="G111" s="22" t="s">
        <v>457</v>
      </c>
      <c r="H111" s="71"/>
      <c r="I111" s="71"/>
      <c r="J111" s="71"/>
      <c r="K111" s="71" t="n">
        <v>1021.93</v>
      </c>
      <c r="L111" s="72"/>
      <c r="M111" s="73" t="n">
        <f aca="false">SUM(H111:J111,K111/1.12)</f>
        <v>912.4375</v>
      </c>
      <c r="N111" s="73" t="n">
        <f aca="false">K111/1.12*0.12</f>
        <v>109.4925</v>
      </c>
      <c r="O111" s="73" t="n">
        <f aca="false">-SUM(I111:J111,K111/1.12)*L111</f>
        <v>-0</v>
      </c>
      <c r="P111" s="73" t="n">
        <v>912.44</v>
      </c>
      <c r="Q111" s="73"/>
      <c r="R111" s="73"/>
      <c r="S111" s="73"/>
      <c r="T111" s="74"/>
      <c r="U111" s="74"/>
      <c r="V111" s="74"/>
      <c r="W111" s="74"/>
      <c r="X111" s="74"/>
      <c r="Y111" s="73"/>
      <c r="Z111" s="73"/>
      <c r="AA111" s="73"/>
      <c r="AB111" s="73"/>
      <c r="AC111" s="74"/>
      <c r="AD111" s="74"/>
      <c r="AE111" s="75"/>
      <c r="AF111" s="75"/>
      <c r="AG111" s="73" t="n">
        <f aca="false">-SUM(N111:AF111)</f>
        <v>-1021.9325</v>
      </c>
      <c r="AH111" s="29" t="n">
        <f aca="false">SUM(H111:K111)+AG111+O111</f>
        <v>-0.00250000000005457</v>
      </c>
    </row>
    <row r="112" s="76" customFormat="true" ht="21" hidden="false" customHeight="true" outlineLevel="0" collapsed="false">
      <c r="A112" s="69" t="n">
        <v>43370</v>
      </c>
      <c r="B112" s="70"/>
      <c r="C112" s="20" t="s">
        <v>520</v>
      </c>
      <c r="D112" s="20" t="s">
        <v>521</v>
      </c>
      <c r="E112" s="20" t="s">
        <v>175</v>
      </c>
      <c r="F112" s="21" t="n">
        <v>1665</v>
      </c>
      <c r="G112" s="22" t="s">
        <v>885</v>
      </c>
      <c r="H112" s="71"/>
      <c r="I112" s="71"/>
      <c r="J112" s="71"/>
      <c r="K112" s="71" t="n">
        <v>6775</v>
      </c>
      <c r="L112" s="72" t="n">
        <v>0.01</v>
      </c>
      <c r="M112" s="73" t="n">
        <f aca="false">SUM(H112:J112,K112/1.12)</f>
        <v>6049.10714285714</v>
      </c>
      <c r="N112" s="73" t="n">
        <f aca="false">K112/1.12*0.12</f>
        <v>725.892857142857</v>
      </c>
      <c r="O112" s="73" t="n">
        <f aca="false">-SUM(I112:J112,K112/1.12)*L112</f>
        <v>-60.4910714285714</v>
      </c>
      <c r="P112" s="73" t="n">
        <v>6049.11</v>
      </c>
      <c r="Q112" s="73"/>
      <c r="R112" s="73"/>
      <c r="S112" s="73"/>
      <c r="T112" s="74"/>
      <c r="U112" s="74"/>
      <c r="V112" s="74"/>
      <c r="W112" s="74"/>
      <c r="X112" s="74"/>
      <c r="Y112" s="73"/>
      <c r="Z112" s="73"/>
      <c r="AA112" s="73"/>
      <c r="AB112" s="73"/>
      <c r="AC112" s="74"/>
      <c r="AD112" s="74"/>
      <c r="AE112" s="75"/>
      <c r="AF112" s="75"/>
      <c r="AG112" s="73" t="n">
        <f aca="false">-SUM(N112:AF112)</f>
        <v>-6714.51178571428</v>
      </c>
      <c r="AH112" s="29" t="n">
        <f aca="false">SUM(H112:K112)+AG112+O112</f>
        <v>-0.00285714285642058</v>
      </c>
    </row>
    <row r="113" s="76" customFormat="true" ht="24" hidden="false" customHeight="true" outlineLevel="0" collapsed="false">
      <c r="A113" s="69" t="n">
        <v>43370</v>
      </c>
      <c r="B113" s="70"/>
      <c r="C113" s="20" t="s">
        <v>853</v>
      </c>
      <c r="D113" s="20"/>
      <c r="E113" s="20"/>
      <c r="F113" s="21"/>
      <c r="G113" s="22" t="s">
        <v>873</v>
      </c>
      <c r="H113" s="71" t="n">
        <v>100</v>
      </c>
      <c r="I113" s="71"/>
      <c r="J113" s="71"/>
      <c r="K113" s="71"/>
      <c r="L113" s="72"/>
      <c r="M113" s="73" t="n">
        <f aca="false">SUM(H113:J113,K113/1.12)</f>
        <v>100</v>
      </c>
      <c r="N113" s="73" t="n">
        <f aca="false">K113/1.12*0.12</f>
        <v>0</v>
      </c>
      <c r="O113" s="73" t="n">
        <f aca="false">-SUM(I113:J113,K113/1.12)*L113</f>
        <v>-0</v>
      </c>
      <c r="P113" s="73"/>
      <c r="Q113" s="73"/>
      <c r="R113" s="73"/>
      <c r="S113" s="73"/>
      <c r="T113" s="74"/>
      <c r="U113" s="74"/>
      <c r="V113" s="74"/>
      <c r="W113" s="74"/>
      <c r="X113" s="74"/>
      <c r="Y113" s="73"/>
      <c r="Z113" s="73"/>
      <c r="AA113" s="73" t="n">
        <v>100</v>
      </c>
      <c r="AB113" s="73"/>
      <c r="AC113" s="74"/>
      <c r="AD113" s="74"/>
      <c r="AE113" s="75"/>
      <c r="AF113" s="75"/>
      <c r="AG113" s="73" t="n">
        <f aca="false">-SUM(N113:AF113)</f>
        <v>-100</v>
      </c>
      <c r="AH113" s="29" t="n">
        <f aca="false">SUM(H113:K113)+AG113+O113</f>
        <v>0</v>
      </c>
    </row>
    <row r="114" s="85" customFormat="true" ht="21" hidden="false" customHeight="true" outlineLevel="0" collapsed="false">
      <c r="A114" s="78" t="n">
        <v>43370</v>
      </c>
      <c r="B114" s="79"/>
      <c r="C114" s="36" t="s">
        <v>96</v>
      </c>
      <c r="D114" s="36"/>
      <c r="E114" s="36"/>
      <c r="F114" s="37"/>
      <c r="G114" s="38" t="s">
        <v>886</v>
      </c>
      <c r="H114" s="80"/>
      <c r="I114" s="80"/>
      <c r="J114" s="80"/>
      <c r="K114" s="80" t="n">
        <v>380</v>
      </c>
      <c r="L114" s="81"/>
      <c r="M114" s="82" t="n">
        <f aca="false">SUM(H114:J114,K114/1.12)</f>
        <v>339.285714285714</v>
      </c>
      <c r="N114" s="82" t="n">
        <f aca="false">K114/1.12*0.12</f>
        <v>40.7142857142857</v>
      </c>
      <c r="O114" s="82" t="n">
        <f aca="false">-SUM(I114:J114,K114/1.12)*L114</f>
        <v>-0</v>
      </c>
      <c r="P114" s="82"/>
      <c r="Q114" s="82"/>
      <c r="R114" s="82"/>
      <c r="S114" s="82"/>
      <c r="T114" s="83"/>
      <c r="U114" s="83" t="n">
        <v>339.29</v>
      </c>
      <c r="V114" s="83"/>
      <c r="W114" s="83"/>
      <c r="X114" s="83"/>
      <c r="Y114" s="82"/>
      <c r="Z114" s="82"/>
      <c r="AA114" s="82"/>
      <c r="AB114" s="82"/>
      <c r="AC114" s="83"/>
      <c r="AD114" s="83"/>
      <c r="AE114" s="84"/>
      <c r="AF114" s="84"/>
      <c r="AG114" s="82" t="n">
        <f aca="false">-SUM(N114:AF114)</f>
        <v>-380.004285714286</v>
      </c>
      <c r="AH114" s="45" t="n">
        <f aca="false">SUM(H114:K114)+AG114+O114</f>
        <v>-0.00428571428574287</v>
      </c>
    </row>
    <row r="115" s="76" customFormat="true" ht="21" hidden="false" customHeight="true" outlineLevel="0" collapsed="false">
      <c r="A115" s="69" t="n">
        <v>43368</v>
      </c>
      <c r="B115" s="70"/>
      <c r="C115" s="20" t="s">
        <v>520</v>
      </c>
      <c r="D115" s="20" t="s">
        <v>521</v>
      </c>
      <c r="E115" s="20" t="s">
        <v>175</v>
      </c>
      <c r="F115" s="21" t="n">
        <v>1664</v>
      </c>
      <c r="G115" s="21" t="s">
        <v>887</v>
      </c>
      <c r="H115" s="71"/>
      <c r="I115" s="71"/>
      <c r="J115" s="71"/>
      <c r="K115" s="71" t="n">
        <v>974</v>
      </c>
      <c r="L115" s="72" t="n">
        <v>0.01</v>
      </c>
      <c r="M115" s="73" t="n">
        <f aca="false">SUM(H115:J115,K115/1.12)</f>
        <v>869.642857142857</v>
      </c>
      <c r="N115" s="73" t="n">
        <f aca="false">K115/1.12*0.12</f>
        <v>104.357142857143</v>
      </c>
      <c r="O115" s="73" t="n">
        <f aca="false">-SUM(I115:J115,K115/1.12)*L115</f>
        <v>-8.69642857142857</v>
      </c>
      <c r="P115" s="73" t="n">
        <v>869.64</v>
      </c>
      <c r="Q115" s="73"/>
      <c r="R115" s="73"/>
      <c r="S115" s="73"/>
      <c r="T115" s="74"/>
      <c r="U115" s="74"/>
      <c r="V115" s="74"/>
      <c r="W115" s="74"/>
      <c r="X115" s="74"/>
      <c r="Y115" s="73"/>
      <c r="Z115" s="73"/>
      <c r="AA115" s="73"/>
      <c r="AB115" s="73"/>
      <c r="AC115" s="74"/>
      <c r="AD115" s="74"/>
      <c r="AE115" s="75"/>
      <c r="AF115" s="75"/>
      <c r="AG115" s="73" t="n">
        <f aca="false">-SUM(N115:AF115)</f>
        <v>-965.300714285714</v>
      </c>
      <c r="AH115" s="29" t="n">
        <f aca="false">SUM(H115:K115)+AG115+O115</f>
        <v>0.00285714285710803</v>
      </c>
    </row>
    <row r="116" s="30" customFormat="true" ht="21.75" hidden="false" customHeight="true" outlineLevel="0" collapsed="false">
      <c r="A116" s="18"/>
      <c r="B116" s="19"/>
      <c r="C116" s="20"/>
      <c r="D116" s="20"/>
      <c r="E116" s="20"/>
      <c r="F116" s="21"/>
      <c r="G116" s="22"/>
      <c r="H116" s="23"/>
      <c r="I116" s="23"/>
      <c r="J116" s="23"/>
      <c r="K116" s="23"/>
      <c r="L116" s="24"/>
      <c r="M116" s="25" t="n">
        <f aca="false">SUM(H116:J116,K116/1.12)</f>
        <v>0</v>
      </c>
      <c r="N116" s="25" t="n">
        <f aca="false">K116/1.12*0.12</f>
        <v>0</v>
      </c>
      <c r="O116" s="25" t="n">
        <f aca="false">-SUM(I116:J116,K116/1.12)*L116</f>
        <v>-0</v>
      </c>
      <c r="P116" s="25"/>
      <c r="Q116" s="25"/>
      <c r="R116" s="25"/>
      <c r="S116" s="25"/>
      <c r="T116" s="26"/>
      <c r="U116" s="26"/>
      <c r="V116" s="26"/>
      <c r="W116" s="26"/>
      <c r="X116" s="26"/>
      <c r="Y116" s="25"/>
      <c r="Z116" s="25"/>
      <c r="AA116" s="25"/>
      <c r="AB116" s="25"/>
      <c r="AC116" s="25"/>
      <c r="AD116" s="25"/>
      <c r="AE116" s="25"/>
      <c r="AF116" s="25"/>
      <c r="AG116" s="25" t="n">
        <f aca="false">-SUM(N116:AF116)</f>
        <v>-0</v>
      </c>
      <c r="AH116" s="29" t="n">
        <f aca="false">SUM(H116:K116)+AG116+O116</f>
        <v>0</v>
      </c>
    </row>
    <row r="117" s="30" customFormat="true" ht="21.75" hidden="false" customHeight="true" outlineLevel="0" collapsed="false">
      <c r="A117" s="18" t="n">
        <v>43368</v>
      </c>
      <c r="B117" s="19"/>
      <c r="C117" s="20" t="s">
        <v>520</v>
      </c>
      <c r="D117" s="20" t="s">
        <v>521</v>
      </c>
      <c r="E117" s="20" t="s">
        <v>175</v>
      </c>
      <c r="F117" s="21" t="n">
        <v>1662</v>
      </c>
      <c r="G117" s="22" t="s">
        <v>888</v>
      </c>
      <c r="H117" s="23"/>
      <c r="I117" s="23"/>
      <c r="J117" s="23"/>
      <c r="K117" s="23" t="n">
        <v>2190</v>
      </c>
      <c r="L117" s="24" t="n">
        <v>0.01</v>
      </c>
      <c r="M117" s="73" t="n">
        <f aca="false">SUM(H117:J117,K117/1.12)</f>
        <v>1955.35714285714</v>
      </c>
      <c r="N117" s="73" t="n">
        <f aca="false">K117/1.12*0.12</f>
        <v>234.642857142857</v>
      </c>
      <c r="O117" s="73" t="n">
        <f aca="false">-SUM(I117:J117,K117/1.12)*L117</f>
        <v>-19.5535714285714</v>
      </c>
      <c r="P117" s="73" t="n">
        <v>1955.36</v>
      </c>
      <c r="Q117" s="73"/>
      <c r="R117" s="73"/>
      <c r="S117" s="73"/>
      <c r="T117" s="74"/>
      <c r="U117" s="74"/>
      <c r="V117" s="74"/>
      <c r="W117" s="74"/>
      <c r="X117" s="74"/>
      <c r="Y117" s="73"/>
      <c r="Z117" s="73"/>
      <c r="AA117" s="73"/>
      <c r="AB117" s="73"/>
      <c r="AC117" s="74"/>
      <c r="AD117" s="74"/>
      <c r="AE117" s="75"/>
      <c r="AF117" s="75"/>
      <c r="AG117" s="73" t="n">
        <f aca="false">-SUM(N117:AF117)</f>
        <v>-2170.44928571429</v>
      </c>
      <c r="AH117" s="29" t="n">
        <f aca="false">SUM(H117:K117)+AG117+O117</f>
        <v>-0.00285714285733363</v>
      </c>
    </row>
    <row r="118" s="30" customFormat="true" ht="21.75" hidden="false" customHeight="true" outlineLevel="0" collapsed="false">
      <c r="A118" s="18" t="n">
        <v>43370</v>
      </c>
      <c r="B118" s="19"/>
      <c r="C118" s="20" t="s">
        <v>520</v>
      </c>
      <c r="D118" s="20" t="s">
        <v>521</v>
      </c>
      <c r="E118" s="20" t="s">
        <v>175</v>
      </c>
      <c r="F118" s="21" t="n">
        <v>1666</v>
      </c>
      <c r="G118" s="22" t="s">
        <v>889</v>
      </c>
      <c r="H118" s="23"/>
      <c r="I118" s="23"/>
      <c r="J118" s="23"/>
      <c r="K118" s="23" t="n">
        <v>1190</v>
      </c>
      <c r="L118" s="24" t="n">
        <v>0.01</v>
      </c>
      <c r="M118" s="73" t="n">
        <f aca="false">SUM(H118:J118,K118/1.12)</f>
        <v>1062.5</v>
      </c>
      <c r="N118" s="73" t="n">
        <f aca="false">K118/1.12*0.12</f>
        <v>127.5</v>
      </c>
      <c r="O118" s="73" t="n">
        <f aca="false">-SUM(I118:J118,K118/1.12)*L118</f>
        <v>-10.625</v>
      </c>
      <c r="P118" s="73" t="n">
        <v>1062.5</v>
      </c>
      <c r="Q118" s="73"/>
      <c r="R118" s="73"/>
      <c r="S118" s="73"/>
      <c r="T118" s="74"/>
      <c r="U118" s="74"/>
      <c r="V118" s="74"/>
      <c r="W118" s="74"/>
      <c r="X118" s="74"/>
      <c r="Y118" s="73"/>
      <c r="Z118" s="73"/>
      <c r="AA118" s="73"/>
      <c r="AB118" s="73"/>
      <c r="AC118" s="74"/>
      <c r="AD118" s="74"/>
      <c r="AE118" s="75"/>
      <c r="AF118" s="75"/>
      <c r="AG118" s="73" t="n">
        <f aca="false">-SUM(N118:AF118)</f>
        <v>-1179.375</v>
      </c>
      <c r="AH118" s="29" t="n">
        <f aca="false">SUM(H118:K118)+AG118+O118</f>
        <v>0</v>
      </c>
    </row>
    <row r="119" s="30" customFormat="true" ht="21.75" hidden="false" customHeight="true" outlineLevel="0" collapsed="false">
      <c r="A119" s="18" t="n">
        <v>43370</v>
      </c>
      <c r="B119" s="19"/>
      <c r="C119" s="20" t="s">
        <v>707</v>
      </c>
      <c r="D119" s="20" t="s">
        <v>708</v>
      </c>
      <c r="E119" s="20" t="s">
        <v>709</v>
      </c>
      <c r="F119" s="21" t="n">
        <v>112476</v>
      </c>
      <c r="G119" s="22" t="s">
        <v>40</v>
      </c>
      <c r="H119" s="23"/>
      <c r="I119" s="23"/>
      <c r="J119" s="23"/>
      <c r="K119" s="23" t="n">
        <v>170</v>
      </c>
      <c r="L119" s="24"/>
      <c r="M119" s="73" t="n">
        <f aca="false">SUM(H119:J119,K119/1.12)</f>
        <v>151.785714285714</v>
      </c>
      <c r="N119" s="73" t="n">
        <f aca="false">K119/1.12*0.12</f>
        <v>18.2142857142857</v>
      </c>
      <c r="O119" s="73" t="n">
        <f aca="false">-SUM(I119:J119,K119/1.12)*L119</f>
        <v>-0</v>
      </c>
      <c r="P119" s="73"/>
      <c r="Q119" s="73" t="n">
        <v>151.79</v>
      </c>
      <c r="R119" s="73"/>
      <c r="S119" s="73"/>
      <c r="T119" s="74"/>
      <c r="U119" s="74"/>
      <c r="V119" s="74"/>
      <c r="W119" s="74"/>
      <c r="X119" s="74"/>
      <c r="Y119" s="73"/>
      <c r="Z119" s="73"/>
      <c r="AA119" s="73"/>
      <c r="AB119" s="73"/>
      <c r="AC119" s="74"/>
      <c r="AD119" s="74"/>
      <c r="AE119" s="75"/>
      <c r="AF119" s="75"/>
      <c r="AG119" s="73" t="n">
        <f aca="false">-SUM(N119:AF119)</f>
        <v>-170.004285714286</v>
      </c>
      <c r="AH119" s="29" t="n">
        <f aca="false">SUM(H119:K119)+AG119+O119</f>
        <v>-0.00428571428571445</v>
      </c>
    </row>
    <row r="120" s="30" customFormat="true" ht="21.75" hidden="false" customHeight="true" outlineLevel="0" collapsed="false">
      <c r="A120" s="18" t="n">
        <v>43370</v>
      </c>
      <c r="B120" s="19"/>
      <c r="C120" s="20" t="s">
        <v>285</v>
      </c>
      <c r="D120" s="20" t="s">
        <v>184</v>
      </c>
      <c r="E120" s="20" t="s">
        <v>644</v>
      </c>
      <c r="F120" s="21" t="n">
        <v>161896</v>
      </c>
      <c r="G120" s="22" t="s">
        <v>890</v>
      </c>
      <c r="H120" s="23"/>
      <c r="I120" s="23"/>
      <c r="J120" s="23"/>
      <c r="K120" s="23" t="n">
        <v>453</v>
      </c>
      <c r="L120" s="24"/>
      <c r="M120" s="73" t="n">
        <f aca="false">SUM(H120:J120,K120/1.12)</f>
        <v>404.464285714286</v>
      </c>
      <c r="N120" s="73" t="n">
        <f aca="false">K120/1.12*0.12</f>
        <v>48.5357142857143</v>
      </c>
      <c r="O120" s="73" t="n">
        <f aca="false">-SUM(I120:J120,K120/1.12)*L120</f>
        <v>-0</v>
      </c>
      <c r="P120" s="73"/>
      <c r="Q120" s="73"/>
      <c r="R120" s="73"/>
      <c r="S120" s="73"/>
      <c r="T120" s="74"/>
      <c r="U120" s="74"/>
      <c r="V120" s="74" t="n">
        <v>404.46</v>
      </c>
      <c r="W120" s="74"/>
      <c r="X120" s="74"/>
      <c r="Y120" s="73"/>
      <c r="Z120" s="73"/>
      <c r="AA120" s="73"/>
      <c r="AB120" s="73"/>
      <c r="AC120" s="74"/>
      <c r="AD120" s="74"/>
      <c r="AE120" s="75"/>
      <c r="AF120" s="75"/>
      <c r="AG120" s="73" t="n">
        <f aca="false">-SUM(N120:AF120)</f>
        <v>-452.995714285714</v>
      </c>
      <c r="AH120" s="29" t="n">
        <f aca="false">SUM(H120:K120)+AG120+O120</f>
        <v>0.00428571428574287</v>
      </c>
    </row>
    <row r="121" s="85" customFormat="true" ht="21" hidden="false" customHeight="true" outlineLevel="0" collapsed="false">
      <c r="A121" s="78" t="n">
        <v>43370</v>
      </c>
      <c r="B121" s="79"/>
      <c r="C121" s="36" t="s">
        <v>96</v>
      </c>
      <c r="D121" s="36"/>
      <c r="E121" s="36"/>
      <c r="F121" s="37"/>
      <c r="G121" s="38" t="s">
        <v>891</v>
      </c>
      <c r="H121" s="80" t="n">
        <v>18</v>
      </c>
      <c r="I121" s="80"/>
      <c r="J121" s="80"/>
      <c r="K121" s="80"/>
      <c r="L121" s="81"/>
      <c r="M121" s="82" t="n">
        <f aca="false">SUM(H121:J121,K121/1.12)</f>
        <v>18</v>
      </c>
      <c r="N121" s="82" t="n">
        <f aca="false">K121/1.12*0.12</f>
        <v>0</v>
      </c>
      <c r="O121" s="82" t="n">
        <f aca="false">-SUM(I121:J121,K121/1.12)*L121</f>
        <v>-0</v>
      </c>
      <c r="P121" s="82"/>
      <c r="Q121" s="82"/>
      <c r="R121" s="82"/>
      <c r="S121" s="82"/>
      <c r="T121" s="83"/>
      <c r="U121" s="83"/>
      <c r="V121" s="83"/>
      <c r="W121" s="83"/>
      <c r="X121" s="83"/>
      <c r="Y121" s="82"/>
      <c r="Z121" s="82"/>
      <c r="AA121" s="82" t="n">
        <v>18</v>
      </c>
      <c r="AB121" s="82"/>
      <c r="AC121" s="83"/>
      <c r="AD121" s="83"/>
      <c r="AE121" s="84"/>
      <c r="AF121" s="84"/>
      <c r="AG121" s="82" t="n">
        <f aca="false">-SUM(N121:AF121)</f>
        <v>-18</v>
      </c>
      <c r="AH121" s="45" t="n">
        <f aca="false">SUM(H121:K121)+AG121+O121</f>
        <v>0</v>
      </c>
    </row>
    <row r="122" s="76" customFormat="true" ht="21" hidden="false" customHeight="true" outlineLevel="0" collapsed="false">
      <c r="A122" s="69" t="n">
        <v>43361</v>
      </c>
      <c r="B122" s="70"/>
      <c r="C122" s="20" t="s">
        <v>585</v>
      </c>
      <c r="D122" s="20" t="s">
        <v>76</v>
      </c>
      <c r="E122" s="20" t="s">
        <v>120</v>
      </c>
      <c r="F122" s="21" t="n">
        <v>6947</v>
      </c>
      <c r="G122" s="21" t="s">
        <v>892</v>
      </c>
      <c r="H122" s="71"/>
      <c r="I122" s="71"/>
      <c r="J122" s="71"/>
      <c r="K122" s="71" t="n">
        <v>892.55</v>
      </c>
      <c r="L122" s="72"/>
      <c r="M122" s="73" t="n">
        <f aca="false">SUM(H122:J122,K122/1.12)</f>
        <v>796.919642857143</v>
      </c>
      <c r="N122" s="73" t="n">
        <f aca="false">K122/1.12*0.12</f>
        <v>95.6303571428571</v>
      </c>
      <c r="O122" s="73" t="n">
        <f aca="false">-SUM(I122:J122,K122/1.12)*L122</f>
        <v>-0</v>
      </c>
      <c r="P122" s="73" t="n">
        <v>796.92</v>
      </c>
      <c r="Q122" s="73"/>
      <c r="R122" s="73"/>
      <c r="S122" s="73"/>
      <c r="T122" s="74"/>
      <c r="U122" s="74"/>
      <c r="V122" s="74"/>
      <c r="W122" s="74"/>
      <c r="X122" s="74"/>
      <c r="Y122" s="73"/>
      <c r="Z122" s="73"/>
      <c r="AA122" s="73"/>
      <c r="AB122" s="73"/>
      <c r="AC122" s="74"/>
      <c r="AD122" s="74"/>
      <c r="AE122" s="75"/>
      <c r="AF122" s="75"/>
      <c r="AG122" s="73" t="n">
        <f aca="false">-SUM(N122:AF122)</f>
        <v>-892.550357142857</v>
      </c>
      <c r="AH122" s="29" t="n">
        <f aca="false">SUM(H122:K122)+AG122+O122</f>
        <v>-0.000357142857183135</v>
      </c>
    </row>
    <row r="123" s="30" customFormat="true" ht="21.75" hidden="false" customHeight="true" outlineLevel="0" collapsed="false">
      <c r="A123" s="18"/>
      <c r="B123" s="19"/>
      <c r="C123" s="20"/>
      <c r="D123" s="20"/>
      <c r="E123" s="20"/>
      <c r="F123" s="21"/>
      <c r="G123" s="22"/>
      <c r="H123" s="23"/>
      <c r="I123" s="23"/>
      <c r="J123" s="23"/>
      <c r="K123" s="23"/>
      <c r="L123" s="24"/>
      <c r="M123" s="25" t="n">
        <f aca="false">SUM(H123:J123,K123/1.12)</f>
        <v>0</v>
      </c>
      <c r="N123" s="25" t="n">
        <f aca="false">K123/1.12*0.12</f>
        <v>0</v>
      </c>
      <c r="O123" s="25" t="n">
        <f aca="false">-SUM(I123:J123,K123/1.12)*L123</f>
        <v>-0</v>
      </c>
      <c r="P123" s="25"/>
      <c r="Q123" s="25"/>
      <c r="R123" s="25"/>
      <c r="S123" s="25"/>
      <c r="T123" s="26"/>
      <c r="U123" s="26"/>
      <c r="V123" s="26"/>
      <c r="W123" s="26"/>
      <c r="X123" s="26"/>
      <c r="Y123" s="25"/>
      <c r="Z123" s="25"/>
      <c r="AA123" s="25"/>
      <c r="AB123" s="25"/>
      <c r="AC123" s="25"/>
      <c r="AD123" s="25"/>
      <c r="AE123" s="25"/>
      <c r="AF123" s="25"/>
      <c r="AG123" s="25" t="n">
        <f aca="false">-SUM(N123:AF123)</f>
        <v>-0</v>
      </c>
      <c r="AH123" s="29" t="n">
        <f aca="false">SUM(H123:K123)+AG123+O123</f>
        <v>0</v>
      </c>
    </row>
    <row r="124" s="30" customFormat="true" ht="21.75" hidden="false" customHeight="true" outlineLevel="0" collapsed="false">
      <c r="A124" s="18" t="n">
        <v>43361</v>
      </c>
      <c r="B124" s="19"/>
      <c r="C124" s="20" t="s">
        <v>68</v>
      </c>
      <c r="D124" s="20"/>
      <c r="E124" s="20"/>
      <c r="F124" s="21"/>
      <c r="G124" s="22" t="s">
        <v>893</v>
      </c>
      <c r="H124" s="23" t="n">
        <v>40</v>
      </c>
      <c r="I124" s="23"/>
      <c r="J124" s="23"/>
      <c r="K124" s="23"/>
      <c r="L124" s="24"/>
      <c r="M124" s="73" t="n">
        <f aca="false">SUM(H124:J124,K124/1.12)</f>
        <v>40</v>
      </c>
      <c r="N124" s="73" t="n">
        <f aca="false">K124/1.12*0.12</f>
        <v>0</v>
      </c>
      <c r="O124" s="73" t="n">
        <f aca="false">-SUM(I124:J124,K124/1.12)*L124</f>
        <v>-0</v>
      </c>
      <c r="P124" s="73"/>
      <c r="Q124" s="73"/>
      <c r="R124" s="73"/>
      <c r="S124" s="73"/>
      <c r="T124" s="74"/>
      <c r="U124" s="74"/>
      <c r="V124" s="74"/>
      <c r="W124" s="74"/>
      <c r="X124" s="74"/>
      <c r="Y124" s="73"/>
      <c r="Z124" s="73"/>
      <c r="AA124" s="73" t="n">
        <v>40</v>
      </c>
      <c r="AB124" s="73"/>
      <c r="AC124" s="74"/>
      <c r="AD124" s="74"/>
      <c r="AE124" s="75"/>
      <c r="AF124" s="75"/>
      <c r="AG124" s="73" t="n">
        <f aca="false">-SUM(N124:AF124)</f>
        <v>-40</v>
      </c>
      <c r="AH124" s="29" t="n">
        <f aca="false">SUM(H124:K124)+AG124+O124</f>
        <v>0</v>
      </c>
    </row>
    <row r="125" s="30" customFormat="true" ht="21.75" hidden="false" customHeight="true" outlineLevel="0" collapsed="false">
      <c r="A125" s="18" t="n">
        <v>43361</v>
      </c>
      <c r="B125" s="19"/>
      <c r="C125" s="20" t="s">
        <v>894</v>
      </c>
      <c r="D125" s="20" t="s">
        <v>895</v>
      </c>
      <c r="E125" s="20" t="s">
        <v>120</v>
      </c>
      <c r="F125" s="21" t="n">
        <v>38103</v>
      </c>
      <c r="G125" s="22" t="s">
        <v>896</v>
      </c>
      <c r="H125" s="23"/>
      <c r="I125" s="23"/>
      <c r="J125" s="23"/>
      <c r="K125" s="23" t="n">
        <v>360</v>
      </c>
      <c r="L125" s="24"/>
      <c r="M125" s="73" t="n">
        <f aca="false">SUM(H125:J125,K125/1.12)</f>
        <v>321.428571428571</v>
      </c>
      <c r="N125" s="73" t="n">
        <f aca="false">K125/1.12*0.12</f>
        <v>38.5714285714286</v>
      </c>
      <c r="O125" s="73" t="n">
        <f aca="false">-SUM(I125:J125,K125/1.12)*L125</f>
        <v>-0</v>
      </c>
      <c r="P125" s="73" t="n">
        <v>321.43</v>
      </c>
      <c r="Q125" s="73"/>
      <c r="R125" s="73"/>
      <c r="S125" s="73"/>
      <c r="T125" s="74"/>
      <c r="U125" s="74"/>
      <c r="V125" s="74"/>
      <c r="W125" s="74"/>
      <c r="X125" s="74"/>
      <c r="Y125" s="73"/>
      <c r="Z125" s="73"/>
      <c r="AA125" s="73"/>
      <c r="AB125" s="73"/>
      <c r="AC125" s="74"/>
      <c r="AD125" s="74"/>
      <c r="AE125" s="75"/>
      <c r="AF125" s="75"/>
      <c r="AG125" s="73" t="n">
        <f aca="false">-SUM(N125:AF125)</f>
        <v>-360.001428571429</v>
      </c>
      <c r="AH125" s="29" t="n">
        <f aca="false">SUM(H125:K125)+AG125+O125</f>
        <v>-0.00142857142856201</v>
      </c>
    </row>
    <row r="126" s="30" customFormat="true" ht="21.75" hidden="false" customHeight="true" outlineLevel="0" collapsed="false">
      <c r="A126" s="18" t="n">
        <v>43361</v>
      </c>
      <c r="B126" s="19"/>
      <c r="C126" s="18" t="s">
        <v>897</v>
      </c>
      <c r="D126" s="20" t="s">
        <v>184</v>
      </c>
      <c r="E126" s="20" t="s">
        <v>262</v>
      </c>
      <c r="F126" s="21" t="n">
        <v>161849</v>
      </c>
      <c r="G126" s="22" t="s">
        <v>898</v>
      </c>
      <c r="H126" s="23"/>
      <c r="I126" s="23"/>
      <c r="J126" s="23"/>
      <c r="K126" s="23" t="n">
        <v>210</v>
      </c>
      <c r="L126" s="24"/>
      <c r="M126" s="73" t="n">
        <f aca="false">SUM(H126:J126,K126/1.12)</f>
        <v>187.5</v>
      </c>
      <c r="N126" s="73" t="n">
        <f aca="false">K126/1.12*0.12</f>
        <v>22.5</v>
      </c>
      <c r="O126" s="73" t="n">
        <f aca="false">-SUM(I126:J126,K126/1.12)*L126</f>
        <v>-0</v>
      </c>
      <c r="P126" s="73"/>
      <c r="Q126" s="73"/>
      <c r="R126" s="73"/>
      <c r="S126" s="73"/>
      <c r="T126" s="74"/>
      <c r="U126" s="74"/>
      <c r="V126" s="74"/>
      <c r="W126" s="74"/>
      <c r="X126" s="74"/>
      <c r="Y126" s="73"/>
      <c r="Z126" s="73" t="n">
        <v>187.5</v>
      </c>
      <c r="AA126" s="73"/>
      <c r="AB126" s="73"/>
      <c r="AC126" s="74"/>
      <c r="AD126" s="74"/>
      <c r="AE126" s="75"/>
      <c r="AF126" s="75"/>
      <c r="AG126" s="73" t="n">
        <f aca="false">-SUM(N126:AF126)</f>
        <v>-210</v>
      </c>
      <c r="AH126" s="29" t="n">
        <f aca="false">SUM(H126:K126)+AG126+O126</f>
        <v>0</v>
      </c>
    </row>
    <row r="127" s="30" customFormat="true" ht="21.75" hidden="false" customHeight="true" outlineLevel="0" collapsed="false">
      <c r="A127" s="18" t="n">
        <v>43361</v>
      </c>
      <c r="B127" s="19"/>
      <c r="C127" s="20" t="s">
        <v>899</v>
      </c>
      <c r="D127" s="20"/>
      <c r="E127" s="20"/>
      <c r="F127" s="21"/>
      <c r="G127" s="22" t="s">
        <v>900</v>
      </c>
      <c r="H127" s="23"/>
      <c r="I127" s="23"/>
      <c r="J127" s="23" t="n">
        <v>800</v>
      </c>
      <c r="K127" s="23"/>
      <c r="L127" s="24"/>
      <c r="M127" s="73" t="n">
        <f aca="false">SUM(H127:J127,K127/1.12)</f>
        <v>800</v>
      </c>
      <c r="N127" s="73" t="n">
        <f aca="false">K127/1.12*0.12</f>
        <v>0</v>
      </c>
      <c r="O127" s="73" t="n">
        <f aca="false">-SUM(I127:J127,K127/1.12)*L127</f>
        <v>-0</v>
      </c>
      <c r="P127" s="73"/>
      <c r="Q127" s="73"/>
      <c r="R127" s="73"/>
      <c r="S127" s="73"/>
      <c r="T127" s="74"/>
      <c r="U127" s="74"/>
      <c r="V127" s="74"/>
      <c r="W127" s="74"/>
      <c r="X127" s="74" t="n">
        <v>800</v>
      </c>
      <c r="Y127" s="73"/>
      <c r="Z127" s="73"/>
      <c r="AA127" s="73"/>
      <c r="AB127" s="73"/>
      <c r="AC127" s="74"/>
      <c r="AD127" s="74"/>
      <c r="AE127" s="75"/>
      <c r="AF127" s="75"/>
      <c r="AG127" s="73" t="n">
        <f aca="false">-SUM(N127:AF127)</f>
        <v>-800</v>
      </c>
      <c r="AH127" s="29" t="n">
        <f aca="false">SUM(H127:K127)+AG127+O127</f>
        <v>0</v>
      </c>
    </row>
    <row r="128" s="76" customFormat="true" ht="21" hidden="false" customHeight="true" outlineLevel="0" collapsed="false">
      <c r="A128" s="69" t="n">
        <v>43361</v>
      </c>
      <c r="B128" s="70"/>
      <c r="C128" s="20" t="s">
        <v>96</v>
      </c>
      <c r="D128" s="20"/>
      <c r="E128" s="20"/>
      <c r="F128" s="21"/>
      <c r="G128" s="22" t="s">
        <v>901</v>
      </c>
      <c r="H128" s="71" t="n">
        <v>250</v>
      </c>
      <c r="I128" s="71"/>
      <c r="J128" s="71"/>
      <c r="K128" s="71"/>
      <c r="L128" s="72"/>
      <c r="M128" s="73" t="n">
        <f aca="false">SUM(H128:J128,K128/1.12)</f>
        <v>250</v>
      </c>
      <c r="N128" s="73" t="n">
        <f aca="false">K128/1.12*0.12</f>
        <v>0</v>
      </c>
      <c r="O128" s="73" t="n">
        <f aca="false">-SUM(I128:J128,K128/1.12)*L128</f>
        <v>-0</v>
      </c>
      <c r="P128" s="73"/>
      <c r="Q128" s="73"/>
      <c r="R128" s="73"/>
      <c r="S128" s="73"/>
      <c r="T128" s="74"/>
      <c r="U128" s="74"/>
      <c r="V128" s="74"/>
      <c r="W128" s="74"/>
      <c r="X128" s="74"/>
      <c r="Y128" s="73"/>
      <c r="Z128" s="73"/>
      <c r="AA128" s="73" t="n">
        <v>250</v>
      </c>
      <c r="AB128" s="73"/>
      <c r="AC128" s="74"/>
      <c r="AD128" s="74"/>
      <c r="AE128" s="75"/>
      <c r="AF128" s="75"/>
      <c r="AG128" s="73" t="n">
        <f aca="false">-SUM(N128:AF128)</f>
        <v>-250</v>
      </c>
      <c r="AH128" s="29" t="n">
        <f aca="false">SUM(H128:K128)+AG128+O128</f>
        <v>0</v>
      </c>
    </row>
    <row r="129" s="76" customFormat="true" ht="21" hidden="false" customHeight="true" outlineLevel="0" collapsed="false">
      <c r="A129" s="69" t="n">
        <v>43361</v>
      </c>
      <c r="B129" s="70"/>
      <c r="C129" s="20" t="s">
        <v>902</v>
      </c>
      <c r="D129" s="20"/>
      <c r="E129" s="20"/>
      <c r="F129" s="21"/>
      <c r="G129" s="22" t="s">
        <v>903</v>
      </c>
      <c r="H129" s="71" t="n">
        <v>937.5</v>
      </c>
      <c r="I129" s="71"/>
      <c r="J129" s="71"/>
      <c r="K129" s="71"/>
      <c r="L129" s="72"/>
      <c r="M129" s="73" t="n">
        <f aca="false">SUM(H129:J129,K129/1.12)</f>
        <v>937.5</v>
      </c>
      <c r="N129" s="73" t="n">
        <f aca="false">K129/1.12*0.12</f>
        <v>0</v>
      </c>
      <c r="O129" s="73" t="n">
        <f aca="false">-SUM(I129:J129,K129/1.12)*L129</f>
        <v>-0</v>
      </c>
      <c r="P129" s="73"/>
      <c r="Q129" s="73"/>
      <c r="R129" s="73"/>
      <c r="S129" s="73"/>
      <c r="T129" s="74"/>
      <c r="U129" s="74"/>
      <c r="V129" s="74"/>
      <c r="W129" s="74"/>
      <c r="X129" s="74"/>
      <c r="Y129" s="73"/>
      <c r="Z129" s="73"/>
      <c r="AA129" s="73"/>
      <c r="AB129" s="73"/>
      <c r="AC129" s="74"/>
      <c r="AD129" s="74" t="n">
        <v>937.5</v>
      </c>
      <c r="AE129" s="75"/>
      <c r="AF129" s="75"/>
      <c r="AG129" s="73" t="n">
        <f aca="false">-SUM(N129:AF129)</f>
        <v>-937.5</v>
      </c>
      <c r="AH129" s="29" t="n">
        <f aca="false">SUM(H129:K129)+AG129+O129</f>
        <v>0</v>
      </c>
    </row>
    <row r="130" s="76" customFormat="true" ht="21" hidden="false" customHeight="true" outlineLevel="0" collapsed="false">
      <c r="A130" s="69" t="n">
        <v>43362</v>
      </c>
      <c r="B130" s="70"/>
      <c r="C130" s="20" t="s">
        <v>899</v>
      </c>
      <c r="D130" s="20"/>
      <c r="E130" s="20"/>
      <c r="F130" s="21"/>
      <c r="G130" s="22" t="s">
        <v>904</v>
      </c>
      <c r="H130" s="71"/>
      <c r="I130" s="71"/>
      <c r="J130" s="71" t="n">
        <v>3675</v>
      </c>
      <c r="K130" s="71"/>
      <c r="L130" s="72"/>
      <c r="M130" s="73" t="n">
        <f aca="false">SUM(H130:J130,K130/1.12)</f>
        <v>3675</v>
      </c>
      <c r="N130" s="73" t="n">
        <f aca="false">K130/1.12*0.12</f>
        <v>0</v>
      </c>
      <c r="O130" s="73" t="n">
        <f aca="false">-SUM(I130:J130,K130/1.12)*L130</f>
        <v>-0</v>
      </c>
      <c r="P130" s="73" t="n">
        <v>3675</v>
      </c>
      <c r="Q130" s="73"/>
      <c r="R130" s="73"/>
      <c r="S130" s="73"/>
      <c r="T130" s="74"/>
      <c r="U130" s="74"/>
      <c r="V130" s="74"/>
      <c r="W130" s="74"/>
      <c r="X130" s="74"/>
      <c r="Y130" s="73"/>
      <c r="Z130" s="73"/>
      <c r="AA130" s="73"/>
      <c r="AB130" s="73"/>
      <c r="AC130" s="74"/>
      <c r="AD130" s="74"/>
      <c r="AE130" s="75"/>
      <c r="AF130" s="75"/>
      <c r="AG130" s="73" t="n">
        <f aca="false">-SUM(N130:AF130)</f>
        <v>-3675</v>
      </c>
      <c r="AH130" s="29" t="n">
        <f aca="false">SUM(H130:K130)+AG130+O130</f>
        <v>0</v>
      </c>
    </row>
    <row r="131" s="76" customFormat="true" ht="21" hidden="false" customHeight="true" outlineLevel="0" collapsed="false">
      <c r="A131" s="69" t="n">
        <v>43362</v>
      </c>
      <c r="B131" s="70"/>
      <c r="C131" s="20" t="s">
        <v>520</v>
      </c>
      <c r="D131" s="20" t="s">
        <v>521</v>
      </c>
      <c r="E131" s="20" t="s">
        <v>175</v>
      </c>
      <c r="F131" s="21" t="n">
        <v>1659</v>
      </c>
      <c r="G131" s="22" t="s">
        <v>905</v>
      </c>
      <c r="H131" s="71"/>
      <c r="I131" s="71"/>
      <c r="J131" s="71"/>
      <c r="K131" s="71" t="n">
        <v>1248</v>
      </c>
      <c r="L131" s="72" t="n">
        <v>0.01</v>
      </c>
      <c r="M131" s="73" t="n">
        <f aca="false">SUM(H131:J131,K131/1.12)</f>
        <v>1114.28571428571</v>
      </c>
      <c r="N131" s="73" t="n">
        <f aca="false">K131/1.12*0.12</f>
        <v>133.714285714286</v>
      </c>
      <c r="O131" s="73" t="n">
        <f aca="false">-SUM(I131:J131,K131/1.12)*L131</f>
        <v>-11.1428571428571</v>
      </c>
      <c r="P131" s="73" t="n">
        <v>1114.29</v>
      </c>
      <c r="Q131" s="73"/>
      <c r="R131" s="73"/>
      <c r="S131" s="73"/>
      <c r="T131" s="74"/>
      <c r="U131" s="74"/>
      <c r="V131" s="74"/>
      <c r="W131" s="74"/>
      <c r="X131" s="74"/>
      <c r="Y131" s="73"/>
      <c r="Z131" s="73"/>
      <c r="AA131" s="73"/>
      <c r="AB131" s="73"/>
      <c r="AC131" s="74"/>
      <c r="AD131" s="74"/>
      <c r="AE131" s="75"/>
      <c r="AF131" s="75"/>
      <c r="AG131" s="73" t="n">
        <f aca="false">-SUM(N131:AF131)</f>
        <v>-1236.86142857143</v>
      </c>
      <c r="AH131" s="29" t="n">
        <f aca="false">SUM(H131:K131)+AG131+O131</f>
        <v>-0.00428571428577484</v>
      </c>
    </row>
    <row r="132" s="76" customFormat="true" ht="21" hidden="false" customHeight="true" outlineLevel="0" collapsed="false">
      <c r="A132" s="69" t="n">
        <v>43362</v>
      </c>
      <c r="B132" s="70"/>
      <c r="C132" s="20" t="s">
        <v>906</v>
      </c>
      <c r="D132" s="20"/>
      <c r="E132" s="20"/>
      <c r="F132" s="21"/>
      <c r="G132" s="22" t="s">
        <v>907</v>
      </c>
      <c r="H132" s="71" t="n">
        <v>60</v>
      </c>
      <c r="I132" s="71"/>
      <c r="J132" s="71"/>
      <c r="K132" s="71"/>
      <c r="L132" s="72"/>
      <c r="M132" s="73" t="n">
        <f aca="false">SUM(H132:J132,K132/1.12)</f>
        <v>60</v>
      </c>
      <c r="N132" s="73" t="n">
        <f aca="false">K132/1.12*0.12</f>
        <v>0</v>
      </c>
      <c r="O132" s="73" t="n">
        <f aca="false">-SUM(I132:J132,K132/1.12)*L132</f>
        <v>-0</v>
      </c>
      <c r="P132" s="73"/>
      <c r="Q132" s="73"/>
      <c r="R132" s="73"/>
      <c r="S132" s="73"/>
      <c r="T132" s="74"/>
      <c r="U132" s="74"/>
      <c r="V132" s="74"/>
      <c r="W132" s="74"/>
      <c r="X132" s="74"/>
      <c r="Y132" s="73"/>
      <c r="Z132" s="73"/>
      <c r="AA132" s="73"/>
      <c r="AB132" s="73" t="n">
        <v>60</v>
      </c>
      <c r="AC132" s="74"/>
      <c r="AD132" s="74"/>
      <c r="AE132" s="75"/>
      <c r="AF132" s="75"/>
      <c r="AG132" s="73" t="n">
        <f aca="false">-SUM(N132:AF132)</f>
        <v>-60</v>
      </c>
      <c r="AH132" s="29" t="n">
        <f aca="false">SUM(H132:K132)+AG132+O132</f>
        <v>0</v>
      </c>
    </row>
    <row r="133" s="76" customFormat="true" ht="21" hidden="false" customHeight="true" outlineLevel="0" collapsed="false">
      <c r="A133" s="69" t="n">
        <v>43362</v>
      </c>
      <c r="B133" s="70"/>
      <c r="C133" s="20" t="s">
        <v>707</v>
      </c>
      <c r="D133" s="20" t="s">
        <v>708</v>
      </c>
      <c r="E133" s="20" t="s">
        <v>709</v>
      </c>
      <c r="F133" s="21" t="n">
        <v>192246</v>
      </c>
      <c r="G133" s="22" t="s">
        <v>40</v>
      </c>
      <c r="H133" s="71"/>
      <c r="I133" s="71"/>
      <c r="J133" s="71"/>
      <c r="K133" s="71" t="n">
        <v>170</v>
      </c>
      <c r="L133" s="72"/>
      <c r="M133" s="73" t="n">
        <f aca="false">SUM(H133:J133,K133/1.12)</f>
        <v>151.785714285714</v>
      </c>
      <c r="N133" s="73" t="n">
        <f aca="false">K133/1.12*0.12</f>
        <v>18.2142857142857</v>
      </c>
      <c r="O133" s="73" t="n">
        <f aca="false">-SUM(I133:J133,K133/1.12)*L133</f>
        <v>-0</v>
      </c>
      <c r="P133" s="73"/>
      <c r="Q133" s="73" t="n">
        <v>151.79</v>
      </c>
      <c r="R133" s="73"/>
      <c r="S133" s="73"/>
      <c r="T133" s="74"/>
      <c r="U133" s="74"/>
      <c r="V133" s="74"/>
      <c r="W133" s="74"/>
      <c r="X133" s="74"/>
      <c r="Y133" s="73"/>
      <c r="Z133" s="73"/>
      <c r="AA133" s="73"/>
      <c r="AB133" s="73"/>
      <c r="AC133" s="74"/>
      <c r="AD133" s="74"/>
      <c r="AE133" s="75"/>
      <c r="AF133" s="75"/>
      <c r="AG133" s="73" t="n">
        <f aca="false">-SUM(N133:AF133)</f>
        <v>-170.004285714286</v>
      </c>
      <c r="AH133" s="29" t="n">
        <f aca="false">SUM(H133:K133)+AG133+O133</f>
        <v>-0.00428571428571445</v>
      </c>
    </row>
    <row r="134" s="76" customFormat="true" ht="21" hidden="false" customHeight="true" outlineLevel="0" collapsed="false">
      <c r="A134" s="69" t="n">
        <v>43362</v>
      </c>
      <c r="B134" s="70"/>
      <c r="C134" s="20" t="s">
        <v>295</v>
      </c>
      <c r="D134" s="20" t="s">
        <v>296</v>
      </c>
      <c r="E134" s="20" t="s">
        <v>43</v>
      </c>
      <c r="F134" s="21" t="n">
        <v>11815</v>
      </c>
      <c r="G134" s="22" t="s">
        <v>908</v>
      </c>
      <c r="H134" s="71"/>
      <c r="I134" s="71"/>
      <c r="J134" s="71" t="n">
        <v>190</v>
      </c>
      <c r="K134" s="71"/>
      <c r="L134" s="72"/>
      <c r="M134" s="73" t="n">
        <f aca="false">SUM(H134:J134,K134/1.12)</f>
        <v>190</v>
      </c>
      <c r="N134" s="73" t="n">
        <f aca="false">K134/1.12*0.12</f>
        <v>0</v>
      </c>
      <c r="O134" s="73" t="n">
        <f aca="false">-SUM(I134:J134,K134/1.12)*L134</f>
        <v>-0</v>
      </c>
      <c r="P134" s="73" t="n">
        <v>190</v>
      </c>
      <c r="Q134" s="73"/>
      <c r="R134" s="73"/>
      <c r="S134" s="73"/>
      <c r="T134" s="74"/>
      <c r="U134" s="74"/>
      <c r="V134" s="74"/>
      <c r="W134" s="74"/>
      <c r="X134" s="74"/>
      <c r="Y134" s="73"/>
      <c r="Z134" s="73"/>
      <c r="AA134" s="73"/>
      <c r="AB134" s="73"/>
      <c r="AC134" s="74"/>
      <c r="AD134" s="74"/>
      <c r="AE134" s="75"/>
      <c r="AF134" s="75"/>
      <c r="AG134" s="73" t="n">
        <f aca="false">-SUM(N134:AF134)</f>
        <v>-190</v>
      </c>
      <c r="AH134" s="29" t="n">
        <f aca="false">SUM(H134:K134)+AG134+O134</f>
        <v>0</v>
      </c>
    </row>
    <row r="135" s="76" customFormat="true" ht="21" hidden="false" customHeight="true" outlineLevel="0" collapsed="false">
      <c r="A135" s="69" t="n">
        <v>43362</v>
      </c>
      <c r="B135" s="70"/>
      <c r="C135" s="20" t="s">
        <v>45</v>
      </c>
      <c r="D135" s="20"/>
      <c r="E135" s="20"/>
      <c r="F135" s="21"/>
      <c r="G135" s="22" t="s">
        <v>197</v>
      </c>
      <c r="H135" s="71" t="n">
        <v>100</v>
      </c>
      <c r="I135" s="71"/>
      <c r="J135" s="71"/>
      <c r="K135" s="71"/>
      <c r="L135" s="72"/>
      <c r="M135" s="73" t="n">
        <f aca="false">SUM(H135:J135,K135/1.12)</f>
        <v>100</v>
      </c>
      <c r="N135" s="73" t="n">
        <f aca="false">K135/1.12*0.12</f>
        <v>0</v>
      </c>
      <c r="O135" s="73" t="n">
        <f aca="false">-SUM(I135:J135,K135/1.12)*L135</f>
        <v>-0</v>
      </c>
      <c r="P135" s="73"/>
      <c r="Q135" s="73"/>
      <c r="R135" s="73"/>
      <c r="S135" s="73"/>
      <c r="T135" s="74"/>
      <c r="U135" s="74"/>
      <c r="V135" s="74"/>
      <c r="W135" s="74"/>
      <c r="X135" s="74"/>
      <c r="Y135" s="73"/>
      <c r="Z135" s="73"/>
      <c r="AA135" s="73" t="n">
        <v>100</v>
      </c>
      <c r="AB135" s="73"/>
      <c r="AC135" s="74"/>
      <c r="AD135" s="74"/>
      <c r="AE135" s="75"/>
      <c r="AF135" s="75"/>
      <c r="AG135" s="73" t="n">
        <f aca="false">-SUM(N135:AF135)</f>
        <v>-100</v>
      </c>
      <c r="AH135" s="29" t="n">
        <f aca="false">SUM(H135:K135)+AG135+O135</f>
        <v>0</v>
      </c>
    </row>
    <row r="136" s="76" customFormat="true" ht="21" hidden="false" customHeight="true" outlineLevel="0" collapsed="false">
      <c r="A136" s="69" t="n">
        <v>43362</v>
      </c>
      <c r="B136" s="70"/>
      <c r="C136" s="20" t="s">
        <v>41</v>
      </c>
      <c r="D136" s="20" t="s">
        <v>88</v>
      </c>
      <c r="E136" s="20" t="s">
        <v>43</v>
      </c>
      <c r="F136" s="21" t="n">
        <v>2650</v>
      </c>
      <c r="G136" s="22" t="s">
        <v>90</v>
      </c>
      <c r="H136" s="71"/>
      <c r="I136" s="71"/>
      <c r="J136" s="71" t="n">
        <v>435</v>
      </c>
      <c r="K136" s="71"/>
      <c r="L136" s="72"/>
      <c r="M136" s="73" t="n">
        <f aca="false">SUM(H136:J136,K136/1.12)</f>
        <v>435</v>
      </c>
      <c r="N136" s="73" t="n">
        <f aca="false">K136/1.12*0.12</f>
        <v>0</v>
      </c>
      <c r="O136" s="73" t="n">
        <f aca="false">-SUM(I136:J136,K136/1.12)*L136</f>
        <v>-0</v>
      </c>
      <c r="P136" s="73" t="n">
        <v>435</v>
      </c>
      <c r="Q136" s="73"/>
      <c r="R136" s="73"/>
      <c r="S136" s="73"/>
      <c r="T136" s="74"/>
      <c r="U136" s="74"/>
      <c r="V136" s="74"/>
      <c r="W136" s="74"/>
      <c r="X136" s="74"/>
      <c r="Y136" s="73"/>
      <c r="Z136" s="73"/>
      <c r="AA136" s="73"/>
      <c r="AB136" s="73"/>
      <c r="AC136" s="74"/>
      <c r="AD136" s="74"/>
      <c r="AE136" s="75"/>
      <c r="AF136" s="75"/>
      <c r="AG136" s="73" t="n">
        <f aca="false">-SUM(N136:AF136)</f>
        <v>-435</v>
      </c>
      <c r="AH136" s="29" t="n">
        <f aca="false">SUM(H136:K136)+AG136+O136</f>
        <v>0</v>
      </c>
    </row>
    <row r="137" s="76" customFormat="true" ht="21" hidden="false" customHeight="true" outlineLevel="0" collapsed="false">
      <c r="A137" s="69" t="n">
        <v>43362</v>
      </c>
      <c r="B137" s="70"/>
      <c r="C137" s="20" t="s">
        <v>63</v>
      </c>
      <c r="D137" s="20" t="s">
        <v>64</v>
      </c>
      <c r="E137" s="20" t="s">
        <v>65</v>
      </c>
      <c r="F137" s="21" t="n">
        <v>118974</v>
      </c>
      <c r="G137" s="22" t="s">
        <v>909</v>
      </c>
      <c r="H137" s="71"/>
      <c r="I137" s="71"/>
      <c r="J137" s="71"/>
      <c r="K137" s="71" t="n">
        <f aca="false">220.13+26.42</f>
        <v>246.55</v>
      </c>
      <c r="L137" s="72"/>
      <c r="M137" s="73" t="n">
        <f aca="false">SUM(H137:J137,K137/1.12)</f>
        <v>220.133928571429</v>
      </c>
      <c r="N137" s="73" t="n">
        <f aca="false">K137/1.12*0.12</f>
        <v>26.4160714285714</v>
      </c>
      <c r="O137" s="73" t="n">
        <f aca="false">-SUM(I137:J137,K137/1.12)*L137</f>
        <v>-0</v>
      </c>
      <c r="P137" s="73" t="n">
        <v>220.13</v>
      </c>
      <c r="Q137" s="73"/>
      <c r="R137" s="73"/>
      <c r="S137" s="73"/>
      <c r="T137" s="74"/>
      <c r="U137" s="74"/>
      <c r="V137" s="74"/>
      <c r="W137" s="74"/>
      <c r="X137" s="74"/>
      <c r="Y137" s="73"/>
      <c r="Z137" s="73"/>
      <c r="AA137" s="73"/>
      <c r="AB137" s="73"/>
      <c r="AC137" s="74"/>
      <c r="AD137" s="74"/>
      <c r="AE137" s="75"/>
      <c r="AF137" s="75"/>
      <c r="AG137" s="73" t="n">
        <f aca="false">-SUM(N137:AF137)</f>
        <v>-246.546071428571</v>
      </c>
      <c r="AH137" s="29" t="n">
        <f aca="false">SUM(H137:K137)+AG137+O137</f>
        <v>0.00392857142858816</v>
      </c>
    </row>
    <row r="138" s="76" customFormat="true" ht="21" hidden="false" customHeight="true" outlineLevel="0" collapsed="false">
      <c r="A138" s="69" t="n">
        <v>43362</v>
      </c>
      <c r="B138" s="70"/>
      <c r="C138" s="20" t="s">
        <v>63</v>
      </c>
      <c r="D138" s="20" t="s">
        <v>64</v>
      </c>
      <c r="E138" s="20" t="s">
        <v>65</v>
      </c>
      <c r="F138" s="21" t="n">
        <v>118974</v>
      </c>
      <c r="G138" s="22" t="s">
        <v>910</v>
      </c>
      <c r="H138" s="71"/>
      <c r="I138" s="71"/>
      <c r="J138" s="71" t="n">
        <v>499</v>
      </c>
      <c r="K138" s="71"/>
      <c r="L138" s="72"/>
      <c r="M138" s="73" t="n">
        <f aca="false">SUM(H138:J138,K138/1.12)</f>
        <v>499</v>
      </c>
      <c r="N138" s="73" t="n">
        <f aca="false">K138/1.12*0.12</f>
        <v>0</v>
      </c>
      <c r="O138" s="73" t="n">
        <f aca="false">-SUM(I138:J138,K138/1.12)*L138</f>
        <v>-0</v>
      </c>
      <c r="P138" s="73" t="n">
        <v>499</v>
      </c>
      <c r="Q138" s="73"/>
      <c r="R138" s="73"/>
      <c r="S138" s="73"/>
      <c r="T138" s="74"/>
      <c r="U138" s="74"/>
      <c r="V138" s="74"/>
      <c r="W138" s="74"/>
      <c r="X138" s="74"/>
      <c r="Y138" s="73"/>
      <c r="Z138" s="73"/>
      <c r="AA138" s="73"/>
      <c r="AB138" s="73"/>
      <c r="AC138" s="74"/>
      <c r="AD138" s="74"/>
      <c r="AE138" s="75"/>
      <c r="AF138" s="75"/>
      <c r="AG138" s="73" t="n">
        <f aca="false">-SUM(N138:AF138)</f>
        <v>-499</v>
      </c>
      <c r="AH138" s="29" t="n">
        <f aca="false">SUM(H138:K138)+AG138+O138</f>
        <v>0</v>
      </c>
    </row>
    <row r="139" s="76" customFormat="true" ht="21" hidden="false" customHeight="true" outlineLevel="0" collapsed="false">
      <c r="A139" s="69" t="n">
        <v>43362</v>
      </c>
      <c r="B139" s="70"/>
      <c r="C139" s="20" t="s">
        <v>747</v>
      </c>
      <c r="D139" s="20" t="s">
        <v>814</v>
      </c>
      <c r="E139" s="20" t="s">
        <v>278</v>
      </c>
      <c r="F139" s="21" t="n">
        <v>89575</v>
      </c>
      <c r="G139" s="22" t="s">
        <v>911</v>
      </c>
      <c r="H139" s="71"/>
      <c r="I139" s="71"/>
      <c r="J139" s="71"/>
      <c r="K139" s="71" t="n">
        <v>279.02</v>
      </c>
      <c r="L139" s="72"/>
      <c r="M139" s="73" t="n">
        <f aca="false">SUM(H139:J139,K139/1.12)</f>
        <v>249.125</v>
      </c>
      <c r="N139" s="73" t="n">
        <f aca="false">K139/1.12*0.12</f>
        <v>29.895</v>
      </c>
      <c r="O139" s="73" t="n">
        <f aca="false">-SUM(I139:J139,K139/1.12)*L139</f>
        <v>-0</v>
      </c>
      <c r="P139" s="73" t="n">
        <v>249.13</v>
      </c>
      <c r="Q139" s="73"/>
      <c r="R139" s="73"/>
      <c r="S139" s="73"/>
      <c r="T139" s="74"/>
      <c r="U139" s="74"/>
      <c r="V139" s="74"/>
      <c r="W139" s="74"/>
      <c r="X139" s="74"/>
      <c r="Y139" s="73"/>
      <c r="Z139" s="73"/>
      <c r="AA139" s="73"/>
      <c r="AB139" s="73"/>
      <c r="AC139" s="74"/>
      <c r="AD139" s="74"/>
      <c r="AE139" s="75"/>
      <c r="AF139" s="75"/>
      <c r="AG139" s="73" t="n">
        <f aca="false">-SUM(N139:AF139)</f>
        <v>-279.025</v>
      </c>
      <c r="AH139" s="29" t="n">
        <f aca="false">SUM(H139:K139)+AG139+O139</f>
        <v>-0.00499999999999545</v>
      </c>
    </row>
    <row r="140" s="76" customFormat="true" ht="21" hidden="false" customHeight="true" outlineLevel="0" collapsed="false">
      <c r="A140" s="69" t="n">
        <v>43362</v>
      </c>
      <c r="B140" s="70"/>
      <c r="C140" s="20" t="s">
        <v>747</v>
      </c>
      <c r="D140" s="20" t="s">
        <v>814</v>
      </c>
      <c r="E140" s="20" t="s">
        <v>278</v>
      </c>
      <c r="F140" s="21" t="n">
        <v>31505</v>
      </c>
      <c r="G140" s="22" t="s">
        <v>912</v>
      </c>
      <c r="H140" s="71"/>
      <c r="I140" s="71"/>
      <c r="J140" s="71"/>
      <c r="K140" s="71" t="n">
        <v>181.87</v>
      </c>
      <c r="L140" s="72"/>
      <c r="M140" s="73" t="n">
        <f aca="false">SUM(H140:J140,K140/1.12)</f>
        <v>162.383928571429</v>
      </c>
      <c r="N140" s="73" t="n">
        <f aca="false">K140/1.12*0.12</f>
        <v>19.4860714285714</v>
      </c>
      <c r="O140" s="73" t="n">
        <f aca="false">-SUM(I140:J140,K140/1.12)*L140</f>
        <v>-0</v>
      </c>
      <c r="P140" s="73" t="n">
        <v>162.38</v>
      </c>
      <c r="Q140" s="73"/>
      <c r="R140" s="73"/>
      <c r="S140" s="73"/>
      <c r="T140" s="74"/>
      <c r="U140" s="74"/>
      <c r="V140" s="74"/>
      <c r="W140" s="74"/>
      <c r="X140" s="74"/>
      <c r="Y140" s="73"/>
      <c r="Z140" s="73"/>
      <c r="AA140" s="73"/>
      <c r="AB140" s="73"/>
      <c r="AC140" s="74"/>
      <c r="AD140" s="74"/>
      <c r="AE140" s="75"/>
      <c r="AF140" s="75"/>
      <c r="AG140" s="73" t="n">
        <f aca="false">-SUM(N140:AF140)</f>
        <v>-181.866071428571</v>
      </c>
      <c r="AH140" s="29" t="n">
        <f aca="false">SUM(H140:K140)+AG140+O140</f>
        <v>0.00392857142858816</v>
      </c>
    </row>
    <row r="141" s="76" customFormat="true" ht="21" hidden="false" customHeight="true" outlineLevel="0" collapsed="false">
      <c r="A141" s="69" t="n">
        <v>43363</v>
      </c>
      <c r="B141" s="70"/>
      <c r="C141" s="20" t="s">
        <v>747</v>
      </c>
      <c r="D141" s="20" t="s">
        <v>814</v>
      </c>
      <c r="E141" s="20" t="s">
        <v>278</v>
      </c>
      <c r="F141" s="21" t="n">
        <v>31531</v>
      </c>
      <c r="G141" s="22" t="s">
        <v>651</v>
      </c>
      <c r="H141" s="71"/>
      <c r="I141" s="71"/>
      <c r="J141" s="71"/>
      <c r="K141" s="71" t="n">
        <v>157.5</v>
      </c>
      <c r="L141" s="72"/>
      <c r="M141" s="73" t="n">
        <f aca="false">SUM(H141:J141,K141/1.12)</f>
        <v>140.625</v>
      </c>
      <c r="N141" s="73" t="n">
        <f aca="false">K141/1.12*0.12</f>
        <v>16.875</v>
      </c>
      <c r="O141" s="73" t="n">
        <f aca="false">-SUM(I141:J141,K141/1.12)*L141</f>
        <v>-0</v>
      </c>
      <c r="P141" s="73" t="n">
        <v>140.63</v>
      </c>
      <c r="Q141" s="73"/>
      <c r="R141" s="73"/>
      <c r="S141" s="73"/>
      <c r="T141" s="74"/>
      <c r="U141" s="74"/>
      <c r="V141" s="74"/>
      <c r="W141" s="74"/>
      <c r="X141" s="74"/>
      <c r="Y141" s="73"/>
      <c r="Z141" s="73"/>
      <c r="AA141" s="73"/>
      <c r="AB141" s="73"/>
      <c r="AC141" s="74"/>
      <c r="AD141" s="74"/>
      <c r="AE141" s="75"/>
      <c r="AF141" s="75"/>
      <c r="AG141" s="73" t="n">
        <f aca="false">-SUM(N141:AF141)</f>
        <v>-157.505</v>
      </c>
      <c r="AH141" s="29" t="n">
        <f aca="false">SUM(H141:K141)+AG141+O141</f>
        <v>-0.00499999999999545</v>
      </c>
    </row>
    <row r="142" s="76" customFormat="true" ht="21" hidden="false" customHeight="true" outlineLevel="0" collapsed="false">
      <c r="A142" s="69" t="n">
        <v>43363</v>
      </c>
      <c r="B142" s="70"/>
      <c r="C142" s="20" t="s">
        <v>63</v>
      </c>
      <c r="D142" s="20" t="s">
        <v>64</v>
      </c>
      <c r="E142" s="20" t="s">
        <v>65</v>
      </c>
      <c r="F142" s="21" t="n">
        <v>135972</v>
      </c>
      <c r="G142" s="21" t="s">
        <v>913</v>
      </c>
      <c r="H142" s="71"/>
      <c r="I142" s="71"/>
      <c r="J142" s="71" t="n">
        <v>336.95</v>
      </c>
      <c r="K142" s="71"/>
      <c r="L142" s="72"/>
      <c r="M142" s="73" t="n">
        <f aca="false">SUM(H142:J142,K142/1.12)</f>
        <v>336.95</v>
      </c>
      <c r="N142" s="73" t="n">
        <f aca="false">K142/1.12*0.12</f>
        <v>0</v>
      </c>
      <c r="O142" s="73" t="n">
        <f aca="false">-SUM(I142:J142,K142/1.12)*L142</f>
        <v>-0</v>
      </c>
      <c r="P142" s="73" t="n">
        <v>336.95</v>
      </c>
      <c r="Q142" s="73"/>
      <c r="R142" s="73"/>
      <c r="S142" s="73"/>
      <c r="T142" s="74"/>
      <c r="U142" s="74"/>
      <c r="V142" s="74"/>
      <c r="W142" s="74"/>
      <c r="X142" s="74"/>
      <c r="Y142" s="73"/>
      <c r="Z142" s="73"/>
      <c r="AA142" s="73"/>
      <c r="AB142" s="73"/>
      <c r="AC142" s="74"/>
      <c r="AD142" s="74"/>
      <c r="AE142" s="75"/>
      <c r="AF142" s="75"/>
      <c r="AG142" s="73" t="n">
        <f aca="false">-SUM(N142:AF142)</f>
        <v>-336.95</v>
      </c>
      <c r="AH142" s="29" t="n">
        <f aca="false">SUM(H142:K142)+AG142+O142</f>
        <v>0</v>
      </c>
    </row>
    <row r="143" s="76" customFormat="true" ht="24" hidden="false" customHeight="true" outlineLevel="0" collapsed="false">
      <c r="A143" s="69" t="n">
        <v>43363</v>
      </c>
      <c r="B143" s="70"/>
      <c r="C143" s="20" t="s">
        <v>63</v>
      </c>
      <c r="D143" s="20" t="s">
        <v>64</v>
      </c>
      <c r="E143" s="20" t="s">
        <v>65</v>
      </c>
      <c r="F143" s="21" t="n">
        <v>135972</v>
      </c>
      <c r="G143" s="22" t="s">
        <v>914</v>
      </c>
      <c r="H143" s="71"/>
      <c r="I143" s="71"/>
      <c r="J143" s="71"/>
      <c r="K143" s="71" t="n">
        <f aca="false">96.34+11.56</f>
        <v>107.9</v>
      </c>
      <c r="L143" s="72"/>
      <c r="M143" s="73" t="n">
        <f aca="false">SUM(H143:J143,K143/1.12)</f>
        <v>96.3392857142857</v>
      </c>
      <c r="N143" s="73" t="n">
        <f aca="false">K143/1.12*0.12</f>
        <v>11.5607142857143</v>
      </c>
      <c r="O143" s="73" t="n">
        <f aca="false">-SUM(I143:J143,K143/1.12)*L143</f>
        <v>-0</v>
      </c>
      <c r="P143" s="73" t="n">
        <v>96.34</v>
      </c>
      <c r="Q143" s="73"/>
      <c r="R143" s="73"/>
      <c r="S143" s="73"/>
      <c r="T143" s="74"/>
      <c r="U143" s="74"/>
      <c r="V143" s="74"/>
      <c r="W143" s="74"/>
      <c r="X143" s="74"/>
      <c r="Y143" s="73"/>
      <c r="Z143" s="73"/>
      <c r="AA143" s="73"/>
      <c r="AB143" s="73"/>
      <c r="AC143" s="74"/>
      <c r="AD143" s="74"/>
      <c r="AE143" s="75"/>
      <c r="AF143" s="75"/>
      <c r="AG143" s="73" t="n">
        <f aca="false">-SUM(N143:AF143)</f>
        <v>-107.900714285714</v>
      </c>
      <c r="AH143" s="29" t="n">
        <f aca="false">SUM(H143:K143)+AG143+O143</f>
        <v>-0.000714285714281004</v>
      </c>
    </row>
    <row r="144" s="76" customFormat="true" ht="24" hidden="false" customHeight="true" outlineLevel="0" collapsed="false">
      <c r="A144" s="69" t="n">
        <v>43363</v>
      </c>
      <c r="B144" s="70"/>
      <c r="C144" s="20" t="s">
        <v>747</v>
      </c>
      <c r="D144" s="20" t="s">
        <v>814</v>
      </c>
      <c r="E144" s="20" t="s">
        <v>278</v>
      </c>
      <c r="F144" s="21" t="n">
        <v>89587</v>
      </c>
      <c r="G144" s="22" t="s">
        <v>457</v>
      </c>
      <c r="H144" s="71"/>
      <c r="I144" s="71"/>
      <c r="J144" s="71"/>
      <c r="K144" s="71" t="n">
        <v>1022.57</v>
      </c>
      <c r="L144" s="72"/>
      <c r="M144" s="73" t="n">
        <f aca="false">SUM(H144:J144,K144/1.12)</f>
        <v>913.008928571429</v>
      </c>
      <c r="N144" s="73" t="n">
        <f aca="false">K144/1.12*0.12</f>
        <v>109.561071428571</v>
      </c>
      <c r="O144" s="73" t="n">
        <f aca="false">-SUM(I144:J144,K144/1.12)*L144</f>
        <v>-0</v>
      </c>
      <c r="P144" s="73" t="n">
        <v>913.01</v>
      </c>
      <c r="Q144" s="73"/>
      <c r="R144" s="73"/>
      <c r="S144" s="73"/>
      <c r="T144" s="74"/>
      <c r="U144" s="74"/>
      <c r="V144" s="74"/>
      <c r="W144" s="74"/>
      <c r="X144" s="74"/>
      <c r="Y144" s="73"/>
      <c r="Z144" s="73"/>
      <c r="AA144" s="73"/>
      <c r="AB144" s="73"/>
      <c r="AC144" s="74"/>
      <c r="AD144" s="74"/>
      <c r="AE144" s="75"/>
      <c r="AF144" s="75"/>
      <c r="AG144" s="73" t="n">
        <f aca="false">-SUM(N144:AF144)</f>
        <v>-1022.57107142857</v>
      </c>
      <c r="AH144" s="29" t="n">
        <f aca="false">SUM(H144:K144)+AG144+O144</f>
        <v>-0.00107142857132203</v>
      </c>
    </row>
    <row r="145" s="76" customFormat="true" ht="21" hidden="false" customHeight="true" outlineLevel="0" collapsed="false">
      <c r="A145" s="69" t="n">
        <v>43362</v>
      </c>
      <c r="B145" s="70"/>
      <c r="C145" s="20" t="s">
        <v>707</v>
      </c>
      <c r="D145" s="20" t="s">
        <v>708</v>
      </c>
      <c r="E145" s="20" t="s">
        <v>709</v>
      </c>
      <c r="F145" s="21" t="n">
        <v>192290</v>
      </c>
      <c r="G145" s="22" t="s">
        <v>40</v>
      </c>
      <c r="H145" s="71"/>
      <c r="I145" s="71"/>
      <c r="J145" s="71"/>
      <c r="K145" s="71" t="n">
        <v>170</v>
      </c>
      <c r="L145" s="72"/>
      <c r="M145" s="73" t="n">
        <f aca="false">SUM(H145:J145,K145/1.12)</f>
        <v>151.785714285714</v>
      </c>
      <c r="N145" s="73" t="n">
        <f aca="false">K145/1.12*0.12</f>
        <v>18.2142857142857</v>
      </c>
      <c r="O145" s="73" t="n">
        <f aca="false">-SUM(I145:J145,K145/1.12)*L145</f>
        <v>-0</v>
      </c>
      <c r="P145" s="73"/>
      <c r="Q145" s="73" t="n">
        <v>151.79</v>
      </c>
      <c r="R145" s="73"/>
      <c r="S145" s="73"/>
      <c r="T145" s="74"/>
      <c r="U145" s="74"/>
      <c r="V145" s="74"/>
      <c r="W145" s="74"/>
      <c r="X145" s="74"/>
      <c r="Y145" s="73"/>
      <c r="Z145" s="73"/>
      <c r="AA145" s="73"/>
      <c r="AB145" s="73"/>
      <c r="AC145" s="74"/>
      <c r="AD145" s="74"/>
      <c r="AE145" s="75"/>
      <c r="AF145" s="75"/>
      <c r="AG145" s="73" t="n">
        <f aca="false">-SUM(N145:AF145)</f>
        <v>-170.004285714286</v>
      </c>
      <c r="AH145" s="29" t="n">
        <f aca="false">SUM(H145:K145)+AG145+O145</f>
        <v>-0.00428571428571445</v>
      </c>
    </row>
    <row r="146" s="76" customFormat="true" ht="24" hidden="false" customHeight="true" outlineLevel="0" collapsed="false">
      <c r="A146" s="69" t="n">
        <v>43363</v>
      </c>
      <c r="B146" s="70"/>
      <c r="C146" s="148" t="s">
        <v>915</v>
      </c>
      <c r="D146" s="20" t="s">
        <v>274</v>
      </c>
      <c r="E146" s="20" t="s">
        <v>125</v>
      </c>
      <c r="F146" s="21" t="n">
        <v>158120</v>
      </c>
      <c r="G146" s="22" t="s">
        <v>916</v>
      </c>
      <c r="H146" s="71"/>
      <c r="I146" s="71"/>
      <c r="J146" s="71"/>
      <c r="K146" s="71" t="n">
        <v>120</v>
      </c>
      <c r="L146" s="72"/>
      <c r="M146" s="73" t="n">
        <f aca="false">SUM(H146:J146,K146/1.12)</f>
        <v>107.142857142857</v>
      </c>
      <c r="N146" s="73" t="n">
        <f aca="false">K146/1.12*0.12</f>
        <v>12.8571428571429</v>
      </c>
      <c r="O146" s="73" t="n">
        <f aca="false">-SUM(I146:J146,K146/1.12)*L146</f>
        <v>-0</v>
      </c>
      <c r="P146" s="73"/>
      <c r="Q146" s="73"/>
      <c r="R146" s="73"/>
      <c r="S146" s="73" t="n">
        <v>107.14</v>
      </c>
      <c r="T146" s="74"/>
      <c r="U146" s="74"/>
      <c r="V146" s="74"/>
      <c r="W146" s="74"/>
      <c r="X146" s="74"/>
      <c r="Y146" s="73"/>
      <c r="Z146" s="73"/>
      <c r="AA146" s="73"/>
      <c r="AB146" s="73"/>
      <c r="AC146" s="74"/>
      <c r="AD146" s="74"/>
      <c r="AE146" s="75"/>
      <c r="AF146" s="75"/>
      <c r="AG146" s="73" t="n">
        <f aca="false">-SUM(N146:AF146)</f>
        <v>-119.997142857143</v>
      </c>
      <c r="AH146" s="29" t="n">
        <f aca="false">SUM(H146:K146)+AG146+O146</f>
        <v>0.00285714285713823</v>
      </c>
    </row>
    <row r="147" s="76" customFormat="true" ht="24" hidden="false" customHeight="true" outlineLevel="0" collapsed="false">
      <c r="A147" s="69" t="n">
        <v>43363</v>
      </c>
      <c r="B147" s="70"/>
      <c r="C147" s="20" t="s">
        <v>68</v>
      </c>
      <c r="D147" s="20"/>
      <c r="E147" s="20"/>
      <c r="F147" s="21"/>
      <c r="G147" s="22" t="s">
        <v>170</v>
      </c>
      <c r="H147" s="71" t="n">
        <v>30</v>
      </c>
      <c r="I147" s="71"/>
      <c r="J147" s="71"/>
      <c r="K147" s="71"/>
      <c r="L147" s="72"/>
      <c r="M147" s="73" t="n">
        <f aca="false">SUM(H147:J147,K147/1.12)</f>
        <v>30</v>
      </c>
      <c r="N147" s="73" t="n">
        <f aca="false">K147/1.12*0.12</f>
        <v>0</v>
      </c>
      <c r="O147" s="73" t="n">
        <f aca="false">-SUM(I147:J147,K147/1.12)*L147</f>
        <v>-0</v>
      </c>
      <c r="P147" s="73"/>
      <c r="Q147" s="73"/>
      <c r="R147" s="73"/>
      <c r="S147" s="73"/>
      <c r="T147" s="74"/>
      <c r="U147" s="74"/>
      <c r="V147" s="74"/>
      <c r="W147" s="74"/>
      <c r="X147" s="74"/>
      <c r="Y147" s="73"/>
      <c r="Z147" s="73"/>
      <c r="AA147" s="73" t="n">
        <v>30</v>
      </c>
      <c r="AB147" s="73"/>
      <c r="AC147" s="74"/>
      <c r="AD147" s="74"/>
      <c r="AE147" s="75"/>
      <c r="AF147" s="75"/>
      <c r="AG147" s="73" t="n">
        <f aca="false">-SUM(N147:AF147)</f>
        <v>-30</v>
      </c>
      <c r="AH147" s="29" t="n">
        <f aca="false">SUM(H147:K147)+AG147+O147</f>
        <v>0</v>
      </c>
    </row>
    <row r="148" s="76" customFormat="true" ht="24" hidden="false" customHeight="true" outlineLevel="0" collapsed="false">
      <c r="A148" s="69" t="n">
        <v>43363</v>
      </c>
      <c r="B148" s="70"/>
      <c r="C148" s="20" t="s">
        <v>520</v>
      </c>
      <c r="D148" s="20" t="s">
        <v>521</v>
      </c>
      <c r="E148" s="20" t="s">
        <v>175</v>
      </c>
      <c r="F148" s="21" t="n">
        <v>1660</v>
      </c>
      <c r="G148" s="22" t="s">
        <v>831</v>
      </c>
      <c r="H148" s="71"/>
      <c r="I148" s="71"/>
      <c r="J148" s="71"/>
      <c r="K148" s="71" t="n">
        <v>144.69</v>
      </c>
      <c r="L148" s="72"/>
      <c r="M148" s="73" t="n">
        <f aca="false">SUM(H148:J148,K148/1.12)</f>
        <v>129.1875</v>
      </c>
      <c r="N148" s="73" t="n">
        <f aca="false">K148/1.12*0.12</f>
        <v>15.5025</v>
      </c>
      <c r="O148" s="73" t="n">
        <f aca="false">-SUM(I148:J148,K148/1.12)*L148</f>
        <v>-0</v>
      </c>
      <c r="P148" s="73" t="n">
        <v>129.19</v>
      </c>
      <c r="Q148" s="73"/>
      <c r="R148" s="73"/>
      <c r="S148" s="73"/>
      <c r="T148" s="74"/>
      <c r="U148" s="74"/>
      <c r="V148" s="74"/>
      <c r="W148" s="74"/>
      <c r="X148" s="74"/>
      <c r="Y148" s="73"/>
      <c r="Z148" s="73"/>
      <c r="AA148" s="73"/>
      <c r="AB148" s="73"/>
      <c r="AC148" s="74"/>
      <c r="AD148" s="74"/>
      <c r="AE148" s="75"/>
      <c r="AF148" s="75"/>
      <c r="AG148" s="73" t="n">
        <f aca="false">-SUM(N148:AF148)</f>
        <v>-144.6925</v>
      </c>
      <c r="AH148" s="29" t="n">
        <f aca="false">SUM(H148:K148)+AG148+O148</f>
        <v>-0.00249999999999773</v>
      </c>
    </row>
    <row r="149" s="76" customFormat="true" ht="21" hidden="false" customHeight="true" outlineLevel="0" collapsed="false">
      <c r="A149" s="69" t="n">
        <v>43364</v>
      </c>
      <c r="B149" s="70"/>
      <c r="C149" s="20" t="s">
        <v>63</v>
      </c>
      <c r="D149" s="20" t="s">
        <v>64</v>
      </c>
      <c r="E149" s="20" t="s">
        <v>65</v>
      </c>
      <c r="F149" s="21" t="n">
        <v>113095</v>
      </c>
      <c r="G149" s="22" t="s">
        <v>917</v>
      </c>
      <c r="H149" s="71"/>
      <c r="I149" s="71"/>
      <c r="J149" s="71"/>
      <c r="K149" s="71" t="n">
        <f aca="false">398.62+47.83</f>
        <v>446.45</v>
      </c>
      <c r="L149" s="72"/>
      <c r="M149" s="73" t="n">
        <f aca="false">SUM(H149:J149,K149/1.12)</f>
        <v>398.616071428571</v>
      </c>
      <c r="N149" s="73" t="n">
        <f aca="false">K149/1.12*0.12</f>
        <v>47.8339285714286</v>
      </c>
      <c r="O149" s="73" t="n">
        <f aca="false">-SUM(I149:J149,K149/1.12)*L149</f>
        <v>-0</v>
      </c>
      <c r="P149" s="73" t="n">
        <v>398.62</v>
      </c>
      <c r="Q149" s="73"/>
      <c r="R149" s="73"/>
      <c r="S149" s="73"/>
      <c r="T149" s="74"/>
      <c r="U149" s="74"/>
      <c r="V149" s="74"/>
      <c r="W149" s="74"/>
      <c r="X149" s="74"/>
      <c r="Y149" s="73"/>
      <c r="Z149" s="73"/>
      <c r="AA149" s="73"/>
      <c r="AB149" s="73"/>
      <c r="AC149" s="74"/>
      <c r="AD149" s="74"/>
      <c r="AE149" s="75"/>
      <c r="AF149" s="75"/>
      <c r="AG149" s="73" t="n">
        <f aca="false">-SUM(N149:AF149)</f>
        <v>-446.453928571429</v>
      </c>
      <c r="AH149" s="29" t="n">
        <f aca="false">SUM(H149:K149)+AG149+O149</f>
        <v>-0.00392857142855974</v>
      </c>
    </row>
    <row r="150" s="76" customFormat="true" ht="24" hidden="false" customHeight="true" outlineLevel="0" collapsed="false">
      <c r="A150" s="69" t="n">
        <v>43364</v>
      </c>
      <c r="B150" s="70"/>
      <c r="C150" s="20" t="s">
        <v>63</v>
      </c>
      <c r="D150" s="20" t="s">
        <v>64</v>
      </c>
      <c r="E150" s="20" t="s">
        <v>65</v>
      </c>
      <c r="F150" s="21" t="n">
        <v>113095</v>
      </c>
      <c r="G150" s="22" t="s">
        <v>918</v>
      </c>
      <c r="H150" s="71"/>
      <c r="I150" s="71"/>
      <c r="J150" s="71" t="n">
        <v>351.9</v>
      </c>
      <c r="K150" s="71"/>
      <c r="L150" s="72"/>
      <c r="M150" s="73" t="n">
        <f aca="false">SUM(H150:J150,K150/1.12)</f>
        <v>351.9</v>
      </c>
      <c r="N150" s="73" t="n">
        <f aca="false">K150/1.12*0.12</f>
        <v>0</v>
      </c>
      <c r="O150" s="73" t="n">
        <f aca="false">-SUM(I150:J150,K150/1.12)*L150</f>
        <v>-0</v>
      </c>
      <c r="P150" s="73" t="n">
        <v>351.9</v>
      </c>
      <c r="Q150" s="73"/>
      <c r="R150" s="73"/>
      <c r="S150" s="73"/>
      <c r="T150" s="74"/>
      <c r="U150" s="74"/>
      <c r="V150" s="74"/>
      <c r="W150" s="74"/>
      <c r="X150" s="74"/>
      <c r="Y150" s="73"/>
      <c r="Z150" s="73"/>
      <c r="AA150" s="73"/>
      <c r="AB150" s="73"/>
      <c r="AC150" s="74"/>
      <c r="AD150" s="74"/>
      <c r="AE150" s="75"/>
      <c r="AF150" s="75"/>
      <c r="AG150" s="73" t="n">
        <f aca="false">-SUM(N150:AF150)</f>
        <v>-351.9</v>
      </c>
      <c r="AH150" s="29" t="n">
        <f aca="false">SUM(H150:K150)+AG150+O150</f>
        <v>0</v>
      </c>
    </row>
    <row r="151" s="76" customFormat="true" ht="21" hidden="false" customHeight="true" outlineLevel="0" collapsed="false">
      <c r="A151" s="69" t="n">
        <v>43364</v>
      </c>
      <c r="B151" s="70"/>
      <c r="C151" s="20" t="s">
        <v>707</v>
      </c>
      <c r="D151" s="20" t="s">
        <v>708</v>
      </c>
      <c r="E151" s="20" t="s">
        <v>709</v>
      </c>
      <c r="F151" s="21" t="n">
        <v>102133</v>
      </c>
      <c r="G151" s="22" t="s">
        <v>40</v>
      </c>
      <c r="H151" s="71"/>
      <c r="I151" s="71"/>
      <c r="J151" s="71"/>
      <c r="K151" s="71" t="n">
        <v>170</v>
      </c>
      <c r="L151" s="72"/>
      <c r="M151" s="73" t="n">
        <f aca="false">SUM(H151:J151,K151/1.12)</f>
        <v>151.785714285714</v>
      </c>
      <c r="N151" s="73" t="n">
        <f aca="false">K151/1.12*0.12</f>
        <v>18.2142857142857</v>
      </c>
      <c r="O151" s="73" t="n">
        <f aca="false">-SUM(I151:J151,K151/1.12)*L151</f>
        <v>-0</v>
      </c>
      <c r="P151" s="73"/>
      <c r="Q151" s="73" t="n">
        <v>151.79</v>
      </c>
      <c r="R151" s="73"/>
      <c r="S151" s="73"/>
      <c r="T151" s="74"/>
      <c r="U151" s="74"/>
      <c r="V151" s="74"/>
      <c r="W151" s="74"/>
      <c r="X151" s="74"/>
      <c r="Y151" s="73"/>
      <c r="Z151" s="73"/>
      <c r="AA151" s="73"/>
      <c r="AB151" s="73"/>
      <c r="AC151" s="74"/>
      <c r="AD151" s="74"/>
      <c r="AE151" s="75"/>
      <c r="AF151" s="75"/>
      <c r="AG151" s="73" t="n">
        <f aca="false">-SUM(N151:AF151)</f>
        <v>-170.004285714286</v>
      </c>
      <c r="AH151" s="29" t="n">
        <f aca="false">SUM(H151:K151)+AG151+O151</f>
        <v>-0.00428571428571445</v>
      </c>
    </row>
    <row r="152" s="76" customFormat="true" ht="24" hidden="false" customHeight="true" outlineLevel="0" collapsed="false">
      <c r="A152" s="69" t="n">
        <v>43364</v>
      </c>
      <c r="B152" s="70"/>
      <c r="C152" s="20" t="s">
        <v>747</v>
      </c>
      <c r="D152" s="20" t="s">
        <v>814</v>
      </c>
      <c r="E152" s="20" t="s">
        <v>278</v>
      </c>
      <c r="F152" s="21" t="n">
        <v>31908</v>
      </c>
      <c r="G152" s="22" t="s">
        <v>919</v>
      </c>
      <c r="H152" s="71"/>
      <c r="I152" s="71"/>
      <c r="J152" s="71"/>
      <c r="K152" s="71" t="n">
        <v>60</v>
      </c>
      <c r="L152" s="72"/>
      <c r="M152" s="73" t="n">
        <f aca="false">SUM(H152:J152,K152/1.12)</f>
        <v>53.5714285714286</v>
      </c>
      <c r="N152" s="73" t="n">
        <f aca="false">K152/1.12*0.12</f>
        <v>6.42857142857143</v>
      </c>
      <c r="O152" s="73" t="n">
        <f aca="false">-SUM(I152:J152,K152/1.12)*L152</f>
        <v>-0</v>
      </c>
      <c r="P152" s="73"/>
      <c r="Q152" s="73"/>
      <c r="R152" s="73"/>
      <c r="S152" s="73"/>
      <c r="T152" s="74"/>
      <c r="U152" s="74"/>
      <c r="V152" s="74"/>
      <c r="W152" s="74"/>
      <c r="X152" s="74"/>
      <c r="Y152" s="73"/>
      <c r="Z152" s="73"/>
      <c r="AA152" s="73"/>
      <c r="AB152" s="73" t="n">
        <v>53.57</v>
      </c>
      <c r="AC152" s="74"/>
      <c r="AD152" s="74"/>
      <c r="AE152" s="75"/>
      <c r="AF152" s="75"/>
      <c r="AG152" s="73" t="n">
        <f aca="false">-SUM(N152:AF152)</f>
        <v>-59.9985714285714</v>
      </c>
      <c r="AH152" s="29" t="n">
        <f aca="false">SUM(H152:K152)+AG152+O152</f>
        <v>0.00142857142856911</v>
      </c>
    </row>
    <row r="153" s="76" customFormat="true" ht="24" hidden="false" customHeight="true" outlineLevel="0" collapsed="false">
      <c r="A153" s="69" t="n">
        <v>43364</v>
      </c>
      <c r="B153" s="70"/>
      <c r="C153" s="20" t="s">
        <v>615</v>
      </c>
      <c r="D153" s="20"/>
      <c r="E153" s="20"/>
      <c r="F153" s="21"/>
      <c r="G153" s="22" t="s">
        <v>548</v>
      </c>
      <c r="H153" s="71"/>
      <c r="I153" s="71"/>
      <c r="J153" s="71" t="n">
        <v>266</v>
      </c>
      <c r="K153" s="71"/>
      <c r="L153" s="72"/>
      <c r="M153" s="73" t="n">
        <f aca="false">SUM(H153:J153,K153/1.12)</f>
        <v>266</v>
      </c>
      <c r="N153" s="73" t="n">
        <f aca="false">K153/1.12*0.12</f>
        <v>0</v>
      </c>
      <c r="O153" s="73" t="n">
        <f aca="false">-SUM(I153:J153,K153/1.12)*L153</f>
        <v>-0</v>
      </c>
      <c r="P153" s="73" t="n">
        <v>266</v>
      </c>
      <c r="Q153" s="73"/>
      <c r="R153" s="73"/>
      <c r="S153" s="73"/>
      <c r="T153" s="74"/>
      <c r="U153" s="74"/>
      <c r="V153" s="74"/>
      <c r="W153" s="74"/>
      <c r="X153" s="74"/>
      <c r="Y153" s="73"/>
      <c r="Z153" s="73"/>
      <c r="AA153" s="73"/>
      <c r="AB153" s="73"/>
      <c r="AC153" s="74"/>
      <c r="AD153" s="74"/>
      <c r="AE153" s="75"/>
      <c r="AF153" s="75"/>
      <c r="AG153" s="73" t="n">
        <f aca="false">-SUM(N153:AF153)</f>
        <v>-266</v>
      </c>
      <c r="AH153" s="29" t="n">
        <f aca="false">SUM(H153:K153)+AG153+O153</f>
        <v>0</v>
      </c>
    </row>
    <row r="154" s="76" customFormat="true" ht="24" hidden="false" customHeight="true" outlineLevel="0" collapsed="false">
      <c r="A154" s="69" t="n">
        <v>43371</v>
      </c>
      <c r="B154" s="70"/>
      <c r="C154" s="20" t="s">
        <v>351</v>
      </c>
      <c r="D154" s="20" t="s">
        <v>591</v>
      </c>
      <c r="E154" s="20" t="s">
        <v>56</v>
      </c>
      <c r="F154" s="21" t="n">
        <v>209</v>
      </c>
      <c r="G154" s="22" t="s">
        <v>592</v>
      </c>
      <c r="H154" s="71"/>
      <c r="I154" s="71"/>
      <c r="J154" s="71"/>
      <c r="K154" s="71" t="n">
        <v>1400</v>
      </c>
      <c r="L154" s="72"/>
      <c r="M154" s="73" t="n">
        <f aca="false">SUM(H154:J154,K154/1.12)</f>
        <v>1250</v>
      </c>
      <c r="N154" s="73" t="n">
        <f aca="false">K154/1.12*0.12</f>
        <v>150</v>
      </c>
      <c r="O154" s="73" t="n">
        <f aca="false">-SUM(I154:J154,K154/1.12)*L154</f>
        <v>-0</v>
      </c>
      <c r="P154" s="73"/>
      <c r="Q154" s="73"/>
      <c r="R154" s="73"/>
      <c r="S154" s="73"/>
      <c r="T154" s="74"/>
      <c r="U154" s="74"/>
      <c r="V154" s="74"/>
      <c r="W154" s="74"/>
      <c r="X154" s="74"/>
      <c r="Y154" s="73"/>
      <c r="Z154" s="73" t="n">
        <v>1250</v>
      </c>
      <c r="AA154" s="73"/>
      <c r="AB154" s="73"/>
      <c r="AC154" s="74"/>
      <c r="AD154" s="74"/>
      <c r="AE154" s="75"/>
      <c r="AF154" s="75"/>
      <c r="AG154" s="73" t="n">
        <f aca="false">-SUM(N154:AF154)</f>
        <v>-1400</v>
      </c>
      <c r="AH154" s="29" t="n">
        <f aca="false">SUM(H154:K154)+AG154+O154</f>
        <v>0</v>
      </c>
    </row>
    <row r="155" s="76" customFormat="true" ht="24" hidden="false" customHeight="true" outlineLevel="0" collapsed="false">
      <c r="A155" s="69" t="n">
        <v>43371</v>
      </c>
      <c r="B155" s="70"/>
      <c r="C155" s="20" t="s">
        <v>96</v>
      </c>
      <c r="D155" s="20"/>
      <c r="E155" s="20"/>
      <c r="F155" s="21"/>
      <c r="G155" s="22" t="s">
        <v>812</v>
      </c>
      <c r="H155" s="71" t="n">
        <v>25</v>
      </c>
      <c r="I155" s="71"/>
      <c r="J155" s="71"/>
      <c r="K155" s="71"/>
      <c r="L155" s="72"/>
      <c r="M155" s="73" t="n">
        <f aca="false">SUM(H155:J155,K155/1.12)</f>
        <v>25</v>
      </c>
      <c r="N155" s="73" t="n">
        <f aca="false">K155/1.12*0.12</f>
        <v>0</v>
      </c>
      <c r="O155" s="73" t="n">
        <f aca="false">-SUM(I155:J155,K155/1.12)*L155</f>
        <v>-0</v>
      </c>
      <c r="P155" s="73"/>
      <c r="Q155" s="73"/>
      <c r="R155" s="73"/>
      <c r="S155" s="73"/>
      <c r="T155" s="74"/>
      <c r="U155" s="74"/>
      <c r="V155" s="74"/>
      <c r="W155" s="74"/>
      <c r="X155" s="74"/>
      <c r="Y155" s="73"/>
      <c r="Z155" s="73"/>
      <c r="AA155" s="73" t="n">
        <v>25</v>
      </c>
      <c r="AB155" s="73"/>
      <c r="AC155" s="74"/>
      <c r="AD155" s="74"/>
      <c r="AE155" s="75"/>
      <c r="AF155" s="75"/>
      <c r="AG155" s="73" t="n">
        <f aca="false">-SUM(N155:AF155)</f>
        <v>-25</v>
      </c>
      <c r="AH155" s="29" t="n">
        <f aca="false">SUM(H155:K155)+AG155+O155</f>
        <v>0</v>
      </c>
    </row>
    <row r="156" s="76" customFormat="true" ht="24" hidden="false" customHeight="true" outlineLevel="0" collapsed="false">
      <c r="A156" s="69" t="n">
        <v>43371</v>
      </c>
      <c r="B156" s="70"/>
      <c r="C156" s="20" t="s">
        <v>59</v>
      </c>
      <c r="D156" s="20" t="s">
        <v>60</v>
      </c>
      <c r="E156" s="20" t="s">
        <v>61</v>
      </c>
      <c r="F156" s="21" t="n">
        <v>70110</v>
      </c>
      <c r="G156" s="22" t="s">
        <v>920</v>
      </c>
      <c r="H156" s="71"/>
      <c r="I156" s="71"/>
      <c r="J156" s="71"/>
      <c r="K156" s="71" t="n">
        <v>293</v>
      </c>
      <c r="L156" s="72"/>
      <c r="M156" s="73" t="n">
        <f aca="false">SUM(H156:J156,K156/1.12)</f>
        <v>261.607142857143</v>
      </c>
      <c r="N156" s="73" t="n">
        <f aca="false">K156/1.12*0.12</f>
        <v>31.3928571428571</v>
      </c>
      <c r="O156" s="73" t="n">
        <f aca="false">-SUM(I156:J156,K156/1.12)*L156</f>
        <v>-0</v>
      </c>
      <c r="P156" s="73"/>
      <c r="Q156" s="73"/>
      <c r="R156" s="73"/>
      <c r="S156" s="73"/>
      <c r="T156" s="74" t="n">
        <v>261.61</v>
      </c>
      <c r="U156" s="74"/>
      <c r="V156" s="74"/>
      <c r="W156" s="74"/>
      <c r="X156" s="74"/>
      <c r="Y156" s="73"/>
      <c r="Z156" s="73"/>
      <c r="AA156" s="73"/>
      <c r="AB156" s="73"/>
      <c r="AC156" s="74"/>
      <c r="AD156" s="74"/>
      <c r="AE156" s="75"/>
      <c r="AF156" s="75"/>
      <c r="AG156" s="73" t="n">
        <f aca="false">-SUM(N156:AF156)</f>
        <v>-293.002857142857</v>
      </c>
      <c r="AH156" s="29" t="n">
        <f aca="false">SUM(H156:K156)+AG156+O156</f>
        <v>-0.00285714285712402</v>
      </c>
    </row>
    <row r="157" s="76" customFormat="true" ht="21" hidden="false" customHeight="true" outlineLevel="0" collapsed="false">
      <c r="A157" s="69" t="n">
        <v>43371</v>
      </c>
      <c r="B157" s="70"/>
      <c r="C157" s="20" t="s">
        <v>707</v>
      </c>
      <c r="D157" s="20" t="s">
        <v>708</v>
      </c>
      <c r="E157" s="20" t="s">
        <v>709</v>
      </c>
      <c r="F157" s="21" t="n">
        <v>112522</v>
      </c>
      <c r="G157" s="22" t="s">
        <v>40</v>
      </c>
      <c r="H157" s="71"/>
      <c r="I157" s="71"/>
      <c r="J157" s="71"/>
      <c r="K157" s="71" t="n">
        <v>170</v>
      </c>
      <c r="L157" s="72"/>
      <c r="M157" s="73" t="n">
        <f aca="false">SUM(H157:J157,K157/1.12)</f>
        <v>151.785714285714</v>
      </c>
      <c r="N157" s="73" t="n">
        <f aca="false">K157/1.12*0.12</f>
        <v>18.2142857142857</v>
      </c>
      <c r="O157" s="73" t="n">
        <f aca="false">-SUM(I157:J157,K157/1.12)*L157</f>
        <v>-0</v>
      </c>
      <c r="P157" s="73"/>
      <c r="Q157" s="73" t="n">
        <v>151.79</v>
      </c>
      <c r="R157" s="73"/>
      <c r="S157" s="73"/>
      <c r="T157" s="74"/>
      <c r="U157" s="74"/>
      <c r="V157" s="74"/>
      <c r="W157" s="74"/>
      <c r="X157" s="74"/>
      <c r="Y157" s="73"/>
      <c r="Z157" s="73"/>
      <c r="AA157" s="73"/>
      <c r="AB157" s="73"/>
      <c r="AC157" s="74"/>
      <c r="AD157" s="74"/>
      <c r="AE157" s="75"/>
      <c r="AF157" s="75"/>
      <c r="AG157" s="73" t="n">
        <f aca="false">-SUM(N157:AF157)</f>
        <v>-170.004285714286</v>
      </c>
      <c r="AH157" s="29" t="n">
        <f aca="false">SUM(H157:K157)+AG157+O157</f>
        <v>-0.00428571428571445</v>
      </c>
    </row>
    <row r="158" s="76" customFormat="true" ht="24" hidden="false" customHeight="true" outlineLevel="0" collapsed="false">
      <c r="A158" s="69" t="n">
        <v>43371</v>
      </c>
      <c r="B158" s="70"/>
      <c r="C158" s="20" t="s">
        <v>520</v>
      </c>
      <c r="D158" s="20" t="s">
        <v>521</v>
      </c>
      <c r="E158" s="20" t="s">
        <v>175</v>
      </c>
      <c r="F158" s="21" t="n">
        <v>1479</v>
      </c>
      <c r="G158" s="22" t="s">
        <v>921</v>
      </c>
      <c r="H158" s="71"/>
      <c r="I158" s="71"/>
      <c r="J158" s="71"/>
      <c r="K158" s="71" t="n">
        <v>1800</v>
      </c>
      <c r="L158" s="72" t="n">
        <v>0.01</v>
      </c>
      <c r="M158" s="73" t="n">
        <f aca="false">SUM(H158:J158,K158/1.12)</f>
        <v>1607.14285714286</v>
      </c>
      <c r="N158" s="73" t="n">
        <f aca="false">K158/1.12*0.12</f>
        <v>192.857142857143</v>
      </c>
      <c r="O158" s="73" t="n">
        <f aca="false">-SUM(I158:J158,K158/1.12)*L158</f>
        <v>-16.0714285714286</v>
      </c>
      <c r="P158" s="73" t="n">
        <v>1607.14</v>
      </c>
      <c r="Q158" s="73"/>
      <c r="R158" s="73"/>
      <c r="S158" s="73"/>
      <c r="T158" s="74"/>
      <c r="U158" s="74"/>
      <c r="V158" s="74"/>
      <c r="W158" s="74"/>
      <c r="X158" s="74"/>
      <c r="Y158" s="73"/>
      <c r="Z158" s="73"/>
      <c r="AA158" s="73"/>
      <c r="AB158" s="73"/>
      <c r="AC158" s="74"/>
      <c r="AD158" s="74"/>
      <c r="AE158" s="75"/>
      <c r="AF158" s="75"/>
      <c r="AG158" s="73" t="n">
        <f aca="false">-SUM(N158:AF158)</f>
        <v>-1783.92571428571</v>
      </c>
      <c r="AH158" s="29" t="n">
        <f aca="false">SUM(H158:K158)+AG158+O158</f>
        <v>0.00285714285710981</v>
      </c>
    </row>
    <row r="159" s="76" customFormat="true" ht="24" hidden="false" customHeight="true" outlineLevel="0" collapsed="false">
      <c r="A159" s="69" t="n">
        <v>43371</v>
      </c>
      <c r="B159" s="70"/>
      <c r="C159" s="20" t="s">
        <v>41</v>
      </c>
      <c r="D159" s="20" t="s">
        <v>88</v>
      </c>
      <c r="E159" s="20" t="s">
        <v>43</v>
      </c>
      <c r="F159" s="21" t="n">
        <v>2666</v>
      </c>
      <c r="G159" s="22" t="s">
        <v>338</v>
      </c>
      <c r="H159" s="71"/>
      <c r="I159" s="71"/>
      <c r="J159" s="71" t="n">
        <v>220</v>
      </c>
      <c r="K159" s="71"/>
      <c r="L159" s="72"/>
      <c r="M159" s="73" t="n">
        <f aca="false">SUM(H159:J159,K159/1.12)</f>
        <v>220</v>
      </c>
      <c r="N159" s="73" t="n">
        <f aca="false">K159/1.12*0.12</f>
        <v>0</v>
      </c>
      <c r="O159" s="73" t="n">
        <f aca="false">-SUM(I159:J159,K159/1.12)*L159</f>
        <v>-0</v>
      </c>
      <c r="P159" s="73" t="n">
        <v>220</v>
      </c>
      <c r="Q159" s="73"/>
      <c r="R159" s="73"/>
      <c r="S159" s="73"/>
      <c r="T159" s="74"/>
      <c r="U159" s="74"/>
      <c r="V159" s="74"/>
      <c r="W159" s="74"/>
      <c r="X159" s="74"/>
      <c r="Y159" s="73"/>
      <c r="Z159" s="73"/>
      <c r="AA159" s="73"/>
      <c r="AB159" s="73"/>
      <c r="AC159" s="74"/>
      <c r="AD159" s="74"/>
      <c r="AE159" s="75"/>
      <c r="AF159" s="75"/>
      <c r="AG159" s="73" t="n">
        <f aca="false">-SUM(N159:AF159)</f>
        <v>-220</v>
      </c>
      <c r="AH159" s="29" t="n">
        <f aca="false">SUM(H159:K159)+AG159+O159</f>
        <v>0</v>
      </c>
    </row>
    <row r="160" s="76" customFormat="true" ht="24" hidden="false" customHeight="true" outlineLevel="0" collapsed="false">
      <c r="A160" s="69" t="n">
        <v>43371</v>
      </c>
      <c r="B160" s="70"/>
      <c r="C160" s="20" t="s">
        <v>707</v>
      </c>
      <c r="D160" s="20" t="s">
        <v>708</v>
      </c>
      <c r="E160" s="20" t="s">
        <v>709</v>
      </c>
      <c r="F160" s="21" t="n">
        <v>110982</v>
      </c>
      <c r="G160" s="22" t="s">
        <v>40</v>
      </c>
      <c r="H160" s="71"/>
      <c r="I160" s="71"/>
      <c r="J160" s="71"/>
      <c r="K160" s="71" t="n">
        <v>85</v>
      </c>
      <c r="L160" s="72"/>
      <c r="M160" s="73" t="n">
        <f aca="false">SUM(H160:J160,K160/1.12)</f>
        <v>75.8928571428571</v>
      </c>
      <c r="N160" s="73" t="n">
        <f aca="false">K160/1.12*0.12</f>
        <v>9.10714285714286</v>
      </c>
      <c r="O160" s="73" t="n">
        <f aca="false">-SUM(I160:J160,K160/1.12)*L160</f>
        <v>-0</v>
      </c>
      <c r="P160" s="73"/>
      <c r="Q160" s="73" t="n">
        <v>75.89</v>
      </c>
      <c r="R160" s="73"/>
      <c r="S160" s="73"/>
      <c r="T160" s="74"/>
      <c r="U160" s="74"/>
      <c r="V160" s="74"/>
      <c r="W160" s="74"/>
      <c r="X160" s="74"/>
      <c r="Y160" s="73"/>
      <c r="Z160" s="73"/>
      <c r="AA160" s="73"/>
      <c r="AB160" s="73"/>
      <c r="AC160" s="74"/>
      <c r="AD160" s="74"/>
      <c r="AE160" s="75"/>
      <c r="AF160" s="75"/>
      <c r="AG160" s="73" t="n">
        <f aca="false">-SUM(N160:AF160)</f>
        <v>-84.9971428571429</v>
      </c>
      <c r="AH160" s="29" t="n">
        <f aca="false">SUM(H160:K160)+AG160+O160</f>
        <v>0.00285714285713823</v>
      </c>
    </row>
    <row r="161" s="76" customFormat="true" ht="24" hidden="false" customHeight="true" outlineLevel="0" collapsed="false">
      <c r="A161" s="69" t="n">
        <v>43372</v>
      </c>
      <c r="B161" s="70"/>
      <c r="C161" s="20" t="s">
        <v>537</v>
      </c>
      <c r="D161" s="20"/>
      <c r="E161" s="20"/>
      <c r="F161" s="21"/>
      <c r="G161" s="22" t="s">
        <v>922</v>
      </c>
      <c r="H161" s="71" t="n">
        <v>570</v>
      </c>
      <c r="I161" s="71"/>
      <c r="J161" s="71"/>
      <c r="K161" s="71"/>
      <c r="L161" s="72"/>
      <c r="M161" s="73" t="n">
        <f aca="false">SUM(H161:J161,K161/1.12)</f>
        <v>570</v>
      </c>
      <c r="N161" s="73" t="n">
        <f aca="false">K161/1.12*0.12</f>
        <v>0</v>
      </c>
      <c r="O161" s="73" t="n">
        <f aca="false">-SUM(I161:J161,K161/1.12)*L161</f>
        <v>-0</v>
      </c>
      <c r="P161" s="73"/>
      <c r="Q161" s="73"/>
      <c r="R161" s="73"/>
      <c r="S161" s="73"/>
      <c r="T161" s="74"/>
      <c r="U161" s="74"/>
      <c r="V161" s="74"/>
      <c r="W161" s="74"/>
      <c r="X161" s="74"/>
      <c r="Y161" s="73"/>
      <c r="Z161" s="73"/>
      <c r="AA161" s="73"/>
      <c r="AB161" s="73"/>
      <c r="AC161" s="74"/>
      <c r="AD161" s="74" t="n">
        <v>570</v>
      </c>
      <c r="AE161" s="75"/>
      <c r="AF161" s="75"/>
      <c r="AG161" s="73" t="n">
        <f aca="false">-SUM(N161:AF161)</f>
        <v>-570</v>
      </c>
      <c r="AH161" s="29" t="n">
        <f aca="false">SUM(H161:K161)+AG161+O161</f>
        <v>0</v>
      </c>
    </row>
    <row r="162" s="76" customFormat="true" ht="24" hidden="false" customHeight="true" outlineLevel="0" collapsed="false">
      <c r="A162" s="69" t="n">
        <v>43371</v>
      </c>
      <c r="B162" s="70"/>
      <c r="C162" s="20" t="s">
        <v>747</v>
      </c>
      <c r="D162" s="20" t="s">
        <v>814</v>
      </c>
      <c r="E162" s="20" t="s">
        <v>278</v>
      </c>
      <c r="F162" s="21" t="n">
        <v>32036</v>
      </c>
      <c r="G162" s="22" t="s">
        <v>329</v>
      </c>
      <c r="H162" s="71"/>
      <c r="I162" s="71"/>
      <c r="J162" s="71"/>
      <c r="K162" s="71" t="n">
        <v>98</v>
      </c>
      <c r="L162" s="72"/>
      <c r="M162" s="73" t="n">
        <f aca="false">SUM(H162:J162,K162/1.12)</f>
        <v>87.5</v>
      </c>
      <c r="N162" s="73" t="n">
        <f aca="false">K162/1.12*0.12</f>
        <v>10.5</v>
      </c>
      <c r="O162" s="73" t="n">
        <f aca="false">-SUM(I162:J162,K162/1.12)*L162</f>
        <v>-0</v>
      </c>
      <c r="P162" s="73" t="n">
        <v>87.5</v>
      </c>
      <c r="Q162" s="73"/>
      <c r="R162" s="73"/>
      <c r="S162" s="73"/>
      <c r="T162" s="74"/>
      <c r="U162" s="74"/>
      <c r="V162" s="74"/>
      <c r="W162" s="74"/>
      <c r="X162" s="74"/>
      <c r="Y162" s="73"/>
      <c r="Z162" s="73"/>
      <c r="AA162" s="73"/>
      <c r="AB162" s="73"/>
      <c r="AC162" s="74"/>
      <c r="AD162" s="74"/>
      <c r="AE162" s="75"/>
      <c r="AF162" s="75"/>
      <c r="AG162" s="73" t="n">
        <f aca="false">-SUM(N162:AF162)</f>
        <v>-98</v>
      </c>
      <c r="AH162" s="29" t="n">
        <f aca="false">SUM(H162:K162)+AG162+O162</f>
        <v>0</v>
      </c>
    </row>
    <row r="163" s="76" customFormat="true" ht="21" hidden="false" customHeight="true" outlineLevel="0" collapsed="false">
      <c r="A163" s="69"/>
      <c r="B163" s="70"/>
      <c r="C163" s="20"/>
      <c r="D163" s="20"/>
      <c r="E163" s="20"/>
      <c r="F163" s="21"/>
      <c r="G163" s="22"/>
      <c r="H163" s="71"/>
      <c r="I163" s="71"/>
      <c r="J163" s="71"/>
      <c r="K163" s="71"/>
      <c r="L163" s="72"/>
      <c r="M163" s="73"/>
      <c r="N163" s="73"/>
      <c r="O163" s="73"/>
      <c r="P163" s="73"/>
      <c r="Q163" s="73"/>
      <c r="R163" s="73"/>
      <c r="S163" s="73"/>
      <c r="T163" s="74"/>
      <c r="U163" s="74"/>
      <c r="V163" s="74"/>
      <c r="W163" s="74"/>
      <c r="X163" s="74"/>
      <c r="Y163" s="73"/>
      <c r="Z163" s="73"/>
      <c r="AA163" s="73"/>
      <c r="AB163" s="73"/>
      <c r="AC163" s="74"/>
      <c r="AD163" s="74"/>
      <c r="AE163" s="75"/>
      <c r="AF163" s="75"/>
      <c r="AG163" s="73"/>
      <c r="AH163" s="29"/>
    </row>
    <row r="164" s="30" customFormat="true" ht="21.75" hidden="false" customHeight="true" outlineLevel="0" collapsed="false">
      <c r="A164" s="18"/>
      <c r="B164" s="19"/>
      <c r="C164" s="20"/>
      <c r="D164" s="20"/>
      <c r="E164" s="20"/>
      <c r="F164" s="21"/>
      <c r="G164" s="22"/>
      <c r="H164" s="23"/>
      <c r="I164" s="23"/>
      <c r="J164" s="23"/>
      <c r="K164" s="23"/>
      <c r="L164" s="24"/>
      <c r="M164" s="73"/>
      <c r="N164" s="73"/>
      <c r="O164" s="73"/>
      <c r="P164" s="73"/>
      <c r="Q164" s="73"/>
      <c r="R164" s="73"/>
      <c r="S164" s="73"/>
      <c r="T164" s="74"/>
      <c r="U164" s="74"/>
      <c r="V164" s="74"/>
      <c r="W164" s="74"/>
      <c r="X164" s="74"/>
      <c r="Y164" s="73"/>
      <c r="Z164" s="73"/>
      <c r="AA164" s="73"/>
      <c r="AB164" s="73"/>
      <c r="AC164" s="74"/>
      <c r="AD164" s="74"/>
      <c r="AE164" s="75"/>
      <c r="AF164" s="75"/>
      <c r="AG164" s="73"/>
      <c r="AH164" s="29"/>
    </row>
    <row r="165" s="30" customFormat="true" ht="19.5" hidden="false" customHeight="true" outlineLevel="0" collapsed="false">
      <c r="A165" s="18"/>
      <c r="B165" s="19"/>
      <c r="C165" s="47"/>
      <c r="D165" s="47"/>
      <c r="E165" s="47"/>
      <c r="F165" s="21"/>
      <c r="G165" s="22"/>
      <c r="H165" s="23"/>
      <c r="I165" s="23"/>
      <c r="J165" s="23"/>
      <c r="K165" s="23"/>
      <c r="L165" s="24"/>
      <c r="M165" s="25" t="n">
        <f aca="false">SUM(H165:J165,K165/1.12)</f>
        <v>0</v>
      </c>
      <c r="N165" s="25" t="n">
        <f aca="false">K165/1.12*0.12</f>
        <v>0</v>
      </c>
      <c r="O165" s="25" t="n">
        <f aca="false">-SUM(I165:J165,K165/1.12)*L165</f>
        <v>-0</v>
      </c>
      <c r="P165" s="25"/>
      <c r="Q165" s="25"/>
      <c r="R165" s="25"/>
      <c r="S165" s="25"/>
      <c r="T165" s="26"/>
      <c r="U165" s="26"/>
      <c r="V165" s="26"/>
      <c r="W165" s="26"/>
      <c r="X165" s="26"/>
      <c r="Y165" s="31"/>
      <c r="Z165" s="25"/>
      <c r="AA165" s="25"/>
      <c r="AB165" s="25"/>
      <c r="AC165" s="26"/>
      <c r="AD165" s="26"/>
      <c r="AE165" s="27"/>
      <c r="AF165" s="27"/>
      <c r="AG165" s="28" t="n">
        <f aca="false">-SUM(N165:AF165)</f>
        <v>-0</v>
      </c>
      <c r="AH165" s="29" t="n">
        <f aca="false">SUM(H165:K165)+AG165+O165</f>
        <v>0</v>
      </c>
    </row>
    <row r="166" s="55" customFormat="true" ht="12" hidden="false" customHeight="true" outlineLevel="0" collapsed="false">
      <c r="A166" s="48"/>
      <c r="B166" s="49"/>
      <c r="C166" s="50"/>
      <c r="D166" s="51"/>
      <c r="E166" s="51"/>
      <c r="F166" s="52"/>
      <c r="G166" s="50"/>
      <c r="H166" s="53" t="n">
        <f aca="false">SUM(H5:H165)</f>
        <v>11234.42</v>
      </c>
      <c r="I166" s="53" t="n">
        <f aca="false">SUM(I5:I165)</f>
        <v>0</v>
      </c>
      <c r="J166" s="53" t="n">
        <f aca="false">SUM(J5:J165)</f>
        <v>22007</v>
      </c>
      <c r="K166" s="53" t="n">
        <f aca="false">SUM(K5:K165)</f>
        <v>61485.8</v>
      </c>
      <c r="L166" s="53" t="n">
        <f aca="false">SUM(L5:L165)</f>
        <v>0.12</v>
      </c>
      <c r="M166" s="53" t="n">
        <f aca="false">SUM(M5:M165)</f>
        <v>88139.4557142857</v>
      </c>
      <c r="N166" s="53" t="n">
        <f aca="false">SUM(N5:N165)</f>
        <v>6587.76428571428</v>
      </c>
      <c r="O166" s="53" t="n">
        <f aca="false">SUM(O5:O165)</f>
        <v>-217.294642857143</v>
      </c>
      <c r="P166" s="53" t="n">
        <f aca="false">SUM(P5:P165)</f>
        <v>59435.15</v>
      </c>
      <c r="Q166" s="53" t="n">
        <f aca="false">SUM(Q5:Q165)</f>
        <v>5147.4</v>
      </c>
      <c r="R166" s="53" t="n">
        <f aca="false">SUM(R5:R165)</f>
        <v>621.43</v>
      </c>
      <c r="S166" s="53" t="n">
        <f aca="false">SUM(S5:S165)</f>
        <v>1273.21</v>
      </c>
      <c r="T166" s="53" t="n">
        <f aca="false">SUM(T5:T165)</f>
        <v>1264.51</v>
      </c>
      <c r="U166" s="53" t="n">
        <f aca="false">SUM(U5:U165)</f>
        <v>339.29</v>
      </c>
      <c r="V166" s="53" t="n">
        <f aca="false">SUM(V5:V165)</f>
        <v>649.77</v>
      </c>
      <c r="W166" s="53" t="n">
        <f aca="false">SUM(W5:W165)</f>
        <v>0</v>
      </c>
      <c r="X166" s="53" t="n">
        <f aca="false">SUM(X5:X165)</f>
        <v>4133.41</v>
      </c>
      <c r="Y166" s="53" t="n">
        <f aca="false">SUM(Y5:Y165)</f>
        <v>1790.95</v>
      </c>
      <c r="Z166" s="53" t="n">
        <f aca="false">SUM(Z5:Z165)</f>
        <v>2196.43</v>
      </c>
      <c r="AA166" s="53" t="n">
        <f aca="false">SUM(AA5:AA165)</f>
        <v>3350.01</v>
      </c>
      <c r="AB166" s="53" t="n">
        <f aca="false">SUM(AB5:AB165)</f>
        <v>3519.48</v>
      </c>
      <c r="AC166" s="53" t="n">
        <f aca="false">SUM(AC5:AC165)</f>
        <v>0</v>
      </c>
      <c r="AD166" s="53" t="n">
        <f aca="false">SUM(AD5:AD165)</f>
        <v>4418.5</v>
      </c>
      <c r="AE166" s="53" t="n">
        <f aca="false">SUM(AE5:AE165)</f>
        <v>0</v>
      </c>
      <c r="AF166" s="54" t="n">
        <f aca="false">SUM(AF5:AF165)</f>
        <v>0</v>
      </c>
      <c r="AG166" s="53" t="n">
        <f aca="false">SUM(AG5:AG165)</f>
        <v>-94510.0096428571</v>
      </c>
      <c r="AH166" s="53" t="n">
        <f aca="false">SUM(AH5:AH165)</f>
        <v>-0.0842857142848836</v>
      </c>
    </row>
    <row r="167" customFormat="false" ht="12" hidden="false" customHeight="true" outlineLevel="0" collapsed="false"/>
    <row r="168" customFormat="false" ht="11.4" hidden="false" customHeight="false" outlineLevel="0" collapsed="false">
      <c r="K168" s="56" t="n">
        <f aca="false">H166+I166+J166+K166</f>
        <v>94727.22</v>
      </c>
      <c r="AG168" s="56" t="n">
        <f aca="false">+AG166</f>
        <v>-94510.0096428571</v>
      </c>
    </row>
    <row r="170" customFormat="false" ht="12" hidden="false" customHeight="false" outlineLevel="0" collapsed="false">
      <c r="C170" s="57" t="s">
        <v>193</v>
      </c>
      <c r="G170" s="55"/>
      <c r="K170" s="58"/>
      <c r="L170" s="58"/>
      <c r="M170" s="58"/>
    </row>
    <row r="173" s="3" customFormat="true" ht="10.2" hidden="false" customHeight="false" outlineLevel="0" collapsed="false">
      <c r="K173" s="5"/>
      <c r="L173" s="6"/>
      <c r="M173" s="5"/>
      <c r="Y173" s="5"/>
    </row>
    <row r="180" customFormat="false" ht="10.2" hidden="false" customHeight="false" outlineLevel="0" collapsed="false">
      <c r="Q180" s="5" t="n">
        <v>0</v>
      </c>
    </row>
  </sheetData>
  <mergeCells count="1">
    <mergeCell ref="K170:M17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4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10.26"/>
    <col collapsed="false" customWidth="true" hidden="true" outlineLevel="0" max="2" min="2" style="2" width="9.17"/>
    <col collapsed="false" customWidth="true" hidden="false" outlineLevel="0" max="3" min="3" style="3" width="30.24"/>
    <col collapsed="false" customWidth="true" hidden="false" outlineLevel="0" max="4" min="4" style="4" width="17.64"/>
    <col collapsed="false" customWidth="true" hidden="false" outlineLevel="0" max="5" min="5" style="4" width="28.62"/>
    <col collapsed="false" customWidth="true" hidden="false" outlineLevel="0" max="6" min="6" style="2" width="9.89"/>
    <col collapsed="false" customWidth="true" hidden="false" outlineLevel="0" max="7" min="7" style="3" width="39.79"/>
    <col collapsed="false" customWidth="true" hidden="false" outlineLevel="0" max="8" min="8" style="5" width="13.86"/>
    <col collapsed="false" customWidth="true" hidden="false" outlineLevel="0" max="9" min="9" style="5" width="10.62"/>
    <col collapsed="false" customWidth="true" hidden="false" outlineLevel="0" max="10" min="10" style="5" width="12.23"/>
    <col collapsed="false" customWidth="true" hidden="false" outlineLevel="0" max="11" min="11" style="5" width="13.14"/>
    <col collapsed="false" customWidth="true" hidden="false" outlineLevel="0" max="12" min="12" style="6" width="9.89"/>
    <col collapsed="false" customWidth="true" hidden="false" outlineLevel="0" max="13" min="13" style="5" width="12.23"/>
    <col collapsed="false" customWidth="true" hidden="false" outlineLevel="0" max="14" min="14" style="5" width="10.8"/>
    <col collapsed="false" customWidth="true" hidden="false" outlineLevel="0" max="15" min="15" style="5" width="11.34"/>
    <col collapsed="false" customWidth="true" hidden="false" outlineLevel="0" max="16" min="16" style="5" width="12.41"/>
    <col collapsed="false" customWidth="true" hidden="false" outlineLevel="0" max="17" min="17" style="5" width="9.89"/>
    <col collapsed="false" customWidth="true" hidden="false" outlineLevel="0" max="18" min="18" style="5" width="13.5"/>
    <col collapsed="false" customWidth="true" hidden="false" outlineLevel="0" max="19" min="19" style="5" width="10.26"/>
    <col collapsed="false" customWidth="false" hidden="false" outlineLevel="0" max="21" min="20" style="5" width="11.52"/>
    <col collapsed="false" customWidth="true" hidden="false" outlineLevel="0" max="23" min="22" style="5" width="8.63"/>
    <col collapsed="false" customWidth="true" hidden="false" outlineLevel="0" max="24" min="24" style="5" width="12.41"/>
    <col collapsed="false" customWidth="true" hidden="false" outlineLevel="0" max="25" min="25" style="5" width="11.69"/>
    <col collapsed="false" customWidth="true" hidden="false" outlineLevel="0" max="26" min="26" style="5" width="10.43"/>
    <col collapsed="false" customWidth="true" hidden="false" outlineLevel="0" max="27" min="27" style="5" width="10.97"/>
    <col collapsed="false" customWidth="true" hidden="false" outlineLevel="0" max="28" min="28" style="5" width="12.06"/>
    <col collapsed="false" customWidth="true" hidden="false" outlineLevel="0" max="30" min="29" style="5" width="10.08"/>
    <col collapsed="false" customWidth="true" hidden="false" outlineLevel="0" max="31" min="31" style="5" width="12.78"/>
    <col collapsed="false" customWidth="true" hidden="false" outlineLevel="0" max="32" min="32" style="5" width="0.18"/>
    <col collapsed="false" customWidth="true" hidden="false" outlineLevel="0" max="33" min="33" style="5" width="13.5"/>
    <col collapsed="false" customWidth="true" hidden="false" outlineLevel="0" max="34" min="34" style="3" width="13.5"/>
    <col collapsed="false" customWidth="false" hidden="false" outlineLevel="0" max="1025" min="35" style="3" width="11.52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923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6236</v>
      </c>
      <c r="AG3" s="10" t="n">
        <v>1002</v>
      </c>
    </row>
    <row r="4" s="17" customFormat="true" ht="43.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="76" customFormat="true" ht="21" hidden="false" customHeight="true" outlineLevel="0" collapsed="false">
      <c r="A5" s="69" t="n">
        <v>43374</v>
      </c>
      <c r="B5" s="70"/>
      <c r="C5" s="20" t="s">
        <v>41</v>
      </c>
      <c r="D5" s="20" t="s">
        <v>88</v>
      </c>
      <c r="E5" s="20" t="s">
        <v>43</v>
      </c>
      <c r="F5" s="21" t="n">
        <v>2670</v>
      </c>
      <c r="G5" s="21" t="s">
        <v>700</v>
      </c>
      <c r="H5" s="71"/>
      <c r="I5" s="71"/>
      <c r="J5" s="71" t="n">
        <v>1890</v>
      </c>
      <c r="K5" s="71"/>
      <c r="L5" s="72"/>
      <c r="M5" s="73" t="n">
        <f aca="false">SUM(H5:J5,K5/1.12)</f>
        <v>1890</v>
      </c>
      <c r="N5" s="73" t="n">
        <f aca="false">K5/1.12*0.12</f>
        <v>0</v>
      </c>
      <c r="O5" s="73" t="n">
        <f aca="false">-SUM(I5:J5,K5/1.12)*L5</f>
        <v>-0</v>
      </c>
      <c r="P5" s="73" t="n">
        <v>1890</v>
      </c>
      <c r="Q5" s="73"/>
      <c r="R5" s="73"/>
      <c r="S5" s="73"/>
      <c r="T5" s="74"/>
      <c r="U5" s="74"/>
      <c r="V5" s="74"/>
      <c r="W5" s="74"/>
      <c r="X5" s="74"/>
      <c r="Y5" s="73"/>
      <c r="Z5" s="73"/>
      <c r="AA5" s="73"/>
      <c r="AB5" s="73"/>
      <c r="AC5" s="74"/>
      <c r="AD5" s="74"/>
      <c r="AE5" s="75"/>
      <c r="AF5" s="75"/>
      <c r="AG5" s="73" t="n">
        <f aca="false">-SUM(N5:AF5)</f>
        <v>-1890</v>
      </c>
      <c r="AH5" s="29" t="n">
        <f aca="false">SUM(H5:K5)+AG5+O5</f>
        <v>0</v>
      </c>
    </row>
    <row r="6" s="30" customFormat="true" ht="21.75" hidden="false" customHeight="true" outlineLevel="0" collapsed="false">
      <c r="A6" s="18" t="n">
        <v>43374</v>
      </c>
      <c r="B6" s="19"/>
      <c r="C6" s="20" t="s">
        <v>68</v>
      </c>
      <c r="D6" s="20"/>
      <c r="E6" s="20"/>
      <c r="F6" s="21"/>
      <c r="G6" s="22" t="s">
        <v>170</v>
      </c>
      <c r="H6" s="23" t="n">
        <v>40</v>
      </c>
      <c r="I6" s="23"/>
      <c r="J6" s="23"/>
      <c r="K6" s="23"/>
      <c r="L6" s="24"/>
      <c r="M6" s="73" t="n">
        <f aca="false">SUM(H6:J6,K6/1.12)</f>
        <v>40</v>
      </c>
      <c r="N6" s="73" t="n">
        <f aca="false">K6/1.12*0.12</f>
        <v>0</v>
      </c>
      <c r="O6" s="73" t="n">
        <f aca="false">-SUM(I6:J6,K6/1.12)*L6</f>
        <v>-0</v>
      </c>
      <c r="P6" s="73"/>
      <c r="Q6" s="25"/>
      <c r="R6" s="25"/>
      <c r="S6" s="25"/>
      <c r="T6" s="26"/>
      <c r="U6" s="26"/>
      <c r="V6" s="26"/>
      <c r="W6" s="26"/>
      <c r="X6" s="26"/>
      <c r="Y6" s="25"/>
      <c r="Z6" s="25"/>
      <c r="AA6" s="25" t="n">
        <v>40</v>
      </c>
      <c r="AB6" s="25"/>
      <c r="AC6" s="26"/>
      <c r="AD6" s="26"/>
      <c r="AE6" s="25"/>
      <c r="AF6" s="25"/>
      <c r="AG6" s="73" t="n">
        <f aca="false">-SUM(N6:AF6)</f>
        <v>-40</v>
      </c>
      <c r="AH6" s="29" t="n">
        <f aca="false">SUM(H6:K6)+AG6+O6</f>
        <v>0</v>
      </c>
    </row>
    <row r="7" s="30" customFormat="true" ht="21.75" hidden="false" customHeight="true" outlineLevel="0" collapsed="false">
      <c r="A7" s="18" t="n">
        <v>43374</v>
      </c>
      <c r="B7" s="19"/>
      <c r="C7" s="21" t="s">
        <v>924</v>
      </c>
      <c r="D7" s="20" t="s">
        <v>274</v>
      </c>
      <c r="E7" s="20" t="s">
        <v>384</v>
      </c>
      <c r="F7" s="21" t="n">
        <v>158983</v>
      </c>
      <c r="G7" s="22" t="s">
        <v>925</v>
      </c>
      <c r="H7" s="23"/>
      <c r="I7" s="23"/>
      <c r="J7" s="23"/>
      <c r="K7" s="23" t="n">
        <v>580</v>
      </c>
      <c r="L7" s="24"/>
      <c r="M7" s="73" t="n">
        <f aca="false">SUM(H7:J7,K7/1.12)</f>
        <v>517.857142857143</v>
      </c>
      <c r="N7" s="73" t="n">
        <f aca="false">K7/1.12*0.12</f>
        <v>62.1428571428571</v>
      </c>
      <c r="O7" s="73" t="n">
        <f aca="false">-SUM(I7:J7,K7/1.12)*L7</f>
        <v>-0</v>
      </c>
      <c r="P7" s="73"/>
      <c r="Q7" s="25"/>
      <c r="R7" s="25"/>
      <c r="S7" s="25" t="n">
        <v>517.86</v>
      </c>
      <c r="T7" s="26"/>
      <c r="U7" s="26"/>
      <c r="V7" s="26"/>
      <c r="W7" s="26"/>
      <c r="X7" s="26"/>
      <c r="Y7" s="25"/>
      <c r="Z7" s="25"/>
      <c r="AA7" s="25"/>
      <c r="AB7" s="25"/>
      <c r="AC7" s="26"/>
      <c r="AD7" s="26"/>
      <c r="AE7" s="25"/>
      <c r="AF7" s="25"/>
      <c r="AG7" s="73" t="n">
        <f aca="false">-SUM(N7:AF7)</f>
        <v>-580.002857142857</v>
      </c>
      <c r="AH7" s="29" t="n">
        <f aca="false">SUM(H7:K7)+AG7+O7</f>
        <v>-0.00285714285712402</v>
      </c>
    </row>
    <row r="8" s="30" customFormat="true" ht="21.75" hidden="false" customHeight="true" outlineLevel="0" collapsed="false">
      <c r="A8" s="18" t="n">
        <v>43374</v>
      </c>
      <c r="B8" s="19"/>
      <c r="C8" s="20" t="s">
        <v>926</v>
      </c>
      <c r="D8" s="20"/>
      <c r="E8" s="20"/>
      <c r="F8" s="21"/>
      <c r="G8" s="22" t="s">
        <v>927</v>
      </c>
      <c r="H8" s="23"/>
      <c r="I8" s="23"/>
      <c r="J8" s="23" t="n">
        <v>1605</v>
      </c>
      <c r="K8" s="23"/>
      <c r="L8" s="24"/>
      <c r="M8" s="73" t="n">
        <f aca="false">SUM(H8:J8,K8/1.12)</f>
        <v>1605</v>
      </c>
      <c r="N8" s="73" t="n">
        <f aca="false">K8/1.12*0.12</f>
        <v>0</v>
      </c>
      <c r="O8" s="73" t="n">
        <f aca="false">-SUM(I8:J8,K8/1.12)*L8</f>
        <v>-0</v>
      </c>
      <c r="P8" s="73" t="n">
        <v>1605</v>
      </c>
      <c r="Q8" s="25"/>
      <c r="R8" s="25"/>
      <c r="S8" s="25"/>
      <c r="T8" s="26"/>
      <c r="U8" s="26"/>
      <c r="V8" s="26"/>
      <c r="W8" s="26"/>
      <c r="X8" s="26"/>
      <c r="Y8" s="25"/>
      <c r="Z8" s="25"/>
      <c r="AA8" s="25"/>
      <c r="AB8" s="25"/>
      <c r="AC8" s="26"/>
      <c r="AD8" s="26"/>
      <c r="AE8" s="25"/>
      <c r="AF8" s="25"/>
      <c r="AG8" s="73" t="n">
        <f aca="false">-SUM(N8:AF8)</f>
        <v>-1605</v>
      </c>
      <c r="AH8" s="29" t="n">
        <f aca="false">SUM(H8:K8)+AG8+O8</f>
        <v>0</v>
      </c>
    </row>
    <row r="9" s="30" customFormat="true" ht="21.75" hidden="false" customHeight="true" outlineLevel="0" collapsed="false">
      <c r="A9" s="18" t="n">
        <v>43374</v>
      </c>
      <c r="B9" s="19"/>
      <c r="C9" s="20" t="s">
        <v>45</v>
      </c>
      <c r="D9" s="20"/>
      <c r="E9" s="20"/>
      <c r="F9" s="21"/>
      <c r="G9" s="22" t="s">
        <v>928</v>
      </c>
      <c r="H9" s="23" t="n">
        <v>100</v>
      </c>
      <c r="I9" s="23"/>
      <c r="J9" s="23"/>
      <c r="K9" s="23"/>
      <c r="L9" s="24"/>
      <c r="M9" s="73" t="n">
        <f aca="false">SUM(H9:J9,K9/1.12)</f>
        <v>100</v>
      </c>
      <c r="N9" s="73" t="n">
        <f aca="false">K9/1.12*0.12</f>
        <v>0</v>
      </c>
      <c r="O9" s="73" t="n">
        <f aca="false">-SUM(I9:J9,K9/1.12)*L9</f>
        <v>-0</v>
      </c>
      <c r="P9" s="73"/>
      <c r="Q9" s="25"/>
      <c r="R9" s="25"/>
      <c r="S9" s="25"/>
      <c r="T9" s="26"/>
      <c r="U9" s="26"/>
      <c r="V9" s="26"/>
      <c r="W9" s="26"/>
      <c r="X9" s="26"/>
      <c r="Y9" s="25"/>
      <c r="Z9" s="25"/>
      <c r="AA9" s="25" t="n">
        <v>100</v>
      </c>
      <c r="AB9" s="25"/>
      <c r="AC9" s="26"/>
      <c r="AD9" s="26"/>
      <c r="AE9" s="25"/>
      <c r="AF9" s="25"/>
      <c r="AG9" s="73" t="n">
        <f aca="false">-SUM(N9:AF9)</f>
        <v>-100</v>
      </c>
      <c r="AH9" s="29" t="n">
        <f aca="false">SUM(H9:K9)+AG9+O9</f>
        <v>0</v>
      </c>
    </row>
    <row r="10" s="30" customFormat="true" ht="21.75" hidden="false" customHeight="true" outlineLevel="0" collapsed="false">
      <c r="A10" s="18" t="n">
        <v>43374</v>
      </c>
      <c r="B10" s="19"/>
      <c r="C10" s="20" t="s">
        <v>791</v>
      </c>
      <c r="D10" s="20"/>
      <c r="E10" s="20"/>
      <c r="F10" s="21"/>
      <c r="G10" s="22" t="s">
        <v>929</v>
      </c>
      <c r="H10" s="23" t="n">
        <v>570</v>
      </c>
      <c r="I10" s="23"/>
      <c r="J10" s="23"/>
      <c r="K10" s="23"/>
      <c r="L10" s="24"/>
      <c r="M10" s="73" t="n">
        <f aca="false">SUM(H10:J10,K10/1.12)</f>
        <v>570</v>
      </c>
      <c r="N10" s="73" t="n">
        <f aca="false">K10/1.12*0.12</f>
        <v>0</v>
      </c>
      <c r="O10" s="73" t="n">
        <f aca="false">-SUM(I10:J10,K10/1.12)*L10</f>
        <v>-0</v>
      </c>
      <c r="P10" s="73"/>
      <c r="Q10" s="25"/>
      <c r="R10" s="25"/>
      <c r="S10" s="25"/>
      <c r="T10" s="26"/>
      <c r="U10" s="26"/>
      <c r="V10" s="26"/>
      <c r="W10" s="26"/>
      <c r="X10" s="26"/>
      <c r="Y10" s="25"/>
      <c r="Z10" s="25"/>
      <c r="AA10" s="25"/>
      <c r="AB10" s="25"/>
      <c r="AC10" s="26"/>
      <c r="AD10" s="26" t="n">
        <v>570</v>
      </c>
      <c r="AE10" s="25"/>
      <c r="AF10" s="25"/>
      <c r="AG10" s="73" t="n">
        <f aca="false">-SUM(N10:AF10)</f>
        <v>-570</v>
      </c>
      <c r="AH10" s="29" t="n">
        <f aca="false">SUM(H10:K10)+AG10+O10</f>
        <v>0</v>
      </c>
    </row>
    <row r="11" s="30" customFormat="true" ht="21.75" hidden="false" customHeight="true" outlineLevel="0" collapsed="false">
      <c r="A11" s="18" t="n">
        <v>43374</v>
      </c>
      <c r="B11" s="19"/>
      <c r="C11" s="20" t="s">
        <v>707</v>
      </c>
      <c r="D11" s="20" t="s">
        <v>708</v>
      </c>
      <c r="E11" s="20" t="s">
        <v>709</v>
      </c>
      <c r="F11" s="21" t="n">
        <v>110855</v>
      </c>
      <c r="G11" s="22" t="s">
        <v>40</v>
      </c>
      <c r="H11" s="23"/>
      <c r="I11" s="23"/>
      <c r="J11" s="23"/>
      <c r="K11" s="23" t="n">
        <v>170</v>
      </c>
      <c r="L11" s="24"/>
      <c r="M11" s="73" t="n">
        <f aca="false">SUM(H11:J11,K11/1.12)</f>
        <v>151.785714285714</v>
      </c>
      <c r="N11" s="73" t="n">
        <f aca="false">K11/1.12*0.12</f>
        <v>18.2142857142857</v>
      </c>
      <c r="O11" s="73" t="n">
        <f aca="false">-SUM(I11:J11,K11/1.12)*L11</f>
        <v>-0</v>
      </c>
      <c r="P11" s="73"/>
      <c r="Q11" s="25" t="n">
        <v>151.79</v>
      </c>
      <c r="R11" s="25"/>
      <c r="S11" s="25"/>
      <c r="T11" s="26"/>
      <c r="U11" s="26"/>
      <c r="V11" s="26"/>
      <c r="W11" s="26"/>
      <c r="X11" s="26"/>
      <c r="Y11" s="25"/>
      <c r="Z11" s="25"/>
      <c r="AA11" s="25"/>
      <c r="AB11" s="25"/>
      <c r="AC11" s="26"/>
      <c r="AD11" s="26"/>
      <c r="AE11" s="25"/>
      <c r="AF11" s="25"/>
      <c r="AG11" s="73" t="n">
        <f aca="false">-SUM(N11:AF11)</f>
        <v>-170.004285714286</v>
      </c>
      <c r="AH11" s="29" t="n">
        <f aca="false">SUM(H11:K11)+AG11+O11</f>
        <v>-0.00428571428571445</v>
      </c>
    </row>
    <row r="12" s="30" customFormat="true" ht="21.75" hidden="false" customHeight="true" outlineLevel="0" collapsed="false">
      <c r="A12" s="18" t="n">
        <v>43374</v>
      </c>
      <c r="B12" s="19"/>
      <c r="C12" s="20" t="s">
        <v>63</v>
      </c>
      <c r="D12" s="20" t="s">
        <v>64</v>
      </c>
      <c r="E12" s="20" t="s">
        <v>120</v>
      </c>
      <c r="F12" s="21" t="n">
        <v>117875</v>
      </c>
      <c r="G12" s="22" t="s">
        <v>436</v>
      </c>
      <c r="H12" s="23"/>
      <c r="I12" s="23"/>
      <c r="J12" s="23" t="n">
        <v>62.5</v>
      </c>
      <c r="K12" s="23"/>
      <c r="L12" s="24"/>
      <c r="M12" s="73" t="n">
        <f aca="false">SUM(H12:J12,K12/1.12)</f>
        <v>62.5</v>
      </c>
      <c r="N12" s="73" t="n">
        <f aca="false">K12/1.12*0.12</f>
        <v>0</v>
      </c>
      <c r="O12" s="73" t="n">
        <f aca="false">-SUM(I12:J12,K12/1.12)*L12</f>
        <v>-0</v>
      </c>
      <c r="P12" s="73" t="n">
        <v>62.5</v>
      </c>
      <c r="Q12" s="25"/>
      <c r="R12" s="25"/>
      <c r="S12" s="25"/>
      <c r="T12" s="26"/>
      <c r="U12" s="26"/>
      <c r="V12" s="26"/>
      <c r="W12" s="26"/>
      <c r="X12" s="26"/>
      <c r="Y12" s="25"/>
      <c r="Z12" s="25"/>
      <c r="AA12" s="25"/>
      <c r="AB12" s="25"/>
      <c r="AC12" s="26"/>
      <c r="AD12" s="26"/>
      <c r="AE12" s="25"/>
      <c r="AF12" s="25"/>
      <c r="AG12" s="73" t="n">
        <f aca="false">-SUM(N12:AF12)</f>
        <v>-62.5</v>
      </c>
      <c r="AH12" s="29" t="n">
        <f aca="false">SUM(H12:K12)+AG12+O12</f>
        <v>0</v>
      </c>
    </row>
    <row r="13" s="30" customFormat="true" ht="21.75" hidden="false" customHeight="true" outlineLevel="0" collapsed="false">
      <c r="A13" s="18" t="n">
        <v>43374</v>
      </c>
      <c r="B13" s="19"/>
      <c r="C13" s="20" t="s">
        <v>63</v>
      </c>
      <c r="D13" s="20" t="s">
        <v>64</v>
      </c>
      <c r="E13" s="20" t="s">
        <v>120</v>
      </c>
      <c r="F13" s="21" t="n">
        <v>117875</v>
      </c>
      <c r="G13" s="22" t="s">
        <v>930</v>
      </c>
      <c r="H13" s="23"/>
      <c r="I13" s="23"/>
      <c r="J13" s="23"/>
      <c r="K13" s="23" t="n">
        <f aca="false">1635.13+196.22</f>
        <v>1831.35</v>
      </c>
      <c r="L13" s="24"/>
      <c r="M13" s="73" t="n">
        <f aca="false">SUM(H13:J13,K13/1.12)</f>
        <v>1635.13392857143</v>
      </c>
      <c r="N13" s="73" t="n">
        <f aca="false">K13/1.12*0.12</f>
        <v>196.216071428571</v>
      </c>
      <c r="O13" s="73" t="n">
        <f aca="false">-SUM(I13:J13,K13/1.12)*L13</f>
        <v>-0</v>
      </c>
      <c r="P13" s="73" t="n">
        <v>1635.13</v>
      </c>
      <c r="Q13" s="73"/>
      <c r="R13" s="73"/>
      <c r="S13" s="73"/>
      <c r="T13" s="74"/>
      <c r="U13" s="74"/>
      <c r="V13" s="74"/>
      <c r="W13" s="74"/>
      <c r="X13" s="74"/>
      <c r="Y13" s="73"/>
      <c r="Z13" s="73"/>
      <c r="AA13" s="73"/>
      <c r="AB13" s="73"/>
      <c r="AC13" s="74"/>
      <c r="AD13" s="74"/>
      <c r="AE13" s="75"/>
      <c r="AF13" s="75"/>
      <c r="AG13" s="73" t="n">
        <f aca="false">-SUM(N13:AF13)</f>
        <v>-1831.34607142857</v>
      </c>
      <c r="AH13" s="29" t="n">
        <f aca="false">SUM(H13:K13)+AG13+O13</f>
        <v>0.00392857142855974</v>
      </c>
    </row>
    <row r="14" s="30" customFormat="true" ht="21.75" hidden="false" customHeight="true" outlineLevel="0" collapsed="false">
      <c r="A14" s="18" t="n">
        <v>43375</v>
      </c>
      <c r="B14" s="19"/>
      <c r="C14" s="20" t="s">
        <v>707</v>
      </c>
      <c r="D14" s="20" t="s">
        <v>708</v>
      </c>
      <c r="E14" s="20" t="s">
        <v>709</v>
      </c>
      <c r="F14" s="21" t="n">
        <v>110896</v>
      </c>
      <c r="G14" s="22" t="s">
        <v>40</v>
      </c>
      <c r="H14" s="23"/>
      <c r="I14" s="23"/>
      <c r="J14" s="23"/>
      <c r="K14" s="23" t="n">
        <v>170</v>
      </c>
      <c r="L14" s="24"/>
      <c r="M14" s="73" t="n">
        <f aca="false">SUM(H14:J14,K14/1.12)</f>
        <v>151.785714285714</v>
      </c>
      <c r="N14" s="73" t="n">
        <f aca="false">K14/1.12*0.12</f>
        <v>18.2142857142857</v>
      </c>
      <c r="O14" s="73" t="n">
        <f aca="false">-SUM(I14:J14,K14/1.12)*L14</f>
        <v>-0</v>
      </c>
      <c r="P14" s="73"/>
      <c r="Q14" s="25" t="n">
        <v>151.79</v>
      </c>
      <c r="R14" s="25"/>
      <c r="S14" s="25"/>
      <c r="T14" s="26"/>
      <c r="U14" s="26"/>
      <c r="V14" s="26"/>
      <c r="W14" s="26"/>
      <c r="X14" s="26"/>
      <c r="Y14" s="25"/>
      <c r="Z14" s="25"/>
      <c r="AA14" s="25"/>
      <c r="AB14" s="25"/>
      <c r="AC14" s="26"/>
      <c r="AD14" s="26"/>
      <c r="AE14" s="25"/>
      <c r="AF14" s="25"/>
      <c r="AG14" s="73" t="n">
        <f aca="false">-SUM(N14:AF14)</f>
        <v>-170.004285714286</v>
      </c>
      <c r="AH14" s="29" t="n">
        <f aca="false">SUM(H14:K14)+AG14+O14</f>
        <v>-0.00428571428571445</v>
      </c>
    </row>
    <row r="15" s="30" customFormat="true" ht="21.75" hidden="false" customHeight="true" outlineLevel="0" collapsed="false">
      <c r="A15" s="18" t="n">
        <v>43375</v>
      </c>
      <c r="B15" s="19"/>
      <c r="C15" s="20" t="s">
        <v>747</v>
      </c>
      <c r="D15" s="20" t="s">
        <v>814</v>
      </c>
      <c r="E15" s="20" t="s">
        <v>278</v>
      </c>
      <c r="F15" s="21" t="n">
        <v>90792</v>
      </c>
      <c r="G15" s="22" t="s">
        <v>931</v>
      </c>
      <c r="H15" s="23"/>
      <c r="I15" s="23"/>
      <c r="J15" s="23"/>
      <c r="K15" s="23" t="n">
        <v>181.5</v>
      </c>
      <c r="L15" s="24"/>
      <c r="M15" s="73" t="n">
        <f aca="false">SUM(H15:J15,K15/1.12)</f>
        <v>162.053571428571</v>
      </c>
      <c r="N15" s="73" t="n">
        <f aca="false">K15/1.12*0.12</f>
        <v>19.4464285714286</v>
      </c>
      <c r="O15" s="73" t="n">
        <f aca="false">-SUM(I15:J15,K15/1.12)*L15</f>
        <v>-0</v>
      </c>
      <c r="P15" s="73" t="n">
        <v>162.05</v>
      </c>
      <c r="Q15" s="73"/>
      <c r="R15" s="73"/>
      <c r="S15" s="73"/>
      <c r="T15" s="74"/>
      <c r="U15" s="74"/>
      <c r="V15" s="74"/>
      <c r="W15" s="74"/>
      <c r="X15" s="74"/>
      <c r="Y15" s="73"/>
      <c r="Z15" s="73"/>
      <c r="AA15" s="73"/>
      <c r="AB15" s="73"/>
      <c r="AC15" s="74"/>
      <c r="AD15" s="74"/>
      <c r="AE15" s="75"/>
      <c r="AF15" s="75"/>
      <c r="AG15" s="73" t="n">
        <f aca="false">-SUM(N15:AF15)</f>
        <v>-181.496428571429</v>
      </c>
      <c r="AH15" s="29" t="n">
        <f aca="false">SUM(H15:K15)+AG15+O15</f>
        <v>0.00357142857143344</v>
      </c>
    </row>
    <row r="16" s="30" customFormat="true" ht="21.75" hidden="false" customHeight="true" outlineLevel="0" collapsed="false">
      <c r="A16" s="18" t="n">
        <v>43376</v>
      </c>
      <c r="B16" s="19"/>
      <c r="C16" s="20" t="s">
        <v>932</v>
      </c>
      <c r="D16" s="20" t="s">
        <v>933</v>
      </c>
      <c r="E16" s="20" t="s">
        <v>120</v>
      </c>
      <c r="F16" s="21" t="n">
        <v>5092</v>
      </c>
      <c r="G16" s="22" t="s">
        <v>934</v>
      </c>
      <c r="H16" s="23"/>
      <c r="I16" s="23"/>
      <c r="J16" s="23"/>
      <c r="K16" s="23" t="n">
        <v>300</v>
      </c>
      <c r="L16" s="24"/>
      <c r="M16" s="73" t="n">
        <f aca="false">SUM(H16:J16,K16/1.12)</f>
        <v>267.857142857143</v>
      </c>
      <c r="N16" s="73" t="n">
        <f aca="false">K16/1.12*0.12</f>
        <v>32.1428571428571</v>
      </c>
      <c r="O16" s="73" t="n">
        <f aca="false">-SUM(I16:J16,K16/1.12)*L16</f>
        <v>-0</v>
      </c>
      <c r="P16" s="73" t="n">
        <v>267.86</v>
      </c>
      <c r="Q16" s="73"/>
      <c r="R16" s="73"/>
      <c r="S16" s="73"/>
      <c r="T16" s="74"/>
      <c r="U16" s="74"/>
      <c r="V16" s="74"/>
      <c r="W16" s="74"/>
      <c r="X16" s="74"/>
      <c r="Y16" s="73"/>
      <c r="Z16" s="73"/>
      <c r="AA16" s="73"/>
      <c r="AB16" s="73"/>
      <c r="AC16" s="74"/>
      <c r="AD16" s="74"/>
      <c r="AE16" s="75"/>
      <c r="AF16" s="75"/>
      <c r="AG16" s="73" t="n">
        <f aca="false">-SUM(N16:AF16)</f>
        <v>-300.002857142857</v>
      </c>
      <c r="AH16" s="29" t="n">
        <f aca="false">SUM(H16:K16)+AG16+O16</f>
        <v>-0.00285714285712402</v>
      </c>
    </row>
    <row r="17" s="76" customFormat="true" ht="21" hidden="false" customHeight="true" outlineLevel="0" collapsed="false">
      <c r="A17" s="69" t="n">
        <v>43376</v>
      </c>
      <c r="B17" s="70"/>
      <c r="C17" s="20" t="s">
        <v>68</v>
      </c>
      <c r="D17" s="20"/>
      <c r="E17" s="20"/>
      <c r="F17" s="21"/>
      <c r="G17" s="22" t="s">
        <v>935</v>
      </c>
      <c r="H17" s="71" t="n">
        <v>30</v>
      </c>
      <c r="I17" s="71"/>
      <c r="J17" s="71"/>
      <c r="K17" s="71"/>
      <c r="L17" s="72"/>
      <c r="M17" s="73" t="n">
        <f aca="false">SUM(H17:J17,K17/1.12)</f>
        <v>30</v>
      </c>
      <c r="N17" s="73" t="n">
        <f aca="false">K17/1.12*0.12</f>
        <v>0</v>
      </c>
      <c r="O17" s="73" t="n">
        <f aca="false">-SUM(I17:J17,K17/1.12)*L17</f>
        <v>-0</v>
      </c>
      <c r="P17" s="73"/>
      <c r="Q17" s="73"/>
      <c r="R17" s="73"/>
      <c r="S17" s="73"/>
      <c r="T17" s="74"/>
      <c r="U17" s="74"/>
      <c r="V17" s="74"/>
      <c r="W17" s="74"/>
      <c r="X17" s="74"/>
      <c r="Y17" s="73"/>
      <c r="Z17" s="73"/>
      <c r="AA17" s="73" t="n">
        <v>30</v>
      </c>
      <c r="AB17" s="73"/>
      <c r="AC17" s="74"/>
      <c r="AD17" s="74"/>
      <c r="AE17" s="75"/>
      <c r="AF17" s="75"/>
      <c r="AG17" s="73" t="n">
        <f aca="false">-SUM(N17:AF17)</f>
        <v>-30</v>
      </c>
      <c r="AH17" s="29" t="n">
        <f aca="false">SUM(H17:K17)+AG17+O17</f>
        <v>0</v>
      </c>
    </row>
    <row r="18" s="30" customFormat="true" ht="21.75" hidden="false" customHeight="true" outlineLevel="0" collapsed="false">
      <c r="A18" s="18" t="n">
        <v>43376</v>
      </c>
      <c r="B18" s="19"/>
      <c r="C18" s="20" t="s">
        <v>707</v>
      </c>
      <c r="D18" s="20" t="s">
        <v>708</v>
      </c>
      <c r="E18" s="20" t="s">
        <v>709</v>
      </c>
      <c r="F18" s="21" t="n">
        <v>114242</v>
      </c>
      <c r="G18" s="22" t="s">
        <v>40</v>
      </c>
      <c r="H18" s="23"/>
      <c r="I18" s="23"/>
      <c r="J18" s="23"/>
      <c r="K18" s="23" t="n">
        <v>170</v>
      </c>
      <c r="L18" s="24"/>
      <c r="M18" s="73" t="n">
        <f aca="false">SUM(H18:J18,K18/1.12)</f>
        <v>151.785714285714</v>
      </c>
      <c r="N18" s="73" t="n">
        <f aca="false">K18/1.12*0.12</f>
        <v>18.2142857142857</v>
      </c>
      <c r="O18" s="73" t="n">
        <f aca="false">-SUM(I18:J18,K18/1.12)*L18</f>
        <v>-0</v>
      </c>
      <c r="P18" s="73"/>
      <c r="Q18" s="25" t="n">
        <v>151.79</v>
      </c>
      <c r="R18" s="25"/>
      <c r="S18" s="25"/>
      <c r="T18" s="26"/>
      <c r="U18" s="26"/>
      <c r="V18" s="26"/>
      <c r="W18" s="26"/>
      <c r="X18" s="26"/>
      <c r="Y18" s="25"/>
      <c r="Z18" s="25"/>
      <c r="AA18" s="25"/>
      <c r="AB18" s="25"/>
      <c r="AC18" s="26"/>
      <c r="AD18" s="26"/>
      <c r="AE18" s="25"/>
      <c r="AF18" s="25"/>
      <c r="AG18" s="73" t="n">
        <f aca="false">-SUM(N18:AF18)</f>
        <v>-170.004285714286</v>
      </c>
      <c r="AH18" s="29" t="n">
        <f aca="false">SUM(H18:K18)+AG18+O18</f>
        <v>-0.00428571428571445</v>
      </c>
    </row>
    <row r="19" s="76" customFormat="true" ht="21" hidden="false" customHeight="true" outlineLevel="0" collapsed="false">
      <c r="A19" s="69" t="n">
        <v>43376</v>
      </c>
      <c r="B19" s="70"/>
      <c r="C19" s="20" t="s">
        <v>63</v>
      </c>
      <c r="D19" s="20" t="s">
        <v>64</v>
      </c>
      <c r="E19" s="20" t="s">
        <v>120</v>
      </c>
      <c r="F19" s="21" t="n">
        <v>140410</v>
      </c>
      <c r="G19" s="22" t="s">
        <v>936</v>
      </c>
      <c r="H19" s="71"/>
      <c r="I19" s="71"/>
      <c r="J19" s="71" t="n">
        <v>315</v>
      </c>
      <c r="K19" s="71"/>
      <c r="L19" s="72"/>
      <c r="M19" s="73" t="n">
        <f aca="false">SUM(H19:J19,K19/1.12)</f>
        <v>315</v>
      </c>
      <c r="N19" s="73" t="n">
        <f aca="false">K19/1.12*0.12</f>
        <v>0</v>
      </c>
      <c r="O19" s="73" t="n">
        <f aca="false">-SUM(I19:J19,K19/1.12)*L19</f>
        <v>-0</v>
      </c>
      <c r="P19" s="73" t="n">
        <v>315</v>
      </c>
      <c r="Q19" s="73"/>
      <c r="R19" s="73"/>
      <c r="S19" s="73"/>
      <c r="T19" s="74"/>
      <c r="U19" s="74"/>
      <c r="V19" s="74"/>
      <c r="W19" s="74"/>
      <c r="X19" s="74"/>
      <c r="Y19" s="73"/>
      <c r="Z19" s="73"/>
      <c r="AA19" s="73"/>
      <c r="AB19" s="73"/>
      <c r="AC19" s="74"/>
      <c r="AD19" s="74"/>
      <c r="AE19" s="75"/>
      <c r="AF19" s="75"/>
      <c r="AG19" s="73" t="n">
        <f aca="false">-SUM(N19:AF19)</f>
        <v>-315</v>
      </c>
      <c r="AH19" s="29" t="n">
        <f aca="false">SUM(H19:K19)+AG19+O19</f>
        <v>0</v>
      </c>
    </row>
    <row r="20" s="76" customFormat="true" ht="21" hidden="false" customHeight="true" outlineLevel="0" collapsed="false">
      <c r="A20" s="69" t="n">
        <v>43376</v>
      </c>
      <c r="B20" s="70"/>
      <c r="C20" s="20" t="s">
        <v>63</v>
      </c>
      <c r="D20" s="20" t="s">
        <v>64</v>
      </c>
      <c r="E20" s="20" t="s">
        <v>120</v>
      </c>
      <c r="F20" s="21" t="n">
        <v>140410</v>
      </c>
      <c r="G20" s="22" t="s">
        <v>937</v>
      </c>
      <c r="H20" s="71"/>
      <c r="I20" s="71"/>
      <c r="J20" s="71"/>
      <c r="K20" s="71" t="n">
        <v>659.15</v>
      </c>
      <c r="L20" s="72"/>
      <c r="M20" s="73" t="n">
        <f aca="false">SUM(H20:J20,K20/1.12)</f>
        <v>588.526785714286</v>
      </c>
      <c r="N20" s="73" t="n">
        <f aca="false">K20/1.12*0.12</f>
        <v>70.6232142857143</v>
      </c>
      <c r="O20" s="73" t="n">
        <f aca="false">-SUM(I20:J20,K20/1.12)*L20</f>
        <v>-0</v>
      </c>
      <c r="P20" s="73" t="n">
        <v>588.53</v>
      </c>
      <c r="Q20" s="73"/>
      <c r="R20" s="73"/>
      <c r="S20" s="73"/>
      <c r="T20" s="74"/>
      <c r="U20" s="74"/>
      <c r="V20" s="74"/>
      <c r="W20" s="74"/>
      <c r="X20" s="74"/>
      <c r="Y20" s="73"/>
      <c r="Z20" s="73"/>
      <c r="AA20" s="73"/>
      <c r="AB20" s="73"/>
      <c r="AC20" s="74"/>
      <c r="AD20" s="74"/>
      <c r="AE20" s="75"/>
      <c r="AF20" s="75"/>
      <c r="AG20" s="73" t="n">
        <f aca="false">-SUM(N20:AF20)</f>
        <v>-659.153214285714</v>
      </c>
      <c r="AH20" s="29" t="n">
        <f aca="false">SUM(H20:K20)+AG20+O20</f>
        <v>-0.00321428571430715</v>
      </c>
    </row>
    <row r="21" s="76" customFormat="true" ht="21" hidden="false" customHeight="true" outlineLevel="0" collapsed="false">
      <c r="A21" s="69" t="n">
        <v>43377</v>
      </c>
      <c r="B21" s="70"/>
      <c r="C21" s="20" t="s">
        <v>747</v>
      </c>
      <c r="D21" s="20" t="s">
        <v>814</v>
      </c>
      <c r="E21" s="20" t="s">
        <v>278</v>
      </c>
      <c r="F21" s="21" t="n">
        <v>32117</v>
      </c>
      <c r="G21" s="22" t="s">
        <v>938</v>
      </c>
      <c r="H21" s="71"/>
      <c r="I21" s="71"/>
      <c r="J21" s="71"/>
      <c r="K21" s="71" t="n">
        <v>69</v>
      </c>
      <c r="L21" s="72"/>
      <c r="M21" s="73" t="n">
        <f aca="false">SUM(H21:J21,K21/1.12)</f>
        <v>61.6071428571429</v>
      </c>
      <c r="N21" s="73" t="n">
        <f aca="false">K21/1.12*0.12</f>
        <v>7.39285714285714</v>
      </c>
      <c r="O21" s="73" t="n">
        <f aca="false">-SUM(I21:J21,K21/1.12)*L21</f>
        <v>-0</v>
      </c>
      <c r="P21" s="73"/>
      <c r="Q21" s="73" t="n">
        <v>61.61</v>
      </c>
      <c r="R21" s="73"/>
      <c r="S21" s="73"/>
      <c r="T21" s="74"/>
      <c r="U21" s="74"/>
      <c r="V21" s="74"/>
      <c r="W21" s="74"/>
      <c r="X21" s="74"/>
      <c r="Y21" s="73"/>
      <c r="Z21" s="73"/>
      <c r="AA21" s="73"/>
      <c r="AB21" s="73"/>
      <c r="AC21" s="74"/>
      <c r="AD21" s="74"/>
      <c r="AE21" s="75"/>
      <c r="AF21" s="75"/>
      <c r="AG21" s="73" t="n">
        <f aca="false">-SUM(N21:AF21)</f>
        <v>-69.0028571428571</v>
      </c>
      <c r="AH21" s="29" t="n">
        <f aca="false">SUM(H21:K21)+AG21+O21</f>
        <v>-0.00285714285713823</v>
      </c>
    </row>
    <row r="22" s="30" customFormat="true" ht="21.75" hidden="false" customHeight="true" outlineLevel="0" collapsed="false">
      <c r="A22" s="18" t="n">
        <v>43377</v>
      </c>
      <c r="B22" s="19"/>
      <c r="C22" s="20" t="s">
        <v>707</v>
      </c>
      <c r="D22" s="20" t="s">
        <v>708</v>
      </c>
      <c r="E22" s="20" t="s">
        <v>709</v>
      </c>
      <c r="F22" s="21" t="n">
        <v>118836</v>
      </c>
      <c r="G22" s="22" t="s">
        <v>40</v>
      </c>
      <c r="H22" s="23"/>
      <c r="I22" s="23"/>
      <c r="J22" s="23"/>
      <c r="K22" s="23" t="n">
        <v>170</v>
      </c>
      <c r="L22" s="24"/>
      <c r="M22" s="73" t="n">
        <f aca="false">SUM(H22:J22,K22/1.12)</f>
        <v>151.785714285714</v>
      </c>
      <c r="N22" s="73" t="n">
        <f aca="false">K22/1.12*0.12</f>
        <v>18.2142857142857</v>
      </c>
      <c r="O22" s="73" t="n">
        <f aca="false">-SUM(I22:J22,K22/1.12)*L22</f>
        <v>-0</v>
      </c>
      <c r="P22" s="73"/>
      <c r="Q22" s="25" t="n">
        <v>151.79</v>
      </c>
      <c r="R22" s="25"/>
      <c r="S22" s="25"/>
      <c r="T22" s="26"/>
      <c r="U22" s="26"/>
      <c r="V22" s="26"/>
      <c r="W22" s="26"/>
      <c r="X22" s="26"/>
      <c r="Y22" s="25"/>
      <c r="Z22" s="25"/>
      <c r="AA22" s="25"/>
      <c r="AB22" s="25"/>
      <c r="AC22" s="26"/>
      <c r="AD22" s="26"/>
      <c r="AE22" s="25"/>
      <c r="AF22" s="25"/>
      <c r="AG22" s="73" t="n">
        <f aca="false">-SUM(N22:AF22)</f>
        <v>-170.004285714286</v>
      </c>
      <c r="AH22" s="29" t="n">
        <f aca="false">SUM(H22:K22)+AG22+O22</f>
        <v>-0.00428571428571445</v>
      </c>
    </row>
    <row r="23" s="76" customFormat="true" ht="21" hidden="false" customHeight="true" outlineLevel="0" collapsed="false">
      <c r="A23" s="69" t="n">
        <v>43377</v>
      </c>
      <c r="B23" s="70"/>
      <c r="C23" s="20" t="s">
        <v>96</v>
      </c>
      <c r="D23" s="20"/>
      <c r="E23" s="20"/>
      <c r="F23" s="21"/>
      <c r="G23" s="22" t="s">
        <v>939</v>
      </c>
      <c r="H23" s="71" t="n">
        <v>220</v>
      </c>
      <c r="I23" s="71"/>
      <c r="J23" s="71"/>
      <c r="K23" s="71"/>
      <c r="L23" s="72"/>
      <c r="M23" s="73" t="n">
        <f aca="false">SUM(H23:J23,K23/1.12)</f>
        <v>220</v>
      </c>
      <c r="N23" s="73" t="n">
        <f aca="false">K23/1.12*0.12</f>
        <v>0</v>
      </c>
      <c r="O23" s="73" t="n">
        <f aca="false">-SUM(I23:J23,K23/1.12)*L23</f>
        <v>-0</v>
      </c>
      <c r="P23" s="73"/>
      <c r="Q23" s="73"/>
      <c r="R23" s="73"/>
      <c r="S23" s="73"/>
      <c r="T23" s="74"/>
      <c r="U23" s="74"/>
      <c r="V23" s="74"/>
      <c r="W23" s="74"/>
      <c r="X23" s="74"/>
      <c r="Y23" s="73"/>
      <c r="Z23" s="73"/>
      <c r="AA23" s="73" t="n">
        <v>220</v>
      </c>
      <c r="AB23" s="73"/>
      <c r="AC23" s="74"/>
      <c r="AD23" s="74"/>
      <c r="AE23" s="75"/>
      <c r="AF23" s="75"/>
      <c r="AG23" s="73" t="n">
        <f aca="false">-SUM(N23:AF23)</f>
        <v>-220</v>
      </c>
      <c r="AH23" s="29" t="n">
        <f aca="false">SUM(H23:K23)+AG23+O23</f>
        <v>0</v>
      </c>
    </row>
    <row r="24" s="76" customFormat="true" ht="21" hidden="false" customHeight="true" outlineLevel="0" collapsed="false">
      <c r="A24" s="69" t="n">
        <v>43377</v>
      </c>
      <c r="B24" s="70"/>
      <c r="C24" s="20" t="s">
        <v>616</v>
      </c>
      <c r="D24" s="20"/>
      <c r="E24" s="20"/>
      <c r="F24" s="21"/>
      <c r="G24" s="22" t="s">
        <v>940</v>
      </c>
      <c r="H24" s="71" t="n">
        <v>502</v>
      </c>
      <c r="I24" s="71"/>
      <c r="J24" s="71"/>
      <c r="K24" s="71"/>
      <c r="L24" s="72"/>
      <c r="M24" s="73" t="n">
        <f aca="false">SUM(H24:J24,K24/1.12)</f>
        <v>502</v>
      </c>
      <c r="N24" s="73" t="n">
        <f aca="false">K24/1.12*0.12</f>
        <v>0</v>
      </c>
      <c r="O24" s="73" t="n">
        <f aca="false">-SUM(I24:J24,K24/1.12)*L24</f>
        <v>-0</v>
      </c>
      <c r="P24" s="73"/>
      <c r="Q24" s="73"/>
      <c r="R24" s="73"/>
      <c r="S24" s="73"/>
      <c r="T24" s="74"/>
      <c r="U24" s="74"/>
      <c r="V24" s="74"/>
      <c r="W24" s="74"/>
      <c r="X24" s="74"/>
      <c r="Y24" s="73"/>
      <c r="Z24" s="73"/>
      <c r="AA24" s="73"/>
      <c r="AB24" s="73" t="n">
        <v>502</v>
      </c>
      <c r="AC24" s="74"/>
      <c r="AD24" s="74"/>
      <c r="AE24" s="75"/>
      <c r="AF24" s="75"/>
      <c r="AG24" s="73" t="n">
        <f aca="false">-SUM(N24:AF24)</f>
        <v>-502</v>
      </c>
      <c r="AH24" s="29" t="n">
        <f aca="false">SUM(H24:K24)+AG24+O24</f>
        <v>0</v>
      </c>
    </row>
    <row r="25" s="76" customFormat="true" ht="21" hidden="false" customHeight="true" outlineLevel="0" collapsed="false">
      <c r="A25" s="69" t="n">
        <v>43377</v>
      </c>
      <c r="B25" s="70"/>
      <c r="C25" s="20" t="s">
        <v>747</v>
      </c>
      <c r="D25" s="20" t="s">
        <v>814</v>
      </c>
      <c r="E25" s="20" t="s">
        <v>278</v>
      </c>
      <c r="F25" s="21" t="n">
        <v>32126</v>
      </c>
      <c r="G25" s="22" t="s">
        <v>941</v>
      </c>
      <c r="H25" s="71"/>
      <c r="I25" s="71"/>
      <c r="J25" s="71"/>
      <c r="K25" s="71" t="n">
        <v>274.5</v>
      </c>
      <c r="L25" s="72"/>
      <c r="M25" s="73" t="n">
        <f aca="false">SUM(H25:J25,K25/1.12)</f>
        <v>245.089285714286</v>
      </c>
      <c r="N25" s="73" t="n">
        <f aca="false">K25/1.12*0.12</f>
        <v>29.4107142857143</v>
      </c>
      <c r="O25" s="73" t="n">
        <f aca="false">-SUM(I25:J25,K25/1.12)*L25</f>
        <v>-0</v>
      </c>
      <c r="P25" s="73"/>
      <c r="Q25" s="73"/>
      <c r="R25" s="73" t="n">
        <v>245.09</v>
      </c>
      <c r="S25" s="73"/>
      <c r="T25" s="74"/>
      <c r="U25" s="74"/>
      <c r="V25" s="74"/>
      <c r="W25" s="74"/>
      <c r="X25" s="74"/>
      <c r="Y25" s="73"/>
      <c r="Z25" s="73"/>
      <c r="AA25" s="73"/>
      <c r="AB25" s="73"/>
      <c r="AC25" s="74"/>
      <c r="AD25" s="74"/>
      <c r="AE25" s="75"/>
      <c r="AF25" s="75"/>
      <c r="AG25" s="73" t="n">
        <f aca="false">-SUM(N25:AF25)</f>
        <v>-274.500714285714</v>
      </c>
      <c r="AH25" s="29" t="n">
        <f aca="false">SUM(H25:K25)+AG25+O25</f>
        <v>-0.000714285714309426</v>
      </c>
    </row>
    <row r="26" s="30" customFormat="true" ht="21.75" hidden="false" customHeight="true" outlineLevel="0" collapsed="false">
      <c r="A26" s="18" t="n">
        <v>43378</v>
      </c>
      <c r="B26" s="19"/>
      <c r="C26" s="20" t="s">
        <v>707</v>
      </c>
      <c r="D26" s="20" t="s">
        <v>708</v>
      </c>
      <c r="E26" s="20" t="s">
        <v>709</v>
      </c>
      <c r="F26" s="21" t="n">
        <v>118883</v>
      </c>
      <c r="G26" s="22" t="s">
        <v>40</v>
      </c>
      <c r="H26" s="23"/>
      <c r="I26" s="23"/>
      <c r="J26" s="23"/>
      <c r="K26" s="23" t="n">
        <v>170</v>
      </c>
      <c r="L26" s="24"/>
      <c r="M26" s="73" t="n">
        <f aca="false">SUM(H26:J26,K26/1.12)</f>
        <v>151.785714285714</v>
      </c>
      <c r="N26" s="73" t="n">
        <f aca="false">K26/1.12*0.12</f>
        <v>18.2142857142857</v>
      </c>
      <c r="O26" s="73" t="n">
        <f aca="false">-SUM(I26:J26,K26/1.12)*L26</f>
        <v>-0</v>
      </c>
      <c r="P26" s="73"/>
      <c r="Q26" s="25" t="n">
        <v>151.79</v>
      </c>
      <c r="R26" s="25"/>
      <c r="S26" s="25"/>
      <c r="T26" s="26"/>
      <c r="U26" s="26"/>
      <c r="V26" s="26"/>
      <c r="W26" s="26"/>
      <c r="X26" s="26"/>
      <c r="Y26" s="25"/>
      <c r="Z26" s="25"/>
      <c r="AA26" s="25"/>
      <c r="AB26" s="25"/>
      <c r="AC26" s="26"/>
      <c r="AD26" s="26"/>
      <c r="AE26" s="25"/>
      <c r="AF26" s="25"/>
      <c r="AG26" s="73" t="n">
        <f aca="false">-SUM(N26:AF26)</f>
        <v>-170.004285714286</v>
      </c>
      <c r="AH26" s="29" t="n">
        <f aca="false">SUM(H26:K26)+AG26+O26</f>
        <v>-0.00428571428571445</v>
      </c>
    </row>
    <row r="27" s="76" customFormat="true" ht="21" hidden="false" customHeight="true" outlineLevel="0" collapsed="false">
      <c r="A27" s="69" t="n">
        <v>43378</v>
      </c>
      <c r="B27" s="70"/>
      <c r="C27" s="20" t="s">
        <v>747</v>
      </c>
      <c r="D27" s="20" t="s">
        <v>814</v>
      </c>
      <c r="E27" s="20" t="s">
        <v>278</v>
      </c>
      <c r="F27" s="21" t="n">
        <v>32145</v>
      </c>
      <c r="G27" s="22" t="s">
        <v>487</v>
      </c>
      <c r="H27" s="71"/>
      <c r="I27" s="71"/>
      <c r="J27" s="71"/>
      <c r="K27" s="71" t="n">
        <v>128.25</v>
      </c>
      <c r="L27" s="72"/>
      <c r="M27" s="73" t="n">
        <f aca="false">SUM(H27:J27,K27/1.12)</f>
        <v>114.508928571429</v>
      </c>
      <c r="N27" s="73" t="n">
        <f aca="false">K27/1.12*0.12</f>
        <v>13.7410714285714</v>
      </c>
      <c r="O27" s="73" t="n">
        <f aca="false">-SUM(I27:J27,K27/1.12)*L27</f>
        <v>-0</v>
      </c>
      <c r="P27" s="73" t="n">
        <v>114.51</v>
      </c>
      <c r="Q27" s="73"/>
      <c r="R27" s="73"/>
      <c r="S27" s="73"/>
      <c r="T27" s="74"/>
      <c r="U27" s="74"/>
      <c r="V27" s="74"/>
      <c r="W27" s="74"/>
      <c r="X27" s="74"/>
      <c r="Y27" s="73"/>
      <c r="Z27" s="73"/>
      <c r="AA27" s="73"/>
      <c r="AB27" s="73"/>
      <c r="AC27" s="74"/>
      <c r="AD27" s="74"/>
      <c r="AE27" s="75"/>
      <c r="AF27" s="75"/>
      <c r="AG27" s="73" t="n">
        <f aca="false">-SUM(N27:AF27)</f>
        <v>-128.251071428571</v>
      </c>
      <c r="AH27" s="29" t="n">
        <f aca="false">SUM(H27:K27)+AG27+O27</f>
        <v>-0.00107142857143572</v>
      </c>
    </row>
    <row r="28" s="76" customFormat="true" ht="21" hidden="false" customHeight="true" outlineLevel="0" collapsed="false">
      <c r="A28" s="69" t="n">
        <v>43378</v>
      </c>
      <c r="B28" s="70"/>
      <c r="C28" s="20" t="s">
        <v>63</v>
      </c>
      <c r="D28" s="20" t="s">
        <v>64</v>
      </c>
      <c r="E28" s="20" t="s">
        <v>120</v>
      </c>
      <c r="F28" s="21" t="n">
        <v>74446</v>
      </c>
      <c r="G28" s="22" t="s">
        <v>942</v>
      </c>
      <c r="H28" s="71"/>
      <c r="I28" s="71"/>
      <c r="J28" s="71" t="n">
        <v>187.3</v>
      </c>
      <c r="K28" s="71"/>
      <c r="L28" s="72"/>
      <c r="M28" s="73" t="n">
        <f aca="false">SUM(H28:J28,K28/1.12)</f>
        <v>187.3</v>
      </c>
      <c r="N28" s="73" t="n">
        <f aca="false">K28/1.12*0.12</f>
        <v>0</v>
      </c>
      <c r="O28" s="73" t="n">
        <f aca="false">-SUM(I28:J28,K28/1.12)*L28</f>
        <v>-0</v>
      </c>
      <c r="P28" s="73" t="n">
        <v>187.3</v>
      </c>
      <c r="Q28" s="73"/>
      <c r="R28" s="73"/>
      <c r="S28" s="73"/>
      <c r="T28" s="74"/>
      <c r="U28" s="74"/>
      <c r="V28" s="74"/>
      <c r="W28" s="74"/>
      <c r="X28" s="74"/>
      <c r="Y28" s="73"/>
      <c r="Z28" s="73"/>
      <c r="AA28" s="73"/>
      <c r="AB28" s="73"/>
      <c r="AC28" s="74"/>
      <c r="AD28" s="74"/>
      <c r="AE28" s="75"/>
      <c r="AF28" s="75"/>
      <c r="AG28" s="73" t="n">
        <f aca="false">-SUM(N28:AF28)</f>
        <v>-187.3</v>
      </c>
      <c r="AH28" s="29" t="n">
        <f aca="false">SUM(H28:K28)+AG28+O28</f>
        <v>0</v>
      </c>
    </row>
    <row r="29" s="76" customFormat="true" ht="21" hidden="false" customHeight="true" outlineLevel="0" collapsed="false">
      <c r="A29" s="69" t="n">
        <v>43378</v>
      </c>
      <c r="B29" s="70"/>
      <c r="C29" s="20" t="s">
        <v>63</v>
      </c>
      <c r="D29" s="20" t="s">
        <v>64</v>
      </c>
      <c r="E29" s="20" t="s">
        <v>120</v>
      </c>
      <c r="F29" s="21" t="n">
        <v>74446</v>
      </c>
      <c r="G29" s="22" t="s">
        <v>943</v>
      </c>
      <c r="H29" s="71"/>
      <c r="I29" s="71"/>
      <c r="J29" s="71"/>
      <c r="K29" s="71" t="n">
        <f aca="false">255.04+30.61</f>
        <v>285.65</v>
      </c>
      <c r="L29" s="72"/>
      <c r="M29" s="73" t="n">
        <f aca="false">SUM(H29:J29,K29/1.12)</f>
        <v>255.044642857143</v>
      </c>
      <c r="N29" s="73" t="n">
        <f aca="false">K29/1.12*0.12</f>
        <v>30.6053571428571</v>
      </c>
      <c r="O29" s="73" t="n">
        <f aca="false">-SUM(I29:J29,K29/1.12)*L29</f>
        <v>-0</v>
      </c>
      <c r="P29" s="73" t="n">
        <v>255.04</v>
      </c>
      <c r="Q29" s="73"/>
      <c r="R29" s="73"/>
      <c r="S29" s="73"/>
      <c r="T29" s="74"/>
      <c r="U29" s="74"/>
      <c r="V29" s="74"/>
      <c r="W29" s="74"/>
      <c r="X29" s="74"/>
      <c r="Y29" s="73"/>
      <c r="Z29" s="73"/>
      <c r="AA29" s="73"/>
      <c r="AB29" s="73"/>
      <c r="AC29" s="74"/>
      <c r="AD29" s="74"/>
      <c r="AE29" s="75"/>
      <c r="AF29" s="75"/>
      <c r="AG29" s="73" t="n">
        <f aca="false">-SUM(N29:AF29)</f>
        <v>-285.645357142857</v>
      </c>
      <c r="AH29" s="29" t="n">
        <f aca="false">SUM(H29:K29)+AG29+O29</f>
        <v>0.00464285714286916</v>
      </c>
    </row>
    <row r="30" s="76" customFormat="true" ht="21" hidden="false" customHeight="true" outlineLevel="0" collapsed="false">
      <c r="A30" s="69" t="n">
        <v>43378</v>
      </c>
      <c r="B30" s="70"/>
      <c r="C30" s="20" t="s">
        <v>63</v>
      </c>
      <c r="D30" s="20" t="s">
        <v>64</v>
      </c>
      <c r="E30" s="20" t="s">
        <v>120</v>
      </c>
      <c r="F30" s="21" t="n">
        <v>56267</v>
      </c>
      <c r="G30" s="22" t="s">
        <v>944</v>
      </c>
      <c r="H30" s="71"/>
      <c r="I30" s="71"/>
      <c r="J30" s="71"/>
      <c r="K30" s="71" t="n">
        <v>199.5</v>
      </c>
      <c r="L30" s="72"/>
      <c r="M30" s="73" t="n">
        <f aca="false">SUM(H30:J30,K30/1.12)</f>
        <v>178.125</v>
      </c>
      <c r="N30" s="73" t="n">
        <f aca="false">K30/1.12*0.12</f>
        <v>21.375</v>
      </c>
      <c r="O30" s="73" t="n">
        <f aca="false">-SUM(I30:J30,K30/1.12)*L30</f>
        <v>-0</v>
      </c>
      <c r="P30" s="73"/>
      <c r="Q30" s="73"/>
      <c r="R30" s="73"/>
      <c r="S30" s="73"/>
      <c r="T30" s="74"/>
      <c r="U30" s="74"/>
      <c r="V30" s="74"/>
      <c r="W30" s="74"/>
      <c r="X30" s="74" t="n">
        <v>178.13</v>
      </c>
      <c r="Y30" s="73"/>
      <c r="Z30" s="73"/>
      <c r="AA30" s="73"/>
      <c r="AB30" s="73"/>
      <c r="AC30" s="74"/>
      <c r="AD30" s="74"/>
      <c r="AE30" s="75"/>
      <c r="AF30" s="75"/>
      <c r="AG30" s="73" t="n">
        <f aca="false">-SUM(N30:AF30)</f>
        <v>-199.505</v>
      </c>
      <c r="AH30" s="29" t="n">
        <f aca="false">SUM(H30:K30)+AG30+O30</f>
        <v>-0.00499999999999545</v>
      </c>
    </row>
    <row r="31" s="76" customFormat="true" ht="21" hidden="false" customHeight="true" outlineLevel="0" collapsed="false">
      <c r="A31" s="69" t="n">
        <v>43379</v>
      </c>
      <c r="B31" s="70"/>
      <c r="C31" s="20" t="s">
        <v>530</v>
      </c>
      <c r="D31" s="20" t="s">
        <v>945</v>
      </c>
      <c r="E31" s="20" t="s">
        <v>120</v>
      </c>
      <c r="F31" s="21" t="n">
        <v>343</v>
      </c>
      <c r="G31" s="21" t="s">
        <v>40</v>
      </c>
      <c r="H31" s="71"/>
      <c r="I31" s="71"/>
      <c r="J31" s="71"/>
      <c r="K31" s="71" t="n">
        <v>38</v>
      </c>
      <c r="L31" s="72"/>
      <c r="M31" s="73" t="n">
        <f aca="false">SUM(H31:J31,K31/1.12)</f>
        <v>33.9285714285714</v>
      </c>
      <c r="N31" s="73" t="n">
        <f aca="false">K31/1.12*0.12</f>
        <v>4.07142857142857</v>
      </c>
      <c r="O31" s="73" t="n">
        <f aca="false">-SUM(I31:J31,K31/1.12)*L31</f>
        <v>-0</v>
      </c>
      <c r="P31" s="73"/>
      <c r="Q31" s="73" t="n">
        <v>33.93</v>
      </c>
      <c r="R31" s="73"/>
      <c r="S31" s="73"/>
      <c r="T31" s="74"/>
      <c r="U31" s="74"/>
      <c r="V31" s="74"/>
      <c r="W31" s="74"/>
      <c r="X31" s="74"/>
      <c r="Y31" s="73"/>
      <c r="Z31" s="73"/>
      <c r="AA31" s="73"/>
      <c r="AB31" s="73"/>
      <c r="AC31" s="74"/>
      <c r="AD31" s="74"/>
      <c r="AE31" s="75"/>
      <c r="AF31" s="75"/>
      <c r="AG31" s="73" t="n">
        <f aca="false">-SUM(N31:AF31)</f>
        <v>-38.0014285714286</v>
      </c>
      <c r="AH31" s="29" t="n">
        <f aca="false">SUM(H31:K31)+AG31+O31</f>
        <v>-0.00142857142856911</v>
      </c>
    </row>
    <row r="32" s="30" customFormat="true" ht="21.75" hidden="false" customHeight="true" outlineLevel="0" collapsed="false">
      <c r="A32" s="18" t="n">
        <v>43379</v>
      </c>
      <c r="B32" s="19"/>
      <c r="C32" s="20" t="s">
        <v>707</v>
      </c>
      <c r="D32" s="20" t="s">
        <v>708</v>
      </c>
      <c r="E32" s="20" t="s">
        <v>709</v>
      </c>
      <c r="F32" s="21" t="n">
        <v>118948</v>
      </c>
      <c r="G32" s="22" t="s">
        <v>40</v>
      </c>
      <c r="H32" s="23"/>
      <c r="I32" s="23"/>
      <c r="J32" s="23"/>
      <c r="K32" s="23" t="n">
        <v>85</v>
      </c>
      <c r="L32" s="24"/>
      <c r="M32" s="73" t="n">
        <f aca="false">SUM(H32:J32,K32/1.12)</f>
        <v>75.8928571428571</v>
      </c>
      <c r="N32" s="73" t="n">
        <f aca="false">K32/1.12*0.12</f>
        <v>9.10714285714286</v>
      </c>
      <c r="O32" s="73" t="n">
        <f aca="false">-SUM(I32:J32,K32/1.12)*L32</f>
        <v>-0</v>
      </c>
      <c r="P32" s="73"/>
      <c r="Q32" s="25" t="n">
        <v>75.89</v>
      </c>
      <c r="R32" s="25"/>
      <c r="S32" s="25"/>
      <c r="T32" s="26"/>
      <c r="U32" s="26"/>
      <c r="V32" s="26"/>
      <c r="W32" s="26"/>
      <c r="X32" s="26"/>
      <c r="Y32" s="25"/>
      <c r="Z32" s="25"/>
      <c r="AA32" s="25"/>
      <c r="AB32" s="25"/>
      <c r="AC32" s="26"/>
      <c r="AD32" s="26"/>
      <c r="AE32" s="25"/>
      <c r="AF32" s="25"/>
      <c r="AG32" s="73" t="n">
        <f aca="false">-SUM(N32:AF32)</f>
        <v>-84.9971428571429</v>
      </c>
      <c r="AH32" s="29" t="n">
        <f aca="false">SUM(H32:K32)+AG32+O32</f>
        <v>0.00285714285713823</v>
      </c>
    </row>
    <row r="33" s="76" customFormat="true" ht="24" hidden="false" customHeight="true" outlineLevel="0" collapsed="false">
      <c r="A33" s="69" t="n">
        <v>43381</v>
      </c>
      <c r="B33" s="70"/>
      <c r="C33" s="20" t="s">
        <v>747</v>
      </c>
      <c r="D33" s="20" t="s">
        <v>814</v>
      </c>
      <c r="E33" s="20" t="s">
        <v>278</v>
      </c>
      <c r="F33" s="21" t="n">
        <v>87461</v>
      </c>
      <c r="G33" s="22" t="s">
        <v>946</v>
      </c>
      <c r="H33" s="71"/>
      <c r="I33" s="71"/>
      <c r="J33" s="71"/>
      <c r="K33" s="71" t="n">
        <v>152.22</v>
      </c>
      <c r="L33" s="72"/>
      <c r="M33" s="73" t="n">
        <f aca="false">SUM(H33:J33,K33/1.12)</f>
        <v>135.910714285714</v>
      </c>
      <c r="N33" s="73" t="n">
        <f aca="false">K33/1.12*0.12</f>
        <v>16.3092857142857</v>
      </c>
      <c r="O33" s="73" t="n">
        <f aca="false">-SUM(I33:J33,K33/1.12)*L33</f>
        <v>-0</v>
      </c>
      <c r="P33" s="73" t="n">
        <v>135.91</v>
      </c>
      <c r="Q33" s="73"/>
      <c r="R33" s="73"/>
      <c r="S33" s="73"/>
      <c r="T33" s="74"/>
      <c r="U33" s="74"/>
      <c r="V33" s="74"/>
      <c r="W33" s="74"/>
      <c r="X33" s="74"/>
      <c r="Y33" s="73"/>
      <c r="Z33" s="73"/>
      <c r="AA33" s="73"/>
      <c r="AB33" s="73"/>
      <c r="AC33" s="74"/>
      <c r="AD33" s="74"/>
      <c r="AE33" s="75"/>
      <c r="AF33" s="75"/>
      <c r="AG33" s="73" t="n">
        <f aca="false">-SUM(N33:AF33)</f>
        <v>-152.219285714286</v>
      </c>
      <c r="AH33" s="29" t="n">
        <f aca="false">SUM(H33:K33)+AG33+O33</f>
        <v>0.000714285714281004</v>
      </c>
    </row>
    <row r="34" s="76" customFormat="true" ht="21" hidden="false" customHeight="true" outlineLevel="0" collapsed="false">
      <c r="A34" s="69" t="n">
        <v>43381</v>
      </c>
      <c r="B34" s="70"/>
      <c r="C34" s="20" t="s">
        <v>63</v>
      </c>
      <c r="D34" s="20" t="s">
        <v>64</v>
      </c>
      <c r="E34" s="20" t="s">
        <v>120</v>
      </c>
      <c r="F34" s="21" t="n">
        <v>148121</v>
      </c>
      <c r="G34" s="22" t="s">
        <v>947</v>
      </c>
      <c r="H34" s="71"/>
      <c r="I34" s="71"/>
      <c r="J34" s="71"/>
      <c r="K34" s="71" t="n">
        <v>796.85</v>
      </c>
      <c r="L34" s="72"/>
      <c r="M34" s="73" t="n">
        <f aca="false">SUM(H34:J34,K34/1.12)</f>
        <v>711.473214285714</v>
      </c>
      <c r="N34" s="73" t="n">
        <f aca="false">K34/1.12*0.12</f>
        <v>85.3767857142857</v>
      </c>
      <c r="O34" s="73" t="n">
        <f aca="false">-SUM(I34:J34,K34/1.12)*L34</f>
        <v>-0</v>
      </c>
      <c r="P34" s="73" t="n">
        <v>711.47</v>
      </c>
      <c r="Q34" s="73"/>
      <c r="R34" s="73"/>
      <c r="S34" s="73"/>
      <c r="T34" s="74"/>
      <c r="U34" s="74"/>
      <c r="V34" s="74"/>
      <c r="W34" s="74"/>
      <c r="X34" s="74"/>
      <c r="Y34" s="73"/>
      <c r="Z34" s="73"/>
      <c r="AA34" s="73"/>
      <c r="AB34" s="73"/>
      <c r="AC34" s="74"/>
      <c r="AD34" s="74"/>
      <c r="AE34" s="75"/>
      <c r="AF34" s="75"/>
      <c r="AG34" s="73" t="n">
        <f aca="false">-SUM(N34:AF34)</f>
        <v>-796.846785714286</v>
      </c>
      <c r="AH34" s="29" t="n">
        <f aca="false">SUM(H34:K34)+AG34+O34</f>
        <v>0.00321428571430715</v>
      </c>
    </row>
    <row r="35" s="76" customFormat="true" ht="24" hidden="false" customHeight="true" outlineLevel="0" collapsed="false">
      <c r="A35" s="69" t="n">
        <v>43381</v>
      </c>
      <c r="B35" s="70"/>
      <c r="C35" s="20" t="s">
        <v>63</v>
      </c>
      <c r="D35" s="20" t="s">
        <v>64</v>
      </c>
      <c r="E35" s="20" t="s">
        <v>120</v>
      </c>
      <c r="F35" s="21" t="n">
        <v>175455</v>
      </c>
      <c r="G35" s="22" t="s">
        <v>395</v>
      </c>
      <c r="H35" s="71"/>
      <c r="I35" s="71"/>
      <c r="J35" s="71"/>
      <c r="K35" s="71" t="n">
        <v>155.25</v>
      </c>
      <c r="L35" s="72"/>
      <c r="M35" s="73" t="n">
        <f aca="false">SUM(H35:J35,K35/1.12)</f>
        <v>138.616071428571</v>
      </c>
      <c r="N35" s="73" t="n">
        <f aca="false">K35/1.12*0.12</f>
        <v>16.6339285714286</v>
      </c>
      <c r="O35" s="73" t="n">
        <f aca="false">-SUM(I35:J35,K35/1.12)*L35</f>
        <v>-0</v>
      </c>
      <c r="P35" s="73"/>
      <c r="Q35" s="73" t="n">
        <v>138.62</v>
      </c>
      <c r="R35" s="73"/>
      <c r="S35" s="73"/>
      <c r="T35" s="74"/>
      <c r="U35" s="74"/>
      <c r="V35" s="74"/>
      <c r="W35" s="74"/>
      <c r="X35" s="74"/>
      <c r="Y35" s="73"/>
      <c r="Z35" s="73"/>
      <c r="AA35" s="73"/>
      <c r="AB35" s="73"/>
      <c r="AC35" s="74"/>
      <c r="AD35" s="74"/>
      <c r="AE35" s="75"/>
      <c r="AF35" s="75"/>
      <c r="AG35" s="73" t="n">
        <f aca="false">-SUM(N35:AF35)</f>
        <v>-155.253928571429</v>
      </c>
      <c r="AH35" s="29" t="n">
        <f aca="false">SUM(H35:K35)+AG35+O35</f>
        <v>-0.00392857142855974</v>
      </c>
    </row>
    <row r="36" s="76" customFormat="true" ht="24" hidden="false" customHeight="true" outlineLevel="0" collapsed="false">
      <c r="A36" s="69" t="n">
        <v>43381</v>
      </c>
      <c r="B36" s="70"/>
      <c r="C36" s="20" t="s">
        <v>747</v>
      </c>
      <c r="D36" s="20" t="s">
        <v>814</v>
      </c>
      <c r="E36" s="20" t="s">
        <v>278</v>
      </c>
      <c r="F36" s="21" t="n">
        <v>987367</v>
      </c>
      <c r="G36" s="22" t="s">
        <v>82</v>
      </c>
      <c r="H36" s="71"/>
      <c r="I36" s="71"/>
      <c r="J36" s="71"/>
      <c r="K36" s="71" t="n">
        <v>195.71</v>
      </c>
      <c r="L36" s="72"/>
      <c r="M36" s="73" t="n">
        <f aca="false">SUM(H36:J36,K36/1.12)</f>
        <v>174.741071428571</v>
      </c>
      <c r="N36" s="73" t="n">
        <f aca="false">K36/1.12*0.12</f>
        <v>20.9689285714286</v>
      </c>
      <c r="O36" s="73" t="n">
        <f aca="false">-SUM(I36:J36,K36/1.12)*L36</f>
        <v>-0</v>
      </c>
      <c r="P36" s="73" t="n">
        <v>174.74</v>
      </c>
      <c r="Q36" s="73"/>
      <c r="R36" s="73"/>
      <c r="S36" s="73"/>
      <c r="T36" s="74"/>
      <c r="U36" s="74"/>
      <c r="V36" s="74"/>
      <c r="W36" s="74"/>
      <c r="X36" s="74"/>
      <c r="Y36" s="73"/>
      <c r="Z36" s="73"/>
      <c r="AA36" s="73"/>
      <c r="AB36" s="73"/>
      <c r="AC36" s="74"/>
      <c r="AD36" s="74"/>
      <c r="AE36" s="75"/>
      <c r="AF36" s="75"/>
      <c r="AG36" s="73" t="n">
        <f aca="false">-SUM(N36:AF36)</f>
        <v>-195.708928571429</v>
      </c>
      <c r="AH36" s="29" t="n">
        <f aca="false">SUM(H36:K36)+AG36+O36</f>
        <v>0.00107142857143572</v>
      </c>
    </row>
    <row r="37" s="76" customFormat="true" ht="24" hidden="false" customHeight="true" outlineLevel="0" collapsed="false">
      <c r="A37" s="69" t="n">
        <v>43381</v>
      </c>
      <c r="B37" s="70"/>
      <c r="C37" s="20" t="s">
        <v>747</v>
      </c>
      <c r="D37" s="20" t="s">
        <v>814</v>
      </c>
      <c r="E37" s="20" t="s">
        <v>278</v>
      </c>
      <c r="F37" s="21" t="n">
        <v>32162</v>
      </c>
      <c r="G37" s="22" t="s">
        <v>487</v>
      </c>
      <c r="H37" s="71"/>
      <c r="I37" s="71"/>
      <c r="J37" s="71"/>
      <c r="K37" s="71" t="n">
        <v>256.5</v>
      </c>
      <c r="L37" s="72"/>
      <c r="M37" s="73" t="n">
        <f aca="false">SUM(H37:J37,K37/1.12)</f>
        <v>229.017857142857</v>
      </c>
      <c r="N37" s="73" t="n">
        <f aca="false">K37/1.12*0.12</f>
        <v>27.4821428571428</v>
      </c>
      <c r="O37" s="73" t="n">
        <f aca="false">-SUM(I37:J37,K37/1.12)*L37</f>
        <v>-0</v>
      </c>
      <c r="P37" s="73" t="n">
        <v>229.02</v>
      </c>
      <c r="Q37" s="73"/>
      <c r="R37" s="73"/>
      <c r="S37" s="73"/>
      <c r="T37" s="74"/>
      <c r="U37" s="74"/>
      <c r="V37" s="74"/>
      <c r="W37" s="74"/>
      <c r="X37" s="74"/>
      <c r="Y37" s="73"/>
      <c r="Z37" s="73"/>
      <c r="AA37" s="73"/>
      <c r="AB37" s="73"/>
      <c r="AC37" s="74"/>
      <c r="AD37" s="74"/>
      <c r="AE37" s="75"/>
      <c r="AF37" s="75"/>
      <c r="AG37" s="73" t="n">
        <f aca="false">-SUM(N37:AF37)</f>
        <v>-256.502142857143</v>
      </c>
      <c r="AH37" s="29" t="n">
        <f aca="false">SUM(H37:K37)+AG37+O37</f>
        <v>-0.00214285714287143</v>
      </c>
    </row>
    <row r="38" s="76" customFormat="true" ht="24" hidden="false" customHeight="true" outlineLevel="0" collapsed="false">
      <c r="A38" s="69" t="n">
        <v>43381</v>
      </c>
      <c r="B38" s="70"/>
      <c r="C38" s="20" t="s">
        <v>41</v>
      </c>
      <c r="D38" s="20" t="s">
        <v>88</v>
      </c>
      <c r="E38" s="20" t="s">
        <v>43</v>
      </c>
      <c r="F38" s="21" t="n">
        <v>2684</v>
      </c>
      <c r="G38" s="22" t="s">
        <v>394</v>
      </c>
      <c r="H38" s="71"/>
      <c r="I38" s="71"/>
      <c r="J38" s="71" t="n">
        <v>1755</v>
      </c>
      <c r="K38" s="71"/>
      <c r="L38" s="72"/>
      <c r="M38" s="73" t="n">
        <f aca="false">SUM(H38:J38,K38/1.12)</f>
        <v>1755</v>
      </c>
      <c r="N38" s="73" t="n">
        <f aca="false">K38/1.12*0.12</f>
        <v>0</v>
      </c>
      <c r="O38" s="73" t="n">
        <f aca="false">-SUM(I38:J38,K38/1.12)*L38</f>
        <v>-0</v>
      </c>
      <c r="P38" s="73" t="n">
        <v>1755</v>
      </c>
      <c r="Q38" s="73"/>
      <c r="R38" s="73"/>
      <c r="S38" s="73"/>
      <c r="T38" s="74"/>
      <c r="U38" s="74"/>
      <c r="V38" s="74"/>
      <c r="W38" s="74"/>
      <c r="X38" s="74"/>
      <c r="Y38" s="73"/>
      <c r="Z38" s="73"/>
      <c r="AA38" s="73"/>
      <c r="AB38" s="73"/>
      <c r="AC38" s="74"/>
      <c r="AD38" s="74"/>
      <c r="AE38" s="75"/>
      <c r="AF38" s="75"/>
      <c r="AG38" s="73" t="n">
        <f aca="false">-SUM(N38:AF38)</f>
        <v>-1755</v>
      </c>
      <c r="AH38" s="29" t="n">
        <f aca="false">SUM(H38:K38)+AG38+O38</f>
        <v>0</v>
      </c>
    </row>
    <row r="39" s="76" customFormat="true" ht="24" hidden="false" customHeight="true" outlineLevel="0" collapsed="false">
      <c r="A39" s="69" t="n">
        <v>43381</v>
      </c>
      <c r="B39" s="70"/>
      <c r="C39" s="20" t="s">
        <v>45</v>
      </c>
      <c r="D39" s="20"/>
      <c r="E39" s="20"/>
      <c r="F39" s="21"/>
      <c r="G39" s="22" t="s">
        <v>948</v>
      </c>
      <c r="H39" s="71" t="n">
        <v>100</v>
      </c>
      <c r="I39" s="71"/>
      <c r="J39" s="71"/>
      <c r="K39" s="71"/>
      <c r="L39" s="72"/>
      <c r="M39" s="73" t="n">
        <f aca="false">SUM(H39:J39,K39/1.12)</f>
        <v>100</v>
      </c>
      <c r="N39" s="73" t="n">
        <f aca="false">K39/1.12*0.12</f>
        <v>0</v>
      </c>
      <c r="O39" s="73" t="n">
        <f aca="false">-SUM(I39:J39,K39/1.12)*L39</f>
        <v>-0</v>
      </c>
      <c r="P39" s="73"/>
      <c r="Q39" s="73"/>
      <c r="R39" s="73"/>
      <c r="S39" s="73"/>
      <c r="T39" s="74"/>
      <c r="U39" s="74"/>
      <c r="V39" s="74"/>
      <c r="W39" s="74"/>
      <c r="X39" s="74"/>
      <c r="Y39" s="73"/>
      <c r="Z39" s="73"/>
      <c r="AA39" s="73" t="n">
        <v>100</v>
      </c>
      <c r="AB39" s="73"/>
      <c r="AC39" s="74"/>
      <c r="AD39" s="74"/>
      <c r="AE39" s="75"/>
      <c r="AF39" s="75"/>
      <c r="AG39" s="73" t="n">
        <f aca="false">-SUM(N39:AF39)</f>
        <v>-100</v>
      </c>
      <c r="AH39" s="29" t="n">
        <f aca="false">SUM(H39:K39)+AG39+O39</f>
        <v>0</v>
      </c>
    </row>
    <row r="40" s="30" customFormat="true" ht="21.75" hidden="false" customHeight="true" outlineLevel="0" collapsed="false">
      <c r="A40" s="18" t="n">
        <v>43381</v>
      </c>
      <c r="B40" s="19"/>
      <c r="C40" s="20" t="s">
        <v>707</v>
      </c>
      <c r="D40" s="20" t="s">
        <v>708</v>
      </c>
      <c r="E40" s="20" t="s">
        <v>709</v>
      </c>
      <c r="F40" s="21" t="n">
        <v>135981</v>
      </c>
      <c r="G40" s="22" t="s">
        <v>40</v>
      </c>
      <c r="H40" s="23"/>
      <c r="I40" s="23"/>
      <c r="J40" s="23"/>
      <c r="K40" s="23" t="n">
        <v>170</v>
      </c>
      <c r="L40" s="24"/>
      <c r="M40" s="73" t="n">
        <f aca="false">SUM(H40:J40,K40/1.12)</f>
        <v>151.785714285714</v>
      </c>
      <c r="N40" s="73" t="n">
        <f aca="false">K40/1.12*0.12</f>
        <v>18.2142857142857</v>
      </c>
      <c r="O40" s="73" t="n">
        <f aca="false">-SUM(I40:J40,K40/1.12)*L40</f>
        <v>-0</v>
      </c>
      <c r="P40" s="73"/>
      <c r="Q40" s="25" t="n">
        <v>151.79</v>
      </c>
      <c r="R40" s="25"/>
      <c r="S40" s="25"/>
      <c r="T40" s="26"/>
      <c r="U40" s="26"/>
      <c r="V40" s="26"/>
      <c r="W40" s="26"/>
      <c r="X40" s="26"/>
      <c r="Y40" s="25"/>
      <c r="Z40" s="25"/>
      <c r="AA40" s="25"/>
      <c r="AB40" s="25"/>
      <c r="AC40" s="26"/>
      <c r="AD40" s="26"/>
      <c r="AE40" s="25"/>
      <c r="AF40" s="25"/>
      <c r="AG40" s="73" t="n">
        <f aca="false">-SUM(N40:AF40)</f>
        <v>-170.004285714286</v>
      </c>
      <c r="AH40" s="29" t="n">
        <f aca="false">SUM(H40:K40)+AG40+O40</f>
        <v>-0.00428571428571445</v>
      </c>
    </row>
    <row r="41" s="30" customFormat="true" ht="21.75" hidden="false" customHeight="true" outlineLevel="0" collapsed="false">
      <c r="A41" s="18" t="n">
        <v>43382</v>
      </c>
      <c r="B41" s="19"/>
      <c r="C41" s="20" t="s">
        <v>707</v>
      </c>
      <c r="D41" s="20" t="s">
        <v>708</v>
      </c>
      <c r="E41" s="20" t="s">
        <v>709</v>
      </c>
      <c r="F41" s="21" t="n">
        <v>135995</v>
      </c>
      <c r="G41" s="22" t="s">
        <v>40</v>
      </c>
      <c r="H41" s="23"/>
      <c r="I41" s="23"/>
      <c r="J41" s="23"/>
      <c r="K41" s="23" t="n">
        <v>170</v>
      </c>
      <c r="L41" s="24"/>
      <c r="M41" s="73" t="n">
        <f aca="false">SUM(H41:J41,K41/1.12)</f>
        <v>151.785714285714</v>
      </c>
      <c r="N41" s="73" t="n">
        <f aca="false">K41/1.12*0.12</f>
        <v>18.2142857142857</v>
      </c>
      <c r="O41" s="73" t="n">
        <f aca="false">-SUM(I41:J41,K41/1.12)*L41</f>
        <v>-0</v>
      </c>
      <c r="P41" s="73"/>
      <c r="Q41" s="25" t="n">
        <v>151.79</v>
      </c>
      <c r="R41" s="25"/>
      <c r="S41" s="25"/>
      <c r="T41" s="26"/>
      <c r="U41" s="26"/>
      <c r="V41" s="26"/>
      <c r="W41" s="26"/>
      <c r="X41" s="26"/>
      <c r="Y41" s="25"/>
      <c r="Z41" s="25"/>
      <c r="AA41" s="25"/>
      <c r="AB41" s="25"/>
      <c r="AC41" s="26"/>
      <c r="AD41" s="26"/>
      <c r="AE41" s="25"/>
      <c r="AF41" s="25"/>
      <c r="AG41" s="73" t="n">
        <f aca="false">-SUM(N41:AF41)</f>
        <v>-170.004285714286</v>
      </c>
      <c r="AH41" s="29" t="n">
        <f aca="false">SUM(H41:K41)+AG41+O41</f>
        <v>-0.00428571428571445</v>
      </c>
    </row>
    <row r="42" s="30" customFormat="true" ht="21.75" hidden="false" customHeight="true" outlineLevel="0" collapsed="false">
      <c r="A42" s="18" t="n">
        <v>43382</v>
      </c>
      <c r="B42" s="19"/>
      <c r="C42" s="20" t="s">
        <v>96</v>
      </c>
      <c r="D42" s="20"/>
      <c r="E42" s="20"/>
      <c r="F42" s="21"/>
      <c r="G42" s="22" t="s">
        <v>82</v>
      </c>
      <c r="H42" s="23"/>
      <c r="I42" s="23"/>
      <c r="J42" s="23" t="n">
        <v>170</v>
      </c>
      <c r="K42" s="23"/>
      <c r="L42" s="24"/>
      <c r="M42" s="73" t="n">
        <f aca="false">SUM(H42:J42,K42/1.12)</f>
        <v>170</v>
      </c>
      <c r="N42" s="73" t="n">
        <f aca="false">K42/1.12*0.12</f>
        <v>0</v>
      </c>
      <c r="O42" s="73" t="n">
        <f aca="false">-SUM(I42:J42,K42/1.12)*L42</f>
        <v>-0</v>
      </c>
      <c r="P42" s="73" t="n">
        <v>170</v>
      </c>
      <c r="Q42" s="25"/>
      <c r="R42" s="25"/>
      <c r="S42" s="25"/>
      <c r="T42" s="26"/>
      <c r="U42" s="26"/>
      <c r="V42" s="26"/>
      <c r="W42" s="26"/>
      <c r="X42" s="26"/>
      <c r="Y42" s="25"/>
      <c r="Z42" s="25"/>
      <c r="AA42" s="25"/>
      <c r="AB42" s="25"/>
      <c r="AC42" s="26"/>
      <c r="AD42" s="26"/>
      <c r="AE42" s="25"/>
      <c r="AF42" s="25"/>
      <c r="AG42" s="73" t="n">
        <f aca="false">-SUM(N42:AF42)</f>
        <v>-170</v>
      </c>
      <c r="AH42" s="29" t="n">
        <f aca="false">SUM(H42:K42)+AG42+O42</f>
        <v>0</v>
      </c>
    </row>
    <row r="43" s="30" customFormat="true" ht="21.75" hidden="false" customHeight="true" outlineLevel="0" collapsed="false">
      <c r="A43" s="18" t="n">
        <v>43382</v>
      </c>
      <c r="B43" s="19"/>
      <c r="C43" s="20" t="s">
        <v>59</v>
      </c>
      <c r="D43" s="20" t="s">
        <v>874</v>
      </c>
      <c r="E43" s="20" t="s">
        <v>120</v>
      </c>
      <c r="F43" s="21" t="n">
        <v>703120</v>
      </c>
      <c r="G43" s="22" t="s">
        <v>949</v>
      </c>
      <c r="H43" s="23"/>
      <c r="I43" s="23"/>
      <c r="J43" s="23"/>
      <c r="K43" s="23" t="n">
        <v>52.5</v>
      </c>
      <c r="L43" s="24"/>
      <c r="M43" s="73" t="n">
        <f aca="false">SUM(H43:J43,K43/1.12)</f>
        <v>46.875</v>
      </c>
      <c r="N43" s="73" t="n">
        <f aca="false">K43/1.12*0.12</f>
        <v>5.625</v>
      </c>
      <c r="O43" s="73" t="n">
        <f aca="false">-SUM(I43:J43,K43/1.12)*L43</f>
        <v>-0</v>
      </c>
      <c r="P43" s="73"/>
      <c r="Q43" s="25"/>
      <c r="R43" s="25"/>
      <c r="S43" s="25"/>
      <c r="T43" s="26"/>
      <c r="U43" s="26"/>
      <c r="V43" s="26"/>
      <c r="W43" s="26"/>
      <c r="X43" s="26"/>
      <c r="Y43" s="25"/>
      <c r="Z43" s="25" t="n">
        <v>46.88</v>
      </c>
      <c r="AA43" s="25"/>
      <c r="AB43" s="25"/>
      <c r="AC43" s="26"/>
      <c r="AD43" s="26"/>
      <c r="AE43" s="25"/>
      <c r="AF43" s="25"/>
      <c r="AG43" s="73" t="n">
        <f aca="false">-SUM(N43:AF43)</f>
        <v>-52.505</v>
      </c>
      <c r="AH43" s="29" t="n">
        <f aca="false">SUM(H43:K43)+AG43+O43</f>
        <v>-0.00500000000000256</v>
      </c>
    </row>
    <row r="44" s="30" customFormat="true" ht="21.75" hidden="false" customHeight="true" outlineLevel="0" collapsed="false">
      <c r="A44" s="18" t="n">
        <v>43382</v>
      </c>
      <c r="B44" s="19"/>
      <c r="C44" s="20" t="s">
        <v>59</v>
      </c>
      <c r="D44" s="20" t="s">
        <v>874</v>
      </c>
      <c r="E44" s="20" t="s">
        <v>120</v>
      </c>
      <c r="F44" s="21" t="n">
        <v>703120</v>
      </c>
      <c r="G44" s="22" t="s">
        <v>244</v>
      </c>
      <c r="H44" s="23"/>
      <c r="I44" s="23"/>
      <c r="J44" s="23"/>
      <c r="K44" s="23" t="n">
        <v>430</v>
      </c>
      <c r="L44" s="24"/>
      <c r="M44" s="73" t="n">
        <f aca="false">SUM(H44:J44,K44/1.12)</f>
        <v>383.928571428571</v>
      </c>
      <c r="N44" s="73" t="n">
        <f aca="false">K44/1.12*0.12</f>
        <v>46.0714285714286</v>
      </c>
      <c r="O44" s="73" t="n">
        <f aca="false">-SUM(I44:J44,K44/1.12)*L44</f>
        <v>-0</v>
      </c>
      <c r="P44" s="73"/>
      <c r="Q44" s="25"/>
      <c r="R44" s="25"/>
      <c r="S44" s="25"/>
      <c r="T44" s="26" t="n">
        <v>383.93</v>
      </c>
      <c r="U44" s="26"/>
      <c r="V44" s="26"/>
      <c r="W44" s="26"/>
      <c r="X44" s="26"/>
      <c r="Y44" s="25"/>
      <c r="Z44" s="25"/>
      <c r="AA44" s="25"/>
      <c r="AB44" s="25"/>
      <c r="AC44" s="26"/>
      <c r="AD44" s="26"/>
      <c r="AE44" s="25"/>
      <c r="AF44" s="25"/>
      <c r="AG44" s="73" t="n">
        <f aca="false">-SUM(N44:AF44)</f>
        <v>-430.001428571429</v>
      </c>
      <c r="AH44" s="29" t="n">
        <f aca="false">SUM(H44:K44)+AG44+O44</f>
        <v>-0.00142857142856201</v>
      </c>
    </row>
    <row r="45" s="76" customFormat="true" ht="21" hidden="false" customHeight="true" outlineLevel="0" collapsed="false">
      <c r="A45" s="69" t="n">
        <v>43382</v>
      </c>
      <c r="B45" s="70"/>
      <c r="C45" s="20" t="s">
        <v>63</v>
      </c>
      <c r="D45" s="20" t="s">
        <v>64</v>
      </c>
      <c r="E45" s="20" t="s">
        <v>120</v>
      </c>
      <c r="F45" s="21" t="n">
        <v>130451</v>
      </c>
      <c r="G45" s="22" t="s">
        <v>950</v>
      </c>
      <c r="H45" s="71"/>
      <c r="I45" s="71"/>
      <c r="J45" s="71" t="n">
        <v>500.95</v>
      </c>
      <c r="K45" s="71"/>
      <c r="L45" s="72"/>
      <c r="M45" s="73" t="n">
        <f aca="false">SUM(H45:J45,K45/1.12)</f>
        <v>500.95</v>
      </c>
      <c r="N45" s="73" t="n">
        <f aca="false">K45/1.12*0.12</f>
        <v>0</v>
      </c>
      <c r="O45" s="73" t="n">
        <f aca="false">-SUM(I45:J45,K45/1.12)*L45</f>
        <v>-0</v>
      </c>
      <c r="P45" s="73" t="n">
        <v>500.95</v>
      </c>
      <c r="Q45" s="73"/>
      <c r="R45" s="73"/>
      <c r="S45" s="73"/>
      <c r="T45" s="74"/>
      <c r="U45" s="74"/>
      <c r="V45" s="74"/>
      <c r="W45" s="74"/>
      <c r="X45" s="74"/>
      <c r="Y45" s="73"/>
      <c r="Z45" s="73"/>
      <c r="AA45" s="73"/>
      <c r="AB45" s="73"/>
      <c r="AC45" s="74"/>
      <c r="AD45" s="74"/>
      <c r="AE45" s="75"/>
      <c r="AF45" s="75"/>
      <c r="AG45" s="73" t="n">
        <f aca="false">-SUM(N45:AF45)</f>
        <v>-500.95</v>
      </c>
      <c r="AH45" s="29" t="n">
        <f aca="false">SUM(H45:K45)+AG45+O45</f>
        <v>0</v>
      </c>
    </row>
    <row r="46" s="76" customFormat="true" ht="24" hidden="false" customHeight="true" outlineLevel="0" collapsed="false">
      <c r="A46" s="69" t="n">
        <v>43382</v>
      </c>
      <c r="B46" s="70"/>
      <c r="C46" s="20" t="s">
        <v>63</v>
      </c>
      <c r="D46" s="20" t="s">
        <v>64</v>
      </c>
      <c r="E46" s="20" t="s">
        <v>120</v>
      </c>
      <c r="F46" s="21" t="n">
        <v>130451</v>
      </c>
      <c r="G46" s="22" t="s">
        <v>951</v>
      </c>
      <c r="H46" s="71"/>
      <c r="I46" s="71"/>
      <c r="J46" s="71"/>
      <c r="K46" s="71" t="n">
        <f aca="false">498.79+59.86</f>
        <v>558.65</v>
      </c>
      <c r="L46" s="72"/>
      <c r="M46" s="73" t="n">
        <f aca="false">SUM(H46:J46,K46/1.12)</f>
        <v>498.794642857143</v>
      </c>
      <c r="N46" s="73" t="n">
        <f aca="false">K46/1.12*0.12</f>
        <v>59.8553571428571</v>
      </c>
      <c r="O46" s="73" t="n">
        <f aca="false">-SUM(I46:J46,K46/1.12)*L46</f>
        <v>-0</v>
      </c>
      <c r="P46" s="73" t="n">
        <v>498.79</v>
      </c>
      <c r="Q46" s="73"/>
      <c r="R46" s="73"/>
      <c r="S46" s="73"/>
      <c r="T46" s="74"/>
      <c r="U46" s="74"/>
      <c r="V46" s="74"/>
      <c r="W46" s="74"/>
      <c r="X46" s="74"/>
      <c r="Y46" s="73"/>
      <c r="Z46" s="73"/>
      <c r="AA46" s="73"/>
      <c r="AB46" s="73"/>
      <c r="AC46" s="74"/>
      <c r="AD46" s="74"/>
      <c r="AE46" s="75"/>
      <c r="AF46" s="75"/>
      <c r="AG46" s="73" t="n">
        <f aca="false">-SUM(N46:AF46)</f>
        <v>-558.645357142857</v>
      </c>
      <c r="AH46" s="29" t="n">
        <f aca="false">SUM(H46:K46)+AG46+O46</f>
        <v>0.00464285714281232</v>
      </c>
    </row>
    <row r="47" s="76" customFormat="true" ht="21" hidden="false" customHeight="true" outlineLevel="0" collapsed="false">
      <c r="A47" s="69" t="n">
        <v>43383</v>
      </c>
      <c r="B47" s="70"/>
      <c r="C47" s="20" t="s">
        <v>926</v>
      </c>
      <c r="D47" s="20"/>
      <c r="E47" s="20"/>
      <c r="F47" s="21"/>
      <c r="G47" s="22" t="s">
        <v>952</v>
      </c>
      <c r="H47" s="71"/>
      <c r="I47" s="71"/>
      <c r="J47" s="71" t="n">
        <v>1123</v>
      </c>
      <c r="K47" s="71"/>
      <c r="L47" s="72"/>
      <c r="M47" s="73" t="n">
        <f aca="false">SUM(H47:J47,K47/1.12)</f>
        <v>1123</v>
      </c>
      <c r="N47" s="73" t="n">
        <f aca="false">K47/1.12*0.12</f>
        <v>0</v>
      </c>
      <c r="O47" s="73" t="n">
        <f aca="false">-SUM(I47:J47,K47/1.12)*L47</f>
        <v>-0</v>
      </c>
      <c r="P47" s="73" t="n">
        <v>1123</v>
      </c>
      <c r="Q47" s="73"/>
      <c r="R47" s="73"/>
      <c r="S47" s="73"/>
      <c r="T47" s="74"/>
      <c r="U47" s="74"/>
      <c r="V47" s="74"/>
      <c r="W47" s="74"/>
      <c r="X47" s="74"/>
      <c r="Y47" s="73"/>
      <c r="Z47" s="73"/>
      <c r="AA47" s="73"/>
      <c r="AB47" s="73"/>
      <c r="AC47" s="74"/>
      <c r="AD47" s="74"/>
      <c r="AE47" s="75"/>
      <c r="AF47" s="75"/>
      <c r="AG47" s="73" t="n">
        <f aca="false">-SUM(N47:AF47)</f>
        <v>-1123</v>
      </c>
      <c r="AH47" s="29" t="n">
        <f aca="false">SUM(H47:K47)+AG47+O47</f>
        <v>0</v>
      </c>
    </row>
    <row r="48" s="85" customFormat="true" ht="21" hidden="false" customHeight="true" outlineLevel="0" collapsed="false">
      <c r="A48" s="78" t="n">
        <v>43383</v>
      </c>
      <c r="B48" s="79"/>
      <c r="C48" s="36" t="s">
        <v>45</v>
      </c>
      <c r="D48" s="36"/>
      <c r="E48" s="36"/>
      <c r="F48" s="37"/>
      <c r="G48" s="38" t="s">
        <v>953</v>
      </c>
      <c r="H48" s="80" t="n">
        <v>50</v>
      </c>
      <c r="I48" s="80"/>
      <c r="J48" s="80"/>
      <c r="K48" s="80"/>
      <c r="L48" s="81"/>
      <c r="M48" s="82" t="n">
        <f aca="false">SUM(H48:J48,K48/1.12)</f>
        <v>50</v>
      </c>
      <c r="N48" s="82" t="n">
        <f aca="false">K48/1.12*0.12</f>
        <v>0</v>
      </c>
      <c r="O48" s="82" t="n">
        <f aca="false">-SUM(I48:J48,K48/1.12)*L48</f>
        <v>-0</v>
      </c>
      <c r="P48" s="82"/>
      <c r="Q48" s="82"/>
      <c r="R48" s="82"/>
      <c r="S48" s="82"/>
      <c r="T48" s="83"/>
      <c r="U48" s="83"/>
      <c r="V48" s="83"/>
      <c r="W48" s="83"/>
      <c r="X48" s="83"/>
      <c r="Y48" s="82"/>
      <c r="Z48" s="82"/>
      <c r="AA48" s="82" t="n">
        <v>50</v>
      </c>
      <c r="AB48" s="82"/>
      <c r="AC48" s="83"/>
      <c r="AD48" s="83"/>
      <c r="AE48" s="84"/>
      <c r="AF48" s="84"/>
      <c r="AG48" s="82" t="n">
        <f aca="false">-SUM(N48:AF48)</f>
        <v>-50</v>
      </c>
      <c r="AH48" s="45" t="n">
        <f aca="false">SUM(H48:K48)+AG48+O48</f>
        <v>0</v>
      </c>
    </row>
    <row r="49" s="30" customFormat="true" ht="21.75" hidden="false" customHeight="true" outlineLevel="0" collapsed="false">
      <c r="A49" s="18" t="n">
        <v>43383</v>
      </c>
      <c r="B49" s="19"/>
      <c r="C49" s="20" t="s">
        <v>707</v>
      </c>
      <c r="D49" s="20" t="s">
        <v>708</v>
      </c>
      <c r="E49" s="20" t="s">
        <v>709</v>
      </c>
      <c r="F49" s="21" t="n">
        <v>129676</v>
      </c>
      <c r="G49" s="22" t="s">
        <v>40</v>
      </c>
      <c r="H49" s="23"/>
      <c r="I49" s="23"/>
      <c r="J49" s="23"/>
      <c r="K49" s="23" t="n">
        <v>170</v>
      </c>
      <c r="L49" s="24"/>
      <c r="M49" s="73" t="n">
        <f aca="false">SUM(H49:J49,K49/1.12)</f>
        <v>151.785714285714</v>
      </c>
      <c r="N49" s="73" t="n">
        <f aca="false">K49/1.12*0.12</f>
        <v>18.2142857142857</v>
      </c>
      <c r="O49" s="73" t="n">
        <f aca="false">-SUM(I49:J49,K49/1.12)*L49</f>
        <v>-0</v>
      </c>
      <c r="P49" s="73"/>
      <c r="Q49" s="25" t="n">
        <v>151.79</v>
      </c>
      <c r="R49" s="25"/>
      <c r="S49" s="25"/>
      <c r="T49" s="26"/>
      <c r="U49" s="26"/>
      <c r="V49" s="26"/>
      <c r="W49" s="26"/>
      <c r="X49" s="26"/>
      <c r="Y49" s="25"/>
      <c r="Z49" s="25"/>
      <c r="AA49" s="25"/>
      <c r="AB49" s="25"/>
      <c r="AC49" s="26"/>
      <c r="AD49" s="26"/>
      <c r="AE49" s="25"/>
      <c r="AF49" s="25"/>
      <c r="AG49" s="73" t="n">
        <f aca="false">-SUM(N49:AF49)</f>
        <v>-170.004285714286</v>
      </c>
      <c r="AH49" s="29" t="n">
        <f aca="false">SUM(H49:K49)+AG49+O49</f>
        <v>-0.00428571428571445</v>
      </c>
    </row>
    <row r="50" s="30" customFormat="true" ht="21.75" hidden="false" customHeight="true" outlineLevel="0" collapsed="false">
      <c r="A50" s="18" t="n">
        <v>43384</v>
      </c>
      <c r="B50" s="19"/>
      <c r="C50" s="20" t="s">
        <v>203</v>
      </c>
      <c r="D50" s="20" t="s">
        <v>76</v>
      </c>
      <c r="E50" s="20" t="s">
        <v>120</v>
      </c>
      <c r="F50" s="21" t="n">
        <v>56031</v>
      </c>
      <c r="G50" s="22" t="s">
        <v>453</v>
      </c>
      <c r="H50" s="23"/>
      <c r="I50" s="23"/>
      <c r="J50" s="23"/>
      <c r="K50" s="23" t="n">
        <v>684.16</v>
      </c>
      <c r="L50" s="24"/>
      <c r="M50" s="73" t="n">
        <f aca="false">SUM(H50:J50,K50/1.12)</f>
        <v>610.857142857143</v>
      </c>
      <c r="N50" s="73" t="n">
        <f aca="false">K50/1.12*0.12</f>
        <v>73.3028571428571</v>
      </c>
      <c r="O50" s="73" t="n">
        <f aca="false">-SUM(I50:J50,K50/1.12)*L50</f>
        <v>-0</v>
      </c>
      <c r="P50" s="73" t="n">
        <v>610.86</v>
      </c>
      <c r="Q50" s="25"/>
      <c r="R50" s="25"/>
      <c r="S50" s="25"/>
      <c r="T50" s="26"/>
      <c r="U50" s="26"/>
      <c r="V50" s="26"/>
      <c r="W50" s="26"/>
      <c r="X50" s="26"/>
      <c r="Y50" s="25"/>
      <c r="Z50" s="25"/>
      <c r="AA50" s="25"/>
      <c r="AB50" s="25"/>
      <c r="AC50" s="26"/>
      <c r="AD50" s="26"/>
      <c r="AE50" s="25"/>
      <c r="AF50" s="25"/>
      <c r="AG50" s="73" t="n">
        <f aca="false">-SUM(N50:AF50)</f>
        <v>-684.162857142857</v>
      </c>
      <c r="AH50" s="29" t="n">
        <f aca="false">SUM(H50:K50)+AG50+O50</f>
        <v>-0.00285714285712402</v>
      </c>
    </row>
    <row r="51" s="30" customFormat="true" ht="21.75" hidden="false" customHeight="true" outlineLevel="0" collapsed="false">
      <c r="A51" s="18" t="n">
        <v>43384</v>
      </c>
      <c r="B51" s="19"/>
      <c r="C51" s="20" t="s">
        <v>707</v>
      </c>
      <c r="D51" s="20" t="s">
        <v>708</v>
      </c>
      <c r="E51" s="20" t="s">
        <v>709</v>
      </c>
      <c r="F51" s="21" t="n">
        <v>129569</v>
      </c>
      <c r="G51" s="22" t="s">
        <v>40</v>
      </c>
      <c r="H51" s="23"/>
      <c r="I51" s="23"/>
      <c r="J51" s="23"/>
      <c r="K51" s="23" t="n">
        <v>170</v>
      </c>
      <c r="L51" s="24"/>
      <c r="M51" s="73" t="n">
        <f aca="false">SUM(H51:J51,K51/1.12)</f>
        <v>151.785714285714</v>
      </c>
      <c r="N51" s="73" t="n">
        <f aca="false">K51/1.12*0.12</f>
        <v>18.2142857142857</v>
      </c>
      <c r="O51" s="73" t="n">
        <f aca="false">-SUM(I51:J51,K51/1.12)*L51</f>
        <v>-0</v>
      </c>
      <c r="P51" s="73"/>
      <c r="Q51" s="25" t="n">
        <v>151.79</v>
      </c>
      <c r="R51" s="25"/>
      <c r="S51" s="25"/>
      <c r="T51" s="26"/>
      <c r="U51" s="26"/>
      <c r="V51" s="26"/>
      <c r="W51" s="26"/>
      <c r="X51" s="26"/>
      <c r="Y51" s="25"/>
      <c r="Z51" s="25"/>
      <c r="AA51" s="25"/>
      <c r="AB51" s="25"/>
      <c r="AC51" s="26"/>
      <c r="AD51" s="26"/>
      <c r="AE51" s="25"/>
      <c r="AF51" s="25"/>
      <c r="AG51" s="73" t="n">
        <f aca="false">-SUM(N51:AF51)</f>
        <v>-170.004285714286</v>
      </c>
      <c r="AH51" s="29" t="n">
        <f aca="false">SUM(H51:K51)+AG51+O51</f>
        <v>-0.00428571428571445</v>
      </c>
    </row>
    <row r="52" s="30" customFormat="true" ht="21.75" hidden="false" customHeight="true" outlineLevel="0" collapsed="false">
      <c r="A52" s="18" t="n">
        <v>43385</v>
      </c>
      <c r="B52" s="19"/>
      <c r="C52" s="20" t="s">
        <v>63</v>
      </c>
      <c r="D52" s="20" t="s">
        <v>64</v>
      </c>
      <c r="E52" s="20" t="s">
        <v>120</v>
      </c>
      <c r="F52" s="21" t="n">
        <v>176560</v>
      </c>
      <c r="G52" s="22" t="s">
        <v>954</v>
      </c>
      <c r="H52" s="23"/>
      <c r="I52" s="23"/>
      <c r="J52" s="23"/>
      <c r="K52" s="23" t="n">
        <v>91.55</v>
      </c>
      <c r="L52" s="24"/>
      <c r="M52" s="73" t="n">
        <f aca="false">SUM(H52:J52,K52/1.12)</f>
        <v>81.7410714285714</v>
      </c>
      <c r="N52" s="73" t="n">
        <f aca="false">K52/1.12*0.12</f>
        <v>9.80892857142857</v>
      </c>
      <c r="O52" s="73" t="n">
        <f aca="false">-SUM(I52:J52,K52/1.12)*L52</f>
        <v>-0</v>
      </c>
      <c r="P52" s="73" t="n">
        <v>81.74</v>
      </c>
      <c r="Q52" s="25"/>
      <c r="R52" s="25"/>
      <c r="S52" s="25"/>
      <c r="T52" s="26"/>
      <c r="U52" s="26"/>
      <c r="V52" s="26"/>
      <c r="W52" s="26"/>
      <c r="X52" s="26"/>
      <c r="Y52" s="25"/>
      <c r="Z52" s="25"/>
      <c r="AA52" s="25"/>
      <c r="AB52" s="25"/>
      <c r="AC52" s="26"/>
      <c r="AD52" s="26"/>
      <c r="AE52" s="25"/>
      <c r="AF52" s="25"/>
      <c r="AG52" s="73" t="n">
        <f aca="false">-SUM(N52:AF52)</f>
        <v>-91.5489285714286</v>
      </c>
      <c r="AH52" s="29" t="n">
        <f aca="false">SUM(H52:K52)+AG52+O52</f>
        <v>0.00107142857143572</v>
      </c>
    </row>
    <row r="53" s="30" customFormat="true" ht="21.75" hidden="false" customHeight="true" outlineLevel="0" collapsed="false">
      <c r="A53" s="18" t="n">
        <v>43385</v>
      </c>
      <c r="B53" s="19"/>
      <c r="C53" s="20" t="s">
        <v>63</v>
      </c>
      <c r="D53" s="20" t="s">
        <v>64</v>
      </c>
      <c r="E53" s="20" t="s">
        <v>120</v>
      </c>
      <c r="F53" s="21" t="n">
        <v>176558</v>
      </c>
      <c r="G53" s="22" t="s">
        <v>955</v>
      </c>
      <c r="H53" s="23"/>
      <c r="I53" s="23"/>
      <c r="J53" s="23" t="n">
        <v>400.25</v>
      </c>
      <c r="K53" s="23"/>
      <c r="L53" s="24"/>
      <c r="M53" s="73" t="n">
        <f aca="false">SUM(H53:J53,K53/1.12)</f>
        <v>400.25</v>
      </c>
      <c r="N53" s="73" t="n">
        <f aca="false">K53/1.12*0.12</f>
        <v>0</v>
      </c>
      <c r="O53" s="73" t="n">
        <f aca="false">-SUM(I53:J53,K53/1.12)*L53</f>
        <v>-0</v>
      </c>
      <c r="P53" s="73" t="n">
        <v>400.25</v>
      </c>
      <c r="Q53" s="25"/>
      <c r="R53" s="25"/>
      <c r="S53" s="25"/>
      <c r="T53" s="26"/>
      <c r="U53" s="26"/>
      <c r="V53" s="26"/>
      <c r="W53" s="26"/>
      <c r="X53" s="26"/>
      <c r="Y53" s="25"/>
      <c r="Z53" s="25"/>
      <c r="AA53" s="25"/>
      <c r="AB53" s="25"/>
      <c r="AC53" s="26"/>
      <c r="AD53" s="26"/>
      <c r="AE53" s="25"/>
      <c r="AF53" s="25"/>
      <c r="AG53" s="73" t="n">
        <f aca="false">-SUM(N53:AF53)</f>
        <v>-400.25</v>
      </c>
      <c r="AH53" s="29" t="n">
        <f aca="false">SUM(H53:K53)+AG53+O53</f>
        <v>0</v>
      </c>
    </row>
    <row r="54" s="30" customFormat="true" ht="21.75" hidden="false" customHeight="true" outlineLevel="0" collapsed="false">
      <c r="A54" s="18" t="n">
        <v>43385</v>
      </c>
      <c r="B54" s="19"/>
      <c r="C54" s="20" t="s">
        <v>63</v>
      </c>
      <c r="D54" s="20" t="s">
        <v>64</v>
      </c>
      <c r="E54" s="20" t="s">
        <v>120</v>
      </c>
      <c r="F54" s="21" t="n">
        <v>176558</v>
      </c>
      <c r="G54" s="22" t="s">
        <v>956</v>
      </c>
      <c r="H54" s="23"/>
      <c r="I54" s="23"/>
      <c r="J54" s="23"/>
      <c r="K54" s="23" t="n">
        <f aca="false">465.76+55.89</f>
        <v>521.65</v>
      </c>
      <c r="L54" s="24"/>
      <c r="M54" s="73" t="n">
        <f aca="false">SUM(H54:J54,K54/1.12)</f>
        <v>465.758928571429</v>
      </c>
      <c r="N54" s="73" t="n">
        <f aca="false">K54/1.12*0.12</f>
        <v>55.8910714285714</v>
      </c>
      <c r="O54" s="73" t="n">
        <f aca="false">-SUM(I54:J54,K54/1.12)*L54</f>
        <v>-0</v>
      </c>
      <c r="P54" s="73" t="n">
        <v>465.76</v>
      </c>
      <c r="Q54" s="25"/>
      <c r="R54" s="25"/>
      <c r="S54" s="25"/>
      <c r="T54" s="26"/>
      <c r="U54" s="26"/>
      <c r="V54" s="26"/>
      <c r="W54" s="26"/>
      <c r="X54" s="26"/>
      <c r="Y54" s="25"/>
      <c r="Z54" s="25"/>
      <c r="AA54" s="25"/>
      <c r="AB54" s="25"/>
      <c r="AC54" s="26"/>
      <c r="AD54" s="26"/>
      <c r="AE54" s="25"/>
      <c r="AF54" s="25"/>
      <c r="AG54" s="73" t="n">
        <f aca="false">-SUM(N54:AF54)</f>
        <v>-521.651071428571</v>
      </c>
      <c r="AH54" s="29" t="n">
        <f aca="false">SUM(H54:K54)+AG54+O54</f>
        <v>-0.00107142857143572</v>
      </c>
    </row>
    <row r="55" s="30" customFormat="true" ht="21.75" hidden="false" customHeight="true" outlineLevel="0" collapsed="false">
      <c r="A55" s="18" t="n">
        <v>43385</v>
      </c>
      <c r="B55" s="19"/>
      <c r="C55" s="20" t="s">
        <v>707</v>
      </c>
      <c r="D55" s="20" t="s">
        <v>708</v>
      </c>
      <c r="E55" s="20" t="s">
        <v>709</v>
      </c>
      <c r="F55" s="21" t="n">
        <v>134714</v>
      </c>
      <c r="G55" s="22" t="s">
        <v>40</v>
      </c>
      <c r="H55" s="23"/>
      <c r="I55" s="23"/>
      <c r="J55" s="23"/>
      <c r="K55" s="23" t="n">
        <v>170</v>
      </c>
      <c r="L55" s="24"/>
      <c r="M55" s="73" t="n">
        <f aca="false">SUM(H55:J55,K55/1.12)</f>
        <v>151.785714285714</v>
      </c>
      <c r="N55" s="73" t="n">
        <f aca="false">K55/1.12*0.12</f>
        <v>18.2142857142857</v>
      </c>
      <c r="O55" s="73" t="n">
        <f aca="false">-SUM(I55:J55,K55/1.12)*L55</f>
        <v>-0</v>
      </c>
      <c r="P55" s="73"/>
      <c r="Q55" s="25" t="n">
        <v>151.79</v>
      </c>
      <c r="R55" s="25"/>
      <c r="S55" s="25"/>
      <c r="T55" s="26"/>
      <c r="U55" s="26"/>
      <c r="V55" s="26"/>
      <c r="W55" s="26"/>
      <c r="X55" s="26"/>
      <c r="Y55" s="25"/>
      <c r="Z55" s="25"/>
      <c r="AA55" s="25"/>
      <c r="AB55" s="25"/>
      <c r="AC55" s="26"/>
      <c r="AD55" s="26"/>
      <c r="AE55" s="25"/>
      <c r="AF55" s="25"/>
      <c r="AG55" s="73" t="n">
        <f aca="false">-SUM(N55:AF55)</f>
        <v>-170.004285714286</v>
      </c>
      <c r="AH55" s="29" t="n">
        <f aca="false">SUM(H55:K55)+AG55+O55</f>
        <v>-0.00428571428571445</v>
      </c>
    </row>
    <row r="56" s="30" customFormat="true" ht="21.75" hidden="false" customHeight="true" outlineLevel="0" collapsed="false">
      <c r="A56" s="18" t="n">
        <v>43385</v>
      </c>
      <c r="B56" s="19"/>
      <c r="C56" s="61" t="s">
        <v>957</v>
      </c>
      <c r="D56" s="20" t="s">
        <v>958</v>
      </c>
      <c r="E56" s="20" t="s">
        <v>120</v>
      </c>
      <c r="F56" s="21" t="n">
        <v>42186</v>
      </c>
      <c r="G56" s="22" t="s">
        <v>959</v>
      </c>
      <c r="H56" s="23"/>
      <c r="I56" s="23"/>
      <c r="J56" s="23"/>
      <c r="K56" s="23" t="n">
        <v>1500</v>
      </c>
      <c r="L56" s="24" t="n">
        <v>0.02</v>
      </c>
      <c r="M56" s="73" t="n">
        <f aca="false">SUM(H56:J56,K56/1.12)</f>
        <v>1339.28571428571</v>
      </c>
      <c r="N56" s="73" t="n">
        <f aca="false">K56/1.12*0.12</f>
        <v>160.714285714286</v>
      </c>
      <c r="O56" s="73" t="n">
        <f aca="false">-SUM(I56:J56,K56/1.12)*L56</f>
        <v>-26.7857142857143</v>
      </c>
      <c r="P56" s="73"/>
      <c r="Q56" s="25"/>
      <c r="R56" s="25"/>
      <c r="S56" s="25"/>
      <c r="T56" s="26"/>
      <c r="U56" s="26"/>
      <c r="V56" s="26"/>
      <c r="W56" s="26"/>
      <c r="X56" s="26"/>
      <c r="Y56" s="25" t="n">
        <v>1339.29</v>
      </c>
      <c r="Z56" s="25"/>
      <c r="AA56" s="25"/>
      <c r="AB56" s="25"/>
      <c r="AC56" s="26"/>
      <c r="AD56" s="26"/>
      <c r="AE56" s="25"/>
      <c r="AF56" s="25"/>
      <c r="AG56" s="73" t="n">
        <f aca="false">-SUM(N56:AF56)</f>
        <v>-1473.21857142857</v>
      </c>
      <c r="AH56" s="29" t="n">
        <f aca="false">SUM(H56:K56)+AG56+O56</f>
        <v>-0.00428571428580682</v>
      </c>
    </row>
    <row r="57" s="30" customFormat="true" ht="21.75" hidden="false" customHeight="true" outlineLevel="0" collapsed="false">
      <c r="A57" s="18" t="n">
        <v>43385</v>
      </c>
      <c r="B57" s="19"/>
      <c r="C57" s="20" t="s">
        <v>616</v>
      </c>
      <c r="D57" s="20"/>
      <c r="E57" s="20"/>
      <c r="F57" s="21"/>
      <c r="G57" s="22" t="s">
        <v>960</v>
      </c>
      <c r="H57" s="23" t="n">
        <v>502</v>
      </c>
      <c r="I57" s="23"/>
      <c r="J57" s="23"/>
      <c r="K57" s="23"/>
      <c r="L57" s="24"/>
      <c r="M57" s="73" t="n">
        <f aca="false">SUM(H57:J57,K57/1.12)</f>
        <v>502</v>
      </c>
      <c r="N57" s="73" t="n">
        <f aca="false">K57/1.12*0.12</f>
        <v>0</v>
      </c>
      <c r="O57" s="73" t="n">
        <f aca="false">-SUM(I57:J57,K57/1.12)*L57</f>
        <v>-0</v>
      </c>
      <c r="P57" s="73"/>
      <c r="Q57" s="73"/>
      <c r="R57" s="73"/>
      <c r="S57" s="73"/>
      <c r="T57" s="74"/>
      <c r="U57" s="74"/>
      <c r="V57" s="74"/>
      <c r="W57" s="74"/>
      <c r="X57" s="74"/>
      <c r="Y57" s="73"/>
      <c r="Z57" s="73"/>
      <c r="AA57" s="73"/>
      <c r="AB57" s="73" t="n">
        <v>502</v>
      </c>
      <c r="AC57" s="74"/>
      <c r="AD57" s="74"/>
      <c r="AE57" s="75"/>
      <c r="AF57" s="75"/>
      <c r="AG57" s="73" t="n">
        <f aca="false">-SUM(N57:AF57)</f>
        <v>-502</v>
      </c>
      <c r="AH57" s="29" t="n">
        <f aca="false">SUM(H57:K57)+AG57+O57</f>
        <v>0</v>
      </c>
    </row>
    <row r="58" s="30" customFormat="true" ht="21.75" hidden="false" customHeight="true" outlineLevel="0" collapsed="false">
      <c r="A58" s="18" t="n">
        <v>43385</v>
      </c>
      <c r="B58" s="19"/>
      <c r="C58" s="20" t="s">
        <v>926</v>
      </c>
      <c r="D58" s="20"/>
      <c r="E58" s="20"/>
      <c r="F58" s="21"/>
      <c r="G58" s="22" t="s">
        <v>961</v>
      </c>
      <c r="H58" s="23"/>
      <c r="I58" s="23"/>
      <c r="J58" s="23" t="n">
        <v>1605</v>
      </c>
      <c r="K58" s="23"/>
      <c r="L58" s="24"/>
      <c r="M58" s="73" t="n">
        <f aca="false">SUM(H58:J58,K58/1.12)</f>
        <v>1605</v>
      </c>
      <c r="N58" s="73" t="n">
        <f aca="false">K58/1.12*0.12</f>
        <v>0</v>
      </c>
      <c r="O58" s="73" t="n">
        <f aca="false">-SUM(I58:J58,K58/1.12)*L58</f>
        <v>-0</v>
      </c>
      <c r="P58" s="73" t="n">
        <v>1605</v>
      </c>
      <c r="Q58" s="25"/>
      <c r="R58" s="25"/>
      <c r="S58" s="25"/>
      <c r="T58" s="26"/>
      <c r="U58" s="26"/>
      <c r="V58" s="26"/>
      <c r="W58" s="26"/>
      <c r="X58" s="26"/>
      <c r="Y58" s="25"/>
      <c r="Z58" s="25"/>
      <c r="AA58" s="25"/>
      <c r="AB58" s="25"/>
      <c r="AC58" s="26"/>
      <c r="AD58" s="26"/>
      <c r="AE58" s="25"/>
      <c r="AF58" s="25"/>
      <c r="AG58" s="73" t="n">
        <f aca="false">-SUM(N58:AF58)</f>
        <v>-1605</v>
      </c>
      <c r="AH58" s="29" t="n">
        <f aca="false">SUM(H58:K58)+AG58+O58</f>
        <v>0</v>
      </c>
    </row>
    <row r="59" s="30" customFormat="true" ht="21.75" hidden="false" customHeight="true" outlineLevel="0" collapsed="false">
      <c r="A59" s="18" t="n">
        <v>43385</v>
      </c>
      <c r="B59" s="19"/>
      <c r="C59" s="20" t="s">
        <v>45</v>
      </c>
      <c r="D59" s="20"/>
      <c r="E59" s="20"/>
      <c r="F59" s="21"/>
      <c r="G59" s="22" t="s">
        <v>962</v>
      </c>
      <c r="H59" s="23" t="n">
        <v>100</v>
      </c>
      <c r="I59" s="23"/>
      <c r="J59" s="23"/>
      <c r="K59" s="23"/>
      <c r="L59" s="24"/>
      <c r="M59" s="73" t="n">
        <f aca="false">SUM(H59:J59,K59/1.12)</f>
        <v>100</v>
      </c>
      <c r="N59" s="73" t="n">
        <f aca="false">K59/1.12*0.12</f>
        <v>0</v>
      </c>
      <c r="O59" s="73" t="n">
        <f aca="false">-SUM(I59:J59,K59/1.12)*L59</f>
        <v>-0</v>
      </c>
      <c r="P59" s="73"/>
      <c r="Q59" s="73"/>
      <c r="R59" s="73"/>
      <c r="S59" s="73"/>
      <c r="T59" s="74"/>
      <c r="U59" s="74"/>
      <c r="V59" s="74"/>
      <c r="W59" s="74"/>
      <c r="X59" s="74"/>
      <c r="Y59" s="73"/>
      <c r="Z59" s="73"/>
      <c r="AA59" s="73" t="n">
        <v>100</v>
      </c>
      <c r="AB59" s="73"/>
      <c r="AC59" s="74"/>
      <c r="AD59" s="74"/>
      <c r="AE59" s="75"/>
      <c r="AF59" s="75"/>
      <c r="AG59" s="73" t="n">
        <f aca="false">-SUM(N59:AF59)</f>
        <v>-100</v>
      </c>
      <c r="AH59" s="29" t="n">
        <f aca="false">SUM(H59:K59)+AG59+O59</f>
        <v>0</v>
      </c>
    </row>
    <row r="60" s="30" customFormat="true" ht="21.75" hidden="false" customHeight="true" outlineLevel="0" collapsed="false">
      <c r="A60" s="18" t="n">
        <v>43386</v>
      </c>
      <c r="B60" s="19"/>
      <c r="C60" s="20" t="s">
        <v>59</v>
      </c>
      <c r="D60" s="20" t="s">
        <v>874</v>
      </c>
      <c r="E60" s="20" t="s">
        <v>120</v>
      </c>
      <c r="F60" s="21" t="n">
        <v>703981</v>
      </c>
      <c r="G60" s="22" t="s">
        <v>963</v>
      </c>
      <c r="H60" s="23"/>
      <c r="I60" s="23"/>
      <c r="J60" s="23"/>
      <c r="K60" s="23" t="n">
        <v>30</v>
      </c>
      <c r="L60" s="24"/>
      <c r="M60" s="73" t="n">
        <f aca="false">SUM(H60:J60,K60/1.12)</f>
        <v>26.7857142857143</v>
      </c>
      <c r="N60" s="73" t="n">
        <f aca="false">K60/1.12*0.12</f>
        <v>3.21428571428571</v>
      </c>
      <c r="O60" s="73" t="n">
        <f aca="false">-SUM(I60:J60,K60/1.12)*L60</f>
        <v>-0</v>
      </c>
      <c r="P60" s="73"/>
      <c r="Q60" s="73"/>
      <c r="R60" s="73"/>
      <c r="S60" s="73"/>
      <c r="T60" s="74"/>
      <c r="U60" s="74"/>
      <c r="V60" s="74"/>
      <c r="W60" s="74"/>
      <c r="X60" s="74"/>
      <c r="Y60" s="73"/>
      <c r="Z60" s="73" t="n">
        <v>26.79</v>
      </c>
      <c r="AA60" s="73"/>
      <c r="AB60" s="73"/>
      <c r="AC60" s="74"/>
      <c r="AD60" s="74"/>
      <c r="AE60" s="75"/>
      <c r="AF60" s="75"/>
      <c r="AG60" s="73" t="n">
        <f aca="false">-SUM(N60:AF60)</f>
        <v>-30.0042857142857</v>
      </c>
      <c r="AH60" s="29" t="n">
        <f aca="false">SUM(H60:K60)+AG60+O60</f>
        <v>-0.00428571428571445</v>
      </c>
    </row>
    <row r="61" s="30" customFormat="true" ht="21.75" hidden="false" customHeight="true" outlineLevel="0" collapsed="false">
      <c r="A61" s="18" t="n">
        <v>43386</v>
      </c>
      <c r="B61" s="19"/>
      <c r="C61" s="20" t="s">
        <v>707</v>
      </c>
      <c r="D61" s="20" t="s">
        <v>708</v>
      </c>
      <c r="E61" s="20" t="s">
        <v>709</v>
      </c>
      <c r="F61" s="21" t="n">
        <v>134779</v>
      </c>
      <c r="G61" s="22" t="s">
        <v>40</v>
      </c>
      <c r="H61" s="23"/>
      <c r="I61" s="23"/>
      <c r="J61" s="23"/>
      <c r="K61" s="23" t="n">
        <v>85</v>
      </c>
      <c r="L61" s="24"/>
      <c r="M61" s="73" t="n">
        <f aca="false">SUM(H61:J61,K61/1.12)</f>
        <v>75.8928571428571</v>
      </c>
      <c r="N61" s="73" t="n">
        <f aca="false">K61/1.12*0.12</f>
        <v>9.10714285714286</v>
      </c>
      <c r="O61" s="73" t="n">
        <f aca="false">-SUM(I61:J61,K61/1.12)*L61</f>
        <v>-0</v>
      </c>
      <c r="P61" s="73"/>
      <c r="Q61" s="25" t="n">
        <v>75.89</v>
      </c>
      <c r="R61" s="25"/>
      <c r="S61" s="25"/>
      <c r="T61" s="26"/>
      <c r="U61" s="26"/>
      <c r="V61" s="26"/>
      <c r="W61" s="26"/>
      <c r="X61" s="26"/>
      <c r="Y61" s="25"/>
      <c r="Z61" s="25"/>
      <c r="AA61" s="25"/>
      <c r="AB61" s="25"/>
      <c r="AC61" s="26"/>
      <c r="AD61" s="26"/>
      <c r="AE61" s="25"/>
      <c r="AF61" s="25"/>
      <c r="AG61" s="73" t="n">
        <f aca="false">-SUM(N61:AF61)</f>
        <v>-84.9971428571429</v>
      </c>
      <c r="AH61" s="29" t="n">
        <f aca="false">SUM(H61:K61)+AG61+O61</f>
        <v>0.00285714285713823</v>
      </c>
    </row>
    <row r="62" s="30" customFormat="true" ht="21.75" hidden="false" customHeight="true" outlineLevel="0" collapsed="false">
      <c r="A62" s="18" t="n">
        <v>43388</v>
      </c>
      <c r="B62" s="19"/>
      <c r="C62" s="20" t="s">
        <v>520</v>
      </c>
      <c r="D62" s="20" t="s">
        <v>521</v>
      </c>
      <c r="E62" s="20" t="s">
        <v>175</v>
      </c>
      <c r="F62" s="21" t="n">
        <v>1687</v>
      </c>
      <c r="G62" s="22" t="s">
        <v>964</v>
      </c>
      <c r="H62" s="23"/>
      <c r="I62" s="23"/>
      <c r="J62" s="23"/>
      <c r="K62" s="23" t="n">
        <v>360</v>
      </c>
      <c r="L62" s="24" t="n">
        <v>0.01</v>
      </c>
      <c r="M62" s="73" t="n">
        <f aca="false">SUM(H62:J62,K62/1.12)</f>
        <v>321.428571428571</v>
      </c>
      <c r="N62" s="73" t="n">
        <f aca="false">K62/1.12*0.12</f>
        <v>38.5714285714286</v>
      </c>
      <c r="O62" s="73" t="n">
        <f aca="false">-SUM(I62:J62,K62/1.12)*L62</f>
        <v>-3.21428571428571</v>
      </c>
      <c r="P62" s="73" t="n">
        <v>321.43</v>
      </c>
      <c r="Q62" s="25"/>
      <c r="R62" s="25"/>
      <c r="S62" s="25"/>
      <c r="T62" s="26"/>
      <c r="U62" s="26"/>
      <c r="V62" s="26"/>
      <c r="W62" s="26"/>
      <c r="X62" s="26"/>
      <c r="Y62" s="25"/>
      <c r="Z62" s="25"/>
      <c r="AA62" s="25"/>
      <c r="AB62" s="25"/>
      <c r="AC62" s="26"/>
      <c r="AD62" s="26"/>
      <c r="AE62" s="25"/>
      <c r="AF62" s="25"/>
      <c r="AG62" s="73" t="n">
        <f aca="false">-SUM(N62:AF62)</f>
        <v>-356.787142857143</v>
      </c>
      <c r="AH62" s="29" t="n">
        <f aca="false">SUM(H62:K62)+AG62+O62</f>
        <v>-0.00142857142855357</v>
      </c>
    </row>
    <row r="63" s="30" customFormat="true" ht="21.75" hidden="false" customHeight="true" outlineLevel="0" collapsed="false">
      <c r="A63" s="18" t="n">
        <v>43388</v>
      </c>
      <c r="B63" s="19"/>
      <c r="C63" s="20" t="s">
        <v>616</v>
      </c>
      <c r="D63" s="20"/>
      <c r="E63" s="20"/>
      <c r="F63" s="21"/>
      <c r="G63" s="22" t="s">
        <v>960</v>
      </c>
      <c r="H63" s="23" t="n">
        <v>502</v>
      </c>
      <c r="I63" s="23"/>
      <c r="J63" s="23"/>
      <c r="K63" s="23"/>
      <c r="L63" s="24"/>
      <c r="M63" s="73" t="n">
        <f aca="false">SUM(H63:J63,K63/1.12)</f>
        <v>502</v>
      </c>
      <c r="N63" s="73" t="n">
        <f aca="false">K63/1.12*0.12</f>
        <v>0</v>
      </c>
      <c r="O63" s="73" t="n">
        <f aca="false">-SUM(I63:J63,K63/1.12)*L63</f>
        <v>-0</v>
      </c>
      <c r="P63" s="73"/>
      <c r="Q63" s="73"/>
      <c r="R63" s="73"/>
      <c r="S63" s="73"/>
      <c r="T63" s="74"/>
      <c r="U63" s="74"/>
      <c r="V63" s="74"/>
      <c r="W63" s="74"/>
      <c r="X63" s="74"/>
      <c r="Y63" s="73"/>
      <c r="Z63" s="73"/>
      <c r="AA63" s="73"/>
      <c r="AB63" s="73" t="n">
        <v>502</v>
      </c>
      <c r="AC63" s="74"/>
      <c r="AD63" s="74"/>
      <c r="AE63" s="75"/>
      <c r="AF63" s="75"/>
      <c r="AG63" s="73" t="n">
        <f aca="false">-SUM(N63:AF63)</f>
        <v>-502</v>
      </c>
      <c r="AH63" s="29" t="n">
        <f aca="false">SUM(H63:K63)+AG63+O63</f>
        <v>0</v>
      </c>
    </row>
    <row r="64" s="30" customFormat="true" ht="21.75" hidden="false" customHeight="true" outlineLevel="0" collapsed="false">
      <c r="A64" s="18" t="n">
        <v>43388</v>
      </c>
      <c r="B64" s="19"/>
      <c r="C64" s="20" t="s">
        <v>707</v>
      </c>
      <c r="D64" s="20" t="s">
        <v>708</v>
      </c>
      <c r="E64" s="20" t="s">
        <v>709</v>
      </c>
      <c r="F64" s="21" t="n">
        <v>139559</v>
      </c>
      <c r="G64" s="22" t="s">
        <v>40</v>
      </c>
      <c r="H64" s="23"/>
      <c r="I64" s="23"/>
      <c r="J64" s="23"/>
      <c r="K64" s="23" t="n">
        <v>170</v>
      </c>
      <c r="L64" s="24"/>
      <c r="M64" s="73" t="n">
        <f aca="false">SUM(H64:J64,K64/1.12)</f>
        <v>151.785714285714</v>
      </c>
      <c r="N64" s="73" t="n">
        <f aca="false">K64/1.12*0.12</f>
        <v>18.2142857142857</v>
      </c>
      <c r="O64" s="73" t="n">
        <f aca="false">-SUM(I64:J64,K64/1.12)*L64</f>
        <v>-0</v>
      </c>
      <c r="P64" s="73"/>
      <c r="Q64" s="25" t="n">
        <v>151.79</v>
      </c>
      <c r="R64" s="25"/>
      <c r="S64" s="25"/>
      <c r="T64" s="26"/>
      <c r="U64" s="26"/>
      <c r="V64" s="26"/>
      <c r="W64" s="26"/>
      <c r="X64" s="26"/>
      <c r="Y64" s="25"/>
      <c r="Z64" s="25"/>
      <c r="AA64" s="25"/>
      <c r="AB64" s="25"/>
      <c r="AC64" s="26"/>
      <c r="AD64" s="26"/>
      <c r="AE64" s="25"/>
      <c r="AF64" s="25"/>
      <c r="AG64" s="73" t="n">
        <f aca="false">-SUM(N64:AF64)</f>
        <v>-170.004285714286</v>
      </c>
      <c r="AH64" s="29" t="n">
        <f aca="false">SUM(H64:K64)+AG64+O64</f>
        <v>-0.00428571428571445</v>
      </c>
    </row>
    <row r="65" s="30" customFormat="true" ht="21.75" hidden="false" customHeight="true" outlineLevel="0" collapsed="false">
      <c r="A65" s="18" t="n">
        <v>43389</v>
      </c>
      <c r="B65" s="19"/>
      <c r="C65" s="20" t="s">
        <v>707</v>
      </c>
      <c r="D65" s="20" t="s">
        <v>708</v>
      </c>
      <c r="E65" s="20" t="s">
        <v>709</v>
      </c>
      <c r="F65" s="21" t="n">
        <v>139606</v>
      </c>
      <c r="G65" s="22" t="s">
        <v>40</v>
      </c>
      <c r="H65" s="23"/>
      <c r="I65" s="23"/>
      <c r="J65" s="23"/>
      <c r="K65" s="23" t="n">
        <v>170</v>
      </c>
      <c r="L65" s="24"/>
      <c r="M65" s="73" t="n">
        <f aca="false">SUM(H65:J65,K65/1.12)</f>
        <v>151.785714285714</v>
      </c>
      <c r="N65" s="73" t="n">
        <f aca="false">K65/1.12*0.12</f>
        <v>18.2142857142857</v>
      </c>
      <c r="O65" s="73" t="n">
        <f aca="false">-SUM(I65:J65,K65/1.12)*L65</f>
        <v>-0</v>
      </c>
      <c r="P65" s="73"/>
      <c r="Q65" s="25" t="n">
        <v>151.79</v>
      </c>
      <c r="R65" s="25"/>
      <c r="S65" s="25"/>
      <c r="T65" s="26"/>
      <c r="U65" s="26"/>
      <c r="V65" s="26"/>
      <c r="W65" s="26"/>
      <c r="X65" s="26"/>
      <c r="Y65" s="25"/>
      <c r="Z65" s="25"/>
      <c r="AA65" s="25"/>
      <c r="AB65" s="25"/>
      <c r="AC65" s="26"/>
      <c r="AD65" s="26"/>
      <c r="AE65" s="25"/>
      <c r="AF65" s="25"/>
      <c r="AG65" s="73" t="n">
        <f aca="false">-SUM(N65:AF65)</f>
        <v>-170.004285714286</v>
      </c>
      <c r="AH65" s="29" t="n">
        <f aca="false">SUM(H65:K65)+AG65+O65</f>
        <v>-0.00428571428571445</v>
      </c>
    </row>
    <row r="66" s="30" customFormat="true" ht="21.75" hidden="false" customHeight="true" outlineLevel="0" collapsed="false">
      <c r="A66" s="18" t="n">
        <v>43389</v>
      </c>
      <c r="B66" s="19"/>
      <c r="C66" s="20" t="s">
        <v>59</v>
      </c>
      <c r="D66" s="20" t="s">
        <v>874</v>
      </c>
      <c r="E66" s="20" t="s">
        <v>120</v>
      </c>
      <c r="F66" s="21" t="n">
        <v>704519</v>
      </c>
      <c r="G66" s="22" t="s">
        <v>965</v>
      </c>
      <c r="H66" s="23"/>
      <c r="I66" s="23"/>
      <c r="J66" s="23"/>
      <c r="K66" s="23" t="n">
        <f aca="false">34+15+27.5+56+43.5+260</f>
        <v>436</v>
      </c>
      <c r="L66" s="24"/>
      <c r="M66" s="73" t="n">
        <f aca="false">SUM(H66:J66,K66/1.12)</f>
        <v>389.285714285714</v>
      </c>
      <c r="N66" s="73" t="n">
        <f aca="false">K66/1.12*0.12</f>
        <v>46.7142857142857</v>
      </c>
      <c r="O66" s="73" t="n">
        <f aca="false">-SUM(I66:J66,K66/1.12)*L66</f>
        <v>-0</v>
      </c>
      <c r="P66" s="73"/>
      <c r="Q66" s="25"/>
      <c r="R66" s="25"/>
      <c r="S66" s="25"/>
      <c r="T66" s="26" t="n">
        <v>389.29</v>
      </c>
      <c r="U66" s="26"/>
      <c r="V66" s="26"/>
      <c r="W66" s="26"/>
      <c r="X66" s="26"/>
      <c r="Y66" s="25"/>
      <c r="Z66" s="25"/>
      <c r="AA66" s="25"/>
      <c r="AB66" s="25"/>
      <c r="AC66" s="26"/>
      <c r="AD66" s="26"/>
      <c r="AE66" s="25"/>
      <c r="AF66" s="25"/>
      <c r="AG66" s="73" t="n">
        <f aca="false">-SUM(N66:AF66)</f>
        <v>-436.004285714286</v>
      </c>
      <c r="AH66" s="29" t="n">
        <f aca="false">SUM(H66:K66)+AG66+O66</f>
        <v>-0.00428571428574287</v>
      </c>
    </row>
    <row r="67" s="76" customFormat="true" ht="21" hidden="false" customHeight="true" outlineLevel="0" collapsed="false">
      <c r="A67" s="18" t="n">
        <v>43389</v>
      </c>
      <c r="B67" s="19"/>
      <c r="C67" s="20" t="s">
        <v>59</v>
      </c>
      <c r="D67" s="20" t="s">
        <v>874</v>
      </c>
      <c r="E67" s="20" t="s">
        <v>120</v>
      </c>
      <c r="F67" s="21" t="n">
        <v>704519</v>
      </c>
      <c r="G67" s="22" t="s">
        <v>213</v>
      </c>
      <c r="H67" s="71"/>
      <c r="I67" s="71"/>
      <c r="J67" s="71"/>
      <c r="K67" s="71" t="n">
        <v>38</v>
      </c>
      <c r="L67" s="72"/>
      <c r="M67" s="73" t="n">
        <f aca="false">SUM(H67:J67,K67/1.12)</f>
        <v>33.9285714285714</v>
      </c>
      <c r="N67" s="73" t="n">
        <f aca="false">K67/1.12*0.12</f>
        <v>4.07142857142857</v>
      </c>
      <c r="O67" s="73" t="n">
        <f aca="false">-SUM(I67:J67,K67/1.12)*L67</f>
        <v>-0</v>
      </c>
      <c r="P67" s="73"/>
      <c r="Q67" s="73"/>
      <c r="R67" s="73" t="n">
        <v>33.93</v>
      </c>
      <c r="S67" s="73"/>
      <c r="T67" s="74"/>
      <c r="U67" s="74"/>
      <c r="V67" s="74"/>
      <c r="W67" s="74"/>
      <c r="X67" s="74"/>
      <c r="Y67" s="73"/>
      <c r="Z67" s="73"/>
      <c r="AA67" s="73"/>
      <c r="AB67" s="73"/>
      <c r="AC67" s="74"/>
      <c r="AD67" s="74"/>
      <c r="AE67" s="75"/>
      <c r="AF67" s="75"/>
      <c r="AG67" s="73" t="n">
        <f aca="false">-SUM(N67:AF67)</f>
        <v>-38.0014285714286</v>
      </c>
      <c r="AH67" s="29" t="n">
        <f aca="false">SUM(H67:K67)+AG67+O67</f>
        <v>-0.00142857142856911</v>
      </c>
    </row>
    <row r="68" s="76" customFormat="true" ht="21" hidden="false" customHeight="true" outlineLevel="0" collapsed="false">
      <c r="A68" s="69" t="n">
        <v>43389</v>
      </c>
      <c r="B68" s="70"/>
      <c r="C68" s="20" t="s">
        <v>59</v>
      </c>
      <c r="D68" s="20" t="s">
        <v>874</v>
      </c>
      <c r="E68" s="20" t="s">
        <v>120</v>
      </c>
      <c r="F68" s="21" t="n">
        <v>704661</v>
      </c>
      <c r="G68" s="22" t="s">
        <v>966</v>
      </c>
      <c r="H68" s="71"/>
      <c r="I68" s="71"/>
      <c r="J68" s="71"/>
      <c r="K68" s="71" t="n">
        <v>29.75</v>
      </c>
      <c r="L68" s="72"/>
      <c r="M68" s="73" t="n">
        <f aca="false">SUM(H68:J68,K68/1.12)</f>
        <v>26.5625</v>
      </c>
      <c r="N68" s="73" t="n">
        <f aca="false">K68/1.12*0.12</f>
        <v>3.1875</v>
      </c>
      <c r="O68" s="73" t="n">
        <f aca="false">-SUM(I68:J68,K68/1.12)*L68</f>
        <v>-0</v>
      </c>
      <c r="P68" s="73"/>
      <c r="Q68" s="73"/>
      <c r="R68" s="73"/>
      <c r="S68" s="73"/>
      <c r="T68" s="74"/>
      <c r="U68" s="74"/>
      <c r="V68" s="74"/>
      <c r="W68" s="74"/>
      <c r="X68" s="74"/>
      <c r="Y68" s="73"/>
      <c r="Z68" s="73" t="n">
        <v>26.56</v>
      </c>
      <c r="AA68" s="73"/>
      <c r="AB68" s="73"/>
      <c r="AC68" s="74"/>
      <c r="AD68" s="74"/>
      <c r="AE68" s="75"/>
      <c r="AF68" s="75"/>
      <c r="AG68" s="73" t="n">
        <f aca="false">-SUM(N68:AF68)</f>
        <v>-29.7475</v>
      </c>
      <c r="AH68" s="29" t="n">
        <f aca="false">SUM(H68:K68)+AG68+O68</f>
        <v>0.00250000000000128</v>
      </c>
    </row>
    <row r="69" s="76" customFormat="true" ht="21" hidden="false" customHeight="true" outlineLevel="0" collapsed="false">
      <c r="A69" s="69" t="n">
        <v>43389</v>
      </c>
      <c r="B69" s="70"/>
      <c r="C69" s="20" t="s">
        <v>59</v>
      </c>
      <c r="D69" s="20" t="s">
        <v>874</v>
      </c>
      <c r="E69" s="20" t="s">
        <v>120</v>
      </c>
      <c r="F69" s="21" t="n">
        <v>704661</v>
      </c>
      <c r="G69" s="22" t="s">
        <v>967</v>
      </c>
      <c r="H69" s="71"/>
      <c r="I69" s="71"/>
      <c r="J69" s="71"/>
      <c r="K69" s="71" t="n">
        <f aca="false">9+9.75+16.75</f>
        <v>35.5</v>
      </c>
      <c r="L69" s="72"/>
      <c r="M69" s="73" t="n">
        <f aca="false">SUM(H69:J69,K69/1.12)</f>
        <v>31.6964285714286</v>
      </c>
      <c r="N69" s="73" t="n">
        <f aca="false">K69/1.12*0.12</f>
        <v>3.80357142857143</v>
      </c>
      <c r="O69" s="73" t="n">
        <f aca="false">-SUM(I69:J69,K69/1.12)*L69</f>
        <v>-0</v>
      </c>
      <c r="P69" s="73"/>
      <c r="Q69" s="73"/>
      <c r="R69" s="73"/>
      <c r="S69" s="73"/>
      <c r="T69" s="74" t="n">
        <v>31.7</v>
      </c>
      <c r="U69" s="74"/>
      <c r="V69" s="74"/>
      <c r="W69" s="74"/>
      <c r="X69" s="74"/>
      <c r="Y69" s="73"/>
      <c r="Z69" s="73"/>
      <c r="AA69" s="73"/>
      <c r="AB69" s="73"/>
      <c r="AC69" s="74"/>
      <c r="AD69" s="74"/>
      <c r="AE69" s="75"/>
      <c r="AF69" s="75"/>
      <c r="AG69" s="73" t="n">
        <f aca="false">-SUM(N69:AF69)</f>
        <v>-35.5035714285714</v>
      </c>
      <c r="AH69" s="29" t="n">
        <f aca="false">SUM(H69:K69)+AG69+O69</f>
        <v>-0.00357142857142634</v>
      </c>
    </row>
    <row r="70" s="30" customFormat="true" ht="21.75" hidden="false" customHeight="true" outlineLevel="0" collapsed="false">
      <c r="A70" s="18" t="n">
        <v>43389</v>
      </c>
      <c r="B70" s="19"/>
      <c r="C70" s="20" t="s">
        <v>616</v>
      </c>
      <c r="D70" s="20"/>
      <c r="E70" s="20"/>
      <c r="F70" s="21"/>
      <c r="G70" s="22" t="s">
        <v>960</v>
      </c>
      <c r="H70" s="23" t="n">
        <v>502</v>
      </c>
      <c r="I70" s="23"/>
      <c r="J70" s="23"/>
      <c r="K70" s="23"/>
      <c r="L70" s="24"/>
      <c r="M70" s="73" t="n">
        <f aca="false">SUM(H70:J70,K70/1.12)</f>
        <v>502</v>
      </c>
      <c r="N70" s="73" t="n">
        <f aca="false">K70/1.12*0.12</f>
        <v>0</v>
      </c>
      <c r="O70" s="73" t="n">
        <f aca="false">-SUM(I70:J70,K70/1.12)*L70</f>
        <v>-0</v>
      </c>
      <c r="P70" s="73"/>
      <c r="Q70" s="73"/>
      <c r="R70" s="73"/>
      <c r="S70" s="73"/>
      <c r="T70" s="74"/>
      <c r="U70" s="74"/>
      <c r="V70" s="74"/>
      <c r="W70" s="74"/>
      <c r="X70" s="74"/>
      <c r="Y70" s="73"/>
      <c r="Z70" s="73"/>
      <c r="AA70" s="73"/>
      <c r="AB70" s="73" t="n">
        <v>502</v>
      </c>
      <c r="AC70" s="74"/>
      <c r="AD70" s="74"/>
      <c r="AE70" s="75"/>
      <c r="AF70" s="75"/>
      <c r="AG70" s="73" t="n">
        <f aca="false">-SUM(N70:AF70)</f>
        <v>-502</v>
      </c>
      <c r="AH70" s="29" t="n">
        <f aca="false">SUM(H70:K70)+AG70+O70</f>
        <v>0</v>
      </c>
    </row>
    <row r="71" s="30" customFormat="true" ht="21.75" hidden="false" customHeight="true" outlineLevel="0" collapsed="false">
      <c r="A71" s="18" t="n">
        <v>43390</v>
      </c>
      <c r="B71" s="19"/>
      <c r="C71" s="20" t="s">
        <v>707</v>
      </c>
      <c r="D71" s="20" t="s">
        <v>708</v>
      </c>
      <c r="E71" s="20" t="s">
        <v>709</v>
      </c>
      <c r="F71" s="21" t="n">
        <v>139647</v>
      </c>
      <c r="G71" s="22" t="s">
        <v>40</v>
      </c>
      <c r="H71" s="23"/>
      <c r="I71" s="23"/>
      <c r="J71" s="23"/>
      <c r="K71" s="23" t="n">
        <v>170</v>
      </c>
      <c r="L71" s="24"/>
      <c r="M71" s="73" t="n">
        <f aca="false">SUM(H71:J71,K71/1.12)</f>
        <v>151.785714285714</v>
      </c>
      <c r="N71" s="73" t="n">
        <f aca="false">K71/1.12*0.12</f>
        <v>18.2142857142857</v>
      </c>
      <c r="O71" s="73" t="n">
        <f aca="false">-SUM(I71:J71,K71/1.12)*L71</f>
        <v>-0</v>
      </c>
      <c r="P71" s="73"/>
      <c r="Q71" s="25" t="n">
        <v>151.79</v>
      </c>
      <c r="R71" s="25"/>
      <c r="S71" s="25"/>
      <c r="T71" s="26"/>
      <c r="U71" s="26"/>
      <c r="V71" s="26"/>
      <c r="W71" s="26"/>
      <c r="X71" s="26"/>
      <c r="Y71" s="25"/>
      <c r="Z71" s="25"/>
      <c r="AA71" s="25"/>
      <c r="AB71" s="25"/>
      <c r="AC71" s="26"/>
      <c r="AD71" s="26"/>
      <c r="AE71" s="25"/>
      <c r="AF71" s="25"/>
      <c r="AG71" s="73" t="n">
        <f aca="false">-SUM(N71:AF71)</f>
        <v>-170.004285714286</v>
      </c>
      <c r="AH71" s="29" t="n">
        <f aca="false">SUM(H71:K71)+AG71+O71</f>
        <v>-0.00428571428571445</v>
      </c>
    </row>
    <row r="72" s="76" customFormat="true" ht="21" hidden="false" customHeight="true" outlineLevel="0" collapsed="false">
      <c r="A72" s="69" t="n">
        <v>43390</v>
      </c>
      <c r="B72" s="70"/>
      <c r="C72" s="20" t="s">
        <v>96</v>
      </c>
      <c r="D72" s="20"/>
      <c r="E72" s="20"/>
      <c r="F72" s="21"/>
      <c r="G72" s="22" t="s">
        <v>689</v>
      </c>
      <c r="H72" s="71" t="n">
        <v>250</v>
      </c>
      <c r="I72" s="71"/>
      <c r="J72" s="71"/>
      <c r="K72" s="71"/>
      <c r="L72" s="72"/>
      <c r="M72" s="73" t="n">
        <f aca="false">SUM(H72:J72,K72/1.12)</f>
        <v>250</v>
      </c>
      <c r="N72" s="73" t="n">
        <f aca="false">K72/1.12*0.12</f>
        <v>0</v>
      </c>
      <c r="O72" s="73" t="n">
        <f aca="false">-SUM(I72:J72,K72/1.12)*L72</f>
        <v>-0</v>
      </c>
      <c r="P72" s="73"/>
      <c r="Q72" s="73"/>
      <c r="R72" s="73"/>
      <c r="S72" s="73"/>
      <c r="T72" s="74"/>
      <c r="U72" s="74"/>
      <c r="V72" s="74"/>
      <c r="W72" s="74"/>
      <c r="X72" s="74"/>
      <c r="Y72" s="73"/>
      <c r="Z72" s="73"/>
      <c r="AA72" s="73"/>
      <c r="AB72" s="73" t="n">
        <v>250</v>
      </c>
      <c r="AC72" s="74"/>
      <c r="AD72" s="74"/>
      <c r="AE72" s="75"/>
      <c r="AF72" s="75"/>
      <c r="AG72" s="73" t="n">
        <f aca="false">-SUM(N72:AF72)</f>
        <v>-250</v>
      </c>
      <c r="AH72" s="29" t="n">
        <f aca="false">SUM(H72:K72)+AG72+O72</f>
        <v>0</v>
      </c>
    </row>
    <row r="73" s="76" customFormat="true" ht="21" hidden="false" customHeight="true" outlineLevel="0" collapsed="false">
      <c r="A73" s="69" t="n">
        <v>43390</v>
      </c>
      <c r="B73" s="70"/>
      <c r="C73" s="20" t="s">
        <v>850</v>
      </c>
      <c r="D73" s="20"/>
      <c r="E73" s="20"/>
      <c r="F73" s="21"/>
      <c r="G73" s="22" t="s">
        <v>968</v>
      </c>
      <c r="H73" s="71" t="n">
        <v>12.04</v>
      </c>
      <c r="I73" s="71"/>
      <c r="J73" s="71"/>
      <c r="K73" s="71"/>
      <c r="L73" s="72"/>
      <c r="M73" s="73" t="n">
        <f aca="false">SUM(H73:J73,K73/1.12)</f>
        <v>12.04</v>
      </c>
      <c r="N73" s="73" t="n">
        <f aca="false">K73/1.12*0.12</f>
        <v>0</v>
      </c>
      <c r="O73" s="73" t="n">
        <f aca="false">-SUM(I73:J73,K73/1.12)*L73</f>
        <v>-0</v>
      </c>
      <c r="P73" s="73"/>
      <c r="Q73" s="73"/>
      <c r="R73" s="73"/>
      <c r="S73" s="73"/>
      <c r="T73" s="74"/>
      <c r="U73" s="74"/>
      <c r="V73" s="74"/>
      <c r="W73" s="74"/>
      <c r="X73" s="74"/>
      <c r="Y73" s="73"/>
      <c r="Z73" s="73"/>
      <c r="AA73" s="73"/>
      <c r="AB73" s="73"/>
      <c r="AC73" s="74"/>
      <c r="AD73" s="74" t="n">
        <v>12.04</v>
      </c>
      <c r="AE73" s="75"/>
      <c r="AF73" s="75"/>
      <c r="AG73" s="73" t="n">
        <f aca="false">-SUM(N73:AF73)</f>
        <v>-12.04</v>
      </c>
      <c r="AH73" s="29" t="n">
        <f aca="false">SUM(H73:K73)+AG73+O73</f>
        <v>0</v>
      </c>
    </row>
    <row r="74" s="76" customFormat="true" ht="21" hidden="false" customHeight="true" outlineLevel="0" collapsed="false">
      <c r="A74" s="69" t="n">
        <v>43390</v>
      </c>
      <c r="B74" s="70"/>
      <c r="C74" s="20" t="s">
        <v>747</v>
      </c>
      <c r="D74" s="20" t="s">
        <v>814</v>
      </c>
      <c r="E74" s="20" t="s">
        <v>278</v>
      </c>
      <c r="F74" s="21" t="n">
        <v>89880</v>
      </c>
      <c r="G74" s="22" t="s">
        <v>969</v>
      </c>
      <c r="H74" s="71"/>
      <c r="I74" s="71"/>
      <c r="J74" s="71"/>
      <c r="K74" s="71" t="n">
        <v>244.86</v>
      </c>
      <c r="L74" s="72"/>
      <c r="M74" s="73" t="n">
        <f aca="false">SUM(H74:J74,K74/1.12)</f>
        <v>218.625</v>
      </c>
      <c r="N74" s="73" t="n">
        <f aca="false">K74/1.12*0.12</f>
        <v>26.235</v>
      </c>
      <c r="O74" s="73" t="n">
        <f aca="false">-SUM(I74:J74,K74/1.12)*L74</f>
        <v>-0</v>
      </c>
      <c r="P74" s="73" t="n">
        <v>218.63</v>
      </c>
      <c r="Q74" s="73"/>
      <c r="R74" s="73"/>
      <c r="S74" s="73"/>
      <c r="T74" s="74"/>
      <c r="U74" s="74"/>
      <c r="V74" s="74"/>
      <c r="W74" s="74"/>
      <c r="X74" s="74"/>
      <c r="Y74" s="73"/>
      <c r="Z74" s="73"/>
      <c r="AA74" s="73"/>
      <c r="AB74" s="73"/>
      <c r="AC74" s="74"/>
      <c r="AD74" s="74"/>
      <c r="AE74" s="75"/>
      <c r="AF74" s="75"/>
      <c r="AG74" s="73" t="n">
        <f aca="false">-SUM(N74:AF74)</f>
        <v>-244.865</v>
      </c>
      <c r="AH74" s="29" t="n">
        <f aca="false">SUM(H74:K74)+AG74+O74</f>
        <v>-0.00499999999999545</v>
      </c>
    </row>
    <row r="75" s="76" customFormat="true" ht="21" hidden="false" customHeight="true" outlineLevel="0" collapsed="false">
      <c r="A75" s="69" t="n">
        <v>43390</v>
      </c>
      <c r="B75" s="70"/>
      <c r="C75" s="20" t="s">
        <v>63</v>
      </c>
      <c r="D75" s="20" t="s">
        <v>64</v>
      </c>
      <c r="E75" s="20" t="s">
        <v>120</v>
      </c>
      <c r="F75" s="21" t="n">
        <v>120344</v>
      </c>
      <c r="G75" s="21" t="s">
        <v>970</v>
      </c>
      <c r="H75" s="71"/>
      <c r="I75" s="71"/>
      <c r="J75" s="71" t="n">
        <v>852.25</v>
      </c>
      <c r="K75" s="71"/>
      <c r="L75" s="72"/>
      <c r="M75" s="73" t="n">
        <f aca="false">SUM(H75:J75,K75/1.12)</f>
        <v>852.25</v>
      </c>
      <c r="N75" s="73" t="n">
        <f aca="false">K75/1.12*0.12</f>
        <v>0</v>
      </c>
      <c r="O75" s="73" t="n">
        <f aca="false">-SUM(I75:J75,K75/1.12)*L75</f>
        <v>-0</v>
      </c>
      <c r="P75" s="73" t="n">
        <v>852.25</v>
      </c>
      <c r="Q75" s="73"/>
      <c r="R75" s="73"/>
      <c r="S75" s="73"/>
      <c r="T75" s="74"/>
      <c r="U75" s="74"/>
      <c r="V75" s="74"/>
      <c r="W75" s="74"/>
      <c r="X75" s="74"/>
      <c r="Y75" s="73"/>
      <c r="Z75" s="73"/>
      <c r="AA75" s="73"/>
      <c r="AB75" s="73"/>
      <c r="AC75" s="74"/>
      <c r="AD75" s="74"/>
      <c r="AE75" s="75"/>
      <c r="AF75" s="75"/>
      <c r="AG75" s="73" t="n">
        <f aca="false">-SUM(N75:AF75)</f>
        <v>-852.25</v>
      </c>
      <c r="AH75" s="29" t="n">
        <f aca="false">SUM(H75:K75)+AG75+O75</f>
        <v>0</v>
      </c>
    </row>
    <row r="76" s="30" customFormat="true" ht="21.75" hidden="false" customHeight="true" outlineLevel="0" collapsed="false">
      <c r="A76" s="69" t="n">
        <v>43390</v>
      </c>
      <c r="B76" s="19"/>
      <c r="C76" s="20" t="s">
        <v>63</v>
      </c>
      <c r="D76" s="20" t="s">
        <v>64</v>
      </c>
      <c r="E76" s="20" t="s">
        <v>120</v>
      </c>
      <c r="F76" s="21" t="n">
        <v>120344</v>
      </c>
      <c r="G76" s="22" t="s">
        <v>971</v>
      </c>
      <c r="H76" s="23"/>
      <c r="I76" s="23"/>
      <c r="J76" s="23"/>
      <c r="K76" s="23" t="n">
        <f aca="false">1535.09+184.21</f>
        <v>1719.3</v>
      </c>
      <c r="L76" s="24"/>
      <c r="M76" s="73" t="n">
        <f aca="false">SUM(H76:J76,K76/1.12)</f>
        <v>1535.08928571429</v>
      </c>
      <c r="N76" s="73" t="n">
        <f aca="false">K76/1.12*0.12</f>
        <v>184.210714285714</v>
      </c>
      <c r="O76" s="73" t="n">
        <f aca="false">-SUM(I76:J76,K76/1.12)*L76</f>
        <v>-0</v>
      </c>
      <c r="P76" s="73" t="n">
        <v>1535.09</v>
      </c>
      <c r="Q76" s="25"/>
      <c r="R76" s="25"/>
      <c r="S76" s="25"/>
      <c r="T76" s="26"/>
      <c r="U76" s="26"/>
      <c r="V76" s="26"/>
      <c r="W76" s="26"/>
      <c r="X76" s="26"/>
      <c r="Y76" s="25"/>
      <c r="Z76" s="25"/>
      <c r="AA76" s="25"/>
      <c r="AB76" s="25"/>
      <c r="AC76" s="26"/>
      <c r="AD76" s="26"/>
      <c r="AE76" s="25"/>
      <c r="AF76" s="25"/>
      <c r="AG76" s="73" t="n">
        <f aca="false">-SUM(N76:AF76)</f>
        <v>-1719.30071428571</v>
      </c>
      <c r="AH76" s="29" t="n">
        <f aca="false">SUM(H76:K76)+AG76+O76</f>
        <v>-0.000714285714138896</v>
      </c>
    </row>
    <row r="77" s="76" customFormat="true" ht="24" hidden="false" customHeight="true" outlineLevel="0" collapsed="false">
      <c r="A77" s="69" t="n">
        <v>43391</v>
      </c>
      <c r="B77" s="70"/>
      <c r="C77" s="20" t="s">
        <v>41</v>
      </c>
      <c r="D77" s="20" t="s">
        <v>88</v>
      </c>
      <c r="E77" s="20" t="s">
        <v>43</v>
      </c>
      <c r="F77" s="21" t="n">
        <v>2705</v>
      </c>
      <c r="G77" s="22" t="s">
        <v>535</v>
      </c>
      <c r="H77" s="71"/>
      <c r="I77" s="71"/>
      <c r="J77" s="71" t="n">
        <v>1140</v>
      </c>
      <c r="K77" s="71"/>
      <c r="L77" s="72"/>
      <c r="M77" s="73" t="n">
        <f aca="false">SUM(H77:J77,K77/1.12)</f>
        <v>1140</v>
      </c>
      <c r="N77" s="73" t="n">
        <f aca="false">K77/1.12*0.12</f>
        <v>0</v>
      </c>
      <c r="O77" s="73" t="n">
        <f aca="false">-SUM(I77:J77,K77/1.12)*L77</f>
        <v>-0</v>
      </c>
      <c r="P77" s="73" t="n">
        <v>1140</v>
      </c>
      <c r="Q77" s="73"/>
      <c r="R77" s="73"/>
      <c r="S77" s="73"/>
      <c r="T77" s="74"/>
      <c r="U77" s="74"/>
      <c r="V77" s="74"/>
      <c r="W77" s="74"/>
      <c r="X77" s="74"/>
      <c r="Y77" s="73"/>
      <c r="Z77" s="73"/>
      <c r="AA77" s="73"/>
      <c r="AB77" s="73"/>
      <c r="AC77" s="74"/>
      <c r="AD77" s="74"/>
      <c r="AE77" s="75"/>
      <c r="AF77" s="75"/>
      <c r="AG77" s="73" t="n">
        <f aca="false">-SUM(N77:AF77)</f>
        <v>-1140</v>
      </c>
      <c r="AH77" s="29" t="n">
        <f aca="false">SUM(H77:K77)+AG77+O77</f>
        <v>0</v>
      </c>
    </row>
    <row r="78" s="76" customFormat="true" ht="21" hidden="false" customHeight="true" outlineLevel="0" collapsed="false">
      <c r="A78" s="69" t="n">
        <v>43391</v>
      </c>
      <c r="B78" s="70"/>
      <c r="C78" s="20" t="s">
        <v>45</v>
      </c>
      <c r="D78" s="20"/>
      <c r="E78" s="20"/>
      <c r="F78" s="21"/>
      <c r="G78" s="22" t="s">
        <v>484</v>
      </c>
      <c r="H78" s="71" t="n">
        <v>100</v>
      </c>
      <c r="I78" s="71"/>
      <c r="J78" s="71"/>
      <c r="K78" s="71"/>
      <c r="L78" s="72"/>
      <c r="M78" s="73" t="n">
        <f aca="false">SUM(H78:J78,K78/1.12)</f>
        <v>100</v>
      </c>
      <c r="N78" s="73" t="n">
        <f aca="false">K78/1.12*0.12</f>
        <v>0</v>
      </c>
      <c r="O78" s="73" t="n">
        <f aca="false">-SUM(I78:J78,K78/1.12)*L78</f>
        <v>-0</v>
      </c>
      <c r="P78" s="73"/>
      <c r="Q78" s="73"/>
      <c r="R78" s="73"/>
      <c r="S78" s="73"/>
      <c r="T78" s="74"/>
      <c r="U78" s="74"/>
      <c r="V78" s="74"/>
      <c r="W78" s="74"/>
      <c r="X78" s="74"/>
      <c r="Y78" s="73"/>
      <c r="Z78" s="73"/>
      <c r="AA78" s="73" t="n">
        <v>100</v>
      </c>
      <c r="AB78" s="73"/>
      <c r="AC78" s="74"/>
      <c r="AD78" s="74"/>
      <c r="AE78" s="75"/>
      <c r="AF78" s="75"/>
      <c r="AG78" s="73" t="n">
        <f aca="false">-SUM(N78:AF78)</f>
        <v>-100</v>
      </c>
      <c r="AH78" s="29" t="n">
        <f aca="false">SUM(H78:K78)+AG78+O78</f>
        <v>0</v>
      </c>
    </row>
    <row r="79" s="76" customFormat="true" ht="24" hidden="false" customHeight="true" outlineLevel="0" collapsed="false">
      <c r="A79" s="69" t="n">
        <v>43391</v>
      </c>
      <c r="B79" s="70"/>
      <c r="C79" s="20" t="s">
        <v>323</v>
      </c>
      <c r="D79" s="20" t="s">
        <v>380</v>
      </c>
      <c r="E79" s="20" t="s">
        <v>278</v>
      </c>
      <c r="F79" s="21" t="n">
        <v>31435</v>
      </c>
      <c r="G79" s="22" t="s">
        <v>972</v>
      </c>
      <c r="H79" s="71"/>
      <c r="I79" s="71"/>
      <c r="J79" s="71"/>
      <c r="K79" s="71" t="n">
        <v>213.75</v>
      </c>
      <c r="L79" s="72"/>
      <c r="M79" s="73" t="n">
        <f aca="false">SUM(H79:J79,K79/1.12)</f>
        <v>190.848214285714</v>
      </c>
      <c r="N79" s="73" t="n">
        <f aca="false">K79/1.12*0.12</f>
        <v>22.9017857142857</v>
      </c>
      <c r="O79" s="73" t="n">
        <f aca="false">-SUM(I79:J79,K79/1.12)*L79</f>
        <v>-0</v>
      </c>
      <c r="P79" s="73"/>
      <c r="Q79" s="73" t="n">
        <v>190.85</v>
      </c>
      <c r="R79" s="73"/>
      <c r="S79" s="73"/>
      <c r="T79" s="74"/>
      <c r="U79" s="74"/>
      <c r="V79" s="74"/>
      <c r="W79" s="74"/>
      <c r="X79" s="74"/>
      <c r="Y79" s="73"/>
      <c r="Z79" s="73"/>
      <c r="AA79" s="73"/>
      <c r="AB79" s="73"/>
      <c r="AC79" s="74"/>
      <c r="AD79" s="74"/>
      <c r="AE79" s="75"/>
      <c r="AF79" s="75"/>
      <c r="AG79" s="73" t="n">
        <f aca="false">-SUM(N79:AF79)</f>
        <v>-213.751785714286</v>
      </c>
      <c r="AH79" s="29" t="n">
        <f aca="false">SUM(H79:K79)+AG79+O79</f>
        <v>-0.00178571428571672</v>
      </c>
    </row>
    <row r="80" s="30" customFormat="true" ht="21.75" hidden="false" customHeight="true" outlineLevel="0" collapsed="false">
      <c r="A80" s="18" t="n">
        <v>43391</v>
      </c>
      <c r="B80" s="19"/>
      <c r="C80" s="20" t="s">
        <v>707</v>
      </c>
      <c r="D80" s="20" t="s">
        <v>708</v>
      </c>
      <c r="E80" s="20" t="s">
        <v>709</v>
      </c>
      <c r="F80" s="21" t="n">
        <v>136045</v>
      </c>
      <c r="G80" s="22" t="s">
        <v>40</v>
      </c>
      <c r="H80" s="23"/>
      <c r="I80" s="23"/>
      <c r="J80" s="23"/>
      <c r="K80" s="23" t="n">
        <v>170</v>
      </c>
      <c r="L80" s="24"/>
      <c r="M80" s="73" t="n">
        <f aca="false">SUM(H80:J80,K80/1.12)</f>
        <v>151.785714285714</v>
      </c>
      <c r="N80" s="73" t="n">
        <f aca="false">K80/1.12*0.12</f>
        <v>18.2142857142857</v>
      </c>
      <c r="O80" s="73" t="n">
        <f aca="false">-SUM(I80:J80,K80/1.12)*L80</f>
        <v>-0</v>
      </c>
      <c r="P80" s="73"/>
      <c r="Q80" s="25" t="n">
        <v>151.79</v>
      </c>
      <c r="R80" s="25"/>
      <c r="S80" s="25"/>
      <c r="T80" s="26"/>
      <c r="U80" s="26"/>
      <c r="V80" s="26"/>
      <c r="W80" s="26"/>
      <c r="X80" s="26"/>
      <c r="Y80" s="25"/>
      <c r="Z80" s="25"/>
      <c r="AA80" s="25"/>
      <c r="AB80" s="25"/>
      <c r="AC80" s="26"/>
      <c r="AD80" s="26"/>
      <c r="AE80" s="25"/>
      <c r="AF80" s="25"/>
      <c r="AG80" s="73" t="n">
        <f aca="false">-SUM(N80:AF80)</f>
        <v>-170.004285714286</v>
      </c>
      <c r="AH80" s="29" t="n">
        <f aca="false">SUM(H80:K80)+AG80+O80</f>
        <v>-0.00428571428571445</v>
      </c>
    </row>
    <row r="81" s="76" customFormat="true" ht="24" hidden="false" customHeight="true" outlineLevel="0" collapsed="false">
      <c r="A81" s="69" t="n">
        <v>43391</v>
      </c>
      <c r="B81" s="70"/>
      <c r="C81" s="20" t="s">
        <v>59</v>
      </c>
      <c r="D81" s="20" t="s">
        <v>874</v>
      </c>
      <c r="E81" s="20" t="s">
        <v>120</v>
      </c>
      <c r="F81" s="21" t="n">
        <v>705176</v>
      </c>
      <c r="G81" s="22" t="s">
        <v>963</v>
      </c>
      <c r="H81" s="71"/>
      <c r="I81" s="71"/>
      <c r="J81" s="71"/>
      <c r="K81" s="71" t="n">
        <v>70</v>
      </c>
      <c r="L81" s="72"/>
      <c r="M81" s="73" t="n">
        <f aca="false">SUM(H81:J81,K81/1.12)</f>
        <v>62.5</v>
      </c>
      <c r="N81" s="73" t="n">
        <f aca="false">K81/1.12*0.12</f>
        <v>7.5</v>
      </c>
      <c r="O81" s="73" t="n">
        <f aca="false">-SUM(I81:J81,K81/1.12)*L81</f>
        <v>-0</v>
      </c>
      <c r="P81" s="73"/>
      <c r="Q81" s="73"/>
      <c r="R81" s="73"/>
      <c r="S81" s="73"/>
      <c r="T81" s="74"/>
      <c r="U81" s="74"/>
      <c r="V81" s="74"/>
      <c r="W81" s="74"/>
      <c r="X81" s="74"/>
      <c r="Y81" s="73"/>
      <c r="Z81" s="73" t="n">
        <v>62.5</v>
      </c>
      <c r="AA81" s="73"/>
      <c r="AB81" s="73"/>
      <c r="AC81" s="74"/>
      <c r="AD81" s="74"/>
      <c r="AE81" s="75"/>
      <c r="AF81" s="75"/>
      <c r="AG81" s="73" t="n">
        <f aca="false">-SUM(N81:AF81)</f>
        <v>-70</v>
      </c>
      <c r="AH81" s="29" t="n">
        <f aca="false">SUM(H81:K81)+AG81+O81</f>
        <v>0</v>
      </c>
    </row>
    <row r="82" s="46" customFormat="true" ht="21.75" hidden="false" customHeight="true" outlineLevel="0" collapsed="false">
      <c r="A82" s="33" t="n">
        <v>43392</v>
      </c>
      <c r="B82" s="34"/>
      <c r="C82" s="36" t="s">
        <v>707</v>
      </c>
      <c r="D82" s="36" t="s">
        <v>708</v>
      </c>
      <c r="E82" s="36" t="s">
        <v>709</v>
      </c>
      <c r="F82" s="37" t="n">
        <v>144991</v>
      </c>
      <c r="G82" s="38" t="s">
        <v>40</v>
      </c>
      <c r="H82" s="39"/>
      <c r="I82" s="39"/>
      <c r="J82" s="39"/>
      <c r="K82" s="39" t="n">
        <v>170</v>
      </c>
      <c r="L82" s="40"/>
      <c r="M82" s="82" t="n">
        <f aca="false">SUM(H82:J82,K82/1.12)</f>
        <v>151.785714285714</v>
      </c>
      <c r="N82" s="82" t="n">
        <f aca="false">K82/1.12*0.12</f>
        <v>18.2142857142857</v>
      </c>
      <c r="O82" s="82" t="n">
        <f aca="false">-SUM(I82:J82,K82/1.12)*L82</f>
        <v>-0</v>
      </c>
      <c r="P82" s="82"/>
      <c r="Q82" s="41" t="n">
        <v>151.79</v>
      </c>
      <c r="R82" s="41"/>
      <c r="S82" s="41"/>
      <c r="T82" s="42"/>
      <c r="U82" s="42"/>
      <c r="V82" s="42"/>
      <c r="W82" s="42"/>
      <c r="X82" s="42"/>
      <c r="Y82" s="41"/>
      <c r="Z82" s="41"/>
      <c r="AA82" s="41"/>
      <c r="AB82" s="41"/>
      <c r="AC82" s="42"/>
      <c r="AD82" s="42"/>
      <c r="AE82" s="41"/>
      <c r="AF82" s="41"/>
      <c r="AG82" s="82" t="n">
        <f aca="false">-SUM(N82:AF82)</f>
        <v>-170.004285714286</v>
      </c>
      <c r="AH82" s="45" t="n">
        <f aca="false">SUM(H82:K82)+AG82+O82</f>
        <v>-0.00428571428571445</v>
      </c>
    </row>
    <row r="83" s="30" customFormat="true" ht="21.75" hidden="false" customHeight="true" outlineLevel="0" collapsed="false">
      <c r="A83" s="18" t="n">
        <v>43392</v>
      </c>
      <c r="B83" s="19"/>
      <c r="C83" s="20" t="s">
        <v>63</v>
      </c>
      <c r="D83" s="20" t="s">
        <v>64</v>
      </c>
      <c r="E83" s="20" t="s">
        <v>120</v>
      </c>
      <c r="F83" s="21" t="n">
        <v>160921</v>
      </c>
      <c r="G83" s="22" t="s">
        <v>973</v>
      </c>
      <c r="H83" s="23"/>
      <c r="I83" s="23"/>
      <c r="J83" s="23" t="n">
        <v>136.5</v>
      </c>
      <c r="K83" s="23"/>
      <c r="L83" s="24"/>
      <c r="M83" s="73" t="n">
        <f aca="false">SUM(H83:J83,K83/1.12)</f>
        <v>136.5</v>
      </c>
      <c r="N83" s="73" t="n">
        <f aca="false">K83/1.12*0.12</f>
        <v>0</v>
      </c>
      <c r="O83" s="73" t="n">
        <f aca="false">-SUM(I83:J83,K83/1.12)*L83</f>
        <v>-0</v>
      </c>
      <c r="P83" s="73" t="n">
        <v>136.5</v>
      </c>
      <c r="Q83" s="25"/>
      <c r="R83" s="25"/>
      <c r="S83" s="25"/>
      <c r="T83" s="26"/>
      <c r="U83" s="26"/>
      <c r="V83" s="26"/>
      <c r="W83" s="26"/>
      <c r="X83" s="26"/>
      <c r="Y83" s="25"/>
      <c r="Z83" s="25"/>
      <c r="AA83" s="25"/>
      <c r="AB83" s="25"/>
      <c r="AC83" s="26"/>
      <c r="AD83" s="26"/>
      <c r="AE83" s="25"/>
      <c r="AF83" s="25"/>
      <c r="AG83" s="73" t="n">
        <f aca="false">-SUM(N83:AF83)</f>
        <v>-136.5</v>
      </c>
      <c r="AH83" s="29" t="n">
        <f aca="false">SUM(H83:K83)+AG83+O83</f>
        <v>0</v>
      </c>
    </row>
    <row r="84" s="30" customFormat="true" ht="21.75" hidden="false" customHeight="true" outlineLevel="0" collapsed="false">
      <c r="A84" s="18" t="n">
        <v>43392</v>
      </c>
      <c r="B84" s="19"/>
      <c r="C84" s="20" t="s">
        <v>63</v>
      </c>
      <c r="D84" s="20" t="s">
        <v>64</v>
      </c>
      <c r="E84" s="20" t="s">
        <v>120</v>
      </c>
      <c r="F84" s="21" t="n">
        <v>160921</v>
      </c>
      <c r="G84" s="22" t="s">
        <v>435</v>
      </c>
      <c r="H84" s="23"/>
      <c r="I84" s="23"/>
      <c r="J84" s="23"/>
      <c r="K84" s="23" t="n">
        <f aca="false">273.21+32.79</f>
        <v>306</v>
      </c>
      <c r="L84" s="24"/>
      <c r="M84" s="73" t="n">
        <f aca="false">SUM(H84:J84,K84/1.12)</f>
        <v>273.214285714286</v>
      </c>
      <c r="N84" s="73" t="n">
        <f aca="false">K84/1.12*0.12</f>
        <v>32.7857142857143</v>
      </c>
      <c r="O84" s="73" t="n">
        <f aca="false">-SUM(I84:J84,K84/1.12)*L84</f>
        <v>-0</v>
      </c>
      <c r="P84" s="73" t="n">
        <v>273.21</v>
      </c>
      <c r="Q84" s="25"/>
      <c r="R84" s="25"/>
      <c r="S84" s="25"/>
      <c r="T84" s="26"/>
      <c r="U84" s="26"/>
      <c r="V84" s="26"/>
      <c r="W84" s="26"/>
      <c r="X84" s="26"/>
      <c r="Y84" s="25"/>
      <c r="Z84" s="25"/>
      <c r="AA84" s="25"/>
      <c r="AB84" s="25"/>
      <c r="AC84" s="26"/>
      <c r="AD84" s="26"/>
      <c r="AE84" s="25"/>
      <c r="AF84" s="25"/>
      <c r="AG84" s="73" t="n">
        <f aca="false">-SUM(N84:AF84)</f>
        <v>-305.995714285714</v>
      </c>
      <c r="AH84" s="29" t="n">
        <f aca="false">SUM(H84:K84)+AG84+O84</f>
        <v>0.00428571428574287</v>
      </c>
    </row>
    <row r="85" s="30" customFormat="true" ht="21.75" hidden="false" customHeight="true" outlineLevel="0" collapsed="false">
      <c r="A85" s="18" t="n">
        <v>43392</v>
      </c>
      <c r="B85" s="19"/>
      <c r="C85" s="20" t="s">
        <v>705</v>
      </c>
      <c r="D85" s="20"/>
      <c r="E85" s="20"/>
      <c r="F85" s="21"/>
      <c r="G85" s="22" t="s">
        <v>974</v>
      </c>
      <c r="H85" s="23" t="n">
        <v>375</v>
      </c>
      <c r="I85" s="23"/>
      <c r="J85" s="23"/>
      <c r="K85" s="23"/>
      <c r="L85" s="24"/>
      <c r="M85" s="73" t="n">
        <f aca="false">SUM(H85:J85,K85/1.12)</f>
        <v>375</v>
      </c>
      <c r="N85" s="73" t="n">
        <f aca="false">K85/1.12*0.12</f>
        <v>0</v>
      </c>
      <c r="O85" s="73" t="n">
        <f aca="false">-SUM(I85:J85,K85/1.12)*L85</f>
        <v>-0</v>
      </c>
      <c r="P85" s="73"/>
      <c r="Q85" s="25"/>
      <c r="R85" s="25"/>
      <c r="S85" s="25"/>
      <c r="T85" s="26"/>
      <c r="U85" s="26"/>
      <c r="V85" s="26"/>
      <c r="W85" s="26"/>
      <c r="X85" s="26"/>
      <c r="Y85" s="25"/>
      <c r="Z85" s="25"/>
      <c r="AA85" s="25"/>
      <c r="AB85" s="25"/>
      <c r="AC85" s="26"/>
      <c r="AD85" s="26" t="n">
        <v>375</v>
      </c>
      <c r="AE85" s="25"/>
      <c r="AF85" s="25"/>
      <c r="AG85" s="73" t="n">
        <f aca="false">-SUM(N85:AF85)</f>
        <v>-375</v>
      </c>
      <c r="AH85" s="29" t="n">
        <f aca="false">SUM(H85:K85)+AG85+O85</f>
        <v>0</v>
      </c>
    </row>
    <row r="86" s="30" customFormat="true" ht="21.75" hidden="false" customHeight="true" outlineLevel="0" collapsed="false">
      <c r="A86" s="18" t="n">
        <v>43392</v>
      </c>
      <c r="B86" s="19"/>
      <c r="C86" s="20" t="s">
        <v>476</v>
      </c>
      <c r="D86" s="20"/>
      <c r="E86" s="20"/>
      <c r="F86" s="21"/>
      <c r="G86" s="22" t="s">
        <v>975</v>
      </c>
      <c r="H86" s="23" t="n">
        <v>68</v>
      </c>
      <c r="I86" s="23"/>
      <c r="J86" s="23"/>
      <c r="K86" s="23"/>
      <c r="L86" s="24"/>
      <c r="M86" s="73" t="n">
        <f aca="false">SUM(H86:J86,K86/1.12)</f>
        <v>68</v>
      </c>
      <c r="N86" s="73" t="n">
        <f aca="false">K86/1.12*0.12</f>
        <v>0</v>
      </c>
      <c r="O86" s="73" t="n">
        <f aca="false">-SUM(I86:J86,K86/1.12)*L86</f>
        <v>-0</v>
      </c>
      <c r="P86" s="73"/>
      <c r="Q86" s="25"/>
      <c r="R86" s="25"/>
      <c r="S86" s="25"/>
      <c r="T86" s="26"/>
      <c r="U86" s="26"/>
      <c r="V86" s="26"/>
      <c r="W86" s="26"/>
      <c r="X86" s="26"/>
      <c r="Y86" s="25"/>
      <c r="Z86" s="25"/>
      <c r="AA86" s="25" t="n">
        <v>68</v>
      </c>
      <c r="AB86" s="25"/>
      <c r="AC86" s="26"/>
      <c r="AD86" s="26"/>
      <c r="AE86" s="25"/>
      <c r="AF86" s="25"/>
      <c r="AG86" s="73" t="n">
        <f aca="false">-SUM(N86:AF86)</f>
        <v>-68</v>
      </c>
      <c r="AH86" s="29" t="n">
        <f aca="false">SUM(H86:K86)+AG86+O86</f>
        <v>0</v>
      </c>
    </row>
    <row r="87" s="30" customFormat="true" ht="21.75" hidden="false" customHeight="true" outlineLevel="0" collapsed="false">
      <c r="A87" s="18" t="n">
        <v>43393</v>
      </c>
      <c r="B87" s="19"/>
      <c r="C87" s="20" t="s">
        <v>707</v>
      </c>
      <c r="D87" s="20" t="s">
        <v>708</v>
      </c>
      <c r="E87" s="20" t="s">
        <v>709</v>
      </c>
      <c r="F87" s="21" t="n">
        <v>150159</v>
      </c>
      <c r="G87" s="22" t="s">
        <v>40</v>
      </c>
      <c r="H87" s="23"/>
      <c r="I87" s="23"/>
      <c r="J87" s="23"/>
      <c r="K87" s="23" t="n">
        <v>85</v>
      </c>
      <c r="L87" s="24"/>
      <c r="M87" s="73" t="n">
        <f aca="false">SUM(H87:J87,K87/1.12)</f>
        <v>75.8928571428571</v>
      </c>
      <c r="N87" s="73" t="n">
        <f aca="false">K87/1.12*0.12</f>
        <v>9.10714285714286</v>
      </c>
      <c r="O87" s="73" t="n">
        <f aca="false">-SUM(I87:J87,K87/1.12)*L87</f>
        <v>-0</v>
      </c>
      <c r="P87" s="73"/>
      <c r="Q87" s="25" t="n">
        <v>75.89</v>
      </c>
      <c r="R87" s="25"/>
      <c r="S87" s="25"/>
      <c r="T87" s="26"/>
      <c r="U87" s="26"/>
      <c r="V87" s="26"/>
      <c r="W87" s="26"/>
      <c r="X87" s="26"/>
      <c r="Y87" s="25"/>
      <c r="Z87" s="25"/>
      <c r="AA87" s="25"/>
      <c r="AB87" s="25"/>
      <c r="AC87" s="26"/>
      <c r="AD87" s="26"/>
      <c r="AE87" s="25"/>
      <c r="AF87" s="25"/>
      <c r="AG87" s="73" t="n">
        <f aca="false">-SUM(N87:AF87)</f>
        <v>-84.9971428571429</v>
      </c>
      <c r="AH87" s="29" t="n">
        <f aca="false">SUM(H87:K87)+AG87+O87</f>
        <v>0.00285714285713823</v>
      </c>
    </row>
    <row r="88" s="30" customFormat="true" ht="21.75" hidden="false" customHeight="true" outlineLevel="0" collapsed="false">
      <c r="A88" s="18" t="n">
        <v>43393</v>
      </c>
      <c r="B88" s="19"/>
      <c r="C88" s="20" t="s">
        <v>63</v>
      </c>
      <c r="D88" s="20" t="s">
        <v>64</v>
      </c>
      <c r="E88" s="20" t="s">
        <v>120</v>
      </c>
      <c r="F88" s="21" t="n">
        <v>141873</v>
      </c>
      <c r="G88" s="22" t="s">
        <v>976</v>
      </c>
      <c r="H88" s="23"/>
      <c r="I88" s="23"/>
      <c r="J88" s="23"/>
      <c r="K88" s="23" t="n">
        <f aca="false">761.43+91.37</f>
        <v>852.8</v>
      </c>
      <c r="L88" s="24"/>
      <c r="M88" s="73" t="n">
        <f aca="false">SUM(H88:J88,K88/1.12)</f>
        <v>761.428571428571</v>
      </c>
      <c r="N88" s="73" t="n">
        <f aca="false">K88/1.12*0.12</f>
        <v>91.3714285714286</v>
      </c>
      <c r="O88" s="73" t="n">
        <f aca="false">-SUM(I88:J88,K88/1.12)*L88</f>
        <v>-0</v>
      </c>
      <c r="P88" s="73" t="n">
        <v>761.43</v>
      </c>
      <c r="Q88" s="25"/>
      <c r="R88" s="25"/>
      <c r="S88" s="25"/>
      <c r="T88" s="26"/>
      <c r="U88" s="26"/>
      <c r="V88" s="26"/>
      <c r="W88" s="26"/>
      <c r="X88" s="26"/>
      <c r="Y88" s="25"/>
      <c r="Z88" s="25"/>
      <c r="AA88" s="25"/>
      <c r="AB88" s="25"/>
      <c r="AC88" s="26"/>
      <c r="AD88" s="26"/>
      <c r="AE88" s="25"/>
      <c r="AF88" s="25"/>
      <c r="AG88" s="73" t="n">
        <f aca="false">-SUM(N88:AF88)</f>
        <v>-852.801428571429</v>
      </c>
      <c r="AH88" s="29" t="n">
        <f aca="false">SUM(H88:K88)+AG88+O88</f>
        <v>-0.00142857142850517</v>
      </c>
    </row>
    <row r="89" s="30" customFormat="true" ht="21.75" hidden="false" customHeight="true" outlineLevel="0" collapsed="false">
      <c r="A89" s="18" t="n">
        <v>43393</v>
      </c>
      <c r="B89" s="19"/>
      <c r="C89" s="20" t="s">
        <v>63</v>
      </c>
      <c r="D89" s="20" t="s">
        <v>64</v>
      </c>
      <c r="E89" s="20" t="s">
        <v>120</v>
      </c>
      <c r="F89" s="21" t="n">
        <v>141873</v>
      </c>
      <c r="G89" s="22" t="s">
        <v>436</v>
      </c>
      <c r="H89" s="23"/>
      <c r="I89" s="23"/>
      <c r="J89" s="23" t="n">
        <v>75</v>
      </c>
      <c r="K89" s="23"/>
      <c r="L89" s="24"/>
      <c r="M89" s="73" t="n">
        <f aca="false">SUM(H89:J89,K89/1.12)</f>
        <v>75</v>
      </c>
      <c r="N89" s="73" t="n">
        <f aca="false">K89/1.12*0.12</f>
        <v>0</v>
      </c>
      <c r="O89" s="73" t="n">
        <f aca="false">-SUM(I89:J89,K89/1.12)*L89</f>
        <v>-0</v>
      </c>
      <c r="P89" s="73" t="n">
        <v>75</v>
      </c>
      <c r="Q89" s="25"/>
      <c r="R89" s="25"/>
      <c r="S89" s="25"/>
      <c r="T89" s="26"/>
      <c r="U89" s="26"/>
      <c r="V89" s="26"/>
      <c r="W89" s="26"/>
      <c r="X89" s="26"/>
      <c r="Y89" s="25"/>
      <c r="Z89" s="25"/>
      <c r="AA89" s="25"/>
      <c r="AB89" s="25"/>
      <c r="AC89" s="26"/>
      <c r="AD89" s="26"/>
      <c r="AE89" s="25"/>
      <c r="AF89" s="25"/>
      <c r="AG89" s="73" t="n">
        <f aca="false">-SUM(N89:AF89)</f>
        <v>-75</v>
      </c>
      <c r="AH89" s="29" t="n">
        <f aca="false">SUM(H89:K89)+AG89+O89</f>
        <v>0</v>
      </c>
    </row>
    <row r="90" s="30" customFormat="true" ht="21.75" hidden="false" customHeight="true" outlineLevel="0" collapsed="false">
      <c r="A90" s="18" t="n">
        <v>43395</v>
      </c>
      <c r="B90" s="19"/>
      <c r="C90" s="61" t="s">
        <v>977</v>
      </c>
      <c r="D90" s="20"/>
      <c r="E90" s="20"/>
      <c r="F90" s="21"/>
      <c r="G90" s="22" t="s">
        <v>978</v>
      </c>
      <c r="H90" s="23"/>
      <c r="I90" s="23"/>
      <c r="J90" s="23" t="n">
        <v>1605</v>
      </c>
      <c r="K90" s="23"/>
      <c r="L90" s="24"/>
      <c r="M90" s="73" t="n">
        <f aca="false">SUM(H90:J90,K90/1.12)</f>
        <v>1605</v>
      </c>
      <c r="N90" s="73" t="n">
        <f aca="false">K90/1.12*0.12</f>
        <v>0</v>
      </c>
      <c r="O90" s="73" t="n">
        <f aca="false">-SUM(I90:J90,K90/1.12)*L90</f>
        <v>-0</v>
      </c>
      <c r="P90" s="73" t="n">
        <v>1605</v>
      </c>
      <c r="Q90" s="25"/>
      <c r="R90" s="25"/>
      <c r="S90" s="25"/>
      <c r="T90" s="26"/>
      <c r="U90" s="26"/>
      <c r="V90" s="26"/>
      <c r="W90" s="26"/>
      <c r="X90" s="26"/>
      <c r="Y90" s="25"/>
      <c r="Z90" s="25"/>
      <c r="AA90" s="25"/>
      <c r="AB90" s="25"/>
      <c r="AC90" s="26"/>
      <c r="AD90" s="26"/>
      <c r="AE90" s="25"/>
      <c r="AF90" s="25"/>
      <c r="AG90" s="73" t="n">
        <f aca="false">-SUM(N90:AF90)</f>
        <v>-1605</v>
      </c>
      <c r="AH90" s="29" t="n">
        <f aca="false">SUM(H90:K90)+AG90+O90</f>
        <v>0</v>
      </c>
    </row>
    <row r="91" s="30" customFormat="true" ht="21.75" hidden="false" customHeight="true" outlineLevel="0" collapsed="false">
      <c r="A91" s="18" t="n">
        <v>43395</v>
      </c>
      <c r="B91" s="19"/>
      <c r="C91" s="20" t="s">
        <v>707</v>
      </c>
      <c r="D91" s="20" t="s">
        <v>708</v>
      </c>
      <c r="E91" s="20" t="s">
        <v>709</v>
      </c>
      <c r="F91" s="21" t="n">
        <v>150333</v>
      </c>
      <c r="G91" s="22" t="s">
        <v>40</v>
      </c>
      <c r="H91" s="23"/>
      <c r="I91" s="23"/>
      <c r="J91" s="23"/>
      <c r="K91" s="23" t="n">
        <v>170</v>
      </c>
      <c r="L91" s="24"/>
      <c r="M91" s="73" t="n">
        <f aca="false">SUM(H91:J91,K91/1.12)</f>
        <v>151.785714285714</v>
      </c>
      <c r="N91" s="73" t="n">
        <f aca="false">K91/1.12*0.12</f>
        <v>18.2142857142857</v>
      </c>
      <c r="O91" s="73" t="n">
        <f aca="false">-SUM(I91:J91,K91/1.12)*L91</f>
        <v>-0</v>
      </c>
      <c r="P91" s="73"/>
      <c r="Q91" s="73" t="n">
        <v>151.79</v>
      </c>
      <c r="R91" s="73"/>
      <c r="S91" s="73"/>
      <c r="T91" s="74"/>
      <c r="U91" s="74"/>
      <c r="V91" s="74"/>
      <c r="W91" s="74"/>
      <c r="X91" s="74"/>
      <c r="Y91" s="73"/>
      <c r="Z91" s="73"/>
      <c r="AA91" s="73"/>
      <c r="AB91" s="73"/>
      <c r="AC91" s="74"/>
      <c r="AD91" s="74"/>
      <c r="AE91" s="75"/>
      <c r="AF91" s="75"/>
      <c r="AG91" s="73" t="n">
        <f aca="false">-SUM(N91:AF91)</f>
        <v>-170.004285714286</v>
      </c>
      <c r="AH91" s="29" t="n">
        <f aca="false">SUM(H91:K91)+AG91+O91</f>
        <v>-0.00428571428571445</v>
      </c>
    </row>
    <row r="92" s="30" customFormat="true" ht="21.75" hidden="false" customHeight="true" outlineLevel="0" collapsed="false">
      <c r="A92" s="18" t="n">
        <v>43395</v>
      </c>
      <c r="B92" s="19"/>
      <c r="C92" s="20" t="s">
        <v>747</v>
      </c>
      <c r="D92" s="20" t="s">
        <v>814</v>
      </c>
      <c r="E92" s="20" t="s">
        <v>278</v>
      </c>
      <c r="F92" s="21" t="n">
        <v>90935</v>
      </c>
      <c r="G92" s="22" t="s">
        <v>979</v>
      </c>
      <c r="H92" s="23"/>
      <c r="I92" s="23"/>
      <c r="J92" s="23"/>
      <c r="K92" s="23" t="n">
        <v>374.42</v>
      </c>
      <c r="L92" s="24"/>
      <c r="M92" s="73" t="n">
        <f aca="false">SUM(H92:J92,K92/1.12)</f>
        <v>334.303571428571</v>
      </c>
      <c r="N92" s="73" t="n">
        <f aca="false">K92/1.12*0.12</f>
        <v>40.1164285714286</v>
      </c>
      <c r="O92" s="73" t="n">
        <f aca="false">-SUM(I92:J92,K92/1.12)*L92</f>
        <v>-0</v>
      </c>
      <c r="P92" s="73" t="n">
        <v>334.3</v>
      </c>
      <c r="Q92" s="25"/>
      <c r="R92" s="25"/>
      <c r="S92" s="25"/>
      <c r="T92" s="26"/>
      <c r="U92" s="26"/>
      <c r="V92" s="26"/>
      <c r="W92" s="26"/>
      <c r="X92" s="26"/>
      <c r="Y92" s="25"/>
      <c r="Z92" s="25"/>
      <c r="AA92" s="25"/>
      <c r="AB92" s="25"/>
      <c r="AC92" s="26"/>
      <c r="AD92" s="26"/>
      <c r="AE92" s="25"/>
      <c r="AF92" s="25"/>
      <c r="AG92" s="73" t="n">
        <f aca="false">-SUM(N92:AF92)</f>
        <v>-374.416428571429</v>
      </c>
      <c r="AH92" s="29" t="n">
        <f aca="false">SUM(H92:K92)+AG92+O92</f>
        <v>0.00357142857143344</v>
      </c>
    </row>
    <row r="93" s="30" customFormat="true" ht="21.75" hidden="false" customHeight="true" outlineLevel="0" collapsed="false">
      <c r="A93" s="18" t="n">
        <v>43396</v>
      </c>
      <c r="B93" s="19"/>
      <c r="C93" s="20" t="s">
        <v>68</v>
      </c>
      <c r="D93" s="20"/>
      <c r="E93" s="20"/>
      <c r="F93" s="21"/>
      <c r="G93" s="22" t="s">
        <v>980</v>
      </c>
      <c r="H93" s="23" t="n">
        <v>40</v>
      </c>
      <c r="I93" s="23"/>
      <c r="J93" s="23"/>
      <c r="K93" s="23"/>
      <c r="L93" s="24"/>
      <c r="M93" s="73" t="n">
        <f aca="false">SUM(H93:J93,K93/1.12)</f>
        <v>40</v>
      </c>
      <c r="N93" s="73" t="n">
        <f aca="false">K93/1.12*0.12</f>
        <v>0</v>
      </c>
      <c r="O93" s="73" t="n">
        <f aca="false">-SUM(I93:J93,K93/1.12)*L93</f>
        <v>-0</v>
      </c>
      <c r="P93" s="73"/>
      <c r="Q93" s="73"/>
      <c r="R93" s="73"/>
      <c r="S93" s="73"/>
      <c r="T93" s="74"/>
      <c r="U93" s="74"/>
      <c r="V93" s="74"/>
      <c r="W93" s="74"/>
      <c r="X93" s="74"/>
      <c r="Y93" s="73"/>
      <c r="Z93" s="73"/>
      <c r="AA93" s="73" t="n">
        <v>40</v>
      </c>
      <c r="AB93" s="73"/>
      <c r="AC93" s="74"/>
      <c r="AD93" s="74"/>
      <c r="AE93" s="75"/>
      <c r="AF93" s="75"/>
      <c r="AG93" s="73" t="n">
        <f aca="false">-SUM(N93:AF93)</f>
        <v>-40</v>
      </c>
      <c r="AH93" s="29" t="n">
        <f aca="false">SUM(H93:K93)+AG93+O93</f>
        <v>0</v>
      </c>
    </row>
    <row r="94" s="30" customFormat="true" ht="21.75" hidden="false" customHeight="true" outlineLevel="0" collapsed="false">
      <c r="A94" s="18" t="n">
        <v>43396</v>
      </c>
      <c r="B94" s="19"/>
      <c r="C94" s="20" t="s">
        <v>63</v>
      </c>
      <c r="D94" s="20" t="s">
        <v>64</v>
      </c>
      <c r="E94" s="20" t="s">
        <v>120</v>
      </c>
      <c r="F94" s="21" t="n">
        <v>113298</v>
      </c>
      <c r="G94" s="22" t="s">
        <v>981</v>
      </c>
      <c r="H94" s="23"/>
      <c r="I94" s="23"/>
      <c r="J94" s="23"/>
      <c r="K94" s="23" t="n">
        <v>64.75</v>
      </c>
      <c r="L94" s="24"/>
      <c r="M94" s="73" t="n">
        <f aca="false">SUM(H94:J94,K94/1.12)</f>
        <v>57.8125</v>
      </c>
      <c r="N94" s="73" t="n">
        <f aca="false">K94/1.12*0.12</f>
        <v>6.9375</v>
      </c>
      <c r="O94" s="73" t="n">
        <f aca="false">-SUM(I94:J94,K94/1.12)*L94</f>
        <v>-0</v>
      </c>
      <c r="P94" s="73"/>
      <c r="Q94" s="73"/>
      <c r="R94" s="73"/>
      <c r="S94" s="73"/>
      <c r="T94" s="74"/>
      <c r="U94" s="74"/>
      <c r="V94" s="74"/>
      <c r="W94" s="74"/>
      <c r="X94" s="74"/>
      <c r="Y94" s="73" t="n">
        <v>57.81</v>
      </c>
      <c r="Z94" s="73"/>
      <c r="AA94" s="73"/>
      <c r="AB94" s="73"/>
      <c r="AC94" s="74"/>
      <c r="AD94" s="74"/>
      <c r="AE94" s="75"/>
      <c r="AF94" s="75"/>
      <c r="AG94" s="73" t="n">
        <f aca="false">-SUM(N94:AF94)</f>
        <v>-64.7475</v>
      </c>
      <c r="AH94" s="29" t="n">
        <f aca="false">SUM(H94:K94)+AG94+O94</f>
        <v>0.00249999999999773</v>
      </c>
    </row>
    <row r="95" s="30" customFormat="true" ht="21.75" hidden="false" customHeight="true" outlineLevel="0" collapsed="false">
      <c r="A95" s="18" t="n">
        <v>43396</v>
      </c>
      <c r="B95" s="19"/>
      <c r="C95" s="20" t="s">
        <v>63</v>
      </c>
      <c r="D95" s="20" t="s">
        <v>64</v>
      </c>
      <c r="E95" s="20" t="s">
        <v>120</v>
      </c>
      <c r="F95" s="21" t="n">
        <v>100111</v>
      </c>
      <c r="G95" s="22" t="s">
        <v>982</v>
      </c>
      <c r="H95" s="23"/>
      <c r="I95" s="23"/>
      <c r="J95" s="23"/>
      <c r="K95" s="23" t="n">
        <v>1475</v>
      </c>
      <c r="L95" s="24"/>
      <c r="M95" s="73" t="n">
        <f aca="false">SUM(H95:J95,K95/1.12)</f>
        <v>1316.96428571429</v>
      </c>
      <c r="N95" s="73" t="n">
        <f aca="false">K95/1.12*0.12</f>
        <v>158.035714285714</v>
      </c>
      <c r="O95" s="73" t="n">
        <f aca="false">-SUM(I95:J95,K95/1.12)*L95</f>
        <v>-0</v>
      </c>
      <c r="P95" s="73" t="n">
        <v>1316.96</v>
      </c>
      <c r="Q95" s="25"/>
      <c r="R95" s="25"/>
      <c r="S95" s="25"/>
      <c r="T95" s="26"/>
      <c r="U95" s="26"/>
      <c r="V95" s="26"/>
      <c r="W95" s="26"/>
      <c r="X95" s="26"/>
      <c r="Y95" s="25"/>
      <c r="Z95" s="25"/>
      <c r="AA95" s="25"/>
      <c r="AB95" s="25"/>
      <c r="AC95" s="26"/>
      <c r="AD95" s="26"/>
      <c r="AE95" s="25"/>
      <c r="AF95" s="25"/>
      <c r="AG95" s="73" t="n">
        <f aca="false">-SUM(N95:AF95)</f>
        <v>-1474.99571428571</v>
      </c>
      <c r="AH95" s="29" t="n">
        <f aca="false">SUM(H95:K95)+AG95+O95</f>
        <v>0.00428571428574287</v>
      </c>
    </row>
    <row r="96" s="30" customFormat="true" ht="21.75" hidden="false" customHeight="true" outlineLevel="0" collapsed="false">
      <c r="A96" s="18" t="n">
        <v>43396</v>
      </c>
      <c r="B96" s="19"/>
      <c r="C96" s="20" t="s">
        <v>63</v>
      </c>
      <c r="D96" s="20" t="s">
        <v>64</v>
      </c>
      <c r="E96" s="20" t="s">
        <v>120</v>
      </c>
      <c r="F96" s="21" t="n">
        <v>10011</v>
      </c>
      <c r="G96" s="22" t="s">
        <v>983</v>
      </c>
      <c r="H96" s="23"/>
      <c r="I96" s="23"/>
      <c r="J96" s="23" t="n">
        <v>245.5</v>
      </c>
      <c r="K96" s="23"/>
      <c r="L96" s="24"/>
      <c r="M96" s="73" t="n">
        <f aca="false">SUM(H96:J96,K96/1.12)</f>
        <v>245.5</v>
      </c>
      <c r="N96" s="73" t="n">
        <f aca="false">K96/1.12*0.12</f>
        <v>0</v>
      </c>
      <c r="O96" s="73" t="n">
        <f aca="false">-SUM(I96:J96,K96/1.12)*L96</f>
        <v>-0</v>
      </c>
      <c r="P96" s="73" t="n">
        <v>245.5</v>
      </c>
      <c r="Q96" s="25"/>
      <c r="R96" s="25"/>
      <c r="S96" s="25"/>
      <c r="T96" s="26"/>
      <c r="U96" s="26"/>
      <c r="V96" s="26"/>
      <c r="W96" s="26"/>
      <c r="X96" s="26"/>
      <c r="Y96" s="25"/>
      <c r="Z96" s="25"/>
      <c r="AA96" s="25"/>
      <c r="AB96" s="25"/>
      <c r="AC96" s="26"/>
      <c r="AD96" s="26"/>
      <c r="AE96" s="25"/>
      <c r="AF96" s="25"/>
      <c r="AG96" s="73" t="n">
        <f aca="false">-SUM(N96:AF96)</f>
        <v>-245.5</v>
      </c>
      <c r="AH96" s="29" t="n">
        <f aca="false">SUM(H96:K96)+AG96+O96</f>
        <v>0</v>
      </c>
    </row>
    <row r="97" s="30" customFormat="true" ht="21.75" hidden="false" customHeight="true" outlineLevel="0" collapsed="false">
      <c r="A97" s="18" t="n">
        <v>43396</v>
      </c>
      <c r="B97" s="19"/>
      <c r="C97" s="20" t="s">
        <v>63</v>
      </c>
      <c r="D97" s="20" t="s">
        <v>64</v>
      </c>
      <c r="E97" s="20" t="s">
        <v>120</v>
      </c>
      <c r="F97" s="21" t="n">
        <v>113301</v>
      </c>
      <c r="G97" s="22" t="s">
        <v>984</v>
      </c>
      <c r="H97" s="23"/>
      <c r="I97" s="23"/>
      <c r="J97" s="23"/>
      <c r="K97" s="23" t="n">
        <v>25</v>
      </c>
      <c r="L97" s="24"/>
      <c r="M97" s="73" t="n">
        <f aca="false">SUM(H97:J97,K97/1.12)</f>
        <v>22.3214285714286</v>
      </c>
      <c r="N97" s="73" t="n">
        <f aca="false">K97/1.12*0.12</f>
        <v>2.67857142857143</v>
      </c>
      <c r="O97" s="73" t="n">
        <f aca="false">-SUM(I97:J97,K97/1.12)*L97</f>
        <v>-0</v>
      </c>
      <c r="P97" s="73" t="n">
        <v>22.32</v>
      </c>
      <c r="Q97" s="73"/>
      <c r="R97" s="73"/>
      <c r="S97" s="73"/>
      <c r="T97" s="74"/>
      <c r="U97" s="74"/>
      <c r="V97" s="74"/>
      <c r="W97" s="74"/>
      <c r="X97" s="74"/>
      <c r="Y97" s="73"/>
      <c r="Z97" s="73"/>
      <c r="AA97" s="73"/>
      <c r="AB97" s="73"/>
      <c r="AC97" s="74"/>
      <c r="AD97" s="74"/>
      <c r="AE97" s="75"/>
      <c r="AF97" s="75"/>
      <c r="AG97" s="73" t="n">
        <f aca="false">-SUM(N97:AF97)</f>
        <v>-24.9985714285714</v>
      </c>
      <c r="AH97" s="29" t="n">
        <f aca="false">SUM(H97:K97)+AG97+O97</f>
        <v>0.00142857142857267</v>
      </c>
    </row>
    <row r="98" s="30" customFormat="true" ht="21.75" hidden="false" customHeight="true" outlineLevel="0" collapsed="false">
      <c r="A98" s="18" t="n">
        <v>43396</v>
      </c>
      <c r="B98" s="19"/>
      <c r="C98" s="20" t="s">
        <v>707</v>
      </c>
      <c r="D98" s="20" t="s">
        <v>708</v>
      </c>
      <c r="E98" s="20" t="s">
        <v>709</v>
      </c>
      <c r="F98" s="21" t="n">
        <v>145030</v>
      </c>
      <c r="G98" s="22" t="s">
        <v>40</v>
      </c>
      <c r="H98" s="23"/>
      <c r="I98" s="23"/>
      <c r="J98" s="23"/>
      <c r="K98" s="23" t="n">
        <v>170</v>
      </c>
      <c r="L98" s="24"/>
      <c r="M98" s="73" t="n">
        <f aca="false">SUM(H98:J98,K98/1.12)</f>
        <v>151.785714285714</v>
      </c>
      <c r="N98" s="73" t="n">
        <f aca="false">K98/1.12*0.12</f>
        <v>18.2142857142857</v>
      </c>
      <c r="O98" s="73" t="n">
        <f aca="false">-SUM(I98:J98,K98/1.12)*L98</f>
        <v>-0</v>
      </c>
      <c r="P98" s="73"/>
      <c r="Q98" s="25" t="n">
        <v>151.79</v>
      </c>
      <c r="R98" s="25"/>
      <c r="S98" s="25"/>
      <c r="T98" s="26"/>
      <c r="U98" s="26"/>
      <c r="V98" s="26"/>
      <c r="W98" s="26"/>
      <c r="X98" s="26"/>
      <c r="Y98" s="25"/>
      <c r="Z98" s="25"/>
      <c r="AA98" s="25"/>
      <c r="AB98" s="25"/>
      <c r="AC98" s="26"/>
      <c r="AD98" s="26"/>
      <c r="AE98" s="25"/>
      <c r="AF98" s="25"/>
      <c r="AG98" s="73" t="n">
        <f aca="false">-SUM(N98:AF98)</f>
        <v>-170.004285714286</v>
      </c>
      <c r="AH98" s="29" t="n">
        <f aca="false">SUM(H98:K98)+AG98+O98</f>
        <v>-0.00428571428571445</v>
      </c>
    </row>
    <row r="99" s="30" customFormat="true" ht="21.75" hidden="false" customHeight="true" outlineLevel="0" collapsed="false">
      <c r="A99" s="18" t="n">
        <v>43397</v>
      </c>
      <c r="B99" s="19"/>
      <c r="C99" s="20" t="s">
        <v>985</v>
      </c>
      <c r="D99" s="20"/>
      <c r="E99" s="20"/>
      <c r="F99" s="21"/>
      <c r="G99" s="22" t="s">
        <v>986</v>
      </c>
      <c r="H99" s="23" t="n">
        <v>34</v>
      </c>
      <c r="I99" s="23"/>
      <c r="J99" s="23"/>
      <c r="K99" s="23"/>
      <c r="L99" s="24"/>
      <c r="M99" s="73" t="n">
        <f aca="false">SUM(H99:J99,K99/1.12)</f>
        <v>34</v>
      </c>
      <c r="N99" s="73" t="n">
        <f aca="false">K99/1.12*0.12</f>
        <v>0</v>
      </c>
      <c r="O99" s="73" t="n">
        <f aca="false">-SUM(I99:J99,K99/1.12)*L99</f>
        <v>-0</v>
      </c>
      <c r="P99" s="73"/>
      <c r="Q99" s="25"/>
      <c r="R99" s="25"/>
      <c r="S99" s="25"/>
      <c r="T99" s="26"/>
      <c r="U99" s="26"/>
      <c r="V99" s="26"/>
      <c r="W99" s="26"/>
      <c r="X99" s="26"/>
      <c r="Y99" s="25"/>
      <c r="Z99" s="25"/>
      <c r="AA99" s="25"/>
      <c r="AB99" s="25"/>
      <c r="AC99" s="26"/>
      <c r="AD99" s="26" t="n">
        <v>34</v>
      </c>
      <c r="AE99" s="25"/>
      <c r="AF99" s="25"/>
      <c r="AG99" s="73" t="n">
        <f aca="false">-SUM(N99:AF99)</f>
        <v>-34</v>
      </c>
      <c r="AH99" s="29" t="n">
        <f aca="false">SUM(H99:K99)+AG99+O99</f>
        <v>0</v>
      </c>
    </row>
    <row r="100" s="30" customFormat="true" ht="21.75" hidden="false" customHeight="true" outlineLevel="0" collapsed="false">
      <c r="A100" s="18" t="n">
        <v>43396</v>
      </c>
      <c r="B100" s="19"/>
      <c r="C100" s="20" t="s">
        <v>616</v>
      </c>
      <c r="D100" s="20"/>
      <c r="E100" s="20"/>
      <c r="F100" s="21"/>
      <c r="G100" s="22" t="s">
        <v>940</v>
      </c>
      <c r="H100" s="23" t="n">
        <v>502</v>
      </c>
      <c r="I100" s="23"/>
      <c r="J100" s="23"/>
      <c r="K100" s="23"/>
      <c r="L100" s="24"/>
      <c r="M100" s="73" t="n">
        <f aca="false">SUM(H100:J100,K100/1.12)</f>
        <v>502</v>
      </c>
      <c r="N100" s="73" t="n">
        <f aca="false">K100/1.12*0.12</f>
        <v>0</v>
      </c>
      <c r="O100" s="73" t="n">
        <f aca="false">-SUM(I100:J100,K100/1.12)*L100</f>
        <v>-0</v>
      </c>
      <c r="P100" s="73"/>
      <c r="Q100" s="25"/>
      <c r="R100" s="25"/>
      <c r="S100" s="25"/>
      <c r="T100" s="26"/>
      <c r="U100" s="26"/>
      <c r="V100" s="26"/>
      <c r="W100" s="26"/>
      <c r="X100" s="26"/>
      <c r="Y100" s="25"/>
      <c r="Z100" s="25"/>
      <c r="AA100" s="25" t="n">
        <v>502</v>
      </c>
      <c r="AB100" s="25"/>
      <c r="AC100" s="26"/>
      <c r="AD100" s="26"/>
      <c r="AE100" s="25"/>
      <c r="AF100" s="25"/>
      <c r="AG100" s="73" t="n">
        <f aca="false">-SUM(N100:AF100)</f>
        <v>-502</v>
      </c>
      <c r="AH100" s="29" t="n">
        <f aca="false">SUM(H100:K100)+AG100+O100</f>
        <v>0</v>
      </c>
    </row>
    <row r="101" s="76" customFormat="true" ht="21" hidden="false" customHeight="true" outlineLevel="0" collapsed="false">
      <c r="A101" s="18" t="n">
        <v>43397</v>
      </c>
      <c r="B101" s="19"/>
      <c r="C101" s="20" t="s">
        <v>41</v>
      </c>
      <c r="D101" s="20" t="s">
        <v>88</v>
      </c>
      <c r="E101" s="20" t="s">
        <v>43</v>
      </c>
      <c r="F101" s="21" t="n">
        <v>2711</v>
      </c>
      <c r="G101" s="22" t="s">
        <v>987</v>
      </c>
      <c r="H101" s="71"/>
      <c r="I101" s="71"/>
      <c r="J101" s="71" t="n">
        <f aca="false">875+880</f>
        <v>1755</v>
      </c>
      <c r="K101" s="71"/>
      <c r="L101" s="72"/>
      <c r="M101" s="73" t="n">
        <f aca="false">SUM(H101:J101,K101/1.12)</f>
        <v>1755</v>
      </c>
      <c r="N101" s="73" t="n">
        <f aca="false">K101/1.12*0.12</f>
        <v>0</v>
      </c>
      <c r="O101" s="73" t="n">
        <f aca="false">-SUM(I101:J101,K101/1.12)*L101</f>
        <v>-0</v>
      </c>
      <c r="P101" s="73" t="n">
        <v>1755</v>
      </c>
      <c r="Q101" s="73"/>
      <c r="R101" s="73"/>
      <c r="S101" s="73"/>
      <c r="T101" s="74"/>
      <c r="U101" s="74"/>
      <c r="V101" s="74"/>
      <c r="W101" s="74"/>
      <c r="X101" s="74"/>
      <c r="Y101" s="73"/>
      <c r="Z101" s="73"/>
      <c r="AA101" s="73"/>
      <c r="AB101" s="73"/>
      <c r="AC101" s="74"/>
      <c r="AD101" s="74"/>
      <c r="AE101" s="75"/>
      <c r="AF101" s="75"/>
      <c r="AG101" s="73" t="n">
        <f aca="false">-SUM(N101:AF101)</f>
        <v>-1755</v>
      </c>
      <c r="AH101" s="29" t="n">
        <f aca="false">SUM(H101:K101)+AG101+O101</f>
        <v>0</v>
      </c>
    </row>
    <row r="102" s="76" customFormat="true" ht="21" hidden="false" customHeight="true" outlineLevel="0" collapsed="false">
      <c r="A102" s="69" t="n">
        <v>43397</v>
      </c>
      <c r="B102" s="70"/>
      <c r="C102" s="20" t="s">
        <v>45</v>
      </c>
      <c r="D102" s="20"/>
      <c r="E102" s="20"/>
      <c r="F102" s="21"/>
      <c r="G102" s="22" t="s">
        <v>988</v>
      </c>
      <c r="H102" s="71" t="n">
        <v>100</v>
      </c>
      <c r="I102" s="71"/>
      <c r="J102" s="71"/>
      <c r="K102" s="71"/>
      <c r="L102" s="72"/>
      <c r="M102" s="73" t="n">
        <f aca="false">SUM(H102:J102,K102/1.12)</f>
        <v>100</v>
      </c>
      <c r="N102" s="73" t="n">
        <f aca="false">K102/1.12*0.12</f>
        <v>0</v>
      </c>
      <c r="O102" s="73" t="n">
        <f aca="false">-SUM(I102:J102,K102/1.12)*L102</f>
        <v>-0</v>
      </c>
      <c r="P102" s="73"/>
      <c r="Q102" s="73"/>
      <c r="R102" s="73"/>
      <c r="S102" s="73"/>
      <c r="T102" s="74"/>
      <c r="U102" s="74"/>
      <c r="V102" s="74"/>
      <c r="W102" s="74"/>
      <c r="X102" s="74"/>
      <c r="Y102" s="73"/>
      <c r="Z102" s="73"/>
      <c r="AA102" s="73" t="n">
        <v>100</v>
      </c>
      <c r="AB102" s="73"/>
      <c r="AC102" s="74"/>
      <c r="AD102" s="74"/>
      <c r="AE102" s="75"/>
      <c r="AF102" s="75"/>
      <c r="AG102" s="73" t="n">
        <f aca="false">-SUM(N102:AF102)</f>
        <v>-100</v>
      </c>
      <c r="AH102" s="29" t="n">
        <f aca="false">SUM(H102:K102)+AG102+O102</f>
        <v>0</v>
      </c>
    </row>
    <row r="103" s="76" customFormat="true" ht="21" hidden="false" customHeight="true" outlineLevel="0" collapsed="false">
      <c r="A103" s="69" t="n">
        <v>43397</v>
      </c>
      <c r="B103" s="70"/>
      <c r="C103" s="20" t="s">
        <v>537</v>
      </c>
      <c r="D103" s="20"/>
      <c r="E103" s="20"/>
      <c r="F103" s="21"/>
      <c r="G103" s="22" t="s">
        <v>989</v>
      </c>
      <c r="H103" s="71" t="n">
        <v>1353.27</v>
      </c>
      <c r="I103" s="71"/>
      <c r="J103" s="71"/>
      <c r="K103" s="71"/>
      <c r="L103" s="72"/>
      <c r="M103" s="73" t="n">
        <f aca="false">SUM(H103:J103,K103/1.12)</f>
        <v>1353.27</v>
      </c>
      <c r="N103" s="73" t="n">
        <f aca="false">K103/1.12*0.12</f>
        <v>0</v>
      </c>
      <c r="O103" s="73" t="n">
        <f aca="false">-SUM(I103:J103,K103/1.12)*L103</f>
        <v>-0</v>
      </c>
      <c r="P103" s="73"/>
      <c r="Q103" s="73"/>
      <c r="R103" s="73"/>
      <c r="S103" s="73"/>
      <c r="T103" s="74"/>
      <c r="U103" s="74"/>
      <c r="V103" s="74"/>
      <c r="W103" s="74"/>
      <c r="X103" s="74"/>
      <c r="Y103" s="73"/>
      <c r="Z103" s="73"/>
      <c r="AA103" s="73"/>
      <c r="AB103" s="73"/>
      <c r="AC103" s="74"/>
      <c r="AD103" s="74" t="n">
        <v>1353.27</v>
      </c>
      <c r="AE103" s="75"/>
      <c r="AF103" s="75"/>
      <c r="AG103" s="73" t="n">
        <f aca="false">-SUM(N103:AF103)</f>
        <v>-1353.27</v>
      </c>
      <c r="AH103" s="29" t="n">
        <f aca="false">SUM(H103:K103)+AG103+O103</f>
        <v>0</v>
      </c>
    </row>
    <row r="104" s="30" customFormat="true" ht="21.75" hidden="false" customHeight="true" outlineLevel="0" collapsed="false">
      <c r="A104" s="18" t="n">
        <v>43397</v>
      </c>
      <c r="B104" s="19"/>
      <c r="C104" s="20" t="s">
        <v>707</v>
      </c>
      <c r="D104" s="20" t="s">
        <v>708</v>
      </c>
      <c r="E104" s="20" t="s">
        <v>709</v>
      </c>
      <c r="F104" s="21" t="n">
        <v>136066</v>
      </c>
      <c r="G104" s="22" t="s">
        <v>40</v>
      </c>
      <c r="H104" s="23"/>
      <c r="I104" s="23"/>
      <c r="J104" s="23"/>
      <c r="K104" s="23" t="n">
        <v>170</v>
      </c>
      <c r="L104" s="24"/>
      <c r="M104" s="73" t="n">
        <f aca="false">SUM(H104:J104,K104/1.12)</f>
        <v>151.785714285714</v>
      </c>
      <c r="N104" s="73" t="n">
        <f aca="false">K104/1.12*0.12</f>
        <v>18.2142857142857</v>
      </c>
      <c r="O104" s="73" t="n">
        <f aca="false">-SUM(I104:J104,K104/1.12)*L104</f>
        <v>-0</v>
      </c>
      <c r="P104" s="73"/>
      <c r="Q104" s="73" t="n">
        <v>151.79</v>
      </c>
      <c r="R104" s="73"/>
      <c r="S104" s="73"/>
      <c r="T104" s="74"/>
      <c r="U104" s="74"/>
      <c r="V104" s="74"/>
      <c r="W104" s="74"/>
      <c r="X104" s="74"/>
      <c r="Y104" s="73"/>
      <c r="Z104" s="73"/>
      <c r="AA104" s="73"/>
      <c r="AB104" s="73"/>
      <c r="AC104" s="74"/>
      <c r="AD104" s="74"/>
      <c r="AE104" s="75"/>
      <c r="AF104" s="75"/>
      <c r="AG104" s="73" t="n">
        <f aca="false">-SUM(N104:AF104)</f>
        <v>-170.004285714286</v>
      </c>
      <c r="AH104" s="29" t="n">
        <f aca="false">SUM(H104:K104)+AG104+O104</f>
        <v>-0.00428571428571445</v>
      </c>
    </row>
    <row r="105" s="30" customFormat="true" ht="21.75" hidden="false" customHeight="true" outlineLevel="0" collapsed="false">
      <c r="A105" s="18" t="n">
        <v>43398</v>
      </c>
      <c r="B105" s="19"/>
      <c r="C105" s="20" t="s">
        <v>520</v>
      </c>
      <c r="D105" s="20" t="s">
        <v>521</v>
      </c>
      <c r="E105" s="20" t="s">
        <v>175</v>
      </c>
      <c r="F105" s="21" t="n">
        <v>1698</v>
      </c>
      <c r="G105" s="22" t="s">
        <v>990</v>
      </c>
      <c r="H105" s="23"/>
      <c r="I105" s="23"/>
      <c r="J105" s="23"/>
      <c r="K105" s="23" t="n">
        <v>3150</v>
      </c>
      <c r="L105" s="24" t="n">
        <v>0.01</v>
      </c>
      <c r="M105" s="73" t="n">
        <f aca="false">SUM(H105:J105,K105/1.12)</f>
        <v>2812.5</v>
      </c>
      <c r="N105" s="73" t="n">
        <f aca="false">K105/1.12*0.12</f>
        <v>337.5</v>
      </c>
      <c r="O105" s="73" t="n">
        <f aca="false">-SUM(I105:J105,K105/1.12)*L105</f>
        <v>-28.125</v>
      </c>
      <c r="P105" s="73" t="n">
        <v>2812.5</v>
      </c>
      <c r="Q105" s="25"/>
      <c r="R105" s="25"/>
      <c r="S105" s="25"/>
      <c r="T105" s="26"/>
      <c r="U105" s="26"/>
      <c r="V105" s="26"/>
      <c r="W105" s="26"/>
      <c r="X105" s="26"/>
      <c r="Y105" s="25"/>
      <c r="Z105" s="25"/>
      <c r="AA105" s="25"/>
      <c r="AB105" s="25"/>
      <c r="AC105" s="26"/>
      <c r="AD105" s="26"/>
      <c r="AE105" s="25"/>
      <c r="AF105" s="25"/>
      <c r="AG105" s="73" t="n">
        <f aca="false">-SUM(N105:AF105)</f>
        <v>-3121.875</v>
      </c>
      <c r="AH105" s="29" t="n">
        <f aca="false">SUM(H105:K105)+AG105+O105</f>
        <v>0</v>
      </c>
    </row>
    <row r="106" s="76" customFormat="true" ht="21" hidden="false" customHeight="true" outlineLevel="0" collapsed="false">
      <c r="A106" s="69" t="n">
        <v>43398</v>
      </c>
      <c r="B106" s="70"/>
      <c r="C106" s="20" t="s">
        <v>707</v>
      </c>
      <c r="D106" s="20" t="s">
        <v>708</v>
      </c>
      <c r="E106" s="20" t="s">
        <v>709</v>
      </c>
      <c r="F106" s="21" t="n">
        <v>157119</v>
      </c>
      <c r="G106" s="22" t="s">
        <v>40</v>
      </c>
      <c r="H106" s="71"/>
      <c r="I106" s="71"/>
      <c r="J106" s="71"/>
      <c r="K106" s="71" t="n">
        <v>170</v>
      </c>
      <c r="L106" s="72"/>
      <c r="M106" s="73" t="n">
        <f aca="false">SUM(H106:J106,K106/1.12)</f>
        <v>151.785714285714</v>
      </c>
      <c r="N106" s="73" t="n">
        <f aca="false">K106/1.12*0.12</f>
        <v>18.2142857142857</v>
      </c>
      <c r="O106" s="73" t="n">
        <f aca="false">-SUM(I106:J106,K106/1.12)*L106</f>
        <v>-0</v>
      </c>
      <c r="P106" s="73" t="n">
        <v>151.79</v>
      </c>
      <c r="Q106" s="73"/>
      <c r="R106" s="73"/>
      <c r="S106" s="73"/>
      <c r="T106" s="74"/>
      <c r="U106" s="74"/>
      <c r="V106" s="74"/>
      <c r="W106" s="74"/>
      <c r="X106" s="74"/>
      <c r="Y106" s="73"/>
      <c r="Z106" s="73"/>
      <c r="AA106" s="73"/>
      <c r="AB106" s="73"/>
      <c r="AC106" s="74"/>
      <c r="AD106" s="74"/>
      <c r="AE106" s="75"/>
      <c r="AF106" s="75"/>
      <c r="AG106" s="73" t="n">
        <f aca="false">-SUM(N106:AF106)</f>
        <v>-170.004285714286</v>
      </c>
      <c r="AH106" s="29" t="n">
        <f aca="false">SUM(H106:K106)+AG106+O106</f>
        <v>-0.00428571428571445</v>
      </c>
    </row>
    <row r="107" s="76" customFormat="true" ht="21" hidden="false" customHeight="true" outlineLevel="0" collapsed="false">
      <c r="A107" s="69" t="n">
        <v>43398</v>
      </c>
      <c r="B107" s="70"/>
      <c r="C107" s="20" t="s">
        <v>45</v>
      </c>
      <c r="D107" s="20"/>
      <c r="E107" s="20"/>
      <c r="F107" s="21"/>
      <c r="G107" s="22" t="s">
        <v>785</v>
      </c>
      <c r="H107" s="71" t="n">
        <v>100</v>
      </c>
      <c r="I107" s="71"/>
      <c r="J107" s="71"/>
      <c r="K107" s="71"/>
      <c r="L107" s="72"/>
      <c r="M107" s="73" t="n">
        <f aca="false">SUM(H107:J107,K107/1.12)</f>
        <v>100</v>
      </c>
      <c r="N107" s="73" t="n">
        <f aca="false">K107/1.12*0.12</f>
        <v>0</v>
      </c>
      <c r="O107" s="73" t="n">
        <f aca="false">-SUM(I107:J107,K107/1.12)*L107</f>
        <v>-0</v>
      </c>
      <c r="P107" s="73"/>
      <c r="Q107" s="73"/>
      <c r="R107" s="73"/>
      <c r="S107" s="73"/>
      <c r="T107" s="74"/>
      <c r="U107" s="74"/>
      <c r="V107" s="74"/>
      <c r="W107" s="74"/>
      <c r="X107" s="74"/>
      <c r="Y107" s="73"/>
      <c r="Z107" s="73"/>
      <c r="AA107" s="73" t="n">
        <v>100</v>
      </c>
      <c r="AB107" s="73"/>
      <c r="AC107" s="74"/>
      <c r="AD107" s="74"/>
      <c r="AE107" s="75"/>
      <c r="AF107" s="75"/>
      <c r="AG107" s="73" t="n">
        <f aca="false">-SUM(N107:AF107)</f>
        <v>-100</v>
      </c>
      <c r="AH107" s="29" t="n">
        <f aca="false">SUM(H107:K107)+AG107+O107</f>
        <v>0</v>
      </c>
    </row>
    <row r="108" s="76" customFormat="true" ht="21" hidden="false" customHeight="true" outlineLevel="0" collapsed="false">
      <c r="A108" s="69" t="n">
        <v>1026</v>
      </c>
      <c r="B108" s="70"/>
      <c r="C108" s="20" t="s">
        <v>63</v>
      </c>
      <c r="D108" s="20" t="s">
        <v>64</v>
      </c>
      <c r="E108" s="20" t="s">
        <v>120</v>
      </c>
      <c r="F108" s="21" t="n">
        <v>152301</v>
      </c>
      <c r="G108" s="22" t="s">
        <v>991</v>
      </c>
      <c r="H108" s="71"/>
      <c r="I108" s="71"/>
      <c r="J108" s="71" t="n">
        <v>622.55</v>
      </c>
      <c r="K108" s="71"/>
      <c r="L108" s="72"/>
      <c r="M108" s="73" t="n">
        <f aca="false">SUM(H108:J108,K108/1.12)</f>
        <v>622.55</v>
      </c>
      <c r="N108" s="73" t="n">
        <f aca="false">K108/1.12*0.12</f>
        <v>0</v>
      </c>
      <c r="O108" s="73" t="n">
        <f aca="false">-SUM(I108:J108,K108/1.12)*L108</f>
        <v>-0</v>
      </c>
      <c r="P108" s="73" t="n">
        <v>622.55</v>
      </c>
      <c r="Q108" s="73"/>
      <c r="R108" s="73"/>
      <c r="S108" s="73"/>
      <c r="T108" s="74"/>
      <c r="U108" s="74"/>
      <c r="V108" s="74"/>
      <c r="W108" s="74"/>
      <c r="X108" s="74"/>
      <c r="Y108" s="73"/>
      <c r="Z108" s="73"/>
      <c r="AA108" s="73"/>
      <c r="AB108" s="73"/>
      <c r="AC108" s="74"/>
      <c r="AD108" s="74"/>
      <c r="AE108" s="75"/>
      <c r="AF108" s="75"/>
      <c r="AG108" s="73" t="n">
        <f aca="false">-SUM(N108:AF108)</f>
        <v>-622.55</v>
      </c>
      <c r="AH108" s="29" t="n">
        <f aca="false">SUM(H108:K108)+AG108+O108</f>
        <v>0</v>
      </c>
    </row>
    <row r="109" s="76" customFormat="true" ht="21" hidden="false" customHeight="true" outlineLevel="0" collapsed="false">
      <c r="A109" s="69" t="n">
        <v>1026</v>
      </c>
      <c r="B109" s="70"/>
      <c r="C109" s="20" t="s">
        <v>63</v>
      </c>
      <c r="D109" s="20" t="s">
        <v>64</v>
      </c>
      <c r="E109" s="20" t="s">
        <v>120</v>
      </c>
      <c r="F109" s="21" t="n">
        <v>152301</v>
      </c>
      <c r="G109" s="21" t="s">
        <v>992</v>
      </c>
      <c r="H109" s="71"/>
      <c r="I109" s="71"/>
      <c r="J109" s="71"/>
      <c r="K109" s="71" t="n">
        <f aca="false">272.14+32.66</f>
        <v>304.8</v>
      </c>
      <c r="L109" s="72"/>
      <c r="M109" s="73" t="n">
        <f aca="false">SUM(H109:J109,K109/1.12)</f>
        <v>272.142857142857</v>
      </c>
      <c r="N109" s="73" t="n">
        <f aca="false">K109/1.12*0.12</f>
        <v>32.6571428571428</v>
      </c>
      <c r="O109" s="73" t="n">
        <f aca="false">-SUM(I109:J109,K109/1.12)*L109</f>
        <v>-0</v>
      </c>
      <c r="P109" s="73" t="n">
        <v>272.14</v>
      </c>
      <c r="Q109" s="73"/>
      <c r="R109" s="73"/>
      <c r="S109" s="73"/>
      <c r="T109" s="74"/>
      <c r="U109" s="74"/>
      <c r="V109" s="74"/>
      <c r="W109" s="74"/>
      <c r="X109" s="74"/>
      <c r="Y109" s="73"/>
      <c r="Z109" s="73"/>
      <c r="AA109" s="73"/>
      <c r="AB109" s="73"/>
      <c r="AC109" s="74"/>
      <c r="AD109" s="74"/>
      <c r="AE109" s="75"/>
      <c r="AF109" s="75"/>
      <c r="AG109" s="73" t="n">
        <f aca="false">-SUM(N109:AF109)</f>
        <v>-304.797142857143</v>
      </c>
      <c r="AH109" s="29" t="n">
        <f aca="false">SUM(H109:K109)+AG109+O109</f>
        <v>0.00285714285712402</v>
      </c>
    </row>
    <row r="110" s="30" customFormat="true" ht="21.75" hidden="false" customHeight="true" outlineLevel="0" collapsed="false">
      <c r="A110" s="69" t="n">
        <v>43399</v>
      </c>
      <c r="B110" s="19"/>
      <c r="C110" s="20" t="s">
        <v>707</v>
      </c>
      <c r="D110" s="20" t="s">
        <v>708</v>
      </c>
      <c r="E110" s="20" t="s">
        <v>709</v>
      </c>
      <c r="F110" s="21" t="n">
        <v>157668</v>
      </c>
      <c r="G110" s="22" t="s">
        <v>40</v>
      </c>
      <c r="H110" s="23"/>
      <c r="I110" s="23"/>
      <c r="J110" s="23"/>
      <c r="K110" s="23" t="n">
        <v>170</v>
      </c>
      <c r="L110" s="24"/>
      <c r="M110" s="73" t="n">
        <f aca="false">SUM(H110:J110,K110/1.12)</f>
        <v>151.785714285714</v>
      </c>
      <c r="N110" s="73" t="n">
        <f aca="false">K110/1.12*0.12</f>
        <v>18.2142857142857</v>
      </c>
      <c r="O110" s="73" t="n">
        <f aca="false">-SUM(I110:J110,K110/1.12)*L110</f>
        <v>-0</v>
      </c>
      <c r="P110" s="73"/>
      <c r="Q110" s="25" t="n">
        <v>151.79</v>
      </c>
      <c r="R110" s="25"/>
      <c r="S110" s="25"/>
      <c r="T110" s="26"/>
      <c r="U110" s="26"/>
      <c r="V110" s="26"/>
      <c r="W110" s="26"/>
      <c r="X110" s="26"/>
      <c r="Y110" s="25"/>
      <c r="Z110" s="25"/>
      <c r="AA110" s="25"/>
      <c r="AB110" s="25"/>
      <c r="AC110" s="26"/>
      <c r="AD110" s="26"/>
      <c r="AE110" s="25"/>
      <c r="AF110" s="25"/>
      <c r="AG110" s="73" t="n">
        <f aca="false">-SUM(N110:AF110)</f>
        <v>-170.004285714286</v>
      </c>
      <c r="AH110" s="29" t="n">
        <f aca="false">SUM(H110:K110)+AG110+O110</f>
        <v>-0.00428571428571445</v>
      </c>
    </row>
    <row r="111" s="76" customFormat="true" ht="24" hidden="false" customHeight="true" outlineLevel="0" collapsed="false">
      <c r="A111" s="69" t="n">
        <v>43399</v>
      </c>
      <c r="B111" s="70"/>
      <c r="C111" s="20" t="s">
        <v>96</v>
      </c>
      <c r="D111" s="20"/>
      <c r="E111" s="20"/>
      <c r="F111" s="21"/>
      <c r="G111" s="22" t="s">
        <v>993</v>
      </c>
      <c r="H111" s="71" t="n">
        <v>220</v>
      </c>
      <c r="I111" s="71"/>
      <c r="J111" s="71"/>
      <c r="K111" s="71"/>
      <c r="L111" s="72"/>
      <c r="M111" s="73" t="n">
        <f aca="false">SUM(H111:J111,K111/1.12)</f>
        <v>220</v>
      </c>
      <c r="N111" s="73" t="n">
        <f aca="false">K111/1.12*0.12</f>
        <v>0</v>
      </c>
      <c r="O111" s="73" t="n">
        <f aca="false">-SUM(I111:J111,K111/1.12)*L111</f>
        <v>-0</v>
      </c>
      <c r="P111" s="73"/>
      <c r="Q111" s="73"/>
      <c r="R111" s="73"/>
      <c r="S111" s="73"/>
      <c r="T111" s="74"/>
      <c r="U111" s="74"/>
      <c r="V111" s="74"/>
      <c r="W111" s="74"/>
      <c r="X111" s="74"/>
      <c r="Y111" s="73"/>
      <c r="Z111" s="73"/>
      <c r="AA111" s="73" t="n">
        <v>220</v>
      </c>
      <c r="AB111" s="73"/>
      <c r="AC111" s="74"/>
      <c r="AD111" s="74"/>
      <c r="AE111" s="75"/>
      <c r="AF111" s="75"/>
      <c r="AG111" s="73" t="n">
        <f aca="false">-SUM(N111:AF111)</f>
        <v>-220</v>
      </c>
      <c r="AH111" s="29" t="n">
        <f aca="false">SUM(H111:K111)+AG111+O111</f>
        <v>0</v>
      </c>
    </row>
    <row r="112" s="76" customFormat="true" ht="21" hidden="false" customHeight="true" outlineLevel="0" collapsed="false">
      <c r="A112" s="69" t="n">
        <v>43399</v>
      </c>
      <c r="B112" s="70"/>
      <c r="C112" s="20" t="s">
        <v>59</v>
      </c>
      <c r="D112" s="20" t="s">
        <v>874</v>
      </c>
      <c r="E112" s="20" t="s">
        <v>120</v>
      </c>
      <c r="F112" s="21" t="n">
        <v>707372</v>
      </c>
      <c r="G112" s="22" t="s">
        <v>994</v>
      </c>
      <c r="H112" s="71"/>
      <c r="I112" s="71"/>
      <c r="J112" s="71"/>
      <c r="K112" s="71" t="n">
        <v>45</v>
      </c>
      <c r="L112" s="72"/>
      <c r="M112" s="73" t="n">
        <f aca="false">SUM(H112:J112,K112/1.12)</f>
        <v>40.1785714285714</v>
      </c>
      <c r="N112" s="73" t="n">
        <f aca="false">K112/1.12*0.12</f>
        <v>4.82142857142857</v>
      </c>
      <c r="O112" s="73" t="n">
        <f aca="false">-SUM(I112:J112,K112/1.12)*L112</f>
        <v>-0</v>
      </c>
      <c r="P112" s="73"/>
      <c r="Q112" s="73"/>
      <c r="R112" s="73"/>
      <c r="S112" s="73"/>
      <c r="T112" s="74"/>
      <c r="U112" s="74"/>
      <c r="V112" s="74"/>
      <c r="W112" s="74"/>
      <c r="X112" s="74"/>
      <c r="Y112" s="73"/>
      <c r="Z112" s="73" t="n">
        <v>40.18</v>
      </c>
      <c r="AA112" s="73"/>
      <c r="AB112" s="73"/>
      <c r="AC112" s="74"/>
      <c r="AD112" s="74"/>
      <c r="AE112" s="75"/>
      <c r="AF112" s="75"/>
      <c r="AG112" s="73" t="n">
        <f aca="false">-SUM(N112:AF112)</f>
        <v>-45.0014285714286</v>
      </c>
      <c r="AH112" s="29" t="n">
        <f aca="false">SUM(H112:K112)+AG112+O112</f>
        <v>-0.00142857142856911</v>
      </c>
    </row>
    <row r="113" s="76" customFormat="true" ht="24" hidden="false" customHeight="true" outlineLevel="0" collapsed="false">
      <c r="A113" s="69" t="n">
        <v>43400</v>
      </c>
      <c r="B113" s="70"/>
      <c r="C113" s="20" t="s">
        <v>616</v>
      </c>
      <c r="D113" s="20"/>
      <c r="E113" s="20"/>
      <c r="F113" s="21"/>
      <c r="G113" s="22" t="s">
        <v>995</v>
      </c>
      <c r="H113" s="71" t="n">
        <v>2008</v>
      </c>
      <c r="I113" s="71"/>
      <c r="J113" s="71"/>
      <c r="K113" s="71"/>
      <c r="L113" s="72"/>
      <c r="M113" s="73" t="n">
        <f aca="false">SUM(H113:J113,K113/1.12)</f>
        <v>2008</v>
      </c>
      <c r="N113" s="73" t="n">
        <f aca="false">K113/1.12*0.12</f>
        <v>0</v>
      </c>
      <c r="O113" s="73" t="n">
        <f aca="false">-SUM(I113:J113,K113/1.12)*L113</f>
        <v>-0</v>
      </c>
      <c r="P113" s="73"/>
      <c r="Q113" s="73"/>
      <c r="R113" s="73"/>
      <c r="S113" s="73"/>
      <c r="T113" s="74"/>
      <c r="U113" s="74"/>
      <c r="V113" s="74"/>
      <c r="W113" s="74"/>
      <c r="X113" s="74"/>
      <c r="Y113" s="73"/>
      <c r="Z113" s="73"/>
      <c r="AA113" s="73"/>
      <c r="AB113" s="73" t="n">
        <v>2008</v>
      </c>
      <c r="AC113" s="74"/>
      <c r="AD113" s="74"/>
      <c r="AE113" s="75"/>
      <c r="AF113" s="75"/>
      <c r="AG113" s="73" t="n">
        <f aca="false">-SUM(N113:AF113)</f>
        <v>-2008</v>
      </c>
      <c r="AH113" s="29" t="n">
        <f aca="false">SUM(H113:K113)+AG113+O113</f>
        <v>0</v>
      </c>
    </row>
    <row r="114" s="30" customFormat="true" ht="21.75" hidden="false" customHeight="true" outlineLevel="0" collapsed="false">
      <c r="A114" s="18" t="n">
        <v>43400</v>
      </c>
      <c r="B114" s="19"/>
      <c r="C114" s="20" t="s">
        <v>468</v>
      </c>
      <c r="D114" s="20" t="s">
        <v>469</v>
      </c>
      <c r="E114" s="20" t="s">
        <v>120</v>
      </c>
      <c r="F114" s="21" t="n">
        <v>391</v>
      </c>
      <c r="G114" s="22" t="s">
        <v>40</v>
      </c>
      <c r="H114" s="23"/>
      <c r="I114" s="23"/>
      <c r="J114" s="23"/>
      <c r="K114" s="23" t="n">
        <v>38</v>
      </c>
      <c r="L114" s="24"/>
      <c r="M114" s="73" t="n">
        <f aca="false">SUM(H114:J114,K114/1.12)</f>
        <v>33.9285714285714</v>
      </c>
      <c r="N114" s="73" t="n">
        <f aca="false">K114/1.12*0.12</f>
        <v>4.07142857142857</v>
      </c>
      <c r="O114" s="73" t="n">
        <f aca="false">-SUM(I114:J114,K114/1.12)*L114</f>
        <v>-0</v>
      </c>
      <c r="P114" s="73"/>
      <c r="Q114" s="25" t="n">
        <v>33.93</v>
      </c>
      <c r="R114" s="25"/>
      <c r="S114" s="25"/>
      <c r="T114" s="26"/>
      <c r="U114" s="26"/>
      <c r="V114" s="26"/>
      <c r="W114" s="26"/>
      <c r="X114" s="26"/>
      <c r="Y114" s="25"/>
      <c r="Z114" s="25"/>
      <c r="AA114" s="25"/>
      <c r="AB114" s="25"/>
      <c r="AC114" s="26"/>
      <c r="AD114" s="26"/>
      <c r="AE114" s="25"/>
      <c r="AF114" s="25"/>
      <c r="AG114" s="73" t="n">
        <f aca="false">-SUM(N114:AF114)</f>
        <v>-38.0014285714286</v>
      </c>
      <c r="AH114" s="29" t="n">
        <f aca="false">SUM(H114:K114)+AG114+O114</f>
        <v>-0.00142857142856911</v>
      </c>
    </row>
    <row r="115" s="76" customFormat="true" ht="24" hidden="false" customHeight="true" outlineLevel="0" collapsed="false">
      <c r="A115" s="69" t="n">
        <v>43400</v>
      </c>
      <c r="B115" s="70"/>
      <c r="C115" s="20" t="s">
        <v>747</v>
      </c>
      <c r="D115" s="20" t="s">
        <v>814</v>
      </c>
      <c r="E115" s="20" t="s">
        <v>278</v>
      </c>
      <c r="F115" s="21" t="n">
        <v>32574</v>
      </c>
      <c r="G115" s="22" t="s">
        <v>996</v>
      </c>
      <c r="H115" s="71"/>
      <c r="I115" s="71"/>
      <c r="J115" s="71"/>
      <c r="K115" s="71" t="n">
        <v>237</v>
      </c>
      <c r="L115" s="72"/>
      <c r="M115" s="73" t="n">
        <f aca="false">SUM(H115:J115,K115/1.12)</f>
        <v>211.607142857143</v>
      </c>
      <c r="N115" s="73" t="n">
        <f aca="false">K115/1.12*0.12</f>
        <v>25.3928571428571</v>
      </c>
      <c r="O115" s="73" t="n">
        <f aca="false">-SUM(I115:J115,K115/1.12)*L115</f>
        <v>-0</v>
      </c>
      <c r="P115" s="73" t="n">
        <v>211.61</v>
      </c>
      <c r="Q115" s="73"/>
      <c r="R115" s="73"/>
      <c r="S115" s="73"/>
      <c r="T115" s="74"/>
      <c r="U115" s="74"/>
      <c r="V115" s="74"/>
      <c r="W115" s="74"/>
      <c r="X115" s="74"/>
      <c r="Y115" s="73"/>
      <c r="Z115" s="73"/>
      <c r="AA115" s="73"/>
      <c r="AB115" s="73"/>
      <c r="AC115" s="74"/>
      <c r="AD115" s="74"/>
      <c r="AE115" s="75"/>
      <c r="AF115" s="75"/>
      <c r="AG115" s="73" t="n">
        <f aca="false">-SUM(N115:AF115)</f>
        <v>-237.002857142857</v>
      </c>
      <c r="AH115" s="29" t="n">
        <f aca="false">SUM(H115:K115)+AG115+O115</f>
        <v>-0.00285714285715244</v>
      </c>
    </row>
    <row r="116" s="30" customFormat="true" ht="21.75" hidden="false" customHeight="true" outlineLevel="0" collapsed="false">
      <c r="A116" s="18" t="n">
        <v>43400</v>
      </c>
      <c r="B116" s="19"/>
      <c r="C116" s="20" t="s">
        <v>747</v>
      </c>
      <c r="D116" s="20" t="s">
        <v>814</v>
      </c>
      <c r="E116" s="20" t="s">
        <v>278</v>
      </c>
      <c r="F116" s="21" t="n">
        <v>32573</v>
      </c>
      <c r="G116" s="22" t="s">
        <v>997</v>
      </c>
      <c r="H116" s="23"/>
      <c r="I116" s="23"/>
      <c r="J116" s="23"/>
      <c r="K116" s="23" t="n">
        <v>48</v>
      </c>
      <c r="L116" s="24"/>
      <c r="M116" s="73" t="n">
        <f aca="false">SUM(H116:J116,K116/1.12)</f>
        <v>42.8571428571429</v>
      </c>
      <c r="N116" s="73" t="n">
        <f aca="false">K116/1.12*0.12</f>
        <v>5.14285714285714</v>
      </c>
      <c r="O116" s="73" t="n">
        <f aca="false">-SUM(I116:J116,K116/1.12)*L116</f>
        <v>-0</v>
      </c>
      <c r="P116" s="73"/>
      <c r="Q116" s="25"/>
      <c r="R116" s="25" t="n">
        <v>42.86</v>
      </c>
      <c r="S116" s="25"/>
      <c r="T116" s="26"/>
      <c r="U116" s="26"/>
      <c r="V116" s="26"/>
      <c r="W116" s="26"/>
      <c r="X116" s="26"/>
      <c r="Y116" s="25"/>
      <c r="Z116" s="25"/>
      <c r="AA116" s="25"/>
      <c r="AB116" s="25"/>
      <c r="AC116" s="26"/>
      <c r="AD116" s="26"/>
      <c r="AE116" s="25"/>
      <c r="AF116" s="25"/>
      <c r="AG116" s="73" t="n">
        <f aca="false">-SUM(N116:AF116)</f>
        <v>-48.0028571428571</v>
      </c>
      <c r="AH116" s="29" t="n">
        <f aca="false">SUM(H116:K116)+AG116+O116</f>
        <v>-0.00285714285713823</v>
      </c>
    </row>
    <row r="117" s="30" customFormat="true" ht="21.75" hidden="false" customHeight="true" outlineLevel="0" collapsed="false">
      <c r="A117" s="18" t="n">
        <v>43400</v>
      </c>
      <c r="B117" s="19"/>
      <c r="C117" s="20" t="s">
        <v>520</v>
      </c>
      <c r="D117" s="20" t="s">
        <v>521</v>
      </c>
      <c r="E117" s="20" t="s">
        <v>175</v>
      </c>
      <c r="F117" s="21" t="n">
        <v>21218</v>
      </c>
      <c r="G117" s="22" t="s">
        <v>954</v>
      </c>
      <c r="H117" s="23"/>
      <c r="I117" s="23"/>
      <c r="J117" s="23"/>
      <c r="K117" s="23" t="n">
        <v>448</v>
      </c>
      <c r="L117" s="24" t="n">
        <v>0.01</v>
      </c>
      <c r="M117" s="73" t="n">
        <f aca="false">SUM(H117:J117,K117/1.12)</f>
        <v>400</v>
      </c>
      <c r="N117" s="73" t="n">
        <f aca="false">K117/1.12*0.12</f>
        <v>48</v>
      </c>
      <c r="O117" s="73" t="n">
        <f aca="false">-SUM(I117:J117,K117/1.12)*L117</f>
        <v>-4</v>
      </c>
      <c r="P117" s="73" t="n">
        <v>400</v>
      </c>
      <c r="Q117" s="25"/>
      <c r="R117" s="25"/>
      <c r="S117" s="25"/>
      <c r="T117" s="26"/>
      <c r="U117" s="26"/>
      <c r="V117" s="26"/>
      <c r="W117" s="26"/>
      <c r="X117" s="26"/>
      <c r="Y117" s="25"/>
      <c r="Z117" s="25"/>
      <c r="AA117" s="25"/>
      <c r="AB117" s="25"/>
      <c r="AC117" s="26"/>
      <c r="AD117" s="26"/>
      <c r="AE117" s="25"/>
      <c r="AF117" s="25"/>
      <c r="AG117" s="73" t="n">
        <f aca="false">-SUM(N117:AF117)</f>
        <v>-444</v>
      </c>
      <c r="AH117" s="29" t="n">
        <f aca="false">SUM(H117:K117)+AG117+O117</f>
        <v>0</v>
      </c>
    </row>
    <row r="118" s="30" customFormat="true" ht="21.75" hidden="false" customHeight="true" outlineLevel="0" collapsed="false">
      <c r="A118" s="18" t="n">
        <v>43402</v>
      </c>
      <c r="B118" s="19"/>
      <c r="C118" s="20" t="s">
        <v>45</v>
      </c>
      <c r="D118" s="20"/>
      <c r="E118" s="20"/>
      <c r="F118" s="21"/>
      <c r="G118" s="22" t="s">
        <v>998</v>
      </c>
      <c r="H118" s="23"/>
      <c r="I118" s="23"/>
      <c r="J118" s="23" t="n">
        <v>70</v>
      </c>
      <c r="K118" s="23"/>
      <c r="L118" s="24"/>
      <c r="M118" s="73" t="n">
        <f aca="false">SUM(H118:J118,K118/1.12)</f>
        <v>70</v>
      </c>
      <c r="N118" s="73" t="n">
        <f aca="false">K118/1.12*0.12</f>
        <v>0</v>
      </c>
      <c r="O118" s="73" t="n">
        <f aca="false">-SUM(I118:J118,K118/1.12)*L118</f>
        <v>-0</v>
      </c>
      <c r="P118" s="73" t="n">
        <v>70</v>
      </c>
      <c r="Q118" s="25"/>
      <c r="R118" s="25"/>
      <c r="S118" s="25"/>
      <c r="T118" s="26"/>
      <c r="U118" s="26"/>
      <c r="V118" s="26"/>
      <c r="W118" s="26"/>
      <c r="X118" s="26"/>
      <c r="Y118" s="25"/>
      <c r="Z118" s="25"/>
      <c r="AA118" s="25"/>
      <c r="AB118" s="25"/>
      <c r="AC118" s="26"/>
      <c r="AD118" s="26"/>
      <c r="AE118" s="25"/>
      <c r="AF118" s="25"/>
      <c r="AG118" s="73" t="n">
        <f aca="false">-SUM(N118:AF118)</f>
        <v>-70</v>
      </c>
      <c r="AH118" s="29" t="n">
        <f aca="false">SUM(H118:K118)+AG118+O118</f>
        <v>0</v>
      </c>
    </row>
    <row r="119" s="30" customFormat="true" ht="21.75" hidden="false" customHeight="true" outlineLevel="0" collapsed="false">
      <c r="A119" s="18" t="n">
        <v>43402</v>
      </c>
      <c r="B119" s="19"/>
      <c r="C119" s="20" t="s">
        <v>707</v>
      </c>
      <c r="D119" s="20" t="s">
        <v>708</v>
      </c>
      <c r="E119" s="20" t="s">
        <v>709</v>
      </c>
      <c r="F119" s="21" t="n">
        <v>178407</v>
      </c>
      <c r="G119" s="22" t="s">
        <v>40</v>
      </c>
      <c r="H119" s="23"/>
      <c r="I119" s="23"/>
      <c r="J119" s="23"/>
      <c r="K119" s="23" t="n">
        <v>170</v>
      </c>
      <c r="L119" s="24"/>
      <c r="M119" s="73" t="n">
        <f aca="false">SUM(H119:J119,K119/1.12)</f>
        <v>151.785714285714</v>
      </c>
      <c r="N119" s="73" t="n">
        <f aca="false">K119/1.12*0.12</f>
        <v>18.2142857142857</v>
      </c>
      <c r="O119" s="73" t="n">
        <f aca="false">-SUM(I119:J119,K119/1.12)*L119</f>
        <v>-0</v>
      </c>
      <c r="P119" s="73"/>
      <c r="Q119" s="25" t="n">
        <v>151.79</v>
      </c>
      <c r="R119" s="25"/>
      <c r="S119" s="25"/>
      <c r="T119" s="26"/>
      <c r="U119" s="26"/>
      <c r="V119" s="26"/>
      <c r="W119" s="26"/>
      <c r="X119" s="26"/>
      <c r="Y119" s="25"/>
      <c r="Z119" s="25"/>
      <c r="AA119" s="25"/>
      <c r="AB119" s="25"/>
      <c r="AC119" s="26"/>
      <c r="AD119" s="26"/>
      <c r="AE119" s="25"/>
      <c r="AF119" s="25"/>
      <c r="AG119" s="73" t="n">
        <f aca="false">-SUM(N119:AF119)</f>
        <v>-170.004285714286</v>
      </c>
      <c r="AH119" s="29" t="n">
        <f aca="false">SUM(H119:K119)+AG119+O119</f>
        <v>-0.00428571428571445</v>
      </c>
    </row>
    <row r="120" s="30" customFormat="true" ht="21.75" hidden="false" customHeight="true" outlineLevel="0" collapsed="false">
      <c r="A120" s="18" t="n">
        <v>43402</v>
      </c>
      <c r="B120" s="19"/>
      <c r="C120" s="20" t="s">
        <v>616</v>
      </c>
      <c r="D120" s="20"/>
      <c r="E120" s="20"/>
      <c r="F120" s="21"/>
      <c r="G120" s="22" t="s">
        <v>646</v>
      </c>
      <c r="H120" s="23" t="n">
        <v>502</v>
      </c>
      <c r="I120" s="23"/>
      <c r="J120" s="23"/>
      <c r="K120" s="23"/>
      <c r="L120" s="24"/>
      <c r="M120" s="73" t="n">
        <f aca="false">SUM(H120:J120,K120/1.12)</f>
        <v>502</v>
      </c>
      <c r="N120" s="73" t="n">
        <f aca="false">K120/1.12*0.12</f>
        <v>0</v>
      </c>
      <c r="O120" s="73" t="n">
        <f aca="false">-SUM(I120:J120,K120/1.12)*L120</f>
        <v>-0</v>
      </c>
      <c r="P120" s="73"/>
      <c r="Q120" s="25"/>
      <c r="R120" s="25"/>
      <c r="S120" s="25"/>
      <c r="T120" s="26"/>
      <c r="U120" s="26"/>
      <c r="V120" s="26"/>
      <c r="W120" s="26"/>
      <c r="X120" s="26"/>
      <c r="Y120" s="25"/>
      <c r="Z120" s="25"/>
      <c r="AA120" s="25"/>
      <c r="AB120" s="25" t="n">
        <v>502</v>
      </c>
      <c r="AC120" s="26"/>
      <c r="AD120" s="26"/>
      <c r="AE120" s="25"/>
      <c r="AF120" s="25"/>
      <c r="AG120" s="73" t="n">
        <f aca="false">-SUM(N120:AF120)</f>
        <v>-502</v>
      </c>
      <c r="AH120" s="29" t="n">
        <f aca="false">SUM(H120:K120)+AG120+O120</f>
        <v>0</v>
      </c>
    </row>
    <row r="121" s="30" customFormat="true" ht="21.75" hidden="false" customHeight="true" outlineLevel="0" collapsed="false">
      <c r="A121" s="18" t="n">
        <v>43403</v>
      </c>
      <c r="B121" s="19"/>
      <c r="C121" s="20" t="s">
        <v>203</v>
      </c>
      <c r="D121" s="20" t="s">
        <v>76</v>
      </c>
      <c r="E121" s="20" t="s">
        <v>644</v>
      </c>
      <c r="F121" s="21" t="n">
        <v>8693</v>
      </c>
      <c r="G121" s="22" t="s">
        <v>453</v>
      </c>
      <c r="H121" s="23"/>
      <c r="I121" s="23"/>
      <c r="J121" s="23"/>
      <c r="K121" s="23" t="n">
        <v>694.09</v>
      </c>
      <c r="L121" s="24"/>
      <c r="M121" s="73" t="n">
        <f aca="false">SUM(H121:J121,K121/1.12)</f>
        <v>619.723214285714</v>
      </c>
      <c r="N121" s="73" t="n">
        <f aca="false">K121/1.12*0.12</f>
        <v>74.3667857142857</v>
      </c>
      <c r="O121" s="73" t="n">
        <f aca="false">-SUM(I121:J121,K121/1.12)*L121</f>
        <v>-0</v>
      </c>
      <c r="P121" s="73" t="n">
        <v>619.72</v>
      </c>
      <c r="Q121" s="25"/>
      <c r="R121" s="25"/>
      <c r="S121" s="25"/>
      <c r="T121" s="26"/>
      <c r="U121" s="26"/>
      <c r="V121" s="26"/>
      <c r="W121" s="26"/>
      <c r="X121" s="26"/>
      <c r="Y121" s="25"/>
      <c r="Z121" s="25"/>
      <c r="AA121" s="25"/>
      <c r="AB121" s="25"/>
      <c r="AC121" s="26"/>
      <c r="AD121" s="26"/>
      <c r="AE121" s="25"/>
      <c r="AF121" s="25"/>
      <c r="AG121" s="73" t="n">
        <f aca="false">-SUM(N121:AF121)</f>
        <v>-694.086785714286</v>
      </c>
      <c r="AH121" s="29" t="n">
        <f aca="false">SUM(H121:K121)+AG121+O121</f>
        <v>0.00321428571430715</v>
      </c>
    </row>
    <row r="122" s="30" customFormat="true" ht="21.75" hidden="false" customHeight="true" outlineLevel="0" collapsed="false">
      <c r="A122" s="18" t="n">
        <v>43403</v>
      </c>
      <c r="B122" s="19"/>
      <c r="C122" s="20" t="s">
        <v>707</v>
      </c>
      <c r="D122" s="20" t="s">
        <v>708</v>
      </c>
      <c r="E122" s="20" t="s">
        <v>709</v>
      </c>
      <c r="F122" s="21" t="n">
        <v>178451</v>
      </c>
      <c r="G122" s="22" t="s">
        <v>40</v>
      </c>
      <c r="H122" s="23"/>
      <c r="I122" s="23"/>
      <c r="J122" s="23"/>
      <c r="K122" s="23" t="n">
        <v>170</v>
      </c>
      <c r="L122" s="24"/>
      <c r="M122" s="73" t="n">
        <f aca="false">SUM(H122:J122,K122/1.12)</f>
        <v>151.785714285714</v>
      </c>
      <c r="N122" s="73" t="n">
        <f aca="false">K122/1.12*0.12</f>
        <v>18.2142857142857</v>
      </c>
      <c r="O122" s="73" t="n">
        <f aca="false">-SUM(I122:J122,K122/1.12)*L122</f>
        <v>-0</v>
      </c>
      <c r="P122" s="73"/>
      <c r="Q122" s="25" t="n">
        <v>151.79</v>
      </c>
      <c r="R122" s="25"/>
      <c r="S122" s="25"/>
      <c r="T122" s="26"/>
      <c r="U122" s="26"/>
      <c r="V122" s="26"/>
      <c r="W122" s="26"/>
      <c r="X122" s="26"/>
      <c r="Y122" s="25"/>
      <c r="Z122" s="25"/>
      <c r="AA122" s="25"/>
      <c r="AB122" s="25"/>
      <c r="AC122" s="26"/>
      <c r="AD122" s="26"/>
      <c r="AE122" s="25"/>
      <c r="AF122" s="25"/>
      <c r="AG122" s="73" t="n">
        <f aca="false">-SUM(N122:AF122)</f>
        <v>-170.004285714286</v>
      </c>
      <c r="AH122" s="29" t="n">
        <f aca="false">SUM(H122:K122)+AG122+O122</f>
        <v>-0.00428571428571445</v>
      </c>
    </row>
    <row r="123" s="30" customFormat="true" ht="21.75" hidden="false" customHeight="true" outlineLevel="0" collapsed="false">
      <c r="A123" s="18" t="n">
        <v>43403</v>
      </c>
      <c r="B123" s="19"/>
      <c r="C123" s="20" t="s">
        <v>747</v>
      </c>
      <c r="D123" s="20" t="s">
        <v>814</v>
      </c>
      <c r="E123" s="20" t="s">
        <v>278</v>
      </c>
      <c r="F123" s="21" t="n">
        <v>32614</v>
      </c>
      <c r="G123" s="22" t="s">
        <v>999</v>
      </c>
      <c r="H123" s="23"/>
      <c r="I123" s="23"/>
      <c r="J123" s="23"/>
      <c r="K123" s="23" t="n">
        <v>1066.25</v>
      </c>
      <c r="L123" s="24"/>
      <c r="M123" s="73" t="n">
        <f aca="false">SUM(H123:J123,K123/1.12)</f>
        <v>952.008928571429</v>
      </c>
      <c r="N123" s="73" t="n">
        <f aca="false">K123/1.12*0.12</f>
        <v>114.241071428571</v>
      </c>
      <c r="O123" s="73" t="n">
        <f aca="false">-SUM(I123:J123,K123/1.12)*L123</f>
        <v>-0</v>
      </c>
      <c r="P123" s="73" t="n">
        <v>952.01</v>
      </c>
      <c r="Q123" s="25"/>
      <c r="R123" s="25"/>
      <c r="S123" s="25"/>
      <c r="T123" s="26"/>
      <c r="U123" s="26"/>
      <c r="V123" s="26"/>
      <c r="W123" s="26"/>
      <c r="X123" s="26"/>
      <c r="Y123" s="25"/>
      <c r="Z123" s="25"/>
      <c r="AA123" s="25"/>
      <c r="AB123" s="25"/>
      <c r="AC123" s="26"/>
      <c r="AD123" s="26"/>
      <c r="AE123" s="25"/>
      <c r="AF123" s="25"/>
      <c r="AG123" s="73" t="n">
        <f aca="false">-SUM(N123:AF123)</f>
        <v>-1066.25107142857</v>
      </c>
      <c r="AH123" s="29" t="n">
        <f aca="false">SUM(H123:K123)+AG123+O123</f>
        <v>-0.00107142857132203</v>
      </c>
    </row>
    <row r="124" s="30" customFormat="true" ht="21.75" hidden="false" customHeight="true" outlineLevel="0" collapsed="false">
      <c r="A124" s="18" t="n">
        <v>43404</v>
      </c>
      <c r="B124" s="19"/>
      <c r="C124" s="20" t="s">
        <v>707</v>
      </c>
      <c r="D124" s="20" t="s">
        <v>708</v>
      </c>
      <c r="E124" s="20" t="s">
        <v>709</v>
      </c>
      <c r="F124" s="21" t="n">
        <v>178498</v>
      </c>
      <c r="G124" s="22" t="s">
        <v>40</v>
      </c>
      <c r="H124" s="23"/>
      <c r="I124" s="23"/>
      <c r="J124" s="23"/>
      <c r="K124" s="23" t="n">
        <v>170</v>
      </c>
      <c r="L124" s="24"/>
      <c r="M124" s="73" t="n">
        <f aca="false">SUM(H124:J124,K124/1.12)</f>
        <v>151.785714285714</v>
      </c>
      <c r="N124" s="73" t="n">
        <f aca="false">K124/1.12*0.12</f>
        <v>18.2142857142857</v>
      </c>
      <c r="O124" s="73" t="n">
        <f aca="false">-SUM(I124:J124,K124/1.12)*L124</f>
        <v>-0</v>
      </c>
      <c r="P124" s="73"/>
      <c r="Q124" s="25" t="n">
        <v>151.79</v>
      </c>
      <c r="R124" s="25"/>
      <c r="S124" s="25"/>
      <c r="T124" s="26"/>
      <c r="U124" s="26"/>
      <c r="V124" s="26"/>
      <c r="W124" s="26"/>
      <c r="X124" s="26"/>
      <c r="Y124" s="25"/>
      <c r="Z124" s="25"/>
      <c r="AA124" s="25"/>
      <c r="AB124" s="25"/>
      <c r="AC124" s="26"/>
      <c r="AD124" s="26"/>
      <c r="AE124" s="25"/>
      <c r="AF124" s="25"/>
      <c r="AG124" s="73" t="n">
        <f aca="false">-SUM(N124:AF124)</f>
        <v>-170.004285714286</v>
      </c>
      <c r="AH124" s="29" t="n">
        <f aca="false">SUM(H124:K124)+AG124+O124</f>
        <v>-0.00428571428571445</v>
      </c>
    </row>
    <row r="125" s="30" customFormat="true" ht="21.75" hidden="false" customHeight="true" outlineLevel="0" collapsed="false">
      <c r="A125" s="18" t="n">
        <v>43404</v>
      </c>
      <c r="B125" s="19"/>
      <c r="C125" s="20" t="s">
        <v>63</v>
      </c>
      <c r="D125" s="20" t="s">
        <v>64</v>
      </c>
      <c r="E125" s="20" t="s">
        <v>120</v>
      </c>
      <c r="F125" s="21" t="n">
        <v>120680</v>
      </c>
      <c r="G125" s="22" t="s">
        <v>1000</v>
      </c>
      <c r="H125" s="23"/>
      <c r="I125" s="23"/>
      <c r="J125" s="23"/>
      <c r="K125" s="23" t="n">
        <v>412</v>
      </c>
      <c r="L125" s="24"/>
      <c r="M125" s="73" t="n">
        <f aca="false">SUM(H125:J125,K125/1.12)</f>
        <v>367.857142857143</v>
      </c>
      <c r="N125" s="73" t="n">
        <f aca="false">K125/1.12*0.12</f>
        <v>44.1428571428571</v>
      </c>
      <c r="O125" s="73" t="n">
        <f aca="false">-SUM(I125:J125,K125/1.12)*L125</f>
        <v>-0</v>
      </c>
      <c r="P125" s="73" t="n">
        <v>367.86</v>
      </c>
      <c r="Q125" s="25"/>
      <c r="R125" s="25"/>
      <c r="S125" s="25"/>
      <c r="T125" s="26"/>
      <c r="U125" s="26"/>
      <c r="V125" s="26"/>
      <c r="W125" s="26"/>
      <c r="X125" s="26"/>
      <c r="Y125" s="25"/>
      <c r="Z125" s="25"/>
      <c r="AA125" s="25"/>
      <c r="AB125" s="25"/>
      <c r="AC125" s="26"/>
      <c r="AD125" s="26"/>
      <c r="AE125" s="25"/>
      <c r="AF125" s="25"/>
      <c r="AG125" s="73" t="n">
        <f aca="false">-SUM(N125:AF125)</f>
        <v>-412.002857142857</v>
      </c>
      <c r="AH125" s="29" t="n">
        <f aca="false">SUM(H125:K125)+AG125+O125</f>
        <v>-0.00285714285712402</v>
      </c>
    </row>
    <row r="126" s="30" customFormat="true" ht="19.5" hidden="false" customHeight="true" outlineLevel="0" collapsed="false">
      <c r="A126" s="18"/>
      <c r="B126" s="19"/>
      <c r="C126" s="47"/>
      <c r="D126" s="47"/>
      <c r="E126" s="47"/>
      <c r="F126" s="21"/>
      <c r="G126" s="22"/>
      <c r="H126" s="23"/>
      <c r="I126" s="23"/>
      <c r="J126" s="23"/>
      <c r="K126" s="23"/>
      <c r="L126" s="24"/>
      <c r="M126" s="25" t="n">
        <f aca="false">SUM(H126:J126,K126/1.12)</f>
        <v>0</v>
      </c>
      <c r="N126" s="25" t="n">
        <f aca="false">K126/1.12*0.12</f>
        <v>0</v>
      </c>
      <c r="O126" s="25" t="n">
        <f aca="false">-SUM(I126:J126,K126/1.12)*L126</f>
        <v>-0</v>
      </c>
      <c r="P126" s="25"/>
      <c r="Q126" s="25"/>
      <c r="R126" s="25"/>
      <c r="S126" s="25"/>
      <c r="T126" s="26"/>
      <c r="U126" s="26"/>
      <c r="V126" s="26"/>
      <c r="W126" s="26"/>
      <c r="X126" s="26"/>
      <c r="Y126" s="31"/>
      <c r="Z126" s="25"/>
      <c r="AA126" s="25"/>
      <c r="AB126" s="25"/>
      <c r="AC126" s="26"/>
      <c r="AD126" s="26"/>
      <c r="AE126" s="27"/>
      <c r="AF126" s="27"/>
      <c r="AG126" s="28" t="n">
        <f aca="false">-SUM(N126:AF126)</f>
        <v>-0</v>
      </c>
      <c r="AH126" s="29" t="n">
        <f aca="false">SUM(H126:K126)+AG126+O126</f>
        <v>0</v>
      </c>
    </row>
    <row r="127" s="55" customFormat="true" ht="12" hidden="false" customHeight="true" outlineLevel="0" collapsed="false">
      <c r="A127" s="48"/>
      <c r="B127" s="49"/>
      <c r="C127" s="50"/>
      <c r="D127" s="51"/>
      <c r="E127" s="51"/>
      <c r="F127" s="52"/>
      <c r="G127" s="50"/>
      <c r="H127" s="53" t="n">
        <f aca="false">SUM(H5:H126)</f>
        <v>8882.31</v>
      </c>
      <c r="I127" s="53" t="n">
        <f aca="false">SUM(I5:I126)</f>
        <v>0</v>
      </c>
      <c r="J127" s="53" t="n">
        <f aca="false">SUM(J5:J126)</f>
        <v>16115.8</v>
      </c>
      <c r="K127" s="53" t="n">
        <f aca="false">SUM(K5:K126)</f>
        <v>26825.21</v>
      </c>
      <c r="L127" s="53" t="n">
        <f aca="false">SUM(L5:L126)</f>
        <v>0.05</v>
      </c>
      <c r="M127" s="53" t="n">
        <f aca="false">SUM(M5:M126)</f>
        <v>48949.1903571429</v>
      </c>
      <c r="N127" s="53" t="n">
        <f aca="false">SUM(N5:N126)</f>
        <v>2874.12964285714</v>
      </c>
      <c r="O127" s="53" t="n">
        <f aca="false">SUM(O5:O126)</f>
        <v>-62.125</v>
      </c>
      <c r="P127" s="53" t="n">
        <f aca="false">SUM(P5:P126)</f>
        <v>32618.21</v>
      </c>
      <c r="Q127" s="53" t="n">
        <f aca="false">SUM(Q5:Q126)</f>
        <v>4025.99</v>
      </c>
      <c r="R127" s="53" t="n">
        <f aca="false">SUM(R5:R126)</f>
        <v>321.88</v>
      </c>
      <c r="S127" s="53" t="n">
        <f aca="false">SUM(S5:S126)</f>
        <v>517.86</v>
      </c>
      <c r="T127" s="53" t="n">
        <f aca="false">SUM(T5:T126)</f>
        <v>804.92</v>
      </c>
      <c r="U127" s="53" t="n">
        <f aca="false">SUM(U5:U126)</f>
        <v>0</v>
      </c>
      <c r="V127" s="53" t="n">
        <f aca="false">SUM(V5:V126)</f>
        <v>0</v>
      </c>
      <c r="W127" s="53" t="n">
        <f aca="false">SUM(W5:W126)</f>
        <v>0</v>
      </c>
      <c r="X127" s="53" t="n">
        <f aca="false">SUM(X5:X126)</f>
        <v>178.13</v>
      </c>
      <c r="Y127" s="53" t="n">
        <f aca="false">SUM(Y5:Y126)</f>
        <v>1397.1</v>
      </c>
      <c r="Z127" s="53" t="n">
        <f aca="false">SUM(Z5:Z126)</f>
        <v>202.91</v>
      </c>
      <c r="AA127" s="53" t="n">
        <f aca="false">SUM(AA5:AA126)</f>
        <v>1770</v>
      </c>
      <c r="AB127" s="53" t="n">
        <f aca="false">SUM(AB5:AB126)</f>
        <v>4768</v>
      </c>
      <c r="AC127" s="53" t="n">
        <f aca="false">SUM(AC5:AC126)</f>
        <v>0</v>
      </c>
      <c r="AD127" s="53" t="n">
        <f aca="false">SUM(AD5:AD126)</f>
        <v>2344.31</v>
      </c>
      <c r="AE127" s="53" t="n">
        <f aca="false">SUM(AE5:AE126)</f>
        <v>0</v>
      </c>
      <c r="AF127" s="54" t="n">
        <f aca="false">SUM(AF5:AF126)</f>
        <v>0</v>
      </c>
      <c r="AG127" s="53" t="n">
        <f aca="false">SUM(AG5:AG126)</f>
        <v>-51761.3146428571</v>
      </c>
      <c r="AH127" s="53" t="n">
        <f aca="false">SUM(AH5:AH126)</f>
        <v>-0.119642857142564</v>
      </c>
    </row>
    <row r="128" customFormat="false" ht="12" hidden="false" customHeight="true" outlineLevel="0" collapsed="false"/>
    <row r="129" customFormat="false" ht="12" hidden="false" customHeight="false" outlineLevel="0" collapsed="false">
      <c r="K129" s="56" t="n">
        <f aca="false">H127+I127+J127+K127</f>
        <v>51823.32</v>
      </c>
      <c r="AG129" s="56" t="n">
        <f aca="false">+AG127</f>
        <v>-51761.3146428571</v>
      </c>
    </row>
    <row r="131" customFormat="false" ht="12" hidden="false" customHeight="false" outlineLevel="0" collapsed="false">
      <c r="C131" s="57" t="s">
        <v>193</v>
      </c>
      <c r="G131" s="55"/>
      <c r="K131" s="58"/>
      <c r="L131" s="58"/>
      <c r="M131" s="58"/>
    </row>
    <row r="134" s="3" customFormat="true" ht="11.25" hidden="false" customHeight="false" outlineLevel="0" collapsed="false">
      <c r="K134" s="5"/>
      <c r="L134" s="6"/>
      <c r="M134" s="5"/>
      <c r="Y134" s="5"/>
    </row>
    <row r="141" customFormat="false" ht="11.25" hidden="false" customHeight="false" outlineLevel="0" collapsed="false">
      <c r="Q141" s="5" t="n">
        <v>0</v>
      </c>
    </row>
  </sheetData>
  <mergeCells count="1">
    <mergeCell ref="K131:M1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10.26"/>
    <col collapsed="false" customWidth="true" hidden="true" outlineLevel="0" max="2" min="2" style="2" width="9.17"/>
    <col collapsed="false" customWidth="true" hidden="false" outlineLevel="0" max="3" min="3" style="3" width="30.24"/>
    <col collapsed="false" customWidth="true" hidden="false" outlineLevel="0" max="4" min="4" style="4" width="17.64"/>
    <col collapsed="false" customWidth="true" hidden="false" outlineLevel="0" max="5" min="5" style="4" width="28.62"/>
    <col collapsed="false" customWidth="true" hidden="false" outlineLevel="0" max="6" min="6" style="2" width="9.89"/>
    <col collapsed="false" customWidth="true" hidden="false" outlineLevel="0" max="7" min="7" style="3" width="39.79"/>
    <col collapsed="false" customWidth="true" hidden="false" outlineLevel="0" max="8" min="8" style="5" width="13.86"/>
    <col collapsed="false" customWidth="true" hidden="false" outlineLevel="0" max="9" min="9" style="5" width="10.62"/>
    <col collapsed="false" customWidth="true" hidden="false" outlineLevel="0" max="10" min="10" style="5" width="12.23"/>
    <col collapsed="false" customWidth="true" hidden="false" outlineLevel="0" max="11" min="11" style="5" width="13.14"/>
    <col collapsed="false" customWidth="true" hidden="false" outlineLevel="0" max="12" min="12" style="6" width="9.89"/>
    <col collapsed="false" customWidth="true" hidden="false" outlineLevel="0" max="13" min="13" style="5" width="12.23"/>
    <col collapsed="false" customWidth="true" hidden="false" outlineLevel="0" max="14" min="14" style="5" width="10.8"/>
    <col collapsed="false" customWidth="true" hidden="false" outlineLevel="0" max="15" min="15" style="5" width="11.34"/>
    <col collapsed="false" customWidth="true" hidden="false" outlineLevel="0" max="16" min="16" style="5" width="12.41"/>
    <col collapsed="false" customWidth="true" hidden="false" outlineLevel="0" max="17" min="17" style="5" width="9.89"/>
    <col collapsed="false" customWidth="true" hidden="false" outlineLevel="0" max="18" min="18" style="5" width="13.5"/>
    <col collapsed="false" customWidth="true" hidden="false" outlineLevel="0" max="19" min="19" style="5" width="10.26"/>
    <col collapsed="false" customWidth="false" hidden="false" outlineLevel="0" max="21" min="20" style="5" width="11.52"/>
    <col collapsed="false" customWidth="true" hidden="false" outlineLevel="0" max="22" min="22" style="5" width="13.32"/>
    <col collapsed="false" customWidth="true" hidden="false" outlineLevel="0" max="23" min="23" style="5" width="8.63"/>
    <col collapsed="false" customWidth="true" hidden="false" outlineLevel="0" max="24" min="24" style="5" width="12.41"/>
    <col collapsed="false" customWidth="true" hidden="false" outlineLevel="0" max="25" min="25" style="5" width="11.69"/>
    <col collapsed="false" customWidth="true" hidden="false" outlineLevel="0" max="26" min="26" style="5" width="10.43"/>
    <col collapsed="false" customWidth="true" hidden="false" outlineLevel="0" max="27" min="27" style="5" width="10.97"/>
    <col collapsed="false" customWidth="true" hidden="false" outlineLevel="0" max="28" min="28" style="5" width="12.06"/>
    <col collapsed="false" customWidth="true" hidden="false" outlineLevel="0" max="30" min="29" style="5" width="10.08"/>
    <col collapsed="false" customWidth="true" hidden="false" outlineLevel="0" max="31" min="31" style="5" width="12.78"/>
    <col collapsed="false" customWidth="true" hidden="false" outlineLevel="0" max="32" min="32" style="5" width="0.18"/>
    <col collapsed="false" customWidth="true" hidden="false" outlineLevel="0" max="33" min="33" style="5" width="13.5"/>
    <col collapsed="false" customWidth="true" hidden="false" outlineLevel="0" max="34" min="34" style="3" width="13.5"/>
    <col collapsed="false" customWidth="false" hidden="false" outlineLevel="0" max="1025" min="35" style="3" width="11.52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1001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6236</v>
      </c>
      <c r="AG3" s="10" t="n">
        <v>1002</v>
      </c>
    </row>
    <row r="4" s="17" customFormat="true" ht="43.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="30" customFormat="true" ht="21.75" hidden="false" customHeight="true" outlineLevel="0" collapsed="false">
      <c r="A5" s="18" t="n">
        <v>43407</v>
      </c>
      <c r="B5" s="19"/>
      <c r="C5" s="20" t="s">
        <v>707</v>
      </c>
      <c r="D5" s="20" t="s">
        <v>708</v>
      </c>
      <c r="E5" s="20" t="s">
        <v>709</v>
      </c>
      <c r="F5" s="21" t="n">
        <v>113870</v>
      </c>
      <c r="G5" s="22" t="s">
        <v>40</v>
      </c>
      <c r="H5" s="23"/>
      <c r="I5" s="23"/>
      <c r="J5" s="23"/>
      <c r="K5" s="23" t="n">
        <v>90</v>
      </c>
      <c r="L5" s="24"/>
      <c r="M5" s="73" t="n">
        <f aca="false">SUM(H5:J5,K5/1.12)</f>
        <v>80.3571428571429</v>
      </c>
      <c r="N5" s="73" t="n">
        <f aca="false">K5/1.12*0.12</f>
        <v>9.64285714285714</v>
      </c>
      <c r="O5" s="73" t="n">
        <f aca="false">-SUM(I5:J5,K5/1.12)*L5</f>
        <v>-0</v>
      </c>
      <c r="P5" s="73"/>
      <c r="Q5" s="25" t="n">
        <v>80.36</v>
      </c>
      <c r="R5" s="25"/>
      <c r="S5" s="25"/>
      <c r="T5" s="26"/>
      <c r="U5" s="26"/>
      <c r="V5" s="26"/>
      <c r="W5" s="26"/>
      <c r="X5" s="26"/>
      <c r="Y5" s="25"/>
      <c r="Z5" s="25"/>
      <c r="AA5" s="25"/>
      <c r="AB5" s="25"/>
      <c r="AC5" s="26"/>
      <c r="AD5" s="26"/>
      <c r="AE5" s="25"/>
      <c r="AF5" s="25"/>
      <c r="AG5" s="73" t="n">
        <f aca="false">-SUM(N5:AF5)</f>
        <v>-90.0028571428571</v>
      </c>
      <c r="AH5" s="29" t="n">
        <f aca="false">SUM(H5:K5)+AG5+O5</f>
        <v>-0.00285714285713823</v>
      </c>
    </row>
    <row r="6" s="30" customFormat="true" ht="21.75" hidden="false" customHeight="true" outlineLevel="0" collapsed="false">
      <c r="A6" s="18" t="n">
        <v>43407</v>
      </c>
      <c r="B6" s="19"/>
      <c r="C6" s="20" t="s">
        <v>616</v>
      </c>
      <c r="D6" s="20"/>
      <c r="E6" s="20"/>
      <c r="F6" s="21"/>
      <c r="G6" s="22" t="s">
        <v>646</v>
      </c>
      <c r="H6" s="23" t="n">
        <v>502</v>
      </c>
      <c r="I6" s="23"/>
      <c r="J6" s="23"/>
      <c r="K6" s="23"/>
      <c r="L6" s="24"/>
      <c r="M6" s="73" t="n">
        <f aca="false">SUM(H6:J6,K6/1.12)</f>
        <v>502</v>
      </c>
      <c r="N6" s="73" t="n">
        <f aca="false">K6/1.12*0.12</f>
        <v>0</v>
      </c>
      <c r="O6" s="73" t="n">
        <f aca="false">-SUM(I6:J6,K6/1.12)*L6</f>
        <v>-0</v>
      </c>
      <c r="P6" s="73"/>
      <c r="Q6" s="25"/>
      <c r="R6" s="25"/>
      <c r="S6" s="25"/>
      <c r="T6" s="26"/>
      <c r="U6" s="26"/>
      <c r="V6" s="26"/>
      <c r="W6" s="26"/>
      <c r="X6" s="26"/>
      <c r="Y6" s="25"/>
      <c r="Z6" s="25"/>
      <c r="AA6" s="25"/>
      <c r="AB6" s="25" t="n">
        <v>502</v>
      </c>
      <c r="AC6" s="26"/>
      <c r="AD6" s="26"/>
      <c r="AE6" s="25"/>
      <c r="AF6" s="25"/>
      <c r="AG6" s="73" t="n">
        <f aca="false">-SUM(N6:AF6)</f>
        <v>-502</v>
      </c>
      <c r="AH6" s="29" t="n">
        <f aca="false">SUM(H6:K6)+AG6+O6</f>
        <v>0</v>
      </c>
    </row>
    <row r="7" s="30" customFormat="true" ht="21.75" hidden="false" customHeight="true" outlineLevel="0" collapsed="false">
      <c r="A7" s="18" t="n">
        <v>43407</v>
      </c>
      <c r="B7" s="19"/>
      <c r="C7" s="20" t="s">
        <v>747</v>
      </c>
      <c r="D7" s="20" t="s">
        <v>814</v>
      </c>
      <c r="E7" s="20" t="s">
        <v>278</v>
      </c>
      <c r="F7" s="21" t="n">
        <v>32658</v>
      </c>
      <c r="G7" s="22" t="s">
        <v>1002</v>
      </c>
      <c r="H7" s="23"/>
      <c r="I7" s="23"/>
      <c r="J7" s="23"/>
      <c r="K7" s="23" t="n">
        <v>830</v>
      </c>
      <c r="L7" s="24"/>
      <c r="M7" s="73" t="n">
        <f aca="false">SUM(H7:J7,K7/1.12)</f>
        <v>741.071428571429</v>
      </c>
      <c r="N7" s="73" t="n">
        <f aca="false">K7/1.12*0.12</f>
        <v>88.9285714285714</v>
      </c>
      <c r="O7" s="73" t="n">
        <f aca="false">-SUM(I7:J7,K7/1.12)*L7</f>
        <v>-0</v>
      </c>
      <c r="P7" s="73" t="n">
        <v>741.07</v>
      </c>
      <c r="Q7" s="25"/>
      <c r="R7" s="25"/>
      <c r="S7" s="25"/>
      <c r="T7" s="26"/>
      <c r="U7" s="26"/>
      <c r="V7" s="26"/>
      <c r="W7" s="26"/>
      <c r="X7" s="26"/>
      <c r="Y7" s="25"/>
      <c r="Z7" s="25"/>
      <c r="AA7" s="25"/>
      <c r="AB7" s="25"/>
      <c r="AC7" s="26"/>
      <c r="AD7" s="26"/>
      <c r="AE7" s="25"/>
      <c r="AF7" s="25"/>
      <c r="AG7" s="73" t="n">
        <f aca="false">-SUM(N7:AF7)</f>
        <v>-829.998571428571</v>
      </c>
      <c r="AH7" s="29" t="n">
        <f aca="false">SUM(H7:K7)+AG7+O7</f>
        <v>0.00142857142850517</v>
      </c>
    </row>
    <row r="8" s="30" customFormat="true" ht="21.75" hidden="false" customHeight="true" outlineLevel="0" collapsed="false">
      <c r="A8" s="18" t="n">
        <v>43409</v>
      </c>
      <c r="B8" s="19"/>
      <c r="C8" s="20" t="s">
        <v>45</v>
      </c>
      <c r="D8" s="20"/>
      <c r="E8" s="20"/>
      <c r="F8" s="21"/>
      <c r="G8" s="22" t="s">
        <v>1003</v>
      </c>
      <c r="H8" s="23" t="n">
        <v>100</v>
      </c>
      <c r="I8" s="23"/>
      <c r="J8" s="23"/>
      <c r="K8" s="23"/>
      <c r="L8" s="24"/>
      <c r="M8" s="73" t="n">
        <f aca="false">SUM(H8:J8,K8/1.12)</f>
        <v>100</v>
      </c>
      <c r="N8" s="73" t="n">
        <f aca="false">K8/1.12*0.12</f>
        <v>0</v>
      </c>
      <c r="O8" s="73" t="n">
        <f aca="false">-SUM(I8:J8,K8/1.12)*L8</f>
        <v>-0</v>
      </c>
      <c r="P8" s="73"/>
      <c r="Q8" s="25"/>
      <c r="R8" s="25"/>
      <c r="S8" s="25"/>
      <c r="T8" s="26"/>
      <c r="U8" s="26"/>
      <c r="V8" s="26"/>
      <c r="W8" s="26"/>
      <c r="X8" s="26"/>
      <c r="Y8" s="25"/>
      <c r="Z8" s="25" t="n">
        <v>100</v>
      </c>
      <c r="AA8" s="25"/>
      <c r="AB8" s="25"/>
      <c r="AC8" s="26"/>
      <c r="AD8" s="26"/>
      <c r="AE8" s="25"/>
      <c r="AF8" s="25"/>
      <c r="AG8" s="73" t="n">
        <f aca="false">-SUM(N8:AF8)</f>
        <v>-100</v>
      </c>
      <c r="AH8" s="29" t="n">
        <f aca="false">SUM(H8:K8)+AG8+O8</f>
        <v>0</v>
      </c>
    </row>
    <row r="9" s="30" customFormat="true" ht="21.75" hidden="false" customHeight="true" outlineLevel="0" collapsed="false">
      <c r="A9" s="18" t="n">
        <v>43409</v>
      </c>
      <c r="B9" s="19"/>
      <c r="C9" s="20" t="s">
        <v>926</v>
      </c>
      <c r="D9" s="20"/>
      <c r="E9" s="20"/>
      <c r="F9" s="21"/>
      <c r="G9" s="22" t="s">
        <v>1004</v>
      </c>
      <c r="H9" s="23"/>
      <c r="I9" s="23"/>
      <c r="J9" s="23" t="n">
        <v>1256</v>
      </c>
      <c r="K9" s="23"/>
      <c r="L9" s="24"/>
      <c r="M9" s="73" t="n">
        <f aca="false">SUM(H9:J9,K9/1.12)</f>
        <v>1256</v>
      </c>
      <c r="N9" s="73" t="n">
        <f aca="false">K9/1.12*0.12</f>
        <v>0</v>
      </c>
      <c r="O9" s="73" t="n">
        <f aca="false">-SUM(I9:J9,K9/1.12)*L9</f>
        <v>-0</v>
      </c>
      <c r="P9" s="73" t="n">
        <v>1256</v>
      </c>
      <c r="Q9" s="25"/>
      <c r="R9" s="25"/>
      <c r="S9" s="25"/>
      <c r="T9" s="26"/>
      <c r="U9" s="26"/>
      <c r="V9" s="26"/>
      <c r="W9" s="26"/>
      <c r="X9" s="26"/>
      <c r="Y9" s="25"/>
      <c r="Z9" s="25"/>
      <c r="AA9" s="25"/>
      <c r="AB9" s="25"/>
      <c r="AC9" s="26"/>
      <c r="AD9" s="26"/>
      <c r="AE9" s="25"/>
      <c r="AF9" s="25"/>
      <c r="AG9" s="73" t="n">
        <f aca="false">-SUM(N9:AF9)</f>
        <v>-1256</v>
      </c>
      <c r="AH9" s="29" t="n">
        <f aca="false">SUM(H9:K9)+AG9+O9</f>
        <v>0</v>
      </c>
    </row>
    <row r="10" s="30" customFormat="true" ht="21.75" hidden="false" customHeight="true" outlineLevel="0" collapsed="false">
      <c r="A10" s="18" t="n">
        <v>43409</v>
      </c>
      <c r="B10" s="19"/>
      <c r="C10" s="20" t="s">
        <v>41</v>
      </c>
      <c r="D10" s="20" t="s">
        <v>88</v>
      </c>
      <c r="E10" s="20" t="s">
        <v>43</v>
      </c>
      <c r="F10" s="21" t="n">
        <v>2727</v>
      </c>
      <c r="G10" s="22" t="s">
        <v>1005</v>
      </c>
      <c r="H10" s="23"/>
      <c r="I10" s="23"/>
      <c r="J10" s="23" t="n">
        <v>1945</v>
      </c>
      <c r="K10" s="23"/>
      <c r="L10" s="24"/>
      <c r="M10" s="73" t="n">
        <f aca="false">SUM(H10:J10,K10/1.12)</f>
        <v>1945</v>
      </c>
      <c r="N10" s="73" t="n">
        <f aca="false">K10/1.12*0.12</f>
        <v>0</v>
      </c>
      <c r="O10" s="73" t="n">
        <f aca="false">-SUM(I10:J10,K10/1.12)*L10</f>
        <v>-0</v>
      </c>
      <c r="P10" s="73" t="n">
        <v>1945</v>
      </c>
      <c r="Q10" s="25"/>
      <c r="R10" s="25"/>
      <c r="S10" s="25"/>
      <c r="T10" s="26"/>
      <c r="U10" s="26"/>
      <c r="V10" s="26"/>
      <c r="W10" s="26"/>
      <c r="X10" s="26"/>
      <c r="Y10" s="25"/>
      <c r="Z10" s="25"/>
      <c r="AA10" s="25"/>
      <c r="AB10" s="25"/>
      <c r="AC10" s="26"/>
      <c r="AD10" s="26"/>
      <c r="AE10" s="25"/>
      <c r="AF10" s="25"/>
      <c r="AG10" s="73" t="n">
        <f aca="false">-SUM(N10:AF10)</f>
        <v>-1945</v>
      </c>
      <c r="AH10" s="29" t="n">
        <f aca="false">SUM(H10:K10)+AG10+O10</f>
        <v>0</v>
      </c>
    </row>
    <row r="11" s="30" customFormat="true" ht="21.75" hidden="false" customHeight="true" outlineLevel="0" collapsed="false">
      <c r="A11" s="18" t="n">
        <v>43409</v>
      </c>
      <c r="B11" s="19"/>
      <c r="C11" s="20" t="s">
        <v>45</v>
      </c>
      <c r="D11" s="20"/>
      <c r="E11" s="20"/>
      <c r="F11" s="21"/>
      <c r="G11" s="22" t="s">
        <v>1006</v>
      </c>
      <c r="H11" s="23" t="n">
        <v>100</v>
      </c>
      <c r="I11" s="23"/>
      <c r="J11" s="23"/>
      <c r="K11" s="23"/>
      <c r="L11" s="24"/>
      <c r="M11" s="73" t="n">
        <f aca="false">SUM(H11:J11,K11/1.12)</f>
        <v>100</v>
      </c>
      <c r="N11" s="73" t="n">
        <f aca="false">K11/1.12*0.12</f>
        <v>0</v>
      </c>
      <c r="O11" s="73" t="n">
        <f aca="false">-SUM(I11:J11,K11/1.12)*L11</f>
        <v>-0</v>
      </c>
      <c r="P11" s="73"/>
      <c r="Q11" s="25"/>
      <c r="R11" s="25"/>
      <c r="S11" s="25"/>
      <c r="T11" s="26"/>
      <c r="U11" s="26"/>
      <c r="V11" s="26"/>
      <c r="W11" s="26"/>
      <c r="X11" s="26"/>
      <c r="Y11" s="25"/>
      <c r="Z11" s="25"/>
      <c r="AA11" s="25" t="n">
        <v>100</v>
      </c>
      <c r="AB11" s="25"/>
      <c r="AC11" s="26"/>
      <c r="AD11" s="26"/>
      <c r="AE11" s="25"/>
      <c r="AF11" s="25"/>
      <c r="AG11" s="73" t="n">
        <f aca="false">-SUM(N11:AF11)</f>
        <v>-100</v>
      </c>
      <c r="AH11" s="29" t="n">
        <f aca="false">SUM(H11:K11)+AG11+O11</f>
        <v>0</v>
      </c>
    </row>
    <row r="12" s="30" customFormat="true" ht="21.75" hidden="false" customHeight="true" outlineLevel="0" collapsed="false">
      <c r="A12" s="18" t="n">
        <v>43409</v>
      </c>
      <c r="B12" s="19"/>
      <c r="C12" s="20" t="s">
        <v>707</v>
      </c>
      <c r="D12" s="20" t="s">
        <v>708</v>
      </c>
      <c r="E12" s="20" t="s">
        <v>709</v>
      </c>
      <c r="F12" s="21" t="n">
        <v>179063</v>
      </c>
      <c r="G12" s="22" t="s">
        <v>40</v>
      </c>
      <c r="H12" s="23"/>
      <c r="I12" s="23"/>
      <c r="J12" s="23"/>
      <c r="K12" s="23" t="n">
        <v>180</v>
      </c>
      <c r="L12" s="24"/>
      <c r="M12" s="73" t="n">
        <f aca="false">SUM(H12:J12,K12/1.12)</f>
        <v>160.714285714286</v>
      </c>
      <c r="N12" s="73" t="n">
        <f aca="false">K12/1.12*0.12</f>
        <v>19.2857142857143</v>
      </c>
      <c r="O12" s="73" t="n">
        <f aca="false">-SUM(I12:J12,K12/1.12)*L12</f>
        <v>-0</v>
      </c>
      <c r="P12" s="73"/>
      <c r="Q12" s="25" t="n">
        <v>160.71</v>
      </c>
      <c r="R12" s="25"/>
      <c r="S12" s="25"/>
      <c r="T12" s="26"/>
      <c r="U12" s="26"/>
      <c r="V12" s="26"/>
      <c r="W12" s="26"/>
      <c r="X12" s="26"/>
      <c r="Y12" s="25"/>
      <c r="Z12" s="25"/>
      <c r="AA12" s="25"/>
      <c r="AB12" s="25"/>
      <c r="AC12" s="26"/>
      <c r="AD12" s="26"/>
      <c r="AE12" s="25"/>
      <c r="AF12" s="25"/>
      <c r="AG12" s="73" t="n">
        <f aca="false">-SUM(N12:AF12)</f>
        <v>-179.995714285714</v>
      </c>
      <c r="AH12" s="29" t="n">
        <f aca="false">SUM(H12:K12)+AG12+O12</f>
        <v>0.00428571428571445</v>
      </c>
    </row>
    <row r="13" s="30" customFormat="true" ht="21.75" hidden="false" customHeight="true" outlineLevel="0" collapsed="false">
      <c r="A13" s="18" t="n">
        <v>43409</v>
      </c>
      <c r="B13" s="19"/>
      <c r="C13" s="20" t="s">
        <v>63</v>
      </c>
      <c r="D13" s="20" t="s">
        <v>64</v>
      </c>
      <c r="E13" s="20" t="s">
        <v>120</v>
      </c>
      <c r="F13" s="21" t="n">
        <v>129411</v>
      </c>
      <c r="G13" s="22" t="s">
        <v>1007</v>
      </c>
      <c r="H13" s="23"/>
      <c r="I13" s="23"/>
      <c r="J13" s="23"/>
      <c r="K13" s="23" t="n">
        <f aca="false">1618.75+194.25</f>
        <v>1813</v>
      </c>
      <c r="L13" s="24"/>
      <c r="M13" s="73" t="n">
        <f aca="false">SUM(H13:J13,K13/1.12)</f>
        <v>1618.75</v>
      </c>
      <c r="N13" s="73" t="n">
        <f aca="false">K13/1.12*0.12</f>
        <v>194.25</v>
      </c>
      <c r="O13" s="73" t="n">
        <f aca="false">-SUM(I13:J13,K13/1.12)*L13</f>
        <v>-0</v>
      </c>
      <c r="P13" s="73" t="n">
        <v>1618.75</v>
      </c>
      <c r="Q13" s="25"/>
      <c r="R13" s="25"/>
      <c r="S13" s="25"/>
      <c r="T13" s="26"/>
      <c r="U13" s="26"/>
      <c r="V13" s="26"/>
      <c r="W13" s="26"/>
      <c r="X13" s="26"/>
      <c r="Y13" s="25"/>
      <c r="Z13" s="25"/>
      <c r="AA13" s="25"/>
      <c r="AB13" s="25"/>
      <c r="AC13" s="26"/>
      <c r="AD13" s="26"/>
      <c r="AE13" s="25"/>
      <c r="AF13" s="25"/>
      <c r="AG13" s="73" t="n">
        <f aca="false">-SUM(N13:AF13)</f>
        <v>-1813</v>
      </c>
      <c r="AH13" s="29" t="n">
        <f aca="false">SUM(H13:K13)+AG13+O13</f>
        <v>0</v>
      </c>
    </row>
    <row r="14" s="30" customFormat="true" ht="21.75" hidden="false" customHeight="true" outlineLevel="0" collapsed="false">
      <c r="A14" s="18" t="n">
        <v>43409</v>
      </c>
      <c r="B14" s="19"/>
      <c r="C14" s="20" t="s">
        <v>63</v>
      </c>
      <c r="D14" s="20" t="s">
        <v>64</v>
      </c>
      <c r="E14" s="20" t="s">
        <v>120</v>
      </c>
      <c r="F14" s="21" t="n">
        <v>129411</v>
      </c>
      <c r="G14" s="22" t="s">
        <v>1008</v>
      </c>
      <c r="H14" s="23"/>
      <c r="I14" s="23"/>
      <c r="J14" s="23" t="n">
        <v>283.1</v>
      </c>
      <c r="K14" s="23"/>
      <c r="L14" s="24"/>
      <c r="M14" s="73" t="n">
        <f aca="false">SUM(H14:J14,K14/1.12)</f>
        <v>283.1</v>
      </c>
      <c r="N14" s="73" t="n">
        <f aca="false">K14/1.12*0.12</f>
        <v>0</v>
      </c>
      <c r="O14" s="73" t="n">
        <f aca="false">-SUM(I14:J14,K14/1.12)*L14</f>
        <v>-0</v>
      </c>
      <c r="P14" s="73" t="n">
        <v>283.1</v>
      </c>
      <c r="Q14" s="25"/>
      <c r="R14" s="25"/>
      <c r="S14" s="25"/>
      <c r="T14" s="26"/>
      <c r="U14" s="26"/>
      <c r="V14" s="26"/>
      <c r="W14" s="26"/>
      <c r="X14" s="26"/>
      <c r="Y14" s="25"/>
      <c r="Z14" s="25"/>
      <c r="AA14" s="25"/>
      <c r="AB14" s="25"/>
      <c r="AC14" s="26"/>
      <c r="AD14" s="26"/>
      <c r="AE14" s="25"/>
      <c r="AF14" s="25"/>
      <c r="AG14" s="73" t="n">
        <f aca="false">-SUM(N14:AF14)</f>
        <v>-283.1</v>
      </c>
      <c r="AH14" s="29" t="n">
        <f aca="false">SUM(H14:K14)+AG14+O14</f>
        <v>0</v>
      </c>
    </row>
    <row r="15" s="30" customFormat="true" ht="21.75" hidden="false" customHeight="true" outlineLevel="0" collapsed="false">
      <c r="A15" s="18" t="n">
        <v>43409</v>
      </c>
      <c r="B15" s="19"/>
      <c r="C15" s="20" t="s">
        <v>1009</v>
      </c>
      <c r="D15" s="20" t="s">
        <v>217</v>
      </c>
      <c r="E15" s="20" t="s">
        <v>43</v>
      </c>
      <c r="F15" s="21" t="n">
        <v>1924</v>
      </c>
      <c r="G15" s="22" t="s">
        <v>218</v>
      </c>
      <c r="H15" s="23"/>
      <c r="I15" s="23"/>
      <c r="J15" s="23"/>
      <c r="K15" s="23" t="n">
        <v>1320</v>
      </c>
      <c r="L15" s="24" t="n">
        <v>0.01</v>
      </c>
      <c r="M15" s="73" t="n">
        <f aca="false">SUM(H15:J15,K15/1.12)</f>
        <v>1178.57142857143</v>
      </c>
      <c r="N15" s="73" t="n">
        <f aca="false">K15/1.12*0.12</f>
        <v>141.428571428571</v>
      </c>
      <c r="O15" s="73" t="n">
        <f aca="false">-SUM(I15:J15,K15/1.12)*L15</f>
        <v>-11.7857142857143</v>
      </c>
      <c r="P15" s="73" t="n">
        <v>1178.57</v>
      </c>
      <c r="Q15" s="25"/>
      <c r="R15" s="25"/>
      <c r="S15" s="25"/>
      <c r="T15" s="26"/>
      <c r="U15" s="26"/>
      <c r="V15" s="26"/>
      <c r="W15" s="26"/>
      <c r="X15" s="26"/>
      <c r="Y15" s="25"/>
      <c r="Z15" s="25"/>
      <c r="AA15" s="25"/>
      <c r="AB15" s="25"/>
      <c r="AC15" s="26"/>
      <c r="AD15" s="26"/>
      <c r="AE15" s="25"/>
      <c r="AF15" s="25"/>
      <c r="AG15" s="73" t="n">
        <f aca="false">-SUM(N15:AF15)</f>
        <v>-1308.21285714286</v>
      </c>
      <c r="AH15" s="29" t="n">
        <f aca="false">SUM(H15:K15)+AG15+O15</f>
        <v>0.00142857142866859</v>
      </c>
    </row>
    <row r="16" s="30" customFormat="true" ht="21.75" hidden="false" customHeight="true" outlineLevel="0" collapsed="false">
      <c r="A16" s="18" t="n">
        <v>43409</v>
      </c>
      <c r="B16" s="19"/>
      <c r="C16" s="20" t="s">
        <v>747</v>
      </c>
      <c r="D16" s="20" t="s">
        <v>814</v>
      </c>
      <c r="E16" s="20" t="s">
        <v>278</v>
      </c>
      <c r="F16" s="21" t="n">
        <v>32674</v>
      </c>
      <c r="G16" s="22" t="s">
        <v>1002</v>
      </c>
      <c r="H16" s="23"/>
      <c r="I16" s="23"/>
      <c r="J16" s="23"/>
      <c r="K16" s="23" t="n">
        <v>440</v>
      </c>
      <c r="L16" s="24"/>
      <c r="M16" s="73" t="n">
        <f aca="false">SUM(H16:J16,K16/1.12)</f>
        <v>392.857142857143</v>
      </c>
      <c r="N16" s="73" t="n">
        <f aca="false">K16/1.12*0.12</f>
        <v>47.1428571428571</v>
      </c>
      <c r="O16" s="73" t="n">
        <f aca="false">-SUM(I16:J16,K16/1.12)*L16</f>
        <v>-0</v>
      </c>
      <c r="P16" s="73" t="n">
        <v>392.86</v>
      </c>
      <c r="Q16" s="25"/>
      <c r="R16" s="25"/>
      <c r="S16" s="25"/>
      <c r="T16" s="26"/>
      <c r="U16" s="26"/>
      <c r="V16" s="26"/>
      <c r="W16" s="26"/>
      <c r="X16" s="26"/>
      <c r="Y16" s="25"/>
      <c r="Z16" s="25"/>
      <c r="AA16" s="25"/>
      <c r="AB16" s="25"/>
      <c r="AC16" s="26"/>
      <c r="AD16" s="26"/>
      <c r="AE16" s="25"/>
      <c r="AF16" s="25"/>
      <c r="AG16" s="73" t="n">
        <f aca="false">-SUM(N16:AF16)</f>
        <v>-440.002857142857</v>
      </c>
      <c r="AH16" s="29" t="n">
        <f aca="false">SUM(H16:K16)+AG16+O16</f>
        <v>-0.00285714285712402</v>
      </c>
    </row>
    <row r="17" s="30" customFormat="true" ht="21.75" hidden="false" customHeight="true" outlineLevel="0" collapsed="false">
      <c r="A17" s="18" t="n">
        <v>43409</v>
      </c>
      <c r="B17" s="19"/>
      <c r="C17" s="20" t="s">
        <v>747</v>
      </c>
      <c r="D17" s="20" t="s">
        <v>814</v>
      </c>
      <c r="E17" s="20" t="s">
        <v>278</v>
      </c>
      <c r="F17" s="21" t="n">
        <v>32675</v>
      </c>
      <c r="G17" s="22" t="s">
        <v>1010</v>
      </c>
      <c r="H17" s="23"/>
      <c r="I17" s="23"/>
      <c r="J17" s="23"/>
      <c r="K17" s="23" t="n">
        <v>148.4</v>
      </c>
      <c r="L17" s="24"/>
      <c r="M17" s="73" t="n">
        <f aca="false">SUM(H17:J17,K17/1.12)</f>
        <v>132.5</v>
      </c>
      <c r="N17" s="73" t="n">
        <f aca="false">K17/1.12*0.12</f>
        <v>15.9</v>
      </c>
      <c r="O17" s="73" t="n">
        <f aca="false">-SUM(I17:J17,K17/1.12)*L17</f>
        <v>-0</v>
      </c>
      <c r="P17" s="73" t="n">
        <v>132.5</v>
      </c>
      <c r="Q17" s="25"/>
      <c r="R17" s="25"/>
      <c r="S17" s="25"/>
      <c r="T17" s="26"/>
      <c r="U17" s="26"/>
      <c r="V17" s="26"/>
      <c r="W17" s="26"/>
      <c r="X17" s="26"/>
      <c r="Y17" s="25"/>
      <c r="Z17" s="25"/>
      <c r="AA17" s="25"/>
      <c r="AB17" s="25"/>
      <c r="AC17" s="26"/>
      <c r="AD17" s="26"/>
      <c r="AE17" s="25"/>
      <c r="AF17" s="25"/>
      <c r="AG17" s="73" t="n">
        <f aca="false">-SUM(N17:AF17)</f>
        <v>-148.4</v>
      </c>
      <c r="AH17" s="29" t="n">
        <f aca="false">SUM(H17:K17)+AG17+O17</f>
        <v>0</v>
      </c>
    </row>
    <row r="18" s="30" customFormat="true" ht="21.75" hidden="false" customHeight="true" outlineLevel="0" collapsed="false">
      <c r="A18" s="18" t="n">
        <v>43410</v>
      </c>
      <c r="B18" s="19"/>
      <c r="C18" s="20" t="s">
        <v>203</v>
      </c>
      <c r="D18" s="20" t="s">
        <v>76</v>
      </c>
      <c r="E18" s="20" t="s">
        <v>120</v>
      </c>
      <c r="F18" s="21" t="n">
        <v>56054</v>
      </c>
      <c r="G18" s="22" t="s">
        <v>453</v>
      </c>
      <c r="H18" s="23"/>
      <c r="I18" s="23"/>
      <c r="J18" s="23"/>
      <c r="K18" s="23" t="n">
        <v>474.93</v>
      </c>
      <c r="L18" s="24"/>
      <c r="M18" s="73" t="n">
        <f aca="false">SUM(H18:J18,K18/1.12)</f>
        <v>424.044642857143</v>
      </c>
      <c r="N18" s="73" t="n">
        <f aca="false">K18/1.12*0.12</f>
        <v>50.8853571428571</v>
      </c>
      <c r="O18" s="73" t="n">
        <f aca="false">-SUM(I18:J18,K18/1.12)*L18</f>
        <v>-0</v>
      </c>
      <c r="P18" s="73" t="n">
        <v>424.04</v>
      </c>
      <c r="Q18" s="25"/>
      <c r="R18" s="25"/>
      <c r="S18" s="25"/>
      <c r="T18" s="26"/>
      <c r="U18" s="26"/>
      <c r="V18" s="26"/>
      <c r="W18" s="26"/>
      <c r="X18" s="26"/>
      <c r="Y18" s="25"/>
      <c r="Z18" s="25"/>
      <c r="AA18" s="25"/>
      <c r="AB18" s="25"/>
      <c r="AC18" s="26"/>
      <c r="AD18" s="26"/>
      <c r="AE18" s="25"/>
      <c r="AF18" s="25"/>
      <c r="AG18" s="73" t="n">
        <f aca="false">-SUM(N18:AF18)</f>
        <v>-474.925357142857</v>
      </c>
      <c r="AH18" s="29" t="n">
        <f aca="false">SUM(H18:K18)+AG18+O18</f>
        <v>0.00464285714286916</v>
      </c>
    </row>
    <row r="19" s="30" customFormat="true" ht="21.75" hidden="false" customHeight="true" outlineLevel="0" collapsed="false">
      <c r="A19" s="18" t="n">
        <v>43410</v>
      </c>
      <c r="B19" s="19"/>
      <c r="C19" s="20" t="s">
        <v>707</v>
      </c>
      <c r="D19" s="20" t="s">
        <v>708</v>
      </c>
      <c r="E19" s="20" t="s">
        <v>709</v>
      </c>
      <c r="F19" s="21" t="n">
        <v>113939</v>
      </c>
      <c r="G19" s="22" t="s">
        <v>40</v>
      </c>
      <c r="H19" s="23"/>
      <c r="I19" s="23"/>
      <c r="J19" s="23"/>
      <c r="K19" s="23" t="n">
        <v>180</v>
      </c>
      <c r="L19" s="24"/>
      <c r="M19" s="73" t="n">
        <f aca="false">SUM(H19:J19,K19/1.12)</f>
        <v>160.714285714286</v>
      </c>
      <c r="N19" s="73" t="n">
        <f aca="false">K19/1.12*0.12</f>
        <v>19.2857142857143</v>
      </c>
      <c r="O19" s="73" t="n">
        <f aca="false">-SUM(I19:J19,K19/1.12)*L19</f>
        <v>-0</v>
      </c>
      <c r="P19" s="73"/>
      <c r="Q19" s="25" t="n">
        <v>160.71</v>
      </c>
      <c r="R19" s="25"/>
      <c r="S19" s="25"/>
      <c r="T19" s="26"/>
      <c r="U19" s="26"/>
      <c r="V19" s="26"/>
      <c r="W19" s="26"/>
      <c r="X19" s="26"/>
      <c r="Y19" s="25"/>
      <c r="Z19" s="25"/>
      <c r="AA19" s="25"/>
      <c r="AB19" s="25"/>
      <c r="AC19" s="26"/>
      <c r="AD19" s="26"/>
      <c r="AE19" s="25"/>
      <c r="AF19" s="25"/>
      <c r="AG19" s="73" t="n">
        <f aca="false">-SUM(N19:AF19)</f>
        <v>-179.995714285714</v>
      </c>
      <c r="AH19" s="29" t="n">
        <f aca="false">SUM(H19:K19)+AG19+O19</f>
        <v>0.00428571428571445</v>
      </c>
    </row>
    <row r="20" s="30" customFormat="true" ht="21.75" hidden="false" customHeight="true" outlineLevel="0" collapsed="false">
      <c r="A20" s="18" t="n">
        <v>43410</v>
      </c>
      <c r="B20" s="19"/>
      <c r="C20" s="20" t="s">
        <v>747</v>
      </c>
      <c r="D20" s="20" t="s">
        <v>814</v>
      </c>
      <c r="E20" s="20" t="s">
        <v>278</v>
      </c>
      <c r="F20" s="21" t="n">
        <v>90116</v>
      </c>
      <c r="G20" s="22" t="s">
        <v>1011</v>
      </c>
      <c r="H20" s="23"/>
      <c r="I20" s="23"/>
      <c r="J20" s="23"/>
      <c r="K20" s="23" t="n">
        <v>129</v>
      </c>
      <c r="L20" s="24"/>
      <c r="M20" s="73" t="n">
        <f aca="false">SUM(H20:J20,K20/1.12)</f>
        <v>115.178571428571</v>
      </c>
      <c r="N20" s="73" t="n">
        <f aca="false">K20/1.12*0.12</f>
        <v>13.8214285714286</v>
      </c>
      <c r="O20" s="73" t="n">
        <f aca="false">-SUM(I20:J20,K20/1.12)*L20</f>
        <v>-0</v>
      </c>
      <c r="P20" s="73" t="n">
        <v>115.18</v>
      </c>
      <c r="Q20" s="25"/>
      <c r="R20" s="25"/>
      <c r="S20" s="25"/>
      <c r="T20" s="26"/>
      <c r="U20" s="26"/>
      <c r="V20" s="26"/>
      <c r="W20" s="26"/>
      <c r="X20" s="26"/>
      <c r="Y20" s="25"/>
      <c r="Z20" s="25"/>
      <c r="AA20" s="25"/>
      <c r="AB20" s="25"/>
      <c r="AC20" s="26"/>
      <c r="AD20" s="26"/>
      <c r="AE20" s="25"/>
      <c r="AF20" s="25"/>
      <c r="AG20" s="73" t="n">
        <f aca="false">-SUM(N20:AF20)</f>
        <v>-129.001428571429</v>
      </c>
      <c r="AH20" s="29" t="n">
        <f aca="false">SUM(H20:K20)+AG20+O20</f>
        <v>-0.00142857142856201</v>
      </c>
    </row>
    <row r="21" s="30" customFormat="true" ht="21.75" hidden="false" customHeight="true" outlineLevel="0" collapsed="false">
      <c r="A21" s="18" t="n">
        <v>43410</v>
      </c>
      <c r="B21" s="19"/>
      <c r="C21" s="20" t="s">
        <v>63</v>
      </c>
      <c r="D21" s="20" t="s">
        <v>64</v>
      </c>
      <c r="E21" s="20" t="s">
        <v>120</v>
      </c>
      <c r="F21" s="21" t="n">
        <v>133248</v>
      </c>
      <c r="G21" s="22" t="s">
        <v>438</v>
      </c>
      <c r="H21" s="23"/>
      <c r="I21" s="23"/>
      <c r="J21" s="23" t="n">
        <v>192.5</v>
      </c>
      <c r="K21" s="23"/>
      <c r="L21" s="24"/>
      <c r="M21" s="73" t="n">
        <f aca="false">SUM(H21:J21,K21/1.12)</f>
        <v>192.5</v>
      </c>
      <c r="N21" s="73" t="n">
        <f aca="false">K21/1.12*0.12</f>
        <v>0</v>
      </c>
      <c r="O21" s="73" t="n">
        <f aca="false">-SUM(I21:J21,K21/1.12)*L21</f>
        <v>-0</v>
      </c>
      <c r="P21" s="73" t="n">
        <v>192.5</v>
      </c>
      <c r="Q21" s="25"/>
      <c r="R21" s="25"/>
      <c r="S21" s="25"/>
      <c r="T21" s="26"/>
      <c r="U21" s="26"/>
      <c r="V21" s="26"/>
      <c r="W21" s="26"/>
      <c r="X21" s="26"/>
      <c r="Y21" s="25"/>
      <c r="Z21" s="25"/>
      <c r="AA21" s="25"/>
      <c r="AB21" s="25"/>
      <c r="AC21" s="26"/>
      <c r="AD21" s="26"/>
      <c r="AE21" s="25"/>
      <c r="AF21" s="25"/>
      <c r="AG21" s="73" t="n">
        <f aca="false">-SUM(N21:AF21)</f>
        <v>-192.5</v>
      </c>
      <c r="AH21" s="29" t="n">
        <f aca="false">SUM(H21:K21)+AG21+O21</f>
        <v>0</v>
      </c>
    </row>
    <row r="22" s="30" customFormat="true" ht="21.75" hidden="false" customHeight="true" outlineLevel="0" collapsed="false">
      <c r="A22" s="18" t="n">
        <v>43410</v>
      </c>
      <c r="B22" s="19"/>
      <c r="C22" s="20" t="s">
        <v>63</v>
      </c>
      <c r="D22" s="20" t="s">
        <v>64</v>
      </c>
      <c r="E22" s="20" t="s">
        <v>120</v>
      </c>
      <c r="F22" s="21" t="n">
        <v>133248</v>
      </c>
      <c r="G22" s="22" t="s">
        <v>1012</v>
      </c>
      <c r="H22" s="23"/>
      <c r="I22" s="23"/>
      <c r="J22" s="23"/>
      <c r="K22" s="23" t="n">
        <f aca="false">1481.65+177.8</f>
        <v>1659.45</v>
      </c>
      <c r="L22" s="24"/>
      <c r="M22" s="73" t="n">
        <f aca="false">SUM(H22:J22,K22/1.12)</f>
        <v>1481.65178571429</v>
      </c>
      <c r="N22" s="73" t="n">
        <f aca="false">K22/1.12*0.12</f>
        <v>177.798214285714</v>
      </c>
      <c r="O22" s="73" t="n">
        <f aca="false">-SUM(I22:J22,K22/1.12)*L22</f>
        <v>-0</v>
      </c>
      <c r="P22" s="73" t="n">
        <v>1481.65</v>
      </c>
      <c r="Q22" s="25"/>
      <c r="R22" s="25"/>
      <c r="S22" s="25"/>
      <c r="T22" s="26"/>
      <c r="U22" s="26"/>
      <c r="V22" s="26"/>
      <c r="W22" s="26"/>
      <c r="X22" s="26"/>
      <c r="Y22" s="25"/>
      <c r="Z22" s="25"/>
      <c r="AA22" s="25"/>
      <c r="AB22" s="25"/>
      <c r="AC22" s="26"/>
      <c r="AD22" s="26"/>
      <c r="AE22" s="25"/>
      <c r="AF22" s="25"/>
      <c r="AG22" s="73" t="n">
        <f aca="false">-SUM(N22:AF22)</f>
        <v>-1659.44821428571</v>
      </c>
      <c r="AH22" s="29" t="n">
        <f aca="false">SUM(H22:K22)+AG22+O22</f>
        <v>0.0017857142856883</v>
      </c>
    </row>
    <row r="23" s="30" customFormat="true" ht="21.75" hidden="false" customHeight="true" outlineLevel="0" collapsed="false">
      <c r="A23" s="18" t="n">
        <v>43410</v>
      </c>
      <c r="B23" s="19"/>
      <c r="C23" s="20" t="s">
        <v>383</v>
      </c>
      <c r="D23" s="20" t="s">
        <v>274</v>
      </c>
      <c r="E23" s="20" t="s">
        <v>120</v>
      </c>
      <c r="F23" s="21" t="n">
        <v>161868</v>
      </c>
      <c r="G23" s="22" t="s">
        <v>1013</v>
      </c>
      <c r="H23" s="23"/>
      <c r="I23" s="23"/>
      <c r="J23" s="23"/>
      <c r="K23" s="23" t="n">
        <v>960</v>
      </c>
      <c r="L23" s="24"/>
      <c r="M23" s="73" t="n">
        <f aca="false">SUM(H23:J23,K23/1.12)</f>
        <v>857.142857142857</v>
      </c>
      <c r="N23" s="73" t="n">
        <f aca="false">K23/1.12*0.12</f>
        <v>102.857142857143</v>
      </c>
      <c r="O23" s="73" t="n">
        <f aca="false">-SUM(I23:J23,K23/1.12)*L23</f>
        <v>-0</v>
      </c>
      <c r="P23" s="73"/>
      <c r="Q23" s="25"/>
      <c r="R23" s="25"/>
      <c r="S23" s="25" t="n">
        <v>857.14</v>
      </c>
      <c r="T23" s="26"/>
      <c r="U23" s="26"/>
      <c r="V23" s="26"/>
      <c r="W23" s="26"/>
      <c r="X23" s="26"/>
      <c r="Y23" s="25"/>
      <c r="Z23" s="25"/>
      <c r="AA23" s="25"/>
      <c r="AB23" s="25"/>
      <c r="AC23" s="26"/>
      <c r="AD23" s="26"/>
      <c r="AE23" s="25"/>
      <c r="AF23" s="25"/>
      <c r="AG23" s="73" t="n">
        <f aca="false">-SUM(N23:AF23)</f>
        <v>-959.997142857143</v>
      </c>
      <c r="AH23" s="29" t="n">
        <f aca="false">SUM(H23:K23)+AG23+O23</f>
        <v>0.00285714285712402</v>
      </c>
    </row>
    <row r="24" s="30" customFormat="true" ht="21.75" hidden="false" customHeight="true" outlineLevel="0" collapsed="false">
      <c r="A24" s="18" t="n">
        <v>43410</v>
      </c>
      <c r="B24" s="19"/>
      <c r="C24" s="20" t="s">
        <v>68</v>
      </c>
      <c r="D24" s="20"/>
      <c r="E24" s="20"/>
      <c r="F24" s="21"/>
      <c r="G24" s="22" t="s">
        <v>170</v>
      </c>
      <c r="H24" s="23" t="n">
        <v>60</v>
      </c>
      <c r="I24" s="23"/>
      <c r="J24" s="23"/>
      <c r="K24" s="23"/>
      <c r="L24" s="24"/>
      <c r="M24" s="73" t="n">
        <f aca="false">SUM(H24:J24,K24/1.12)</f>
        <v>60</v>
      </c>
      <c r="N24" s="73" t="n">
        <f aca="false">K24/1.12*0.12</f>
        <v>0</v>
      </c>
      <c r="O24" s="73" t="n">
        <f aca="false">-SUM(I24:J24,K24/1.12)*L24</f>
        <v>-0</v>
      </c>
      <c r="P24" s="73"/>
      <c r="Q24" s="25"/>
      <c r="R24" s="25"/>
      <c r="S24" s="25"/>
      <c r="T24" s="26"/>
      <c r="U24" s="26"/>
      <c r="V24" s="26"/>
      <c r="W24" s="26"/>
      <c r="X24" s="26"/>
      <c r="Y24" s="25"/>
      <c r="Z24" s="25"/>
      <c r="AA24" s="25" t="n">
        <v>60</v>
      </c>
      <c r="AB24" s="25"/>
      <c r="AC24" s="26"/>
      <c r="AD24" s="26"/>
      <c r="AE24" s="25"/>
      <c r="AF24" s="25"/>
      <c r="AG24" s="73" t="n">
        <f aca="false">-SUM(N24:AF24)</f>
        <v>-60</v>
      </c>
      <c r="AH24" s="29" t="n">
        <f aca="false">SUM(H24:K24)+AG24+O24</f>
        <v>0</v>
      </c>
    </row>
    <row r="25" s="30" customFormat="true" ht="21.75" hidden="false" customHeight="true" outlineLevel="0" collapsed="false">
      <c r="A25" s="18" t="n">
        <v>43410</v>
      </c>
      <c r="B25" s="19"/>
      <c r="C25" s="20" t="s">
        <v>96</v>
      </c>
      <c r="D25" s="20"/>
      <c r="E25" s="20"/>
      <c r="F25" s="21"/>
      <c r="G25" s="22" t="s">
        <v>161</v>
      </c>
      <c r="H25" s="23" t="n">
        <v>200</v>
      </c>
      <c r="I25" s="23"/>
      <c r="J25" s="23"/>
      <c r="K25" s="23"/>
      <c r="L25" s="24"/>
      <c r="M25" s="73" t="n">
        <f aca="false">SUM(H25:J25,K25/1.12)</f>
        <v>200</v>
      </c>
      <c r="N25" s="73" t="n">
        <f aca="false">K25/1.12*0.12</f>
        <v>0</v>
      </c>
      <c r="O25" s="73" t="n">
        <f aca="false">-SUM(I25:J25,K25/1.12)*L25</f>
        <v>-0</v>
      </c>
      <c r="P25" s="73"/>
      <c r="Q25" s="25"/>
      <c r="R25" s="25"/>
      <c r="S25" s="25"/>
      <c r="T25" s="26"/>
      <c r="U25" s="26"/>
      <c r="V25" s="26"/>
      <c r="W25" s="26"/>
      <c r="X25" s="26"/>
      <c r="Y25" s="25"/>
      <c r="Z25" s="25"/>
      <c r="AA25" s="25" t="n">
        <v>200</v>
      </c>
      <c r="AB25" s="25"/>
      <c r="AC25" s="26"/>
      <c r="AD25" s="26"/>
      <c r="AE25" s="25"/>
      <c r="AF25" s="25"/>
      <c r="AG25" s="73" t="n">
        <f aca="false">-SUM(N25:AF25)</f>
        <v>-200</v>
      </c>
      <c r="AH25" s="29" t="n">
        <f aca="false">SUM(H25:K25)+AG25+O25</f>
        <v>0</v>
      </c>
    </row>
    <row r="26" s="30" customFormat="true" ht="21.75" hidden="false" customHeight="true" outlineLevel="0" collapsed="false">
      <c r="A26" s="18" t="n">
        <v>43410</v>
      </c>
      <c r="B26" s="19"/>
      <c r="C26" s="20" t="s">
        <v>1014</v>
      </c>
      <c r="D26" s="20" t="s">
        <v>1015</v>
      </c>
      <c r="E26" s="20" t="s">
        <v>156</v>
      </c>
      <c r="F26" s="21" t="n">
        <v>39048</v>
      </c>
      <c r="G26" s="22" t="s">
        <v>1016</v>
      </c>
      <c r="H26" s="23"/>
      <c r="I26" s="23"/>
      <c r="J26" s="23"/>
      <c r="K26" s="23" t="n">
        <v>1200</v>
      </c>
      <c r="L26" s="24"/>
      <c r="M26" s="73" t="n">
        <f aca="false">SUM(H26:J26,K26/1.12)</f>
        <v>1071.42857142857</v>
      </c>
      <c r="N26" s="73" t="n">
        <f aca="false">K26/1.12*0.12</f>
        <v>128.571428571429</v>
      </c>
      <c r="O26" s="73" t="n">
        <f aca="false">-SUM(I26:J26,K26/1.12)*L26</f>
        <v>-0</v>
      </c>
      <c r="P26" s="73"/>
      <c r="Q26" s="25"/>
      <c r="R26" s="25"/>
      <c r="S26" s="25"/>
      <c r="T26" s="26"/>
      <c r="U26" s="26"/>
      <c r="V26" s="26" t="n">
        <v>1071.43</v>
      </c>
      <c r="W26" s="26"/>
      <c r="X26" s="26"/>
      <c r="Y26" s="25"/>
      <c r="Z26" s="25"/>
      <c r="AA26" s="25"/>
      <c r="AB26" s="25"/>
      <c r="AC26" s="26"/>
      <c r="AD26" s="26"/>
      <c r="AE26" s="25"/>
      <c r="AF26" s="25"/>
      <c r="AG26" s="73" t="n">
        <f aca="false">-SUM(N26:AF26)</f>
        <v>-1200.00142857143</v>
      </c>
      <c r="AH26" s="29" t="n">
        <f aca="false">SUM(H26:K26)+AG26+O26</f>
        <v>-0.00142857142873254</v>
      </c>
    </row>
    <row r="27" s="30" customFormat="true" ht="21.75" hidden="false" customHeight="true" outlineLevel="0" collapsed="false">
      <c r="A27" s="18" t="n">
        <v>43410</v>
      </c>
      <c r="B27" s="19"/>
      <c r="C27" s="20" t="s">
        <v>1017</v>
      </c>
      <c r="D27" s="20" t="s">
        <v>1018</v>
      </c>
      <c r="E27" s="20" t="s">
        <v>152</v>
      </c>
      <c r="F27" s="21" t="n">
        <v>6003878</v>
      </c>
      <c r="G27" s="22" t="s">
        <v>1019</v>
      </c>
      <c r="H27" s="23"/>
      <c r="I27" s="23"/>
      <c r="J27" s="23" t="n">
        <v>900</v>
      </c>
      <c r="K27" s="23"/>
      <c r="L27" s="24"/>
      <c r="M27" s="73" t="n">
        <f aca="false">SUM(H27:J27,K27/1.12)</f>
        <v>900</v>
      </c>
      <c r="N27" s="73" t="n">
        <f aca="false">K27/1.12*0.12</f>
        <v>0</v>
      </c>
      <c r="O27" s="73" t="n">
        <f aca="false">-SUM(I27:J27,K27/1.12)*L27</f>
        <v>-0</v>
      </c>
      <c r="P27" s="73"/>
      <c r="Q27" s="25"/>
      <c r="R27" s="25"/>
      <c r="S27" s="25"/>
      <c r="T27" s="26"/>
      <c r="U27" s="26"/>
      <c r="V27" s="26" t="n">
        <v>900</v>
      </c>
      <c r="W27" s="26"/>
      <c r="X27" s="26"/>
      <c r="Y27" s="25"/>
      <c r="Z27" s="25"/>
      <c r="AA27" s="25"/>
      <c r="AB27" s="25"/>
      <c r="AC27" s="26"/>
      <c r="AD27" s="26"/>
      <c r="AE27" s="25"/>
      <c r="AF27" s="25"/>
      <c r="AG27" s="73" t="n">
        <f aca="false">-SUM(N27:AF27)</f>
        <v>-900</v>
      </c>
      <c r="AH27" s="29" t="n">
        <f aca="false">SUM(H27:K27)+AG27+O27</f>
        <v>0</v>
      </c>
    </row>
    <row r="28" s="30" customFormat="true" ht="21.75" hidden="false" customHeight="true" outlineLevel="0" collapsed="false">
      <c r="A28" s="18" t="n">
        <v>43410</v>
      </c>
      <c r="B28" s="19"/>
      <c r="C28" s="20" t="s">
        <v>96</v>
      </c>
      <c r="D28" s="20"/>
      <c r="E28" s="20"/>
      <c r="F28" s="21"/>
      <c r="G28" s="22" t="s">
        <v>304</v>
      </c>
      <c r="H28" s="23"/>
      <c r="I28" s="23"/>
      <c r="J28" s="23" t="n">
        <v>160</v>
      </c>
      <c r="K28" s="23"/>
      <c r="L28" s="24"/>
      <c r="M28" s="73" t="n">
        <f aca="false">SUM(H28:J28,K28/1.12)</f>
        <v>160</v>
      </c>
      <c r="N28" s="73" t="n">
        <f aca="false">K28/1.12*0.12</f>
        <v>0</v>
      </c>
      <c r="O28" s="73" t="n">
        <f aca="false">-SUM(I28:J28,K28/1.12)*L28</f>
        <v>-0</v>
      </c>
      <c r="P28" s="73"/>
      <c r="Q28" s="25"/>
      <c r="R28" s="25" t="n">
        <v>160</v>
      </c>
      <c r="S28" s="25"/>
      <c r="T28" s="26"/>
      <c r="U28" s="26"/>
      <c r="V28" s="26"/>
      <c r="W28" s="26"/>
      <c r="X28" s="26"/>
      <c r="Y28" s="25"/>
      <c r="Z28" s="25"/>
      <c r="AA28" s="25"/>
      <c r="AB28" s="25"/>
      <c r="AC28" s="26"/>
      <c r="AD28" s="26"/>
      <c r="AE28" s="25"/>
      <c r="AF28" s="25"/>
      <c r="AG28" s="73" t="n">
        <f aca="false">-SUM(N28:AF28)</f>
        <v>-160</v>
      </c>
      <c r="AH28" s="29" t="n">
        <f aca="false">SUM(H28:K28)+AG28+O28</f>
        <v>0</v>
      </c>
    </row>
    <row r="29" s="30" customFormat="true" ht="21.75" hidden="false" customHeight="true" outlineLevel="0" collapsed="false">
      <c r="A29" s="18" t="n">
        <v>43410</v>
      </c>
      <c r="B29" s="19"/>
      <c r="C29" s="20" t="s">
        <v>428</v>
      </c>
      <c r="D29" s="20" t="s">
        <v>429</v>
      </c>
      <c r="E29" s="20" t="s">
        <v>156</v>
      </c>
      <c r="F29" s="21" t="n">
        <v>16657</v>
      </c>
      <c r="G29" s="22" t="s">
        <v>1020</v>
      </c>
      <c r="H29" s="23"/>
      <c r="I29" s="23"/>
      <c r="J29" s="23"/>
      <c r="K29" s="23" t="n">
        <v>1375</v>
      </c>
      <c r="L29" s="24"/>
      <c r="M29" s="73" t="n">
        <f aca="false">SUM(H29:J29,K29/1.12)</f>
        <v>1227.67857142857</v>
      </c>
      <c r="N29" s="73" t="n">
        <f aca="false">K29/1.12*0.12</f>
        <v>147.321428571429</v>
      </c>
      <c r="O29" s="73" t="n">
        <f aca="false">-SUM(I29:J29,K29/1.12)*L29</f>
        <v>-0</v>
      </c>
      <c r="P29" s="73"/>
      <c r="Q29" s="25"/>
      <c r="R29" s="25"/>
      <c r="S29" s="25" t="n">
        <v>1227.68</v>
      </c>
      <c r="T29" s="26"/>
      <c r="U29" s="26"/>
      <c r="V29" s="26"/>
      <c r="W29" s="26"/>
      <c r="X29" s="26"/>
      <c r="Y29" s="25"/>
      <c r="Z29" s="25"/>
      <c r="AA29" s="25"/>
      <c r="AB29" s="25"/>
      <c r="AC29" s="26"/>
      <c r="AD29" s="26"/>
      <c r="AE29" s="25"/>
      <c r="AF29" s="25"/>
      <c r="AG29" s="73" t="n">
        <f aca="false">-SUM(N29:AF29)</f>
        <v>-1375.00142857143</v>
      </c>
      <c r="AH29" s="29" t="n">
        <f aca="false">SUM(H29:K29)+AG29+O29</f>
        <v>-0.00142857142873254</v>
      </c>
    </row>
    <row r="30" s="30" customFormat="true" ht="21.75" hidden="false" customHeight="true" outlineLevel="0" collapsed="false">
      <c r="A30" s="18" t="n">
        <v>43410</v>
      </c>
      <c r="B30" s="19"/>
      <c r="C30" s="20" t="s">
        <v>1021</v>
      </c>
      <c r="D30" s="20"/>
      <c r="E30" s="20"/>
      <c r="F30" s="21" t="n">
        <v>95817</v>
      </c>
      <c r="G30" s="22" t="s">
        <v>1022</v>
      </c>
      <c r="H30" s="23"/>
      <c r="I30" s="23"/>
      <c r="J30" s="23"/>
      <c r="K30" s="23" t="n">
        <v>682.83</v>
      </c>
      <c r="L30" s="24"/>
      <c r="M30" s="73" t="n">
        <f aca="false">SUM(H30:J30,K30/1.12)</f>
        <v>609.669642857143</v>
      </c>
      <c r="N30" s="73" t="n">
        <f aca="false">K30/1.12*0.12</f>
        <v>73.1603571428571</v>
      </c>
      <c r="O30" s="73" t="n">
        <f aca="false">-SUM(I30:J30,K30/1.12)*L30</f>
        <v>-0</v>
      </c>
      <c r="P30" s="73" t="n">
        <v>609.67</v>
      </c>
      <c r="Q30" s="25"/>
      <c r="R30" s="25"/>
      <c r="S30" s="25"/>
      <c r="T30" s="26"/>
      <c r="U30" s="26"/>
      <c r="V30" s="26"/>
      <c r="W30" s="26"/>
      <c r="X30" s="26"/>
      <c r="Y30" s="25"/>
      <c r="Z30" s="25"/>
      <c r="AA30" s="25"/>
      <c r="AB30" s="25"/>
      <c r="AC30" s="26"/>
      <c r="AD30" s="26"/>
      <c r="AE30" s="25"/>
      <c r="AF30" s="25"/>
      <c r="AG30" s="73" t="n">
        <f aca="false">-SUM(N30:AF30)</f>
        <v>-682.830357142857</v>
      </c>
      <c r="AH30" s="29" t="n">
        <f aca="false">SUM(H30:K30)+AG30+O30</f>
        <v>-0.000357142857069448</v>
      </c>
    </row>
    <row r="31" s="30" customFormat="true" ht="21.75" hidden="false" customHeight="true" outlineLevel="0" collapsed="false">
      <c r="A31" s="18" t="n">
        <v>43411</v>
      </c>
      <c r="B31" s="19"/>
      <c r="C31" s="20" t="s">
        <v>707</v>
      </c>
      <c r="D31" s="20" t="s">
        <v>708</v>
      </c>
      <c r="E31" s="20" t="s">
        <v>709</v>
      </c>
      <c r="F31" s="21" t="n">
        <v>117686</v>
      </c>
      <c r="G31" s="22" t="s">
        <v>40</v>
      </c>
      <c r="H31" s="23"/>
      <c r="I31" s="23"/>
      <c r="J31" s="23"/>
      <c r="K31" s="23" t="n">
        <v>180</v>
      </c>
      <c r="L31" s="24"/>
      <c r="M31" s="73" t="n">
        <f aca="false">SUM(H31:J31,K31/1.12)</f>
        <v>160.714285714286</v>
      </c>
      <c r="N31" s="73" t="n">
        <f aca="false">K31/1.12*0.12</f>
        <v>19.2857142857143</v>
      </c>
      <c r="O31" s="73" t="n">
        <f aca="false">-SUM(I31:J31,K31/1.12)*L31</f>
        <v>-0</v>
      </c>
      <c r="P31" s="73"/>
      <c r="Q31" s="25" t="n">
        <v>160.71</v>
      </c>
      <c r="R31" s="25"/>
      <c r="S31" s="25"/>
      <c r="T31" s="26"/>
      <c r="U31" s="26"/>
      <c r="V31" s="26"/>
      <c r="W31" s="26"/>
      <c r="X31" s="26"/>
      <c r="Y31" s="25"/>
      <c r="Z31" s="25"/>
      <c r="AA31" s="25"/>
      <c r="AB31" s="25"/>
      <c r="AC31" s="26"/>
      <c r="AD31" s="26"/>
      <c r="AE31" s="25"/>
      <c r="AF31" s="25"/>
      <c r="AG31" s="73" t="n">
        <f aca="false">-SUM(N31:AF31)</f>
        <v>-179.995714285714</v>
      </c>
      <c r="AH31" s="29" t="n">
        <f aca="false">SUM(H31:K31)+AG31+O31</f>
        <v>0.00428571428571445</v>
      </c>
    </row>
    <row r="32" s="30" customFormat="true" ht="21.75" hidden="false" customHeight="true" outlineLevel="0" collapsed="false">
      <c r="A32" s="18" t="n">
        <v>43411</v>
      </c>
      <c r="B32" s="19"/>
      <c r="C32" s="20" t="s">
        <v>63</v>
      </c>
      <c r="D32" s="20" t="s">
        <v>64</v>
      </c>
      <c r="E32" s="20" t="s">
        <v>120</v>
      </c>
      <c r="F32" s="21" t="n">
        <v>140762</v>
      </c>
      <c r="G32" s="22" t="s">
        <v>435</v>
      </c>
      <c r="H32" s="23"/>
      <c r="I32" s="23"/>
      <c r="J32" s="23"/>
      <c r="K32" s="23" t="n">
        <v>255</v>
      </c>
      <c r="L32" s="24"/>
      <c r="M32" s="73" t="n">
        <f aca="false">SUM(H32:J32,K32/1.12)</f>
        <v>227.678571428571</v>
      </c>
      <c r="N32" s="73" t="n">
        <f aca="false">K32/1.12*0.12</f>
        <v>27.3214285714286</v>
      </c>
      <c r="O32" s="73" t="n">
        <f aca="false">-SUM(I32:J32,K32/1.12)*L32</f>
        <v>-0</v>
      </c>
      <c r="P32" s="73" t="n">
        <v>227.68</v>
      </c>
      <c r="Q32" s="25"/>
      <c r="R32" s="25"/>
      <c r="S32" s="25"/>
      <c r="T32" s="26"/>
      <c r="U32" s="26"/>
      <c r="V32" s="26"/>
      <c r="W32" s="26"/>
      <c r="X32" s="26"/>
      <c r="Y32" s="25"/>
      <c r="Z32" s="25"/>
      <c r="AA32" s="25"/>
      <c r="AB32" s="25"/>
      <c r="AC32" s="26"/>
      <c r="AD32" s="26"/>
      <c r="AE32" s="25"/>
      <c r="AF32" s="25"/>
      <c r="AG32" s="73" t="n">
        <f aca="false">-SUM(N32:AF32)</f>
        <v>-255.001428571429</v>
      </c>
      <c r="AH32" s="29" t="n">
        <f aca="false">SUM(H32:K32)+AG32+O32</f>
        <v>-0.00142857142856201</v>
      </c>
    </row>
    <row r="33" s="30" customFormat="true" ht="21.75" hidden="false" customHeight="true" outlineLevel="0" collapsed="false">
      <c r="A33" s="18" t="n">
        <v>43411</v>
      </c>
      <c r="B33" s="19"/>
      <c r="C33" s="20" t="s">
        <v>520</v>
      </c>
      <c r="D33" s="20" t="s">
        <v>521</v>
      </c>
      <c r="E33" s="20" t="s">
        <v>175</v>
      </c>
      <c r="F33" s="21" t="n">
        <v>1584</v>
      </c>
      <c r="G33" s="22" t="s">
        <v>1023</v>
      </c>
      <c r="H33" s="23"/>
      <c r="I33" s="23"/>
      <c r="J33" s="23"/>
      <c r="K33" s="23" t="n">
        <v>1884</v>
      </c>
      <c r="L33" s="24" t="n">
        <v>0.01</v>
      </c>
      <c r="M33" s="73" t="n">
        <f aca="false">SUM(H33:J33,K33/1.12)</f>
        <v>1682.14285714286</v>
      </c>
      <c r="N33" s="73" t="n">
        <f aca="false">K33/1.12*0.12</f>
        <v>201.857142857143</v>
      </c>
      <c r="O33" s="73" t="n">
        <f aca="false">-SUM(I33:J33,K33/1.12)*L33</f>
        <v>-16.8214285714286</v>
      </c>
      <c r="P33" s="73" t="n">
        <v>1682.14</v>
      </c>
      <c r="Q33" s="25"/>
      <c r="R33" s="25"/>
      <c r="S33" s="25"/>
      <c r="T33" s="26"/>
      <c r="U33" s="26"/>
      <c r="V33" s="26"/>
      <c r="W33" s="26"/>
      <c r="X33" s="26"/>
      <c r="Y33" s="25"/>
      <c r="Z33" s="25"/>
      <c r="AA33" s="25"/>
      <c r="AB33" s="25"/>
      <c r="AC33" s="26"/>
      <c r="AD33" s="26"/>
      <c r="AE33" s="25"/>
      <c r="AF33" s="25"/>
      <c r="AG33" s="73" t="n">
        <f aca="false">-SUM(N33:AF33)</f>
        <v>-1867.17571428571</v>
      </c>
      <c r="AH33" s="29" t="n">
        <f aca="false">SUM(H33:K33)+AG33+O33</f>
        <v>0.00285714285710981</v>
      </c>
    </row>
    <row r="34" s="46" customFormat="true" ht="21.75" hidden="false" customHeight="true" outlineLevel="0" collapsed="false">
      <c r="A34" s="33" t="n">
        <v>43411</v>
      </c>
      <c r="B34" s="34"/>
      <c r="C34" s="36" t="s">
        <v>520</v>
      </c>
      <c r="D34" s="36" t="s">
        <v>521</v>
      </c>
      <c r="E34" s="36" t="s">
        <v>175</v>
      </c>
      <c r="F34" s="37" t="n">
        <v>1583</v>
      </c>
      <c r="G34" s="38" t="s">
        <v>1024</v>
      </c>
      <c r="H34" s="39"/>
      <c r="I34" s="39"/>
      <c r="J34" s="39"/>
      <c r="K34" s="39" t="n">
        <v>2131</v>
      </c>
      <c r="L34" s="40" t="n">
        <v>0.01</v>
      </c>
      <c r="M34" s="82" t="n">
        <f aca="false">SUM(H34:J34,K34/1.12)</f>
        <v>1902.67857142857</v>
      </c>
      <c r="N34" s="82" t="n">
        <f aca="false">K34/1.12*0.12</f>
        <v>228.321428571429</v>
      </c>
      <c r="O34" s="82" t="n">
        <f aca="false">-SUM(I34:J34,K34/1.12)*L34</f>
        <v>-19.0267857142857</v>
      </c>
      <c r="P34" s="82" t="n">
        <v>1902.68</v>
      </c>
      <c r="Q34" s="41"/>
      <c r="R34" s="41"/>
      <c r="S34" s="41"/>
      <c r="T34" s="42"/>
      <c r="U34" s="42"/>
      <c r="V34" s="42"/>
      <c r="W34" s="42"/>
      <c r="X34" s="42"/>
      <c r="Y34" s="41"/>
      <c r="Z34" s="41"/>
      <c r="AA34" s="41"/>
      <c r="AB34" s="41"/>
      <c r="AC34" s="42"/>
      <c r="AD34" s="42"/>
      <c r="AE34" s="41"/>
      <c r="AF34" s="41"/>
      <c r="AG34" s="82" t="n">
        <f aca="false">-SUM(N34:AF34)</f>
        <v>-2111.97464285714</v>
      </c>
      <c r="AH34" s="45" t="n">
        <f aca="false">SUM(H34:K34)+AG34+O34</f>
        <v>-0.00142857142866859</v>
      </c>
    </row>
    <row r="35" s="30" customFormat="true" ht="21.75" hidden="false" customHeight="true" outlineLevel="0" collapsed="false">
      <c r="A35" s="18" t="n">
        <v>43411</v>
      </c>
      <c r="B35" s="19"/>
      <c r="C35" s="20" t="s">
        <v>59</v>
      </c>
      <c r="D35" s="20" t="s">
        <v>60</v>
      </c>
      <c r="E35" s="20" t="s">
        <v>120</v>
      </c>
      <c r="F35" s="21" t="n">
        <v>709245</v>
      </c>
      <c r="G35" s="22" t="s">
        <v>1025</v>
      </c>
      <c r="H35" s="23"/>
      <c r="I35" s="23"/>
      <c r="J35" s="23"/>
      <c r="K35" s="23" t="n">
        <v>516.5</v>
      </c>
      <c r="L35" s="24"/>
      <c r="M35" s="73" t="n">
        <f aca="false">SUM(H35:J35,K35/1.12)</f>
        <v>461.160714285714</v>
      </c>
      <c r="N35" s="73" t="n">
        <f aca="false">K35/1.12*0.12</f>
        <v>55.3392857142857</v>
      </c>
      <c r="O35" s="73" t="n">
        <f aca="false">-SUM(I35:J35,K35/1.12)*L35</f>
        <v>-0</v>
      </c>
      <c r="P35" s="73"/>
      <c r="Q35" s="25"/>
      <c r="R35" s="25"/>
      <c r="S35" s="25"/>
      <c r="T35" s="26" t="n">
        <v>461.16</v>
      </c>
      <c r="U35" s="26"/>
      <c r="V35" s="26"/>
      <c r="W35" s="26"/>
      <c r="X35" s="26"/>
      <c r="Y35" s="25"/>
      <c r="Z35" s="25"/>
      <c r="AA35" s="25"/>
      <c r="AB35" s="25"/>
      <c r="AC35" s="26"/>
      <c r="AD35" s="26"/>
      <c r="AE35" s="25"/>
      <c r="AF35" s="25"/>
      <c r="AG35" s="73" t="n">
        <f aca="false">-SUM(N35:AF35)</f>
        <v>-516.499285714286</v>
      </c>
      <c r="AH35" s="29" t="n">
        <f aca="false">SUM(H35:K35)+AG35+O35</f>
        <v>0.000714285714252583</v>
      </c>
    </row>
    <row r="36" s="30" customFormat="true" ht="21.75" hidden="false" customHeight="true" outlineLevel="0" collapsed="false">
      <c r="A36" s="18" t="n">
        <v>43411</v>
      </c>
      <c r="B36" s="19"/>
      <c r="C36" s="20" t="s">
        <v>45</v>
      </c>
      <c r="D36" s="20"/>
      <c r="E36" s="20"/>
      <c r="F36" s="21"/>
      <c r="G36" s="22" t="s">
        <v>1026</v>
      </c>
      <c r="H36" s="23" t="n">
        <v>50</v>
      </c>
      <c r="I36" s="23"/>
      <c r="J36" s="23"/>
      <c r="K36" s="23"/>
      <c r="L36" s="24"/>
      <c r="M36" s="73" t="n">
        <f aca="false">SUM(H36:J36,K36/1.12)</f>
        <v>50</v>
      </c>
      <c r="N36" s="73" t="n">
        <f aca="false">K36/1.12*0.12</f>
        <v>0</v>
      </c>
      <c r="O36" s="73" t="n">
        <f aca="false">-SUM(I36:J36,K36/1.12)*L36</f>
        <v>-0</v>
      </c>
      <c r="P36" s="73"/>
      <c r="Q36" s="25"/>
      <c r="R36" s="25"/>
      <c r="S36" s="25"/>
      <c r="T36" s="26"/>
      <c r="U36" s="26"/>
      <c r="V36" s="26"/>
      <c r="W36" s="26"/>
      <c r="X36" s="26"/>
      <c r="Y36" s="25"/>
      <c r="Z36" s="25"/>
      <c r="AA36" s="25" t="n">
        <v>50</v>
      </c>
      <c r="AB36" s="25"/>
      <c r="AC36" s="26"/>
      <c r="AD36" s="26"/>
      <c r="AE36" s="25"/>
      <c r="AF36" s="25"/>
      <c r="AG36" s="73" t="n">
        <f aca="false">-SUM(N36:AF36)</f>
        <v>-50</v>
      </c>
      <c r="AH36" s="29" t="n">
        <f aca="false">SUM(H36:K36)+AG36+O36</f>
        <v>0</v>
      </c>
    </row>
    <row r="37" s="30" customFormat="true" ht="21.75" hidden="false" customHeight="true" outlineLevel="0" collapsed="false">
      <c r="A37" s="18" t="n">
        <v>43412</v>
      </c>
      <c r="B37" s="19"/>
      <c r="C37" s="20" t="s">
        <v>96</v>
      </c>
      <c r="D37" s="20"/>
      <c r="E37" s="20"/>
      <c r="F37" s="21"/>
      <c r="G37" s="22" t="s">
        <v>631</v>
      </c>
      <c r="H37" s="23" t="n">
        <v>36</v>
      </c>
      <c r="I37" s="23"/>
      <c r="J37" s="23"/>
      <c r="K37" s="23"/>
      <c r="L37" s="24"/>
      <c r="M37" s="73" t="n">
        <f aca="false">SUM(H37:J37,K37/1.12)</f>
        <v>36</v>
      </c>
      <c r="N37" s="73" t="n">
        <f aca="false">K37/1.12*0.12</f>
        <v>0</v>
      </c>
      <c r="O37" s="73" t="n">
        <f aca="false">-SUM(I37:J37,K37/1.12)*L37</f>
        <v>-0</v>
      </c>
      <c r="P37" s="73"/>
      <c r="Q37" s="25"/>
      <c r="R37" s="25"/>
      <c r="S37" s="25"/>
      <c r="T37" s="26"/>
      <c r="U37" s="26"/>
      <c r="V37" s="26"/>
      <c r="W37" s="26"/>
      <c r="X37" s="26"/>
      <c r="Y37" s="25"/>
      <c r="Z37" s="25"/>
      <c r="AA37" s="25" t="n">
        <v>36</v>
      </c>
      <c r="AB37" s="25"/>
      <c r="AC37" s="26"/>
      <c r="AD37" s="26"/>
      <c r="AE37" s="25"/>
      <c r="AF37" s="25"/>
      <c r="AG37" s="73" t="n">
        <f aca="false">-SUM(N37:AF37)</f>
        <v>-36</v>
      </c>
      <c r="AH37" s="29" t="n">
        <f aca="false">SUM(H37:K37)+AG37+O37</f>
        <v>0</v>
      </c>
    </row>
    <row r="38" s="30" customFormat="true" ht="21.75" hidden="false" customHeight="true" outlineLevel="0" collapsed="false">
      <c r="A38" s="18" t="n">
        <v>43412</v>
      </c>
      <c r="B38" s="19"/>
      <c r="C38" s="20" t="s">
        <v>63</v>
      </c>
      <c r="D38" s="20" t="s">
        <v>64</v>
      </c>
      <c r="E38" s="20" t="s">
        <v>120</v>
      </c>
      <c r="F38" s="21" t="n">
        <v>115328</v>
      </c>
      <c r="G38" s="22" t="s">
        <v>1027</v>
      </c>
      <c r="H38" s="23"/>
      <c r="I38" s="23"/>
      <c r="J38" s="23" t="n">
        <v>310.25</v>
      </c>
      <c r="K38" s="23"/>
      <c r="L38" s="24"/>
      <c r="M38" s="73" t="n">
        <f aca="false">SUM(H38:J38,K38/1.12)</f>
        <v>310.25</v>
      </c>
      <c r="N38" s="73" t="n">
        <f aca="false">K38/1.12*0.12</f>
        <v>0</v>
      </c>
      <c r="O38" s="73" t="n">
        <f aca="false">-SUM(I38:J38,K38/1.12)*L38</f>
        <v>-0</v>
      </c>
      <c r="P38" s="73" t="n">
        <v>310.25</v>
      </c>
      <c r="Q38" s="25"/>
      <c r="R38" s="25"/>
      <c r="S38" s="25"/>
      <c r="T38" s="26"/>
      <c r="U38" s="26"/>
      <c r="V38" s="26"/>
      <c r="W38" s="26"/>
      <c r="X38" s="26"/>
      <c r="Y38" s="25"/>
      <c r="Z38" s="25"/>
      <c r="AA38" s="25"/>
      <c r="AB38" s="25"/>
      <c r="AC38" s="26"/>
      <c r="AD38" s="26"/>
      <c r="AE38" s="25"/>
      <c r="AF38" s="25"/>
      <c r="AG38" s="73" t="n">
        <f aca="false">-SUM(N38:AF38)</f>
        <v>-310.25</v>
      </c>
      <c r="AH38" s="29" t="n">
        <f aca="false">SUM(H38:K38)+AG38+O38</f>
        <v>0</v>
      </c>
    </row>
    <row r="39" s="30" customFormat="true" ht="21.75" hidden="false" customHeight="true" outlineLevel="0" collapsed="false">
      <c r="A39" s="18" t="n">
        <v>43412</v>
      </c>
      <c r="B39" s="19"/>
      <c r="C39" s="20" t="s">
        <v>63</v>
      </c>
      <c r="D39" s="20" t="s">
        <v>64</v>
      </c>
      <c r="E39" s="20" t="s">
        <v>120</v>
      </c>
      <c r="F39" s="21" t="n">
        <v>115328</v>
      </c>
      <c r="G39" s="22" t="s">
        <v>1028</v>
      </c>
      <c r="H39" s="23"/>
      <c r="I39" s="23"/>
      <c r="J39" s="23"/>
      <c r="K39" s="23" t="n">
        <f aca="false">946.7+113.6</f>
        <v>1060.3</v>
      </c>
      <c r="L39" s="24"/>
      <c r="M39" s="73" t="n">
        <f aca="false">SUM(H39:J39,K39/1.12)</f>
        <v>946.696428571429</v>
      </c>
      <c r="N39" s="73" t="n">
        <f aca="false">K39/1.12*0.12</f>
        <v>113.603571428571</v>
      </c>
      <c r="O39" s="73" t="n">
        <f aca="false">-SUM(I39:J39,K39/1.12)*L39</f>
        <v>-0</v>
      </c>
      <c r="P39" s="73" t="n">
        <v>946.7</v>
      </c>
      <c r="Q39" s="25"/>
      <c r="R39" s="25"/>
      <c r="S39" s="25"/>
      <c r="T39" s="26"/>
      <c r="U39" s="26"/>
      <c r="V39" s="26"/>
      <c r="W39" s="26"/>
      <c r="X39" s="26"/>
      <c r="Y39" s="25"/>
      <c r="Z39" s="25"/>
      <c r="AA39" s="25"/>
      <c r="AB39" s="25"/>
      <c r="AC39" s="26"/>
      <c r="AD39" s="26"/>
      <c r="AE39" s="25"/>
      <c r="AF39" s="25"/>
      <c r="AG39" s="73" t="n">
        <f aca="false">-SUM(N39:AF39)</f>
        <v>-1060.30357142857</v>
      </c>
      <c r="AH39" s="29" t="n">
        <f aca="false">SUM(H39:K39)+AG39+O39</f>
        <v>-0.00357142857160397</v>
      </c>
    </row>
    <row r="40" s="30" customFormat="true" ht="21.75" hidden="false" customHeight="true" outlineLevel="0" collapsed="false">
      <c r="A40" s="18" t="n">
        <v>43412</v>
      </c>
      <c r="B40" s="19"/>
      <c r="C40" s="20" t="s">
        <v>747</v>
      </c>
      <c r="D40" s="20" t="s">
        <v>814</v>
      </c>
      <c r="E40" s="20" t="s">
        <v>278</v>
      </c>
      <c r="F40" s="21" t="n">
        <v>32715</v>
      </c>
      <c r="G40" s="22" t="s">
        <v>487</v>
      </c>
      <c r="H40" s="23"/>
      <c r="I40" s="23"/>
      <c r="J40" s="23"/>
      <c r="K40" s="23" t="n">
        <v>213.75</v>
      </c>
      <c r="L40" s="24"/>
      <c r="M40" s="73" t="n">
        <f aca="false">SUM(H40:J40,K40/1.12)</f>
        <v>190.848214285714</v>
      </c>
      <c r="N40" s="73" t="n">
        <f aca="false">K40/1.12*0.12</f>
        <v>22.9017857142857</v>
      </c>
      <c r="O40" s="73" t="n">
        <f aca="false">-SUM(I40:J40,K40/1.12)*L40</f>
        <v>-0</v>
      </c>
      <c r="P40" s="73" t="n">
        <v>190.85</v>
      </c>
      <c r="Q40" s="25"/>
      <c r="R40" s="25"/>
      <c r="S40" s="25"/>
      <c r="T40" s="26"/>
      <c r="U40" s="26"/>
      <c r="V40" s="26"/>
      <c r="W40" s="26"/>
      <c r="X40" s="26"/>
      <c r="Y40" s="25"/>
      <c r="Z40" s="25"/>
      <c r="AA40" s="25"/>
      <c r="AB40" s="25"/>
      <c r="AC40" s="26"/>
      <c r="AD40" s="26"/>
      <c r="AE40" s="25"/>
      <c r="AF40" s="25"/>
      <c r="AG40" s="73" t="n">
        <f aca="false">-SUM(N40:AF40)</f>
        <v>-213.751785714286</v>
      </c>
      <c r="AH40" s="29" t="n">
        <f aca="false">SUM(H40:K40)+AG40+O40</f>
        <v>-0.00178571428571672</v>
      </c>
    </row>
    <row r="41" s="30" customFormat="true" ht="21.75" hidden="false" customHeight="true" outlineLevel="0" collapsed="false">
      <c r="A41" s="18" t="n">
        <v>43412</v>
      </c>
      <c r="B41" s="19"/>
      <c r="C41" s="20" t="s">
        <v>707</v>
      </c>
      <c r="D41" s="20" t="s">
        <v>708</v>
      </c>
      <c r="E41" s="20" t="s">
        <v>709</v>
      </c>
      <c r="F41" s="21" t="n">
        <v>119631</v>
      </c>
      <c r="G41" s="22" t="s">
        <v>40</v>
      </c>
      <c r="H41" s="23"/>
      <c r="I41" s="23"/>
      <c r="J41" s="23"/>
      <c r="K41" s="23" t="n">
        <v>180</v>
      </c>
      <c r="L41" s="24"/>
      <c r="M41" s="73" t="n">
        <f aca="false">SUM(H41:J41,K41/1.12)</f>
        <v>160.714285714286</v>
      </c>
      <c r="N41" s="73" t="n">
        <f aca="false">K41/1.12*0.12</f>
        <v>19.2857142857143</v>
      </c>
      <c r="O41" s="73" t="n">
        <f aca="false">-SUM(I41:J41,K41/1.12)*L41</f>
        <v>-0</v>
      </c>
      <c r="P41" s="73"/>
      <c r="Q41" s="25" t="n">
        <v>160.71</v>
      </c>
      <c r="R41" s="25"/>
      <c r="S41" s="25"/>
      <c r="T41" s="26"/>
      <c r="U41" s="26"/>
      <c r="V41" s="26"/>
      <c r="W41" s="26"/>
      <c r="X41" s="26"/>
      <c r="Y41" s="25"/>
      <c r="Z41" s="25"/>
      <c r="AA41" s="25"/>
      <c r="AB41" s="25"/>
      <c r="AC41" s="26"/>
      <c r="AD41" s="26"/>
      <c r="AE41" s="25"/>
      <c r="AF41" s="25"/>
      <c r="AG41" s="73" t="n">
        <f aca="false">-SUM(N41:AF41)</f>
        <v>-179.995714285714</v>
      </c>
      <c r="AH41" s="29" t="n">
        <f aca="false">SUM(H41:K41)+AG41+O41</f>
        <v>0.00428571428571445</v>
      </c>
    </row>
    <row r="42" s="30" customFormat="true" ht="21.75" hidden="false" customHeight="true" outlineLevel="0" collapsed="false">
      <c r="A42" s="18" t="n">
        <v>43412</v>
      </c>
      <c r="B42" s="19"/>
      <c r="C42" s="20" t="s">
        <v>616</v>
      </c>
      <c r="D42" s="20"/>
      <c r="E42" s="20"/>
      <c r="F42" s="21"/>
      <c r="G42" s="22" t="s">
        <v>646</v>
      </c>
      <c r="H42" s="23" t="n">
        <v>502</v>
      </c>
      <c r="I42" s="23"/>
      <c r="J42" s="23"/>
      <c r="K42" s="23"/>
      <c r="L42" s="24"/>
      <c r="M42" s="73" t="n">
        <f aca="false">SUM(H42:J42,K42/1.12)</f>
        <v>502</v>
      </c>
      <c r="N42" s="73" t="n">
        <f aca="false">K42/1.12*0.12</f>
        <v>0</v>
      </c>
      <c r="O42" s="73" t="n">
        <f aca="false">-SUM(I42:J42,K42/1.12)*L42</f>
        <v>-0</v>
      </c>
      <c r="P42" s="73"/>
      <c r="Q42" s="25"/>
      <c r="R42" s="25"/>
      <c r="S42" s="25"/>
      <c r="T42" s="26"/>
      <c r="U42" s="26"/>
      <c r="V42" s="26"/>
      <c r="W42" s="26"/>
      <c r="X42" s="26"/>
      <c r="Y42" s="25"/>
      <c r="Z42" s="25"/>
      <c r="AA42" s="25"/>
      <c r="AB42" s="25" t="n">
        <v>502</v>
      </c>
      <c r="AC42" s="26"/>
      <c r="AD42" s="26"/>
      <c r="AE42" s="25"/>
      <c r="AF42" s="25"/>
      <c r="AG42" s="73" t="n">
        <f aca="false">-SUM(N42:AF42)</f>
        <v>-502</v>
      </c>
      <c r="AH42" s="29" t="n">
        <f aca="false">SUM(H42:K42)+AG42+O42</f>
        <v>0</v>
      </c>
    </row>
    <row r="43" s="30" customFormat="true" ht="21.75" hidden="false" customHeight="true" outlineLevel="0" collapsed="false">
      <c r="A43" s="18" t="n">
        <v>43413</v>
      </c>
      <c r="B43" s="19"/>
      <c r="C43" s="20" t="s">
        <v>45</v>
      </c>
      <c r="D43" s="20"/>
      <c r="E43" s="20"/>
      <c r="F43" s="21"/>
      <c r="G43" s="22" t="s">
        <v>1029</v>
      </c>
      <c r="H43" s="23" t="n">
        <v>50</v>
      </c>
      <c r="I43" s="23"/>
      <c r="J43" s="23"/>
      <c r="K43" s="23"/>
      <c r="L43" s="24"/>
      <c r="M43" s="73" t="n">
        <f aca="false">SUM(H43:J43,K43/1.12)</f>
        <v>50</v>
      </c>
      <c r="N43" s="73" t="n">
        <f aca="false">K43/1.12*0.12</f>
        <v>0</v>
      </c>
      <c r="O43" s="73" t="n">
        <f aca="false">-SUM(I43:J43,K43/1.12)*L43</f>
        <v>-0</v>
      </c>
      <c r="P43" s="73"/>
      <c r="Q43" s="25"/>
      <c r="R43" s="25"/>
      <c r="S43" s="25"/>
      <c r="T43" s="26"/>
      <c r="U43" s="26"/>
      <c r="V43" s="26"/>
      <c r="W43" s="26"/>
      <c r="X43" s="26"/>
      <c r="Y43" s="25"/>
      <c r="Z43" s="25"/>
      <c r="AA43" s="25" t="n">
        <v>50</v>
      </c>
      <c r="AB43" s="25"/>
      <c r="AC43" s="26"/>
      <c r="AD43" s="26"/>
      <c r="AE43" s="25"/>
      <c r="AF43" s="25"/>
      <c r="AG43" s="73" t="n">
        <f aca="false">-SUM(N43:AF43)</f>
        <v>-50</v>
      </c>
      <c r="AH43" s="29" t="n">
        <f aca="false">SUM(H43:K43)+AG43+O43</f>
        <v>0</v>
      </c>
    </row>
    <row r="44" s="30" customFormat="true" ht="21.75" hidden="false" customHeight="true" outlineLevel="0" collapsed="false">
      <c r="A44" s="18" t="n">
        <v>43413</v>
      </c>
      <c r="B44" s="19"/>
      <c r="C44" s="20" t="s">
        <v>627</v>
      </c>
      <c r="D44" s="20" t="s">
        <v>1030</v>
      </c>
      <c r="E44" s="20" t="s">
        <v>120</v>
      </c>
      <c r="F44" s="21" t="n">
        <v>2276545</v>
      </c>
      <c r="G44" s="22" t="s">
        <v>1031</v>
      </c>
      <c r="H44" s="23"/>
      <c r="I44" s="23"/>
      <c r="J44" s="23"/>
      <c r="K44" s="23" t="n">
        <v>960</v>
      </c>
      <c r="L44" s="24"/>
      <c r="M44" s="73" t="n">
        <f aca="false">SUM(H44:J44,K44/1.12)</f>
        <v>857.142857142857</v>
      </c>
      <c r="N44" s="73" t="n">
        <f aca="false">K44/1.12*0.12</f>
        <v>102.857142857143</v>
      </c>
      <c r="O44" s="73" t="n">
        <f aca="false">-SUM(I44:J44,K44/1.12)*L44</f>
        <v>-0</v>
      </c>
      <c r="P44" s="73"/>
      <c r="Q44" s="25"/>
      <c r="R44" s="25"/>
      <c r="S44" s="25"/>
      <c r="T44" s="26"/>
      <c r="U44" s="26"/>
      <c r="V44" s="26"/>
      <c r="W44" s="26"/>
      <c r="X44" s="26"/>
      <c r="Y44" s="25" t="n">
        <v>857.14</v>
      </c>
      <c r="Z44" s="25"/>
      <c r="AA44" s="25"/>
      <c r="AB44" s="25"/>
      <c r="AC44" s="26"/>
      <c r="AD44" s="26"/>
      <c r="AE44" s="25"/>
      <c r="AF44" s="25"/>
      <c r="AG44" s="73" t="n">
        <f aca="false">-SUM(N44:AF44)</f>
        <v>-959.997142857143</v>
      </c>
      <c r="AH44" s="29" t="n">
        <f aca="false">SUM(H44:K44)+AG44+O44</f>
        <v>0.00285714285712402</v>
      </c>
    </row>
    <row r="45" s="30" customFormat="true" ht="21.75" hidden="false" customHeight="true" outlineLevel="0" collapsed="false">
      <c r="A45" s="18" t="n">
        <v>43413</v>
      </c>
      <c r="B45" s="19"/>
      <c r="C45" s="20" t="s">
        <v>707</v>
      </c>
      <c r="D45" s="20" t="s">
        <v>708</v>
      </c>
      <c r="E45" s="20" t="s">
        <v>709</v>
      </c>
      <c r="F45" s="21" t="n">
        <v>119678</v>
      </c>
      <c r="G45" s="22" t="s">
        <v>40</v>
      </c>
      <c r="H45" s="23"/>
      <c r="I45" s="23"/>
      <c r="J45" s="23"/>
      <c r="K45" s="23" t="n">
        <v>180</v>
      </c>
      <c r="L45" s="24"/>
      <c r="M45" s="73" t="n">
        <f aca="false">SUM(H45:J45,K45/1.12)</f>
        <v>160.714285714286</v>
      </c>
      <c r="N45" s="73" t="n">
        <f aca="false">K45/1.12*0.12</f>
        <v>19.2857142857143</v>
      </c>
      <c r="O45" s="73" t="n">
        <f aca="false">-SUM(I45:J45,K45/1.12)*L45</f>
        <v>-0</v>
      </c>
      <c r="P45" s="73"/>
      <c r="Q45" s="25" t="n">
        <v>160.71</v>
      </c>
      <c r="R45" s="25"/>
      <c r="S45" s="25"/>
      <c r="T45" s="26"/>
      <c r="U45" s="26"/>
      <c r="V45" s="26"/>
      <c r="W45" s="26"/>
      <c r="X45" s="26"/>
      <c r="Y45" s="25"/>
      <c r="Z45" s="25"/>
      <c r="AA45" s="25"/>
      <c r="AB45" s="25"/>
      <c r="AC45" s="26"/>
      <c r="AD45" s="26"/>
      <c r="AE45" s="25"/>
      <c r="AF45" s="25"/>
      <c r="AG45" s="73" t="n">
        <f aca="false">-SUM(N45:AF45)</f>
        <v>-179.995714285714</v>
      </c>
      <c r="AH45" s="29" t="n">
        <f aca="false">SUM(H45:K45)+AG45+O45</f>
        <v>0.00428571428571445</v>
      </c>
    </row>
    <row r="46" s="30" customFormat="true" ht="21.75" hidden="false" customHeight="true" outlineLevel="0" collapsed="false">
      <c r="A46" s="18" t="n">
        <v>43413</v>
      </c>
      <c r="B46" s="19"/>
      <c r="C46" s="20" t="s">
        <v>59</v>
      </c>
      <c r="D46" s="20" t="s">
        <v>60</v>
      </c>
      <c r="E46" s="20" t="s">
        <v>120</v>
      </c>
      <c r="F46" s="21" t="n">
        <v>709495</v>
      </c>
      <c r="G46" s="22" t="s">
        <v>1032</v>
      </c>
      <c r="H46" s="23"/>
      <c r="I46" s="23"/>
      <c r="J46" s="23"/>
      <c r="K46" s="23" t="n">
        <v>41.75</v>
      </c>
      <c r="L46" s="24"/>
      <c r="M46" s="73" t="n">
        <f aca="false">SUM(H46:J46,K46/1.12)</f>
        <v>37.2767857142857</v>
      </c>
      <c r="N46" s="73" t="n">
        <f aca="false">K46/1.12*0.12</f>
        <v>4.47321428571429</v>
      </c>
      <c r="O46" s="73" t="n">
        <f aca="false">-SUM(I46:J46,K46/1.12)*L46</f>
        <v>-0</v>
      </c>
      <c r="P46" s="73"/>
      <c r="Q46" s="25"/>
      <c r="R46" s="25"/>
      <c r="S46" s="25"/>
      <c r="T46" s="26" t="n">
        <v>37.28</v>
      </c>
      <c r="U46" s="26"/>
      <c r="V46" s="26"/>
      <c r="W46" s="26"/>
      <c r="X46" s="26"/>
      <c r="Y46" s="25"/>
      <c r="Z46" s="25"/>
      <c r="AA46" s="25"/>
      <c r="AB46" s="25"/>
      <c r="AC46" s="26"/>
      <c r="AD46" s="26"/>
      <c r="AE46" s="25"/>
      <c r="AF46" s="25"/>
      <c r="AG46" s="73" t="n">
        <f aca="false">-SUM(N46:AF46)</f>
        <v>-41.7532142857143</v>
      </c>
      <c r="AH46" s="29" t="n">
        <f aca="false">SUM(H46:K46)+AG46+O46</f>
        <v>-0.00321428571428584</v>
      </c>
    </row>
    <row r="47" s="30" customFormat="true" ht="21.75" hidden="false" customHeight="true" outlineLevel="0" collapsed="false">
      <c r="A47" s="18" t="n">
        <v>43413</v>
      </c>
      <c r="B47" s="19"/>
      <c r="C47" s="20" t="s">
        <v>747</v>
      </c>
      <c r="D47" s="20" t="s">
        <v>814</v>
      </c>
      <c r="E47" s="20" t="s">
        <v>278</v>
      </c>
      <c r="F47" s="21" t="n">
        <v>32749</v>
      </c>
      <c r="G47" s="22" t="s">
        <v>1033</v>
      </c>
      <c r="H47" s="23"/>
      <c r="I47" s="23"/>
      <c r="J47" s="23"/>
      <c r="K47" s="23" t="n">
        <v>295</v>
      </c>
      <c r="L47" s="24"/>
      <c r="M47" s="73" t="n">
        <f aca="false">SUM(H47:J47,K47/1.12)</f>
        <v>263.392857142857</v>
      </c>
      <c r="N47" s="73" t="n">
        <f aca="false">K47/1.12*0.12</f>
        <v>31.6071428571429</v>
      </c>
      <c r="O47" s="73" t="n">
        <f aca="false">-SUM(I47:J47,K47/1.12)*L47</f>
        <v>-0</v>
      </c>
      <c r="P47" s="73"/>
      <c r="Q47" s="25" t="n">
        <v>263.39</v>
      </c>
      <c r="R47" s="25"/>
      <c r="S47" s="25"/>
      <c r="T47" s="26"/>
      <c r="U47" s="26"/>
      <c r="V47" s="26"/>
      <c r="W47" s="26"/>
      <c r="X47" s="26"/>
      <c r="Y47" s="25"/>
      <c r="Z47" s="25"/>
      <c r="AA47" s="25"/>
      <c r="AB47" s="25"/>
      <c r="AC47" s="26"/>
      <c r="AD47" s="26"/>
      <c r="AE47" s="25"/>
      <c r="AF47" s="25"/>
      <c r="AG47" s="73" t="n">
        <f aca="false">-SUM(N47:AF47)</f>
        <v>-294.997142857143</v>
      </c>
      <c r="AH47" s="29" t="n">
        <f aca="false">SUM(H47:K47)+AG47+O47</f>
        <v>0.00285714285718086</v>
      </c>
    </row>
    <row r="48" s="30" customFormat="true" ht="21.75" hidden="false" customHeight="true" outlineLevel="0" collapsed="false">
      <c r="A48" s="18" t="n">
        <v>43413</v>
      </c>
      <c r="B48" s="19"/>
      <c r="C48" s="20" t="s">
        <v>747</v>
      </c>
      <c r="D48" s="20" t="s">
        <v>814</v>
      </c>
      <c r="E48" s="20" t="s">
        <v>278</v>
      </c>
      <c r="F48" s="21" t="n">
        <v>32741</v>
      </c>
      <c r="G48" s="22" t="s">
        <v>1034</v>
      </c>
      <c r="H48" s="23"/>
      <c r="I48" s="23"/>
      <c r="J48" s="23"/>
      <c r="K48" s="23" t="n">
        <v>194.7</v>
      </c>
      <c r="L48" s="24"/>
      <c r="M48" s="73" t="n">
        <f aca="false">SUM(H48:J48,K48/1.12)</f>
        <v>173.839285714286</v>
      </c>
      <c r="N48" s="73" t="n">
        <f aca="false">K48/1.12*0.12</f>
        <v>20.8607142857143</v>
      </c>
      <c r="O48" s="73" t="n">
        <f aca="false">-SUM(I48:J48,K48/1.12)*L48</f>
        <v>-0</v>
      </c>
      <c r="P48" s="73" t="n">
        <v>173.84</v>
      </c>
      <c r="Q48" s="25"/>
      <c r="R48" s="25"/>
      <c r="S48" s="25"/>
      <c r="T48" s="26"/>
      <c r="U48" s="26"/>
      <c r="V48" s="26"/>
      <c r="W48" s="26"/>
      <c r="X48" s="26"/>
      <c r="Y48" s="25"/>
      <c r="Z48" s="25"/>
      <c r="AA48" s="25"/>
      <c r="AB48" s="25"/>
      <c r="AC48" s="26"/>
      <c r="AD48" s="26"/>
      <c r="AE48" s="25"/>
      <c r="AF48" s="25"/>
      <c r="AG48" s="73" t="n">
        <f aca="false">-SUM(N48:AF48)</f>
        <v>-194.700714285714</v>
      </c>
      <c r="AH48" s="29" t="n">
        <f aca="false">SUM(H48:K48)+AG48+O48</f>
        <v>-0.000714285714309426</v>
      </c>
    </row>
    <row r="49" s="30" customFormat="true" ht="21.75" hidden="false" customHeight="true" outlineLevel="0" collapsed="false">
      <c r="A49" s="18" t="n">
        <v>43414</v>
      </c>
      <c r="B49" s="19"/>
      <c r="C49" s="20" t="s">
        <v>747</v>
      </c>
      <c r="D49" s="20" t="s">
        <v>814</v>
      </c>
      <c r="E49" s="20" t="s">
        <v>278</v>
      </c>
      <c r="F49" s="21" t="n">
        <v>32759</v>
      </c>
      <c r="G49" s="22" t="s">
        <v>148</v>
      </c>
      <c r="H49" s="23"/>
      <c r="I49" s="23"/>
      <c r="J49" s="23"/>
      <c r="K49" s="23" t="n">
        <v>84</v>
      </c>
      <c r="L49" s="24"/>
      <c r="M49" s="73" t="n">
        <f aca="false">SUM(H49:J49,K49/1.12)</f>
        <v>75</v>
      </c>
      <c r="N49" s="73" t="n">
        <f aca="false">K49/1.12*0.12</f>
        <v>9</v>
      </c>
      <c r="O49" s="73" t="n">
        <f aca="false">-SUM(I49:J49,K49/1.12)*L49</f>
        <v>-0</v>
      </c>
      <c r="P49" s="73" t="n">
        <v>75</v>
      </c>
      <c r="Q49" s="25"/>
      <c r="R49" s="25"/>
      <c r="S49" s="25"/>
      <c r="T49" s="26"/>
      <c r="U49" s="26"/>
      <c r="V49" s="26"/>
      <c r="W49" s="26"/>
      <c r="X49" s="26"/>
      <c r="Y49" s="25"/>
      <c r="Z49" s="25"/>
      <c r="AA49" s="25"/>
      <c r="AB49" s="25"/>
      <c r="AC49" s="26"/>
      <c r="AD49" s="26"/>
      <c r="AE49" s="25"/>
      <c r="AF49" s="25"/>
      <c r="AG49" s="73" t="n">
        <f aca="false">-SUM(N49:AF49)</f>
        <v>-84</v>
      </c>
      <c r="AH49" s="29" t="n">
        <f aca="false">SUM(H49:K49)+AG49+O49</f>
        <v>0</v>
      </c>
    </row>
    <row r="50" s="30" customFormat="true" ht="21.75" hidden="false" customHeight="true" outlineLevel="0" collapsed="false">
      <c r="A50" s="18" t="n">
        <v>43414</v>
      </c>
      <c r="B50" s="19"/>
      <c r="C50" s="20" t="s">
        <v>616</v>
      </c>
      <c r="D50" s="20"/>
      <c r="E50" s="20"/>
      <c r="F50" s="21"/>
      <c r="G50" s="22" t="s">
        <v>646</v>
      </c>
      <c r="H50" s="23" t="n">
        <v>502</v>
      </c>
      <c r="I50" s="23"/>
      <c r="J50" s="23"/>
      <c r="K50" s="23"/>
      <c r="L50" s="24"/>
      <c r="M50" s="73" t="n">
        <f aca="false">SUM(H50:J50,K50/1.12)</f>
        <v>502</v>
      </c>
      <c r="N50" s="73" t="n">
        <f aca="false">K50/1.12*0.12</f>
        <v>0</v>
      </c>
      <c r="O50" s="73" t="n">
        <f aca="false">-SUM(I50:J50,K50/1.12)*L50</f>
        <v>-0</v>
      </c>
      <c r="P50" s="73"/>
      <c r="Q50" s="25"/>
      <c r="R50" s="25"/>
      <c r="S50" s="25"/>
      <c r="T50" s="26"/>
      <c r="U50" s="26"/>
      <c r="V50" s="26"/>
      <c r="W50" s="26"/>
      <c r="X50" s="26"/>
      <c r="Y50" s="25"/>
      <c r="Z50" s="25"/>
      <c r="AA50" s="25"/>
      <c r="AB50" s="25" t="n">
        <v>502</v>
      </c>
      <c r="AC50" s="26"/>
      <c r="AD50" s="26"/>
      <c r="AE50" s="25"/>
      <c r="AF50" s="25"/>
      <c r="AG50" s="73" t="n">
        <f aca="false">-SUM(N50:AF50)</f>
        <v>-502</v>
      </c>
      <c r="AH50" s="29" t="n">
        <f aca="false">SUM(H50:K50)+AG50+O50</f>
        <v>0</v>
      </c>
    </row>
    <row r="51" s="30" customFormat="true" ht="21.75" hidden="false" customHeight="true" outlineLevel="0" collapsed="false">
      <c r="A51" s="18" t="n">
        <v>43414</v>
      </c>
      <c r="B51" s="19"/>
      <c r="C51" s="20" t="s">
        <v>353</v>
      </c>
      <c r="D51" s="20"/>
      <c r="E51" s="20"/>
      <c r="F51" s="21"/>
      <c r="G51" s="22" t="s">
        <v>646</v>
      </c>
      <c r="H51" s="23" t="n">
        <v>502</v>
      </c>
      <c r="I51" s="23"/>
      <c r="J51" s="23"/>
      <c r="K51" s="23"/>
      <c r="L51" s="24"/>
      <c r="M51" s="73" t="n">
        <f aca="false">SUM(H51:J51,K51/1.12)</f>
        <v>502</v>
      </c>
      <c r="N51" s="73" t="n">
        <f aca="false">K51/1.12*0.12</f>
        <v>0</v>
      </c>
      <c r="O51" s="73" t="n">
        <f aca="false">-SUM(I51:J51,K51/1.12)*L51</f>
        <v>-0</v>
      </c>
      <c r="P51" s="73"/>
      <c r="Q51" s="25"/>
      <c r="R51" s="25"/>
      <c r="S51" s="25"/>
      <c r="T51" s="26"/>
      <c r="U51" s="26"/>
      <c r="V51" s="26"/>
      <c r="W51" s="26"/>
      <c r="X51" s="26"/>
      <c r="Y51" s="25"/>
      <c r="Z51" s="25"/>
      <c r="AA51" s="25"/>
      <c r="AB51" s="25" t="n">
        <v>502</v>
      </c>
      <c r="AC51" s="26"/>
      <c r="AD51" s="26"/>
      <c r="AE51" s="25"/>
      <c r="AF51" s="25"/>
      <c r="AG51" s="73" t="n">
        <f aca="false">-SUM(N51:AF51)</f>
        <v>-502</v>
      </c>
      <c r="AH51" s="29" t="n">
        <f aca="false">SUM(H51:K51)+AG51+O51</f>
        <v>0</v>
      </c>
    </row>
    <row r="52" s="30" customFormat="true" ht="21.75" hidden="false" customHeight="true" outlineLevel="0" collapsed="false">
      <c r="A52" s="18" t="n">
        <v>43414</v>
      </c>
      <c r="B52" s="19"/>
      <c r="C52" s="20" t="s">
        <v>747</v>
      </c>
      <c r="D52" s="20" t="s">
        <v>814</v>
      </c>
      <c r="E52" s="20" t="s">
        <v>278</v>
      </c>
      <c r="F52" s="21" t="n">
        <v>87729</v>
      </c>
      <c r="G52" s="22" t="s">
        <v>1035</v>
      </c>
      <c r="H52" s="23"/>
      <c r="I52" s="23"/>
      <c r="J52" s="23"/>
      <c r="K52" s="23" t="n">
        <v>667.23</v>
      </c>
      <c r="L52" s="24"/>
      <c r="M52" s="73" t="n">
        <f aca="false">SUM(H52:J52,K52/1.12)</f>
        <v>595.741071428571</v>
      </c>
      <c r="N52" s="73" t="n">
        <f aca="false">K52/1.12*0.12</f>
        <v>71.4889285714286</v>
      </c>
      <c r="O52" s="73" t="n">
        <f aca="false">-SUM(I52:J52,K52/1.12)*L52</f>
        <v>-0</v>
      </c>
      <c r="P52" s="73" t="n">
        <v>595.74</v>
      </c>
      <c r="Q52" s="25"/>
      <c r="R52" s="25"/>
      <c r="S52" s="25"/>
      <c r="T52" s="26"/>
      <c r="U52" s="26"/>
      <c r="V52" s="26"/>
      <c r="W52" s="26"/>
      <c r="X52" s="26"/>
      <c r="Y52" s="25"/>
      <c r="Z52" s="25"/>
      <c r="AA52" s="25"/>
      <c r="AB52" s="25"/>
      <c r="AC52" s="26"/>
      <c r="AD52" s="26"/>
      <c r="AE52" s="25"/>
      <c r="AF52" s="25"/>
      <c r="AG52" s="73" t="n">
        <f aca="false">-SUM(N52:AF52)</f>
        <v>-667.228928571429</v>
      </c>
      <c r="AH52" s="29" t="n">
        <f aca="false">SUM(H52:K52)+AG52+O52</f>
        <v>0.00107142857143572</v>
      </c>
    </row>
    <row r="53" s="30" customFormat="true" ht="21.75" hidden="false" customHeight="true" outlineLevel="0" collapsed="false">
      <c r="A53" s="18" t="n">
        <v>43414</v>
      </c>
      <c r="B53" s="19"/>
      <c r="C53" s="20" t="s">
        <v>747</v>
      </c>
      <c r="D53" s="20" t="s">
        <v>814</v>
      </c>
      <c r="E53" s="20" t="s">
        <v>278</v>
      </c>
      <c r="F53" s="21" t="n">
        <v>32758</v>
      </c>
      <c r="G53" s="22" t="s">
        <v>1036</v>
      </c>
      <c r="H53" s="23"/>
      <c r="I53" s="23"/>
      <c r="J53" s="23"/>
      <c r="K53" s="23" t="n">
        <v>132.76</v>
      </c>
      <c r="L53" s="24"/>
      <c r="M53" s="73" t="n">
        <f aca="false">SUM(H53:J53,K53/1.12)</f>
        <v>118.535714285714</v>
      </c>
      <c r="N53" s="73" t="n">
        <f aca="false">K53/1.12*0.12</f>
        <v>14.2242857142857</v>
      </c>
      <c r="O53" s="73" t="n">
        <f aca="false">-SUM(I53:J53,K53/1.12)*L53</f>
        <v>-0</v>
      </c>
      <c r="P53" s="73" t="n">
        <v>118.54</v>
      </c>
      <c r="Q53" s="25"/>
      <c r="R53" s="25"/>
      <c r="S53" s="25"/>
      <c r="T53" s="26"/>
      <c r="U53" s="26"/>
      <c r="V53" s="26"/>
      <c r="W53" s="26"/>
      <c r="X53" s="26"/>
      <c r="Y53" s="25"/>
      <c r="Z53" s="25"/>
      <c r="AA53" s="25"/>
      <c r="AB53" s="25"/>
      <c r="AC53" s="26"/>
      <c r="AD53" s="26"/>
      <c r="AE53" s="25"/>
      <c r="AF53" s="25"/>
      <c r="AG53" s="73" t="n">
        <f aca="false">-SUM(N53:AF53)</f>
        <v>-132.764285714286</v>
      </c>
      <c r="AH53" s="29" t="n">
        <f aca="false">SUM(H53:K53)+AG53+O53</f>
        <v>-0.00428571428571445</v>
      </c>
    </row>
    <row r="54" s="30" customFormat="true" ht="21.75" hidden="false" customHeight="true" outlineLevel="0" collapsed="false">
      <c r="A54" s="18" t="n">
        <v>43415</v>
      </c>
      <c r="B54" s="19"/>
      <c r="C54" s="20" t="s">
        <v>353</v>
      </c>
      <c r="D54" s="20"/>
      <c r="E54" s="20"/>
      <c r="F54" s="21"/>
      <c r="G54" s="22" t="s">
        <v>646</v>
      </c>
      <c r="H54" s="23" t="n">
        <v>502</v>
      </c>
      <c r="I54" s="23"/>
      <c r="J54" s="23"/>
      <c r="K54" s="23"/>
      <c r="L54" s="24"/>
      <c r="M54" s="73" t="n">
        <f aca="false">SUM(H54:J54,K54/1.12)</f>
        <v>502</v>
      </c>
      <c r="N54" s="73" t="n">
        <f aca="false">K54/1.12*0.12</f>
        <v>0</v>
      </c>
      <c r="O54" s="73" t="n">
        <f aca="false">-SUM(I54:J54,K54/1.12)*L54</f>
        <v>-0</v>
      </c>
      <c r="P54" s="73"/>
      <c r="Q54" s="25"/>
      <c r="R54" s="25"/>
      <c r="S54" s="25"/>
      <c r="T54" s="26"/>
      <c r="U54" s="26"/>
      <c r="V54" s="26"/>
      <c r="W54" s="26"/>
      <c r="X54" s="26"/>
      <c r="Y54" s="25"/>
      <c r="Z54" s="25"/>
      <c r="AA54" s="25"/>
      <c r="AB54" s="25" t="n">
        <v>502</v>
      </c>
      <c r="AC54" s="26"/>
      <c r="AD54" s="26"/>
      <c r="AE54" s="25"/>
      <c r="AF54" s="25"/>
      <c r="AG54" s="73" t="n">
        <f aca="false">-SUM(N54:AF54)</f>
        <v>-502</v>
      </c>
      <c r="AH54" s="29" t="n">
        <f aca="false">SUM(H54:K54)+AG54+O54</f>
        <v>0</v>
      </c>
    </row>
    <row r="55" s="30" customFormat="true" ht="21.75" hidden="false" customHeight="true" outlineLevel="0" collapsed="false">
      <c r="A55" s="18" t="n">
        <v>43415</v>
      </c>
      <c r="B55" s="19"/>
      <c r="C55" s="20" t="s">
        <v>707</v>
      </c>
      <c r="D55" s="20" t="s">
        <v>708</v>
      </c>
      <c r="E55" s="20" t="s">
        <v>709</v>
      </c>
      <c r="F55" s="21" t="n">
        <v>125652</v>
      </c>
      <c r="G55" s="22" t="s">
        <v>1037</v>
      </c>
      <c r="H55" s="23"/>
      <c r="I55" s="23"/>
      <c r="J55" s="23"/>
      <c r="K55" s="23" t="n">
        <v>360</v>
      </c>
      <c r="L55" s="24"/>
      <c r="M55" s="73" t="n">
        <f aca="false">SUM(H55:J55,K55/1.12)</f>
        <v>321.428571428571</v>
      </c>
      <c r="N55" s="73" t="n">
        <f aca="false">K55/1.12*0.12</f>
        <v>38.5714285714286</v>
      </c>
      <c r="O55" s="73" t="n">
        <f aca="false">-SUM(I55:J55,K55/1.12)*L55</f>
        <v>-0</v>
      </c>
      <c r="P55" s="73"/>
      <c r="Q55" s="25" t="n">
        <v>321.43</v>
      </c>
      <c r="R55" s="25"/>
      <c r="S55" s="25"/>
      <c r="T55" s="26"/>
      <c r="U55" s="26"/>
      <c r="V55" s="26"/>
      <c r="W55" s="26"/>
      <c r="X55" s="26"/>
      <c r="Y55" s="25"/>
      <c r="Z55" s="25"/>
      <c r="AA55" s="25"/>
      <c r="AB55" s="25"/>
      <c r="AC55" s="26"/>
      <c r="AD55" s="26"/>
      <c r="AE55" s="25"/>
      <c r="AF55" s="25"/>
      <c r="AG55" s="73" t="n">
        <f aca="false">-SUM(N55:AF55)</f>
        <v>-360.001428571429</v>
      </c>
      <c r="AH55" s="29" t="n">
        <f aca="false">SUM(H55:K55)+AG55+O55</f>
        <v>-0.00142857142856201</v>
      </c>
    </row>
    <row r="56" s="30" customFormat="true" ht="21.75" hidden="false" customHeight="true" outlineLevel="0" collapsed="false">
      <c r="A56" s="18" t="n">
        <v>43416</v>
      </c>
      <c r="B56" s="19"/>
      <c r="C56" s="20" t="s">
        <v>45</v>
      </c>
      <c r="D56" s="20"/>
      <c r="E56" s="20"/>
      <c r="F56" s="21"/>
      <c r="G56" s="22" t="s">
        <v>1038</v>
      </c>
      <c r="H56" s="23" t="n">
        <v>50</v>
      </c>
      <c r="I56" s="23"/>
      <c r="J56" s="23"/>
      <c r="K56" s="23"/>
      <c r="L56" s="24"/>
      <c r="M56" s="73" t="n">
        <f aca="false">SUM(H56:J56,K56/1.12)</f>
        <v>50</v>
      </c>
      <c r="N56" s="73" t="n">
        <f aca="false">K56/1.12*0.12</f>
        <v>0</v>
      </c>
      <c r="O56" s="73" t="n">
        <f aca="false">-SUM(I56:J56,K56/1.12)*L56</f>
        <v>-0</v>
      </c>
      <c r="P56" s="73"/>
      <c r="Q56" s="25"/>
      <c r="R56" s="25"/>
      <c r="S56" s="25"/>
      <c r="T56" s="26"/>
      <c r="U56" s="26"/>
      <c r="V56" s="26"/>
      <c r="W56" s="26"/>
      <c r="X56" s="26"/>
      <c r="Y56" s="25"/>
      <c r="Z56" s="25"/>
      <c r="AA56" s="25" t="n">
        <v>50</v>
      </c>
      <c r="AB56" s="25"/>
      <c r="AC56" s="26"/>
      <c r="AD56" s="26"/>
      <c r="AE56" s="25"/>
      <c r="AF56" s="25"/>
      <c r="AG56" s="73" t="n">
        <f aca="false">-SUM(N56:AF56)</f>
        <v>-50</v>
      </c>
      <c r="AH56" s="29" t="n">
        <f aca="false">SUM(H56:K56)+AG56+O56</f>
        <v>0</v>
      </c>
    </row>
    <row r="57" s="30" customFormat="true" ht="21.75" hidden="false" customHeight="true" outlineLevel="0" collapsed="false">
      <c r="A57" s="18" t="n">
        <v>43416</v>
      </c>
      <c r="B57" s="19"/>
      <c r="C57" s="20" t="s">
        <v>63</v>
      </c>
      <c r="D57" s="20" t="s">
        <v>64</v>
      </c>
      <c r="E57" s="20" t="s">
        <v>120</v>
      </c>
      <c r="F57" s="21" t="n">
        <v>136798</v>
      </c>
      <c r="G57" s="22" t="s">
        <v>1039</v>
      </c>
      <c r="H57" s="23"/>
      <c r="I57" s="23"/>
      <c r="J57" s="23" t="n">
        <v>415.05</v>
      </c>
      <c r="K57" s="23"/>
      <c r="L57" s="24"/>
      <c r="M57" s="73" t="n">
        <f aca="false">SUM(H57:J57,K57/1.12)</f>
        <v>415.05</v>
      </c>
      <c r="N57" s="73" t="n">
        <f aca="false">K57/1.12*0.12</f>
        <v>0</v>
      </c>
      <c r="O57" s="73" t="n">
        <f aca="false">-SUM(I57:J57,K57/1.12)*L57</f>
        <v>-0</v>
      </c>
      <c r="P57" s="73" t="n">
        <v>415.05</v>
      </c>
      <c r="Q57" s="25"/>
      <c r="R57" s="25"/>
      <c r="S57" s="25"/>
      <c r="T57" s="26"/>
      <c r="U57" s="26"/>
      <c r="V57" s="26"/>
      <c r="W57" s="26"/>
      <c r="X57" s="26"/>
      <c r="Y57" s="25"/>
      <c r="Z57" s="25"/>
      <c r="AA57" s="25"/>
      <c r="AB57" s="25"/>
      <c r="AC57" s="26"/>
      <c r="AD57" s="26"/>
      <c r="AE57" s="25"/>
      <c r="AF57" s="25"/>
      <c r="AG57" s="73" t="n">
        <f aca="false">-SUM(N57:AF57)</f>
        <v>-415.05</v>
      </c>
      <c r="AH57" s="29" t="n">
        <f aca="false">SUM(H57:K57)+AG57+O57</f>
        <v>0</v>
      </c>
    </row>
    <row r="58" s="30" customFormat="true" ht="21.75" hidden="false" customHeight="true" outlineLevel="0" collapsed="false">
      <c r="A58" s="18" t="n">
        <v>43416</v>
      </c>
      <c r="B58" s="19"/>
      <c r="C58" s="20" t="s">
        <v>63</v>
      </c>
      <c r="D58" s="20" t="s">
        <v>64</v>
      </c>
      <c r="E58" s="20" t="s">
        <v>120</v>
      </c>
      <c r="F58" s="21" t="n">
        <v>136798</v>
      </c>
      <c r="G58" s="22" t="s">
        <v>1040</v>
      </c>
      <c r="H58" s="23"/>
      <c r="I58" s="23"/>
      <c r="J58" s="23"/>
      <c r="K58" s="23" t="n">
        <v>1107.1</v>
      </c>
      <c r="L58" s="24"/>
      <c r="M58" s="73" t="n">
        <f aca="false">SUM(H58:J58,K58/1.12)</f>
        <v>988.482142857143</v>
      </c>
      <c r="N58" s="73" t="n">
        <f aca="false">K58/1.12*0.12</f>
        <v>118.617857142857</v>
      </c>
      <c r="O58" s="73" t="n">
        <f aca="false">-SUM(I58:J58,K58/1.12)*L58</f>
        <v>-0</v>
      </c>
      <c r="P58" s="73" t="n">
        <v>988.48</v>
      </c>
      <c r="Q58" s="25"/>
      <c r="R58" s="25"/>
      <c r="S58" s="25"/>
      <c r="T58" s="26"/>
      <c r="U58" s="26"/>
      <c r="V58" s="26"/>
      <c r="W58" s="26"/>
      <c r="X58" s="26"/>
      <c r="Y58" s="25"/>
      <c r="Z58" s="25"/>
      <c r="AA58" s="25"/>
      <c r="AB58" s="25"/>
      <c r="AC58" s="26"/>
      <c r="AD58" s="26"/>
      <c r="AE58" s="25"/>
      <c r="AF58" s="25"/>
      <c r="AG58" s="73" t="n">
        <f aca="false">-SUM(N58:AF58)</f>
        <v>-1107.09785714286</v>
      </c>
      <c r="AH58" s="29" t="n">
        <f aca="false">SUM(H58:K58)+AG58+O58</f>
        <v>0.00214285714287143</v>
      </c>
    </row>
    <row r="59" s="30" customFormat="true" ht="21.75" hidden="false" customHeight="true" outlineLevel="0" collapsed="false">
      <c r="A59" s="18" t="n">
        <v>43416</v>
      </c>
      <c r="B59" s="19"/>
      <c r="C59" s="20" t="s">
        <v>616</v>
      </c>
      <c r="D59" s="20"/>
      <c r="E59" s="20"/>
      <c r="F59" s="21"/>
      <c r="G59" s="22" t="s">
        <v>646</v>
      </c>
      <c r="H59" s="23" t="n">
        <v>502</v>
      </c>
      <c r="I59" s="23"/>
      <c r="J59" s="23"/>
      <c r="K59" s="23"/>
      <c r="L59" s="24"/>
      <c r="M59" s="73" t="n">
        <f aca="false">SUM(H59:J59,K59/1.12)</f>
        <v>502</v>
      </c>
      <c r="N59" s="73" t="n">
        <f aca="false">K59/1.12*0.12</f>
        <v>0</v>
      </c>
      <c r="O59" s="73" t="n">
        <f aca="false">-SUM(I59:J59,K59/1.12)*L59</f>
        <v>-0</v>
      </c>
      <c r="P59" s="73"/>
      <c r="Q59" s="25"/>
      <c r="R59" s="25"/>
      <c r="S59" s="25"/>
      <c r="T59" s="26"/>
      <c r="U59" s="26"/>
      <c r="V59" s="26"/>
      <c r="W59" s="26"/>
      <c r="X59" s="26"/>
      <c r="Y59" s="25"/>
      <c r="Z59" s="25"/>
      <c r="AA59" s="25"/>
      <c r="AB59" s="25" t="n">
        <v>502</v>
      </c>
      <c r="AC59" s="26"/>
      <c r="AD59" s="26"/>
      <c r="AE59" s="25"/>
      <c r="AF59" s="25"/>
      <c r="AG59" s="73" t="n">
        <f aca="false">-SUM(N59:AF59)</f>
        <v>-502</v>
      </c>
      <c r="AH59" s="29" t="n">
        <f aca="false">SUM(H59:K59)+AG59+O59</f>
        <v>0</v>
      </c>
    </row>
    <row r="60" s="30" customFormat="true" ht="21.75" hidden="false" customHeight="true" outlineLevel="0" collapsed="false">
      <c r="A60" s="18" t="n">
        <v>43416</v>
      </c>
      <c r="B60" s="19"/>
      <c r="C60" s="20" t="s">
        <v>926</v>
      </c>
      <c r="D60" s="20"/>
      <c r="E60" s="20"/>
      <c r="F60" s="21"/>
      <c r="G60" s="22" t="s">
        <v>1004</v>
      </c>
      <c r="H60" s="23"/>
      <c r="I60" s="23"/>
      <c r="J60" s="23" t="n">
        <v>990</v>
      </c>
      <c r="K60" s="23"/>
      <c r="L60" s="24"/>
      <c r="M60" s="73" t="n">
        <f aca="false">SUM(H60:J60,K60/1.12)</f>
        <v>990</v>
      </c>
      <c r="N60" s="73" t="n">
        <f aca="false">K60/1.12*0.12</f>
        <v>0</v>
      </c>
      <c r="O60" s="73" t="n">
        <f aca="false">-SUM(I60:J60,K60/1.12)*L60</f>
        <v>-0</v>
      </c>
      <c r="P60" s="73" t="n">
        <v>990</v>
      </c>
      <c r="Q60" s="25"/>
      <c r="R60" s="25"/>
      <c r="S60" s="25"/>
      <c r="T60" s="26"/>
      <c r="U60" s="26"/>
      <c r="V60" s="26"/>
      <c r="W60" s="26"/>
      <c r="X60" s="26"/>
      <c r="Y60" s="25"/>
      <c r="Z60" s="25"/>
      <c r="AA60" s="25"/>
      <c r="AB60" s="25"/>
      <c r="AC60" s="26"/>
      <c r="AD60" s="26"/>
      <c r="AE60" s="25"/>
      <c r="AF60" s="25"/>
      <c r="AG60" s="73" t="n">
        <f aca="false">-SUM(N60:AF60)</f>
        <v>-990</v>
      </c>
      <c r="AH60" s="29" t="n">
        <f aca="false">SUM(H60:K60)+AG60+O60</f>
        <v>0</v>
      </c>
    </row>
    <row r="61" s="30" customFormat="true" ht="21.75" hidden="false" customHeight="true" outlineLevel="0" collapsed="false">
      <c r="A61" s="18" t="n">
        <v>43416</v>
      </c>
      <c r="B61" s="19"/>
      <c r="C61" s="20" t="s">
        <v>59</v>
      </c>
      <c r="D61" s="20" t="s">
        <v>60</v>
      </c>
      <c r="E61" s="20" t="s">
        <v>120</v>
      </c>
      <c r="F61" s="21" t="n">
        <v>710088</v>
      </c>
      <c r="G61" s="22" t="s">
        <v>994</v>
      </c>
      <c r="H61" s="23"/>
      <c r="I61" s="23"/>
      <c r="J61" s="23"/>
      <c r="K61" s="23" t="n">
        <v>47.5</v>
      </c>
      <c r="L61" s="24"/>
      <c r="M61" s="73" t="n">
        <f aca="false">SUM(H61:J61,K61/1.12)</f>
        <v>42.4107142857143</v>
      </c>
      <c r="N61" s="73" t="n">
        <f aca="false">K61/1.12*0.12</f>
        <v>5.08928571428571</v>
      </c>
      <c r="O61" s="73" t="n">
        <f aca="false">-SUM(I61:J61,K61/1.12)*L61</f>
        <v>-0</v>
      </c>
      <c r="P61" s="73"/>
      <c r="Q61" s="25"/>
      <c r="R61" s="25"/>
      <c r="S61" s="25"/>
      <c r="T61" s="26"/>
      <c r="U61" s="26"/>
      <c r="V61" s="26"/>
      <c r="W61" s="26"/>
      <c r="X61" s="26"/>
      <c r="Y61" s="25"/>
      <c r="Z61" s="25" t="n">
        <v>42.41</v>
      </c>
      <c r="AA61" s="25"/>
      <c r="AB61" s="25"/>
      <c r="AC61" s="26"/>
      <c r="AD61" s="26"/>
      <c r="AE61" s="25"/>
      <c r="AF61" s="25"/>
      <c r="AG61" s="73" t="n">
        <f aca="false">-SUM(N61:AF61)</f>
        <v>-47.4992857142857</v>
      </c>
      <c r="AH61" s="29" t="n">
        <f aca="false">SUM(H61:K61)+AG61+O61</f>
        <v>0.00071428571428811</v>
      </c>
    </row>
    <row r="62" s="30" customFormat="true" ht="21.75" hidden="false" customHeight="true" outlineLevel="0" collapsed="false">
      <c r="A62" s="18" t="n">
        <v>43417</v>
      </c>
      <c r="B62" s="19"/>
      <c r="C62" s="20" t="s">
        <v>707</v>
      </c>
      <c r="D62" s="20" t="s">
        <v>708</v>
      </c>
      <c r="E62" s="20" t="s">
        <v>709</v>
      </c>
      <c r="F62" s="21" t="n">
        <v>127013</v>
      </c>
      <c r="G62" s="22" t="s">
        <v>40</v>
      </c>
      <c r="H62" s="23"/>
      <c r="I62" s="23"/>
      <c r="J62" s="23"/>
      <c r="K62" s="23" t="n">
        <v>180</v>
      </c>
      <c r="L62" s="24"/>
      <c r="M62" s="73" t="n">
        <f aca="false">SUM(H62:J62,K62/1.12)</f>
        <v>160.714285714286</v>
      </c>
      <c r="N62" s="73" t="n">
        <f aca="false">K62/1.12*0.12</f>
        <v>19.2857142857143</v>
      </c>
      <c r="O62" s="73" t="n">
        <f aca="false">-SUM(I62:J62,K62/1.12)*L62</f>
        <v>-0</v>
      </c>
      <c r="P62" s="73"/>
      <c r="Q62" s="25" t="n">
        <v>160.71</v>
      </c>
      <c r="R62" s="25"/>
      <c r="S62" s="25"/>
      <c r="T62" s="26"/>
      <c r="U62" s="26"/>
      <c r="V62" s="26"/>
      <c r="W62" s="26"/>
      <c r="X62" s="26"/>
      <c r="Y62" s="25"/>
      <c r="Z62" s="25"/>
      <c r="AA62" s="25"/>
      <c r="AB62" s="25"/>
      <c r="AC62" s="26"/>
      <c r="AD62" s="26"/>
      <c r="AE62" s="25"/>
      <c r="AF62" s="25"/>
      <c r="AG62" s="73" t="n">
        <f aca="false">-SUM(N62:AF62)</f>
        <v>-179.995714285714</v>
      </c>
      <c r="AH62" s="29" t="n">
        <f aca="false">SUM(H62:K62)+AG62+O62</f>
        <v>0.00428571428571445</v>
      </c>
    </row>
    <row r="63" s="30" customFormat="true" ht="21.75" hidden="false" customHeight="true" outlineLevel="0" collapsed="false">
      <c r="A63" s="18" t="n">
        <v>43417</v>
      </c>
      <c r="B63" s="19"/>
      <c r="C63" s="20" t="s">
        <v>63</v>
      </c>
      <c r="D63" s="20" t="s">
        <v>64</v>
      </c>
      <c r="E63" s="20" t="s">
        <v>120</v>
      </c>
      <c r="F63" s="21" t="n">
        <v>136251</v>
      </c>
      <c r="G63" s="22" t="s">
        <v>1041</v>
      </c>
      <c r="H63" s="23"/>
      <c r="I63" s="23"/>
      <c r="J63" s="23" t="n">
        <v>662.45</v>
      </c>
      <c r="K63" s="23"/>
      <c r="L63" s="24"/>
      <c r="M63" s="73" t="n">
        <f aca="false">SUM(H63:J63,K63/1.12)</f>
        <v>662.45</v>
      </c>
      <c r="N63" s="73" t="n">
        <f aca="false">K63/1.12*0.12</f>
        <v>0</v>
      </c>
      <c r="O63" s="73" t="n">
        <f aca="false">-SUM(I63:J63,K63/1.12)*L63</f>
        <v>-0</v>
      </c>
      <c r="P63" s="73" t="n">
        <v>662.45</v>
      </c>
      <c r="Q63" s="25"/>
      <c r="R63" s="25"/>
      <c r="S63" s="25"/>
      <c r="T63" s="26"/>
      <c r="U63" s="26"/>
      <c r="V63" s="26"/>
      <c r="W63" s="26"/>
      <c r="X63" s="26"/>
      <c r="Y63" s="25"/>
      <c r="Z63" s="25"/>
      <c r="AA63" s="25"/>
      <c r="AB63" s="25"/>
      <c r="AC63" s="26"/>
      <c r="AD63" s="26"/>
      <c r="AE63" s="25"/>
      <c r="AF63" s="25"/>
      <c r="AG63" s="73" t="n">
        <f aca="false">-SUM(N63:AF63)</f>
        <v>-662.45</v>
      </c>
      <c r="AH63" s="29" t="n">
        <f aca="false">SUM(H63:K63)+AG63+O63</f>
        <v>0</v>
      </c>
    </row>
    <row r="64" s="30" customFormat="true" ht="21.75" hidden="false" customHeight="true" outlineLevel="0" collapsed="false">
      <c r="A64" s="18" t="n">
        <v>43417</v>
      </c>
      <c r="B64" s="19"/>
      <c r="C64" s="20" t="s">
        <v>63</v>
      </c>
      <c r="D64" s="20" t="s">
        <v>64</v>
      </c>
      <c r="E64" s="20" t="s">
        <v>120</v>
      </c>
      <c r="F64" s="21" t="n">
        <v>136251</v>
      </c>
      <c r="G64" s="22" t="s">
        <v>1042</v>
      </c>
      <c r="H64" s="23"/>
      <c r="I64" s="23"/>
      <c r="J64" s="23"/>
      <c r="K64" s="23" t="n">
        <f aca="false">1081.03+129.72</f>
        <v>1210.75</v>
      </c>
      <c r="L64" s="24"/>
      <c r="M64" s="73" t="n">
        <f aca="false">SUM(H64:J64,K64/1.12)</f>
        <v>1081.02678571429</v>
      </c>
      <c r="N64" s="73" t="n">
        <f aca="false">K64/1.12*0.12</f>
        <v>129.723214285714</v>
      </c>
      <c r="O64" s="73" t="n">
        <f aca="false">-SUM(I64:J64,K64/1.12)*L64</f>
        <v>-0</v>
      </c>
      <c r="P64" s="73" t="n">
        <v>1081.03</v>
      </c>
      <c r="Q64" s="25"/>
      <c r="R64" s="25"/>
      <c r="S64" s="25"/>
      <c r="T64" s="26"/>
      <c r="U64" s="26"/>
      <c r="V64" s="26"/>
      <c r="W64" s="26"/>
      <c r="X64" s="26"/>
      <c r="Y64" s="25"/>
      <c r="Z64" s="25"/>
      <c r="AA64" s="25"/>
      <c r="AB64" s="25"/>
      <c r="AC64" s="26"/>
      <c r="AD64" s="26"/>
      <c r="AE64" s="25"/>
      <c r="AF64" s="25"/>
      <c r="AG64" s="73" t="n">
        <f aca="false">-SUM(N64:AF64)</f>
        <v>-1210.75321428571</v>
      </c>
      <c r="AH64" s="29" t="n">
        <f aca="false">SUM(H64:K64)+AG64+O64</f>
        <v>-0.00321428571419347</v>
      </c>
    </row>
    <row r="65" s="30" customFormat="true" ht="21.75" hidden="false" customHeight="true" outlineLevel="0" collapsed="false">
      <c r="A65" s="18" t="n">
        <v>43417</v>
      </c>
      <c r="B65" s="19"/>
      <c r="C65" s="20" t="s">
        <v>68</v>
      </c>
      <c r="D65" s="20"/>
      <c r="E65" s="20"/>
      <c r="F65" s="21"/>
      <c r="G65" s="22" t="s">
        <v>744</v>
      </c>
      <c r="H65" s="23" t="n">
        <v>40</v>
      </c>
      <c r="I65" s="23"/>
      <c r="J65" s="23"/>
      <c r="K65" s="23"/>
      <c r="L65" s="24"/>
      <c r="M65" s="73" t="n">
        <f aca="false">SUM(H65:J65,K65/1.12)</f>
        <v>40</v>
      </c>
      <c r="N65" s="73" t="n">
        <f aca="false">K65/1.12*0.12</f>
        <v>0</v>
      </c>
      <c r="O65" s="73" t="n">
        <f aca="false">-SUM(I65:J65,K65/1.12)*L65</f>
        <v>-0</v>
      </c>
      <c r="P65" s="73"/>
      <c r="Q65" s="25"/>
      <c r="R65" s="25"/>
      <c r="S65" s="25"/>
      <c r="T65" s="26"/>
      <c r="U65" s="26"/>
      <c r="V65" s="26"/>
      <c r="W65" s="26"/>
      <c r="X65" s="26"/>
      <c r="Y65" s="25"/>
      <c r="Z65" s="25"/>
      <c r="AA65" s="25" t="n">
        <v>40</v>
      </c>
      <c r="AB65" s="25"/>
      <c r="AC65" s="26"/>
      <c r="AD65" s="26"/>
      <c r="AE65" s="25"/>
      <c r="AF65" s="25"/>
      <c r="AG65" s="73" t="n">
        <f aca="false">-SUM(N65:AF65)</f>
        <v>-40</v>
      </c>
      <c r="AH65" s="29" t="n">
        <f aca="false">SUM(H65:K65)+AG65+O65</f>
        <v>0</v>
      </c>
    </row>
    <row r="66" s="30" customFormat="true" ht="21.75" hidden="false" customHeight="true" outlineLevel="0" collapsed="false">
      <c r="A66" s="18" t="n">
        <v>43418</v>
      </c>
      <c r="B66" s="19"/>
      <c r="C66" s="20" t="s">
        <v>1043</v>
      </c>
      <c r="D66" s="20" t="s">
        <v>88</v>
      </c>
      <c r="E66" s="20" t="s">
        <v>43</v>
      </c>
      <c r="F66" s="21" t="n">
        <v>2747</v>
      </c>
      <c r="G66" s="22" t="s">
        <v>1044</v>
      </c>
      <c r="H66" s="23"/>
      <c r="I66" s="23"/>
      <c r="J66" s="23" t="n">
        <v>1905</v>
      </c>
      <c r="K66" s="23"/>
      <c r="L66" s="24"/>
      <c r="M66" s="73" t="n">
        <f aca="false">SUM(H66:J66,K66/1.12)</f>
        <v>1905</v>
      </c>
      <c r="N66" s="73" t="n">
        <f aca="false">K66/1.12*0.12</f>
        <v>0</v>
      </c>
      <c r="O66" s="73" t="n">
        <f aca="false">-SUM(I66:J66,K66/1.12)*L66</f>
        <v>-0</v>
      </c>
      <c r="P66" s="73" t="n">
        <v>1905</v>
      </c>
      <c r="Q66" s="25"/>
      <c r="R66" s="25"/>
      <c r="S66" s="25"/>
      <c r="T66" s="26"/>
      <c r="U66" s="26"/>
      <c r="V66" s="26"/>
      <c r="W66" s="26"/>
      <c r="X66" s="26"/>
      <c r="Y66" s="25"/>
      <c r="Z66" s="25"/>
      <c r="AA66" s="25"/>
      <c r="AB66" s="25"/>
      <c r="AC66" s="26"/>
      <c r="AD66" s="26"/>
      <c r="AE66" s="25"/>
      <c r="AF66" s="25"/>
      <c r="AG66" s="73" t="n">
        <f aca="false">-SUM(N66:AF66)</f>
        <v>-1905</v>
      </c>
      <c r="AH66" s="29" t="n">
        <f aca="false">SUM(H66:K66)+AG66+O66</f>
        <v>0</v>
      </c>
    </row>
    <row r="67" s="30" customFormat="true" ht="21.75" hidden="false" customHeight="true" outlineLevel="0" collapsed="false">
      <c r="A67" s="18" t="n">
        <v>43418</v>
      </c>
      <c r="B67" s="19"/>
      <c r="C67" s="20" t="s">
        <v>45</v>
      </c>
      <c r="D67" s="20"/>
      <c r="E67" s="20"/>
      <c r="F67" s="21"/>
      <c r="G67" s="22" t="s">
        <v>1045</v>
      </c>
      <c r="H67" s="23" t="n">
        <v>100</v>
      </c>
      <c r="I67" s="23"/>
      <c r="J67" s="23"/>
      <c r="K67" s="23"/>
      <c r="L67" s="24"/>
      <c r="M67" s="73" t="n">
        <f aca="false">SUM(H67:J67,K67/1.12)</f>
        <v>100</v>
      </c>
      <c r="N67" s="73" t="n">
        <f aca="false">K67/1.12*0.12</f>
        <v>0</v>
      </c>
      <c r="O67" s="73" t="n">
        <f aca="false">-SUM(I67:J67,K67/1.12)*L67</f>
        <v>-0</v>
      </c>
      <c r="P67" s="73"/>
      <c r="Q67" s="25"/>
      <c r="R67" s="25"/>
      <c r="S67" s="25"/>
      <c r="T67" s="26"/>
      <c r="U67" s="26"/>
      <c r="V67" s="26"/>
      <c r="W67" s="26"/>
      <c r="X67" s="26"/>
      <c r="Y67" s="25"/>
      <c r="Z67" s="25"/>
      <c r="AA67" s="25" t="n">
        <v>100</v>
      </c>
      <c r="AB67" s="25"/>
      <c r="AC67" s="26"/>
      <c r="AD67" s="26"/>
      <c r="AE67" s="25"/>
      <c r="AF67" s="25"/>
      <c r="AG67" s="73" t="n">
        <f aca="false">-SUM(N67:AF67)</f>
        <v>-100</v>
      </c>
      <c r="AH67" s="29" t="n">
        <f aca="false">SUM(H67:K67)+AG67+O67</f>
        <v>0</v>
      </c>
    </row>
    <row r="68" s="30" customFormat="true" ht="21.75" hidden="false" customHeight="true" outlineLevel="0" collapsed="false">
      <c r="A68" s="18" t="n">
        <v>43418</v>
      </c>
      <c r="B68" s="19"/>
      <c r="C68" s="20" t="s">
        <v>707</v>
      </c>
      <c r="D68" s="20" t="s">
        <v>708</v>
      </c>
      <c r="E68" s="20" t="s">
        <v>709</v>
      </c>
      <c r="F68" s="21" t="n">
        <v>127063</v>
      </c>
      <c r="G68" s="22" t="s">
        <v>40</v>
      </c>
      <c r="H68" s="23"/>
      <c r="I68" s="23"/>
      <c r="J68" s="23"/>
      <c r="K68" s="23" t="n">
        <v>180</v>
      </c>
      <c r="L68" s="24"/>
      <c r="M68" s="73" t="n">
        <f aca="false">SUM(H68:J68,K68/1.12)</f>
        <v>160.714285714286</v>
      </c>
      <c r="N68" s="73" t="n">
        <f aca="false">K68/1.12*0.12</f>
        <v>19.2857142857143</v>
      </c>
      <c r="O68" s="73" t="n">
        <f aca="false">-SUM(I68:J68,K68/1.12)*L68</f>
        <v>-0</v>
      </c>
      <c r="P68" s="73"/>
      <c r="Q68" s="25" t="n">
        <v>160.71</v>
      </c>
      <c r="R68" s="25"/>
      <c r="S68" s="25"/>
      <c r="T68" s="26"/>
      <c r="U68" s="26"/>
      <c r="V68" s="26"/>
      <c r="W68" s="26"/>
      <c r="X68" s="26"/>
      <c r="Y68" s="25"/>
      <c r="Z68" s="25"/>
      <c r="AA68" s="25"/>
      <c r="AB68" s="25"/>
      <c r="AC68" s="26"/>
      <c r="AD68" s="26"/>
      <c r="AE68" s="25"/>
      <c r="AF68" s="25"/>
      <c r="AG68" s="73" t="n">
        <f aca="false">-SUM(N68:AF68)</f>
        <v>-179.995714285714</v>
      </c>
      <c r="AH68" s="29" t="n">
        <f aca="false">SUM(H68:K68)+AG68+O68</f>
        <v>0.00428571428571445</v>
      </c>
    </row>
    <row r="69" s="30" customFormat="true" ht="21.75" hidden="false" customHeight="true" outlineLevel="0" collapsed="false">
      <c r="A69" s="18" t="n">
        <v>43418</v>
      </c>
      <c r="B69" s="19"/>
      <c r="C69" s="20" t="s">
        <v>616</v>
      </c>
      <c r="D69" s="20"/>
      <c r="E69" s="20"/>
      <c r="F69" s="21"/>
      <c r="G69" s="22" t="s">
        <v>646</v>
      </c>
      <c r="H69" s="23" t="n">
        <v>502</v>
      </c>
      <c r="I69" s="23"/>
      <c r="J69" s="23"/>
      <c r="K69" s="23"/>
      <c r="L69" s="24"/>
      <c r="M69" s="73" t="n">
        <f aca="false">SUM(H69:J69,K69/1.12)</f>
        <v>502</v>
      </c>
      <c r="N69" s="73" t="n">
        <f aca="false">K69/1.12*0.12</f>
        <v>0</v>
      </c>
      <c r="O69" s="73" t="n">
        <f aca="false">-SUM(I69:J69,K69/1.12)*L69</f>
        <v>-0</v>
      </c>
      <c r="P69" s="73"/>
      <c r="Q69" s="25"/>
      <c r="R69" s="25"/>
      <c r="S69" s="25"/>
      <c r="T69" s="26"/>
      <c r="U69" s="26"/>
      <c r="V69" s="26"/>
      <c r="W69" s="26"/>
      <c r="X69" s="26"/>
      <c r="Y69" s="25"/>
      <c r="Z69" s="25"/>
      <c r="AA69" s="25"/>
      <c r="AB69" s="25" t="n">
        <v>502</v>
      </c>
      <c r="AC69" s="26"/>
      <c r="AD69" s="26"/>
      <c r="AE69" s="25"/>
      <c r="AF69" s="25"/>
      <c r="AG69" s="73" t="n">
        <f aca="false">-SUM(N69:AF69)</f>
        <v>-502</v>
      </c>
      <c r="AH69" s="29" t="n">
        <f aca="false">SUM(H69:K69)+AG69+O69</f>
        <v>0</v>
      </c>
    </row>
    <row r="70" s="46" customFormat="true" ht="21.75" hidden="false" customHeight="true" outlineLevel="0" collapsed="false">
      <c r="A70" s="33" t="n">
        <v>43419</v>
      </c>
      <c r="B70" s="34"/>
      <c r="C70" s="36" t="s">
        <v>707</v>
      </c>
      <c r="D70" s="36" t="s">
        <v>708</v>
      </c>
      <c r="E70" s="36" t="s">
        <v>709</v>
      </c>
      <c r="F70" s="37" t="n">
        <v>130865</v>
      </c>
      <c r="G70" s="38" t="s">
        <v>40</v>
      </c>
      <c r="H70" s="39"/>
      <c r="I70" s="39"/>
      <c r="J70" s="39"/>
      <c r="K70" s="39" t="n">
        <v>180</v>
      </c>
      <c r="L70" s="40"/>
      <c r="M70" s="82" t="n">
        <f aca="false">SUM(H70:J70,K70/1.12)</f>
        <v>160.714285714286</v>
      </c>
      <c r="N70" s="82" t="n">
        <f aca="false">K70/1.12*0.12</f>
        <v>19.2857142857143</v>
      </c>
      <c r="O70" s="82" t="n">
        <f aca="false">-SUM(I70:J70,K70/1.12)*L70</f>
        <v>-0</v>
      </c>
      <c r="P70" s="82"/>
      <c r="Q70" s="41" t="n">
        <v>160.71</v>
      </c>
      <c r="R70" s="41"/>
      <c r="S70" s="41"/>
      <c r="T70" s="42"/>
      <c r="U70" s="42"/>
      <c r="V70" s="42"/>
      <c r="W70" s="42"/>
      <c r="X70" s="42"/>
      <c r="Y70" s="41"/>
      <c r="Z70" s="41"/>
      <c r="AA70" s="41"/>
      <c r="AB70" s="41"/>
      <c r="AC70" s="42"/>
      <c r="AD70" s="42"/>
      <c r="AE70" s="41"/>
      <c r="AF70" s="41"/>
      <c r="AG70" s="82" t="n">
        <f aca="false">-SUM(N70:AF70)</f>
        <v>-179.995714285714</v>
      </c>
      <c r="AH70" s="45" t="n">
        <f aca="false">SUM(H70:K70)+AG70+O70</f>
        <v>0.00428571428571445</v>
      </c>
    </row>
    <row r="71" s="30" customFormat="true" ht="21.75" hidden="false" customHeight="true" outlineLevel="0" collapsed="false">
      <c r="A71" s="18" t="n">
        <v>43419</v>
      </c>
      <c r="B71" s="19"/>
      <c r="C71" s="20" t="s">
        <v>747</v>
      </c>
      <c r="D71" s="20" t="s">
        <v>814</v>
      </c>
      <c r="E71" s="20" t="s">
        <v>278</v>
      </c>
      <c r="F71" s="21" t="n">
        <v>32832</v>
      </c>
      <c r="G71" s="22" t="s">
        <v>1046</v>
      </c>
      <c r="H71" s="23"/>
      <c r="I71" s="23"/>
      <c r="J71" s="23"/>
      <c r="K71" s="23" t="n">
        <v>58.25</v>
      </c>
      <c r="L71" s="24"/>
      <c r="M71" s="73" t="n">
        <f aca="false">SUM(H71:J71,K71/1.12)</f>
        <v>52.0089285714286</v>
      </c>
      <c r="N71" s="73" t="n">
        <f aca="false">K71/1.12*0.12</f>
        <v>6.24107142857143</v>
      </c>
      <c r="O71" s="73" t="n">
        <f aca="false">-SUM(I71:J71,K71/1.12)*L71</f>
        <v>-0</v>
      </c>
      <c r="P71" s="73"/>
      <c r="Q71" s="25" t="n">
        <v>52.01</v>
      </c>
      <c r="R71" s="25"/>
      <c r="S71" s="25"/>
      <c r="T71" s="26"/>
      <c r="U71" s="26"/>
      <c r="V71" s="26"/>
      <c r="W71" s="26"/>
      <c r="X71" s="26"/>
      <c r="Y71" s="25"/>
      <c r="Z71" s="25"/>
      <c r="AA71" s="25"/>
      <c r="AB71" s="25"/>
      <c r="AC71" s="26"/>
      <c r="AD71" s="26"/>
      <c r="AE71" s="25"/>
      <c r="AF71" s="25"/>
      <c r="AG71" s="73" t="n">
        <f aca="false">-SUM(N71:AF71)</f>
        <v>-58.2510714285714</v>
      </c>
      <c r="AH71" s="29" t="n">
        <f aca="false">SUM(H71:K71)+AG71+O71</f>
        <v>-0.00107142857142861</v>
      </c>
    </row>
    <row r="72" s="30" customFormat="true" ht="21.75" hidden="false" customHeight="true" outlineLevel="0" collapsed="false">
      <c r="A72" s="18" t="n">
        <v>43420</v>
      </c>
      <c r="B72" s="19"/>
      <c r="C72" s="20" t="s">
        <v>355</v>
      </c>
      <c r="D72" s="20" t="s">
        <v>1047</v>
      </c>
      <c r="E72" s="20" t="s">
        <v>120</v>
      </c>
      <c r="F72" s="21" t="n">
        <v>1466726</v>
      </c>
      <c r="G72" s="22" t="s">
        <v>1048</v>
      </c>
      <c r="H72" s="23"/>
      <c r="I72" s="23"/>
      <c r="J72" s="23"/>
      <c r="K72" s="23" t="n">
        <v>809.25</v>
      </c>
      <c r="L72" s="24"/>
      <c r="M72" s="73" t="n">
        <f aca="false">SUM(H72:J72,K72/1.12)</f>
        <v>722.544642857143</v>
      </c>
      <c r="N72" s="73" t="n">
        <f aca="false">K72/1.12*0.12</f>
        <v>86.7053571428571</v>
      </c>
      <c r="O72" s="73" t="n">
        <f aca="false">-SUM(I72:J72,K72/1.12)*L72</f>
        <v>-0</v>
      </c>
      <c r="P72" s="73"/>
      <c r="Q72" s="25"/>
      <c r="R72" s="25"/>
      <c r="S72" s="25"/>
      <c r="T72" s="26"/>
      <c r="U72" s="26"/>
      <c r="V72" s="26"/>
      <c r="W72" s="26"/>
      <c r="X72" s="26"/>
      <c r="Y72" s="25" t="n">
        <v>722.54</v>
      </c>
      <c r="Z72" s="25"/>
      <c r="AA72" s="25"/>
      <c r="AB72" s="25"/>
      <c r="AC72" s="26"/>
      <c r="AD72" s="26"/>
      <c r="AE72" s="25"/>
      <c r="AF72" s="25"/>
      <c r="AG72" s="73" t="n">
        <f aca="false">-SUM(N72:AF72)</f>
        <v>-809.245357142857</v>
      </c>
      <c r="AH72" s="29" t="n">
        <f aca="false">SUM(H72:K72)+AG72+O72</f>
        <v>0.004642857142926</v>
      </c>
    </row>
    <row r="73" s="30" customFormat="true" ht="21.75" hidden="false" customHeight="true" outlineLevel="0" collapsed="false">
      <c r="A73" s="18" t="n">
        <v>43420</v>
      </c>
      <c r="B73" s="19"/>
      <c r="C73" s="20" t="s">
        <v>1049</v>
      </c>
      <c r="D73" s="20"/>
      <c r="E73" s="20"/>
      <c r="F73" s="21"/>
      <c r="G73" s="22" t="s">
        <v>359</v>
      </c>
      <c r="H73" s="23" t="n">
        <v>40</v>
      </c>
      <c r="I73" s="23"/>
      <c r="J73" s="23"/>
      <c r="K73" s="23"/>
      <c r="L73" s="24"/>
      <c r="M73" s="73" t="n">
        <f aca="false">SUM(H73:J73,K73/1.12)</f>
        <v>40</v>
      </c>
      <c r="N73" s="73" t="n">
        <f aca="false">K73/1.12*0.12</f>
        <v>0</v>
      </c>
      <c r="O73" s="73" t="n">
        <f aca="false">-SUM(I73:J73,K73/1.12)*L73</f>
        <v>-0</v>
      </c>
      <c r="P73" s="73"/>
      <c r="Q73" s="25"/>
      <c r="R73" s="25"/>
      <c r="S73" s="25"/>
      <c r="T73" s="26"/>
      <c r="U73" s="26"/>
      <c r="V73" s="26"/>
      <c r="W73" s="26"/>
      <c r="X73" s="26"/>
      <c r="Y73" s="25"/>
      <c r="Z73" s="25"/>
      <c r="AA73" s="25" t="n">
        <v>40</v>
      </c>
      <c r="AB73" s="25"/>
      <c r="AC73" s="26"/>
      <c r="AD73" s="26"/>
      <c r="AE73" s="25"/>
      <c r="AF73" s="25"/>
      <c r="AG73" s="73" t="n">
        <f aca="false">-SUM(N73:AF73)</f>
        <v>-40</v>
      </c>
      <c r="AH73" s="29" t="n">
        <f aca="false">SUM(H73:K73)+AG73+O73</f>
        <v>0</v>
      </c>
    </row>
    <row r="74" s="30" customFormat="true" ht="21.75" hidden="false" customHeight="true" outlineLevel="0" collapsed="false">
      <c r="A74" s="18" t="n">
        <v>43420</v>
      </c>
      <c r="B74" s="19"/>
      <c r="C74" s="20" t="s">
        <v>707</v>
      </c>
      <c r="D74" s="20" t="s">
        <v>708</v>
      </c>
      <c r="E74" s="20" t="s">
        <v>709</v>
      </c>
      <c r="F74" s="21" t="n">
        <v>130906</v>
      </c>
      <c r="G74" s="22" t="s">
        <v>40</v>
      </c>
      <c r="H74" s="23"/>
      <c r="I74" s="23"/>
      <c r="J74" s="23"/>
      <c r="K74" s="23" t="n">
        <v>180</v>
      </c>
      <c r="L74" s="24"/>
      <c r="M74" s="73" t="n">
        <f aca="false">SUM(H74:J74,K74/1.12)</f>
        <v>160.714285714286</v>
      </c>
      <c r="N74" s="73" t="n">
        <f aca="false">K74/1.12*0.12</f>
        <v>19.2857142857143</v>
      </c>
      <c r="O74" s="73" t="n">
        <f aca="false">-SUM(I74:J74,K74/1.12)*L74</f>
        <v>-0</v>
      </c>
      <c r="P74" s="73"/>
      <c r="Q74" s="25" t="n">
        <v>160.71</v>
      </c>
      <c r="R74" s="25"/>
      <c r="S74" s="25"/>
      <c r="T74" s="26"/>
      <c r="U74" s="26"/>
      <c r="V74" s="26"/>
      <c r="W74" s="26"/>
      <c r="X74" s="26"/>
      <c r="Y74" s="25"/>
      <c r="Z74" s="25"/>
      <c r="AA74" s="25"/>
      <c r="AB74" s="25"/>
      <c r="AC74" s="26"/>
      <c r="AD74" s="26"/>
      <c r="AE74" s="25"/>
      <c r="AF74" s="25"/>
      <c r="AG74" s="73" t="n">
        <f aca="false">-SUM(N74:AF74)</f>
        <v>-179.995714285714</v>
      </c>
      <c r="AH74" s="29" t="n">
        <f aca="false">SUM(H74:K74)+AG74+O74</f>
        <v>0.00428571428571445</v>
      </c>
    </row>
    <row r="75" s="30" customFormat="true" ht="21.75" hidden="false" customHeight="true" outlineLevel="0" collapsed="false">
      <c r="A75" s="18" t="n">
        <v>43420</v>
      </c>
      <c r="B75" s="19"/>
      <c r="C75" s="20" t="s">
        <v>747</v>
      </c>
      <c r="D75" s="20" t="s">
        <v>814</v>
      </c>
      <c r="E75" s="20" t="s">
        <v>278</v>
      </c>
      <c r="F75" s="21" t="n">
        <v>87887</v>
      </c>
      <c r="G75" s="22" t="s">
        <v>1050</v>
      </c>
      <c r="H75" s="23"/>
      <c r="I75" s="23"/>
      <c r="J75" s="23"/>
      <c r="K75" s="23" t="n">
        <v>29</v>
      </c>
      <c r="L75" s="24"/>
      <c r="M75" s="73" t="n">
        <f aca="false">SUM(H75:J75,K75/1.12)</f>
        <v>25.8928571428571</v>
      </c>
      <c r="N75" s="73" t="n">
        <f aca="false">K75/1.12*0.12</f>
        <v>3.10714285714286</v>
      </c>
      <c r="O75" s="73" t="n">
        <f aca="false">-SUM(I75:J75,K75/1.12)*L75</f>
        <v>-0</v>
      </c>
      <c r="P75" s="73" t="n">
        <v>25.89</v>
      </c>
      <c r="Q75" s="25"/>
      <c r="R75" s="25"/>
      <c r="S75" s="25"/>
      <c r="T75" s="26"/>
      <c r="U75" s="26"/>
      <c r="V75" s="26"/>
      <c r="W75" s="26"/>
      <c r="X75" s="26"/>
      <c r="Y75" s="25"/>
      <c r="Z75" s="25"/>
      <c r="AA75" s="25"/>
      <c r="AB75" s="25"/>
      <c r="AC75" s="26"/>
      <c r="AD75" s="26"/>
      <c r="AE75" s="25"/>
      <c r="AF75" s="25"/>
      <c r="AG75" s="73" t="n">
        <f aca="false">-SUM(N75:AF75)</f>
        <v>-28.9971428571429</v>
      </c>
      <c r="AH75" s="29" t="n">
        <f aca="false">SUM(H75:K75)+AG75+O75</f>
        <v>0.00285714285714178</v>
      </c>
    </row>
    <row r="76" s="30" customFormat="true" ht="21.75" hidden="false" customHeight="true" outlineLevel="0" collapsed="false">
      <c r="A76" s="18" t="n">
        <v>43420</v>
      </c>
      <c r="B76" s="19"/>
      <c r="C76" s="20" t="s">
        <v>59</v>
      </c>
      <c r="D76" s="20" t="s">
        <v>60</v>
      </c>
      <c r="E76" s="20" t="s">
        <v>120</v>
      </c>
      <c r="F76" s="21" t="n">
        <v>675155</v>
      </c>
      <c r="G76" s="22" t="s">
        <v>1051</v>
      </c>
      <c r="H76" s="23"/>
      <c r="I76" s="23"/>
      <c r="J76" s="23"/>
      <c r="K76" s="23" t="n">
        <v>469.5</v>
      </c>
      <c r="L76" s="24"/>
      <c r="M76" s="73" t="n">
        <f aca="false">SUM(H76:J76,K76/1.12)</f>
        <v>419.196428571429</v>
      </c>
      <c r="N76" s="73" t="n">
        <f aca="false">K76/1.12*0.12</f>
        <v>50.3035714285714</v>
      </c>
      <c r="O76" s="73" t="n">
        <f aca="false">-SUM(I76:J76,K76/1.12)*L76</f>
        <v>-0</v>
      </c>
      <c r="P76" s="73"/>
      <c r="Q76" s="25"/>
      <c r="R76" s="25"/>
      <c r="S76" s="25"/>
      <c r="T76" s="26" t="n">
        <v>419.2</v>
      </c>
      <c r="U76" s="26"/>
      <c r="V76" s="26"/>
      <c r="W76" s="26"/>
      <c r="X76" s="26"/>
      <c r="Y76" s="25"/>
      <c r="Z76" s="25"/>
      <c r="AA76" s="25"/>
      <c r="AB76" s="25"/>
      <c r="AC76" s="26"/>
      <c r="AD76" s="26"/>
      <c r="AE76" s="25"/>
      <c r="AF76" s="25"/>
      <c r="AG76" s="73" t="n">
        <f aca="false">-SUM(N76:AF76)</f>
        <v>-469.503571428571</v>
      </c>
      <c r="AH76" s="29" t="n">
        <f aca="false">SUM(H76:K76)+AG76+O76</f>
        <v>-0.00357142857143344</v>
      </c>
    </row>
    <row r="77" s="30" customFormat="true" ht="21.75" hidden="false" customHeight="true" outlineLevel="0" collapsed="false">
      <c r="A77" s="18" t="n">
        <v>43420</v>
      </c>
      <c r="B77" s="19"/>
      <c r="C77" s="20" t="s">
        <v>63</v>
      </c>
      <c r="D77" s="20" t="s">
        <v>64</v>
      </c>
      <c r="E77" s="20" t="s">
        <v>120</v>
      </c>
      <c r="F77" s="21" t="n">
        <v>126443</v>
      </c>
      <c r="G77" s="22" t="s">
        <v>1052</v>
      </c>
      <c r="H77" s="23"/>
      <c r="I77" s="23"/>
      <c r="J77" s="23"/>
      <c r="K77" s="23" t="n">
        <f aca="false">541.25+64.95</f>
        <v>606.2</v>
      </c>
      <c r="L77" s="24"/>
      <c r="M77" s="73" t="n">
        <f aca="false">SUM(H77:J77,K77/1.12)</f>
        <v>541.25</v>
      </c>
      <c r="N77" s="73" t="n">
        <f aca="false">K77/1.12*0.12</f>
        <v>64.95</v>
      </c>
      <c r="O77" s="73" t="n">
        <f aca="false">-SUM(I77:J77,K77/1.12)*L77</f>
        <v>-0</v>
      </c>
      <c r="P77" s="73" t="n">
        <v>541.25</v>
      </c>
      <c r="Q77" s="25"/>
      <c r="R77" s="25"/>
      <c r="S77" s="25"/>
      <c r="T77" s="26"/>
      <c r="U77" s="26"/>
      <c r="V77" s="26"/>
      <c r="W77" s="26"/>
      <c r="X77" s="26"/>
      <c r="Y77" s="25"/>
      <c r="Z77" s="25"/>
      <c r="AA77" s="25"/>
      <c r="AB77" s="25"/>
      <c r="AC77" s="26"/>
      <c r="AD77" s="26"/>
      <c r="AE77" s="25"/>
      <c r="AF77" s="25"/>
      <c r="AG77" s="73" t="n">
        <f aca="false">-SUM(N77:AF77)</f>
        <v>-606.2</v>
      </c>
      <c r="AH77" s="29" t="n">
        <f aca="false">SUM(H77:K77)+AG77+O77</f>
        <v>0</v>
      </c>
    </row>
    <row r="78" s="30" customFormat="true" ht="21.75" hidden="false" customHeight="true" outlineLevel="0" collapsed="false">
      <c r="A78" s="18" t="n">
        <v>43420</v>
      </c>
      <c r="B78" s="19"/>
      <c r="C78" s="20" t="s">
        <v>63</v>
      </c>
      <c r="D78" s="20" t="s">
        <v>64</v>
      </c>
      <c r="E78" s="20" t="s">
        <v>120</v>
      </c>
      <c r="F78" s="21" t="n">
        <v>126443</v>
      </c>
      <c r="G78" s="22" t="s">
        <v>946</v>
      </c>
      <c r="H78" s="23"/>
      <c r="I78" s="23"/>
      <c r="J78" s="23" t="n">
        <v>297.9</v>
      </c>
      <c r="K78" s="23"/>
      <c r="L78" s="24"/>
      <c r="M78" s="73" t="n">
        <f aca="false">SUM(H78:J78,K78/1.12)</f>
        <v>297.9</v>
      </c>
      <c r="N78" s="73" t="n">
        <f aca="false">K78/1.12*0.12</f>
        <v>0</v>
      </c>
      <c r="O78" s="73" t="n">
        <f aca="false">-SUM(I78:J78,K78/1.12)*L78</f>
        <v>-0</v>
      </c>
      <c r="P78" s="73" t="n">
        <v>297.9</v>
      </c>
      <c r="Q78" s="25"/>
      <c r="R78" s="25"/>
      <c r="S78" s="25"/>
      <c r="T78" s="26"/>
      <c r="U78" s="26"/>
      <c r="V78" s="26"/>
      <c r="W78" s="26"/>
      <c r="X78" s="26"/>
      <c r="Y78" s="25"/>
      <c r="Z78" s="25"/>
      <c r="AA78" s="25"/>
      <c r="AB78" s="25"/>
      <c r="AC78" s="26"/>
      <c r="AD78" s="26"/>
      <c r="AE78" s="25"/>
      <c r="AF78" s="25"/>
      <c r="AG78" s="73" t="n">
        <f aca="false">-SUM(N78:AF78)</f>
        <v>-297.9</v>
      </c>
      <c r="AH78" s="29" t="n">
        <f aca="false">SUM(H78:K78)+AG78+O78</f>
        <v>0</v>
      </c>
    </row>
    <row r="79" s="30" customFormat="true" ht="21.75" hidden="false" customHeight="true" outlineLevel="0" collapsed="false">
      <c r="A79" s="18" t="n">
        <v>43421</v>
      </c>
      <c r="B79" s="19"/>
      <c r="C79" s="20" t="s">
        <v>707</v>
      </c>
      <c r="D79" s="20" t="s">
        <v>708</v>
      </c>
      <c r="E79" s="20" t="s">
        <v>709</v>
      </c>
      <c r="F79" s="21" t="n">
        <v>136424</v>
      </c>
      <c r="G79" s="22" t="s">
        <v>40</v>
      </c>
      <c r="H79" s="23"/>
      <c r="I79" s="23"/>
      <c r="J79" s="23"/>
      <c r="K79" s="23" t="n">
        <v>90</v>
      </c>
      <c r="L79" s="24"/>
      <c r="M79" s="73" t="n">
        <f aca="false">SUM(H79:J79,K79/1.12)</f>
        <v>80.3571428571429</v>
      </c>
      <c r="N79" s="73" t="n">
        <f aca="false">K79/1.12*0.12</f>
        <v>9.64285714285714</v>
      </c>
      <c r="O79" s="73" t="n">
        <f aca="false">-SUM(I79:J79,K79/1.12)*L79</f>
        <v>-0</v>
      </c>
      <c r="P79" s="73"/>
      <c r="Q79" s="25" t="n">
        <v>80.36</v>
      </c>
      <c r="R79" s="25"/>
      <c r="S79" s="25"/>
      <c r="T79" s="26"/>
      <c r="U79" s="26"/>
      <c r="V79" s="26"/>
      <c r="W79" s="26"/>
      <c r="X79" s="26"/>
      <c r="Y79" s="25"/>
      <c r="Z79" s="25"/>
      <c r="AA79" s="25"/>
      <c r="AB79" s="25"/>
      <c r="AC79" s="26"/>
      <c r="AD79" s="26"/>
      <c r="AE79" s="25"/>
      <c r="AF79" s="25"/>
      <c r="AG79" s="73" t="n">
        <f aca="false">-SUM(N79:AF79)</f>
        <v>-90.0028571428571</v>
      </c>
      <c r="AH79" s="29" t="n">
        <f aca="false">SUM(H79:K79)+AG79+O79</f>
        <v>-0.00285714285713823</v>
      </c>
    </row>
    <row r="80" s="30" customFormat="true" ht="21.75" hidden="false" customHeight="true" outlineLevel="0" collapsed="false">
      <c r="A80" s="18" t="n">
        <v>43421</v>
      </c>
      <c r="B80" s="19"/>
      <c r="C80" s="20" t="s">
        <v>616</v>
      </c>
      <c r="D80" s="20"/>
      <c r="E80" s="20"/>
      <c r="F80" s="21"/>
      <c r="G80" s="22" t="s">
        <v>646</v>
      </c>
      <c r="H80" s="23" t="n">
        <v>502</v>
      </c>
      <c r="I80" s="23"/>
      <c r="J80" s="23"/>
      <c r="K80" s="23"/>
      <c r="L80" s="24"/>
      <c r="M80" s="73" t="n">
        <f aca="false">SUM(H80:J80,K80/1.12)</f>
        <v>502</v>
      </c>
      <c r="N80" s="73" t="n">
        <f aca="false">K80/1.12*0.12</f>
        <v>0</v>
      </c>
      <c r="O80" s="73" t="n">
        <f aca="false">-SUM(I80:J80,K80/1.12)*L80</f>
        <v>-0</v>
      </c>
      <c r="P80" s="73"/>
      <c r="Q80" s="25"/>
      <c r="R80" s="25"/>
      <c r="S80" s="25"/>
      <c r="T80" s="26"/>
      <c r="U80" s="26"/>
      <c r="V80" s="26"/>
      <c r="W80" s="26"/>
      <c r="X80" s="26"/>
      <c r="Y80" s="25"/>
      <c r="Z80" s="25"/>
      <c r="AA80" s="25"/>
      <c r="AB80" s="25" t="n">
        <v>502</v>
      </c>
      <c r="AC80" s="26"/>
      <c r="AD80" s="26"/>
      <c r="AE80" s="25"/>
      <c r="AF80" s="25"/>
      <c r="AG80" s="73" t="n">
        <f aca="false">-SUM(N80:AF80)</f>
        <v>-502</v>
      </c>
      <c r="AH80" s="29" t="n">
        <f aca="false">SUM(H80:K80)+AG80+O80</f>
        <v>0</v>
      </c>
    </row>
    <row r="81" s="30" customFormat="true" ht="21.75" hidden="false" customHeight="true" outlineLevel="0" collapsed="false">
      <c r="A81" s="18" t="n">
        <v>43423</v>
      </c>
      <c r="B81" s="19"/>
      <c r="C81" s="20" t="s">
        <v>1053</v>
      </c>
      <c r="D81" s="20"/>
      <c r="E81" s="20"/>
      <c r="F81" s="21"/>
      <c r="G81" s="22" t="s">
        <v>1054</v>
      </c>
      <c r="H81" s="23" t="n">
        <v>1500</v>
      </c>
      <c r="I81" s="23"/>
      <c r="J81" s="23"/>
      <c r="K81" s="23"/>
      <c r="L81" s="24"/>
      <c r="M81" s="73" t="n">
        <f aca="false">SUM(H81:J81,K81/1.12)</f>
        <v>1500</v>
      </c>
      <c r="N81" s="73" t="n">
        <f aca="false">K81/1.12*0.12</f>
        <v>0</v>
      </c>
      <c r="O81" s="73" t="n">
        <f aca="false">-SUM(I81:J81,K81/1.12)*L81</f>
        <v>-0</v>
      </c>
      <c r="P81" s="73"/>
      <c r="Q81" s="25"/>
      <c r="R81" s="25"/>
      <c r="S81" s="25"/>
      <c r="T81" s="26"/>
      <c r="U81" s="26"/>
      <c r="V81" s="26"/>
      <c r="W81" s="26"/>
      <c r="X81" s="26"/>
      <c r="Y81" s="25"/>
      <c r="Z81" s="25"/>
      <c r="AA81" s="25"/>
      <c r="AB81" s="25"/>
      <c r="AC81" s="26"/>
      <c r="AD81" s="26"/>
      <c r="AE81" s="25" t="n">
        <v>1500</v>
      </c>
      <c r="AF81" s="25"/>
      <c r="AG81" s="73" t="n">
        <f aca="false">-SUM(N81:AF81)</f>
        <v>-1500</v>
      </c>
      <c r="AH81" s="29" t="n">
        <f aca="false">SUM(H81:K81)+AG81+O81</f>
        <v>0</v>
      </c>
    </row>
    <row r="82" s="30" customFormat="true" ht="21.75" hidden="false" customHeight="true" outlineLevel="0" collapsed="false">
      <c r="A82" s="18" t="n">
        <v>43423</v>
      </c>
      <c r="B82" s="19"/>
      <c r="C82" s="20" t="s">
        <v>707</v>
      </c>
      <c r="D82" s="20" t="s">
        <v>708</v>
      </c>
      <c r="E82" s="20" t="s">
        <v>709</v>
      </c>
      <c r="F82" s="21" t="n">
        <v>136494</v>
      </c>
      <c r="G82" s="22" t="s">
        <v>40</v>
      </c>
      <c r="H82" s="23"/>
      <c r="I82" s="23"/>
      <c r="J82" s="23"/>
      <c r="K82" s="23" t="n">
        <v>180</v>
      </c>
      <c r="L82" s="24"/>
      <c r="M82" s="73" t="n">
        <f aca="false">SUM(H82:J82,K82/1.12)</f>
        <v>160.714285714286</v>
      </c>
      <c r="N82" s="73" t="n">
        <f aca="false">K82/1.12*0.12</f>
        <v>19.2857142857143</v>
      </c>
      <c r="O82" s="73" t="n">
        <f aca="false">-SUM(I82:J82,K82/1.12)*L82</f>
        <v>-0</v>
      </c>
      <c r="P82" s="73"/>
      <c r="Q82" s="25" t="n">
        <v>160.71</v>
      </c>
      <c r="R82" s="25"/>
      <c r="S82" s="25"/>
      <c r="T82" s="26"/>
      <c r="U82" s="26"/>
      <c r="V82" s="26"/>
      <c r="W82" s="26"/>
      <c r="X82" s="26"/>
      <c r="Y82" s="25"/>
      <c r="Z82" s="25"/>
      <c r="AA82" s="25"/>
      <c r="AB82" s="25"/>
      <c r="AC82" s="26"/>
      <c r="AD82" s="26"/>
      <c r="AE82" s="25"/>
      <c r="AF82" s="25"/>
      <c r="AG82" s="73" t="n">
        <f aca="false">-SUM(N82:AF82)</f>
        <v>-179.995714285714</v>
      </c>
      <c r="AH82" s="29" t="n">
        <f aca="false">SUM(H82:K82)+AG82+O82</f>
        <v>0.00428571428571445</v>
      </c>
    </row>
    <row r="83" s="30" customFormat="true" ht="21.75" hidden="false" customHeight="true" outlineLevel="0" collapsed="false">
      <c r="A83" s="18" t="n">
        <v>43423</v>
      </c>
      <c r="B83" s="19"/>
      <c r="C83" s="20" t="s">
        <v>41</v>
      </c>
      <c r="D83" s="20" t="s">
        <v>88</v>
      </c>
      <c r="E83" s="20" t="s">
        <v>43</v>
      </c>
      <c r="F83" s="21" t="n">
        <v>2755</v>
      </c>
      <c r="G83" s="22" t="s">
        <v>1055</v>
      </c>
      <c r="H83" s="23"/>
      <c r="I83" s="23"/>
      <c r="J83" s="23" t="n">
        <v>2135</v>
      </c>
      <c r="K83" s="23"/>
      <c r="L83" s="24"/>
      <c r="M83" s="73" t="n">
        <f aca="false">SUM(H83:J83,K83/1.12)</f>
        <v>2135</v>
      </c>
      <c r="N83" s="73" t="n">
        <f aca="false">K83/1.12*0.12</f>
        <v>0</v>
      </c>
      <c r="O83" s="73" t="n">
        <f aca="false">-SUM(I83:J83,K83/1.12)*L83</f>
        <v>-0</v>
      </c>
      <c r="P83" s="73" t="n">
        <v>2135</v>
      </c>
      <c r="Q83" s="25"/>
      <c r="R83" s="25"/>
      <c r="S83" s="25"/>
      <c r="T83" s="26"/>
      <c r="U83" s="26"/>
      <c r="V83" s="26"/>
      <c r="W83" s="26"/>
      <c r="X83" s="26"/>
      <c r="Y83" s="25"/>
      <c r="Z83" s="25"/>
      <c r="AA83" s="25"/>
      <c r="AB83" s="25"/>
      <c r="AC83" s="26"/>
      <c r="AD83" s="26"/>
      <c r="AE83" s="25"/>
      <c r="AF83" s="25"/>
      <c r="AG83" s="73" t="n">
        <f aca="false">-SUM(N83:AF83)</f>
        <v>-2135</v>
      </c>
      <c r="AH83" s="29" t="n">
        <f aca="false">SUM(H83:K83)+AG83+O83</f>
        <v>0</v>
      </c>
    </row>
    <row r="84" s="30" customFormat="true" ht="21.75" hidden="false" customHeight="true" outlineLevel="0" collapsed="false">
      <c r="A84" s="18" t="n">
        <v>43423</v>
      </c>
      <c r="B84" s="19"/>
      <c r="C84" s="20" t="s">
        <v>616</v>
      </c>
      <c r="D84" s="20"/>
      <c r="E84" s="20"/>
      <c r="F84" s="21"/>
      <c r="G84" s="22" t="s">
        <v>1056</v>
      </c>
      <c r="H84" s="23"/>
      <c r="I84" s="23"/>
      <c r="J84" s="23" t="n">
        <v>300</v>
      </c>
      <c r="K84" s="23"/>
      <c r="L84" s="24"/>
      <c r="M84" s="73" t="n">
        <f aca="false">SUM(H84:J84,K84/1.12)</f>
        <v>300</v>
      </c>
      <c r="N84" s="73" t="n">
        <f aca="false">K84/1.12*0.12</f>
        <v>0</v>
      </c>
      <c r="O84" s="73" t="n">
        <f aca="false">-SUM(I84:J84,K84/1.12)*L84</f>
        <v>-0</v>
      </c>
      <c r="P84" s="73"/>
      <c r="Q84" s="25"/>
      <c r="R84" s="25"/>
      <c r="S84" s="25"/>
      <c r="T84" s="26"/>
      <c r="U84" s="26"/>
      <c r="V84" s="26"/>
      <c r="W84" s="26"/>
      <c r="X84" s="26"/>
      <c r="Y84" s="25"/>
      <c r="Z84" s="25" t="n">
        <v>300</v>
      </c>
      <c r="AA84" s="25"/>
      <c r="AB84" s="25"/>
      <c r="AC84" s="26"/>
      <c r="AD84" s="26"/>
      <c r="AE84" s="25"/>
      <c r="AF84" s="25"/>
      <c r="AG84" s="73" t="n">
        <f aca="false">-SUM(N84:AF84)</f>
        <v>-300</v>
      </c>
      <c r="AH84" s="29" t="n">
        <f aca="false">SUM(H84:K84)+AG84+O84</f>
        <v>0</v>
      </c>
    </row>
    <row r="85" s="30" customFormat="true" ht="21.75" hidden="false" customHeight="true" outlineLevel="0" collapsed="false">
      <c r="A85" s="18" t="n">
        <v>43423</v>
      </c>
      <c r="B85" s="19"/>
      <c r="C85" s="20" t="s">
        <v>45</v>
      </c>
      <c r="D85" s="20"/>
      <c r="E85" s="20"/>
      <c r="F85" s="21"/>
      <c r="G85" s="22" t="s">
        <v>1057</v>
      </c>
      <c r="H85" s="23" t="n">
        <v>100</v>
      </c>
      <c r="I85" s="23"/>
      <c r="J85" s="23"/>
      <c r="K85" s="23"/>
      <c r="L85" s="24"/>
      <c r="M85" s="73" t="n">
        <f aca="false">SUM(H85:J85,K85/1.12)</f>
        <v>100</v>
      </c>
      <c r="N85" s="73" t="n">
        <f aca="false">K85/1.12*0.12</f>
        <v>0</v>
      </c>
      <c r="O85" s="73" t="n">
        <f aca="false">-SUM(I85:J85,K85/1.12)*L85</f>
        <v>-0</v>
      </c>
      <c r="P85" s="73"/>
      <c r="Q85" s="25"/>
      <c r="R85" s="25"/>
      <c r="S85" s="25"/>
      <c r="T85" s="26"/>
      <c r="U85" s="26"/>
      <c r="V85" s="26"/>
      <c r="W85" s="26"/>
      <c r="X85" s="26"/>
      <c r="Y85" s="25"/>
      <c r="Z85" s="25"/>
      <c r="AA85" s="25" t="n">
        <v>100</v>
      </c>
      <c r="AB85" s="25"/>
      <c r="AC85" s="26"/>
      <c r="AD85" s="26"/>
      <c r="AE85" s="25"/>
      <c r="AF85" s="25"/>
      <c r="AG85" s="73" t="n">
        <f aca="false">-SUM(N85:AF85)</f>
        <v>-100</v>
      </c>
      <c r="AH85" s="29" t="n">
        <f aca="false">SUM(H85:K85)+AG85+O85</f>
        <v>0</v>
      </c>
    </row>
    <row r="86" s="30" customFormat="true" ht="21.75" hidden="false" customHeight="true" outlineLevel="0" collapsed="false">
      <c r="A86" s="18" t="n">
        <v>43423</v>
      </c>
      <c r="B86" s="19"/>
      <c r="C86" s="20" t="s">
        <v>96</v>
      </c>
      <c r="D86" s="20"/>
      <c r="E86" s="20"/>
      <c r="F86" s="21"/>
      <c r="G86" s="22" t="s">
        <v>1058</v>
      </c>
      <c r="H86" s="23" t="n">
        <v>40</v>
      </c>
      <c r="I86" s="23"/>
      <c r="J86" s="23"/>
      <c r="K86" s="23"/>
      <c r="L86" s="24"/>
      <c r="M86" s="73" t="n">
        <f aca="false">SUM(H86:J86,K86/1.12)</f>
        <v>40</v>
      </c>
      <c r="N86" s="73" t="n">
        <f aca="false">K86/1.12*0.12</f>
        <v>0</v>
      </c>
      <c r="O86" s="73" t="n">
        <f aca="false">-SUM(I86:J86,K86/1.12)*L86</f>
        <v>-0</v>
      </c>
      <c r="P86" s="73"/>
      <c r="Q86" s="25"/>
      <c r="R86" s="25"/>
      <c r="S86" s="25"/>
      <c r="T86" s="26"/>
      <c r="U86" s="26"/>
      <c r="V86" s="26"/>
      <c r="W86" s="26"/>
      <c r="X86" s="26"/>
      <c r="Y86" s="25"/>
      <c r="Z86" s="25"/>
      <c r="AA86" s="25" t="n">
        <v>40</v>
      </c>
      <c r="AB86" s="25"/>
      <c r="AC86" s="26"/>
      <c r="AD86" s="26"/>
      <c r="AE86" s="25"/>
      <c r="AF86" s="25"/>
      <c r="AG86" s="73" t="n">
        <f aca="false">-SUM(N86:AF86)</f>
        <v>-40</v>
      </c>
      <c r="AH86" s="29" t="n">
        <f aca="false">SUM(H86:K86)+AG86+O86</f>
        <v>0</v>
      </c>
    </row>
    <row r="87" s="30" customFormat="true" ht="21.75" hidden="false" customHeight="true" outlineLevel="0" collapsed="false">
      <c r="A87" s="18" t="n">
        <v>43424</v>
      </c>
      <c r="B87" s="19"/>
      <c r="C87" s="20" t="s">
        <v>45</v>
      </c>
      <c r="D87" s="20"/>
      <c r="E87" s="20"/>
      <c r="F87" s="21"/>
      <c r="G87" s="22" t="s">
        <v>1059</v>
      </c>
      <c r="H87" s="23" t="n">
        <v>50</v>
      </c>
      <c r="I87" s="23"/>
      <c r="J87" s="23"/>
      <c r="K87" s="23"/>
      <c r="L87" s="24"/>
      <c r="M87" s="73" t="n">
        <f aca="false">SUM(H87:J87,K87/1.12)</f>
        <v>50</v>
      </c>
      <c r="N87" s="73" t="n">
        <f aca="false">K87/1.12*0.12</f>
        <v>0</v>
      </c>
      <c r="O87" s="73" t="n">
        <f aca="false">-SUM(I87:J87,K87/1.12)*L87</f>
        <v>-0</v>
      </c>
      <c r="P87" s="73"/>
      <c r="Q87" s="25"/>
      <c r="R87" s="25"/>
      <c r="S87" s="25"/>
      <c r="T87" s="26"/>
      <c r="U87" s="26"/>
      <c r="V87" s="26"/>
      <c r="W87" s="26"/>
      <c r="X87" s="26"/>
      <c r="Y87" s="25"/>
      <c r="Z87" s="25"/>
      <c r="AA87" s="25" t="n">
        <v>50</v>
      </c>
      <c r="AB87" s="25"/>
      <c r="AC87" s="26"/>
      <c r="AD87" s="26"/>
      <c r="AE87" s="25"/>
      <c r="AF87" s="25"/>
      <c r="AG87" s="73" t="n">
        <f aca="false">-SUM(N87:AF87)</f>
        <v>-50</v>
      </c>
      <c r="AH87" s="29" t="n">
        <f aca="false">SUM(H87:K87)+AG87+O87</f>
        <v>0</v>
      </c>
    </row>
    <row r="88" s="30" customFormat="true" ht="21.75" hidden="false" customHeight="true" outlineLevel="0" collapsed="false">
      <c r="A88" s="18" t="n">
        <v>43424</v>
      </c>
      <c r="B88" s="19"/>
      <c r="C88" s="20" t="s">
        <v>96</v>
      </c>
      <c r="D88" s="20"/>
      <c r="E88" s="20"/>
      <c r="F88" s="21"/>
      <c r="G88" s="22" t="s">
        <v>1060</v>
      </c>
      <c r="H88" s="23" t="n">
        <v>160</v>
      </c>
      <c r="I88" s="23"/>
      <c r="J88" s="23"/>
      <c r="K88" s="23"/>
      <c r="L88" s="24"/>
      <c r="M88" s="73" t="n">
        <f aca="false">SUM(H88:J88,K88/1.12)</f>
        <v>160</v>
      </c>
      <c r="N88" s="73" t="n">
        <f aca="false">K88/1.12*0.12</f>
        <v>0</v>
      </c>
      <c r="O88" s="73" t="n">
        <f aca="false">-SUM(I88:J88,K88/1.12)*L88</f>
        <v>-0</v>
      </c>
      <c r="P88" s="73"/>
      <c r="Q88" s="25"/>
      <c r="R88" s="25"/>
      <c r="S88" s="25"/>
      <c r="T88" s="26"/>
      <c r="U88" s="26"/>
      <c r="V88" s="26"/>
      <c r="W88" s="26"/>
      <c r="X88" s="26"/>
      <c r="Y88" s="25"/>
      <c r="Z88" s="25"/>
      <c r="AA88" s="25" t="n">
        <v>160</v>
      </c>
      <c r="AB88" s="25"/>
      <c r="AC88" s="26"/>
      <c r="AD88" s="26"/>
      <c r="AE88" s="25"/>
      <c r="AF88" s="25"/>
      <c r="AG88" s="73" t="n">
        <f aca="false">-SUM(N88:AF88)</f>
        <v>-160</v>
      </c>
      <c r="AH88" s="29" t="n">
        <f aca="false">SUM(H88:K88)+AG88+O88</f>
        <v>0</v>
      </c>
    </row>
    <row r="89" s="30" customFormat="true" ht="21.75" hidden="false" customHeight="true" outlineLevel="0" collapsed="false">
      <c r="A89" s="18" t="n">
        <v>43424</v>
      </c>
      <c r="B89" s="19"/>
      <c r="C89" s="20" t="s">
        <v>1061</v>
      </c>
      <c r="D89" s="20" t="s">
        <v>1062</v>
      </c>
      <c r="E89" s="20" t="s">
        <v>120</v>
      </c>
      <c r="F89" s="21" t="n">
        <v>26309274</v>
      </c>
      <c r="G89" s="22" t="s">
        <v>1063</v>
      </c>
      <c r="H89" s="23"/>
      <c r="I89" s="23"/>
      <c r="J89" s="23"/>
      <c r="K89" s="23" t="n">
        <v>3107.08</v>
      </c>
      <c r="L89" s="24"/>
      <c r="M89" s="73" t="n">
        <f aca="false">SUM(H89:J89,K89/1.12)</f>
        <v>2774.17857142857</v>
      </c>
      <c r="N89" s="73" t="n">
        <f aca="false">K89/1.12*0.12</f>
        <v>332.901428571429</v>
      </c>
      <c r="O89" s="73" t="n">
        <f aca="false">-SUM(I89:J89,K89/1.12)*L89</f>
        <v>-0</v>
      </c>
      <c r="P89" s="73"/>
      <c r="Q89" s="25"/>
      <c r="R89" s="25"/>
      <c r="S89" s="25"/>
      <c r="T89" s="26"/>
      <c r="U89" s="26"/>
      <c r="V89" s="26"/>
      <c r="W89" s="26"/>
      <c r="X89" s="26"/>
      <c r="Y89" s="25" t="n">
        <v>2774.18</v>
      </c>
      <c r="Z89" s="25"/>
      <c r="AA89" s="25"/>
      <c r="AB89" s="25"/>
      <c r="AC89" s="26"/>
      <c r="AD89" s="26"/>
      <c r="AE89" s="25"/>
      <c r="AF89" s="25"/>
      <c r="AG89" s="73" t="n">
        <f aca="false">-SUM(N89:AF89)</f>
        <v>-3107.08142857143</v>
      </c>
      <c r="AH89" s="29" t="n">
        <f aca="false">SUM(H89:K89)+AG89+O89</f>
        <v>-0.00142857142827779</v>
      </c>
    </row>
    <row r="90" s="30" customFormat="true" ht="21.75" hidden="false" customHeight="true" outlineLevel="0" collapsed="false">
      <c r="A90" s="18" t="n">
        <v>43424</v>
      </c>
      <c r="B90" s="19"/>
      <c r="C90" s="20" t="s">
        <v>977</v>
      </c>
      <c r="D90" s="20"/>
      <c r="E90" s="20"/>
      <c r="F90" s="21"/>
      <c r="G90" s="22" t="s">
        <v>1004</v>
      </c>
      <c r="H90" s="23"/>
      <c r="I90" s="23"/>
      <c r="J90" s="23" t="n">
        <v>802.5</v>
      </c>
      <c r="K90" s="23"/>
      <c r="L90" s="24"/>
      <c r="M90" s="73" t="n">
        <f aca="false">SUM(H90:J90,K90/1.12)</f>
        <v>802.5</v>
      </c>
      <c r="N90" s="73" t="n">
        <f aca="false">K90/1.12*0.12</f>
        <v>0</v>
      </c>
      <c r="O90" s="73" t="n">
        <f aca="false">-SUM(I90:J90,K90/1.12)*L90</f>
        <v>-0</v>
      </c>
      <c r="P90" s="73" t="n">
        <v>802.5</v>
      </c>
      <c r="Q90" s="25"/>
      <c r="R90" s="25"/>
      <c r="S90" s="25"/>
      <c r="T90" s="26"/>
      <c r="U90" s="26"/>
      <c r="V90" s="26"/>
      <c r="W90" s="26"/>
      <c r="X90" s="26"/>
      <c r="Y90" s="25"/>
      <c r="Z90" s="25"/>
      <c r="AA90" s="25"/>
      <c r="AB90" s="25"/>
      <c r="AC90" s="26"/>
      <c r="AD90" s="26"/>
      <c r="AE90" s="25"/>
      <c r="AF90" s="25"/>
      <c r="AG90" s="73" t="n">
        <f aca="false">-SUM(N90:AF90)</f>
        <v>-802.5</v>
      </c>
      <c r="AH90" s="29" t="n">
        <f aca="false">SUM(H90:K90)+AG90+O90</f>
        <v>0</v>
      </c>
    </row>
    <row r="91" s="30" customFormat="true" ht="21.75" hidden="false" customHeight="true" outlineLevel="0" collapsed="false">
      <c r="A91" s="18" t="n">
        <v>43424</v>
      </c>
      <c r="B91" s="19"/>
      <c r="C91" s="20" t="s">
        <v>707</v>
      </c>
      <c r="D91" s="20" t="s">
        <v>708</v>
      </c>
      <c r="E91" s="20" t="s">
        <v>709</v>
      </c>
      <c r="F91" s="21" t="n">
        <v>136540</v>
      </c>
      <c r="G91" s="22" t="s">
        <v>40</v>
      </c>
      <c r="H91" s="23"/>
      <c r="I91" s="23"/>
      <c r="J91" s="23"/>
      <c r="K91" s="23" t="n">
        <v>180</v>
      </c>
      <c r="L91" s="24"/>
      <c r="M91" s="73" t="n">
        <f aca="false">SUM(H91:J91,K91/1.12)</f>
        <v>160.714285714286</v>
      </c>
      <c r="N91" s="73" t="n">
        <f aca="false">K91/1.12*0.12</f>
        <v>19.2857142857143</v>
      </c>
      <c r="O91" s="73" t="n">
        <f aca="false">-SUM(I91:J91,K91/1.12)*L91</f>
        <v>-0</v>
      </c>
      <c r="P91" s="73"/>
      <c r="Q91" s="25" t="n">
        <v>160.71</v>
      </c>
      <c r="R91" s="25"/>
      <c r="S91" s="25"/>
      <c r="T91" s="26"/>
      <c r="U91" s="26"/>
      <c r="V91" s="26"/>
      <c r="W91" s="26"/>
      <c r="X91" s="26"/>
      <c r="Y91" s="25"/>
      <c r="Z91" s="25"/>
      <c r="AA91" s="25"/>
      <c r="AB91" s="25"/>
      <c r="AC91" s="26"/>
      <c r="AD91" s="26"/>
      <c r="AE91" s="25"/>
      <c r="AF91" s="25"/>
      <c r="AG91" s="73" t="n">
        <f aca="false">-SUM(N91:AF91)</f>
        <v>-179.995714285714</v>
      </c>
      <c r="AH91" s="29" t="n">
        <f aca="false">SUM(H91:K91)+AG91+O91</f>
        <v>0.00428571428571445</v>
      </c>
    </row>
    <row r="92" s="30" customFormat="true" ht="21.75" hidden="false" customHeight="true" outlineLevel="0" collapsed="false">
      <c r="A92" s="18" t="n">
        <v>43424</v>
      </c>
      <c r="B92" s="19"/>
      <c r="C92" s="20" t="s">
        <v>203</v>
      </c>
      <c r="D92" s="20" t="s">
        <v>1064</v>
      </c>
      <c r="E92" s="20" t="s">
        <v>120</v>
      </c>
      <c r="F92" s="21" t="n">
        <v>56068</v>
      </c>
      <c r="G92" s="22" t="s">
        <v>1065</v>
      </c>
      <c r="H92" s="23"/>
      <c r="I92" s="23"/>
      <c r="J92" s="23"/>
      <c r="K92" s="23" t="n">
        <v>1274.07</v>
      </c>
      <c r="L92" s="24"/>
      <c r="M92" s="73" t="n">
        <f aca="false">SUM(H92:J92,K92/1.12)</f>
        <v>1137.5625</v>
      </c>
      <c r="N92" s="73" t="n">
        <f aca="false">K92/1.12*0.12</f>
        <v>136.5075</v>
      </c>
      <c r="O92" s="73" t="n">
        <f aca="false">-SUM(I92:J92,K92/1.12)*L92</f>
        <v>-0</v>
      </c>
      <c r="P92" s="73" t="n">
        <v>1137.56</v>
      </c>
      <c r="Q92" s="25"/>
      <c r="R92" s="25"/>
      <c r="S92" s="25"/>
      <c r="T92" s="26"/>
      <c r="U92" s="26"/>
      <c r="V92" s="26"/>
      <c r="W92" s="26"/>
      <c r="X92" s="26"/>
      <c r="Y92" s="25"/>
      <c r="Z92" s="25"/>
      <c r="AA92" s="25"/>
      <c r="AB92" s="25"/>
      <c r="AC92" s="26"/>
      <c r="AD92" s="26"/>
      <c r="AE92" s="25"/>
      <c r="AF92" s="25"/>
      <c r="AG92" s="73" t="n">
        <f aca="false">-SUM(N92:AF92)</f>
        <v>-1274.0675</v>
      </c>
      <c r="AH92" s="29" t="n">
        <f aca="false">SUM(H92:K92)+AG92+O92</f>
        <v>0.00250000000005457</v>
      </c>
    </row>
    <row r="93" s="30" customFormat="true" ht="21.75" hidden="false" customHeight="true" outlineLevel="0" collapsed="false">
      <c r="A93" s="18" t="n">
        <v>43424</v>
      </c>
      <c r="B93" s="19"/>
      <c r="C93" s="20" t="s">
        <v>63</v>
      </c>
      <c r="D93" s="20" t="s">
        <v>64</v>
      </c>
      <c r="E93" s="20" t="s">
        <v>120</v>
      </c>
      <c r="F93" s="21" t="n">
        <v>127352</v>
      </c>
      <c r="G93" s="22" t="s">
        <v>1066</v>
      </c>
      <c r="H93" s="23"/>
      <c r="I93" s="23"/>
      <c r="J93" s="23"/>
      <c r="K93" s="23" t="n">
        <f aca="false">793.26+95.19</f>
        <v>888.45</v>
      </c>
      <c r="L93" s="24"/>
      <c r="M93" s="73" t="n">
        <f aca="false">SUM(H93:J93,K93/1.12)</f>
        <v>793.258928571429</v>
      </c>
      <c r="N93" s="73" t="n">
        <f aca="false">K93/1.12*0.12</f>
        <v>95.1910714285714</v>
      </c>
      <c r="O93" s="73" t="n">
        <f aca="false">-SUM(I93:J93,K93/1.12)*L93</f>
        <v>-0</v>
      </c>
      <c r="P93" s="73" t="n">
        <v>793.26</v>
      </c>
      <c r="Q93" s="25"/>
      <c r="R93" s="25"/>
      <c r="S93" s="25"/>
      <c r="T93" s="26"/>
      <c r="U93" s="26"/>
      <c r="V93" s="26"/>
      <c r="W93" s="26"/>
      <c r="X93" s="26"/>
      <c r="Y93" s="25"/>
      <c r="Z93" s="25"/>
      <c r="AA93" s="25"/>
      <c r="AB93" s="25"/>
      <c r="AC93" s="26"/>
      <c r="AD93" s="26"/>
      <c r="AE93" s="25"/>
      <c r="AF93" s="25"/>
      <c r="AG93" s="73" t="n">
        <f aca="false">-SUM(N93:AF93)</f>
        <v>-888.451071428571</v>
      </c>
      <c r="AH93" s="29" t="n">
        <f aca="false">SUM(H93:K93)+AG93+O93</f>
        <v>-0.00107142857132203</v>
      </c>
    </row>
    <row r="94" s="30" customFormat="true" ht="21.75" hidden="false" customHeight="true" outlineLevel="0" collapsed="false">
      <c r="A94" s="18" t="n">
        <v>43424</v>
      </c>
      <c r="B94" s="19"/>
      <c r="C94" s="20" t="s">
        <v>63</v>
      </c>
      <c r="D94" s="20" t="s">
        <v>64</v>
      </c>
      <c r="E94" s="20" t="s">
        <v>120</v>
      </c>
      <c r="F94" s="21" t="n">
        <v>127352</v>
      </c>
      <c r="G94" s="22" t="s">
        <v>1067</v>
      </c>
      <c r="H94" s="23"/>
      <c r="I94" s="23"/>
      <c r="J94" s="23" t="n">
        <v>207.2</v>
      </c>
      <c r="K94" s="23"/>
      <c r="L94" s="24"/>
      <c r="M94" s="73" t="n">
        <f aca="false">SUM(H94:J94,K94/1.12)</f>
        <v>207.2</v>
      </c>
      <c r="N94" s="73" t="n">
        <f aca="false">K94/1.12*0.12</f>
        <v>0</v>
      </c>
      <c r="O94" s="73" t="n">
        <f aca="false">-SUM(I94:J94,K94/1.12)*L94</f>
        <v>-0</v>
      </c>
      <c r="P94" s="73" t="n">
        <v>207.2</v>
      </c>
      <c r="Q94" s="25"/>
      <c r="R94" s="25"/>
      <c r="S94" s="25"/>
      <c r="T94" s="26"/>
      <c r="U94" s="26"/>
      <c r="V94" s="26"/>
      <c r="W94" s="26"/>
      <c r="X94" s="26"/>
      <c r="Y94" s="25"/>
      <c r="Z94" s="25"/>
      <c r="AA94" s="25"/>
      <c r="AB94" s="25"/>
      <c r="AC94" s="26"/>
      <c r="AD94" s="26"/>
      <c r="AE94" s="25"/>
      <c r="AF94" s="25"/>
      <c r="AG94" s="73" t="n">
        <f aca="false">-SUM(N94:AF94)</f>
        <v>-207.2</v>
      </c>
      <c r="AH94" s="29" t="n">
        <f aca="false">SUM(H94:K94)+AG94+O94</f>
        <v>0</v>
      </c>
    </row>
    <row r="95" s="30" customFormat="true" ht="21.75" hidden="false" customHeight="true" outlineLevel="0" collapsed="false">
      <c r="A95" s="18" t="n">
        <v>43424</v>
      </c>
      <c r="B95" s="19"/>
      <c r="C95" s="20" t="s">
        <v>63</v>
      </c>
      <c r="D95" s="20" t="s">
        <v>64</v>
      </c>
      <c r="E95" s="20" t="s">
        <v>120</v>
      </c>
      <c r="F95" s="21" t="n">
        <v>115125</v>
      </c>
      <c r="G95" s="22" t="s">
        <v>1068</v>
      </c>
      <c r="H95" s="23"/>
      <c r="I95" s="23"/>
      <c r="J95" s="23"/>
      <c r="K95" s="23" t="n">
        <f aca="false">324.4+292.8+292.8</f>
        <v>910</v>
      </c>
      <c r="L95" s="24"/>
      <c r="M95" s="73" t="n">
        <f aca="false">SUM(H95:J95,K95/1.12)</f>
        <v>812.5</v>
      </c>
      <c r="N95" s="73" t="n">
        <f aca="false">K95/1.12*0.12</f>
        <v>97.5</v>
      </c>
      <c r="O95" s="73" t="n">
        <f aca="false">-SUM(I95:J95,K95/1.12)*L95</f>
        <v>-0</v>
      </c>
      <c r="P95" s="73" t="n">
        <v>812.5</v>
      </c>
      <c r="Q95" s="25"/>
      <c r="R95" s="25"/>
      <c r="S95" s="25"/>
      <c r="T95" s="26"/>
      <c r="U95" s="26"/>
      <c r="V95" s="26"/>
      <c r="W95" s="26"/>
      <c r="X95" s="26"/>
      <c r="Y95" s="25"/>
      <c r="Z95" s="25"/>
      <c r="AA95" s="25"/>
      <c r="AB95" s="25"/>
      <c r="AC95" s="26"/>
      <c r="AD95" s="26"/>
      <c r="AE95" s="25"/>
      <c r="AF95" s="25"/>
      <c r="AG95" s="73" t="n">
        <f aca="false">-SUM(N95:AF95)</f>
        <v>-910</v>
      </c>
      <c r="AH95" s="29" t="n">
        <f aca="false">SUM(H95:K95)+AG95+O95</f>
        <v>0</v>
      </c>
    </row>
    <row r="96" s="30" customFormat="true" ht="21.75" hidden="false" customHeight="true" outlineLevel="0" collapsed="false">
      <c r="A96" s="18" t="n">
        <v>43424</v>
      </c>
      <c r="B96" s="19"/>
      <c r="C96" s="20" t="s">
        <v>63</v>
      </c>
      <c r="D96" s="20" t="s">
        <v>64</v>
      </c>
      <c r="E96" s="20" t="s">
        <v>120</v>
      </c>
      <c r="F96" s="21" t="n">
        <v>115125</v>
      </c>
      <c r="G96" s="22" t="s">
        <v>115</v>
      </c>
      <c r="H96" s="23"/>
      <c r="I96" s="23"/>
      <c r="J96" s="23"/>
      <c r="K96" s="23" t="n">
        <f aca="false">68.75+68.75</f>
        <v>137.5</v>
      </c>
      <c r="L96" s="24"/>
      <c r="M96" s="73" t="n">
        <f aca="false">SUM(H96:J96,K96/1.12)</f>
        <v>122.767857142857</v>
      </c>
      <c r="N96" s="73" t="n">
        <f aca="false">K96/1.12*0.12</f>
        <v>14.7321428571429</v>
      </c>
      <c r="O96" s="73" t="n">
        <f aca="false">-SUM(I96:J96,K96/1.12)*L96</f>
        <v>-0</v>
      </c>
      <c r="P96" s="73"/>
      <c r="Q96" s="25"/>
      <c r="R96" s="25" t="n">
        <v>122.77</v>
      </c>
      <c r="S96" s="25"/>
      <c r="T96" s="26"/>
      <c r="U96" s="26"/>
      <c r="V96" s="26"/>
      <c r="W96" s="26"/>
      <c r="X96" s="26"/>
      <c r="Y96" s="25"/>
      <c r="Z96" s="25"/>
      <c r="AA96" s="25"/>
      <c r="AB96" s="25"/>
      <c r="AC96" s="26"/>
      <c r="AD96" s="26"/>
      <c r="AE96" s="25"/>
      <c r="AF96" s="25"/>
      <c r="AG96" s="73" t="n">
        <f aca="false">-SUM(N96:AF96)</f>
        <v>-137.502142857143</v>
      </c>
      <c r="AH96" s="29" t="n">
        <f aca="false">SUM(H96:K96)+AG96+O96</f>
        <v>-0.00214285714284301</v>
      </c>
    </row>
    <row r="97" s="46" customFormat="true" ht="21.75" hidden="false" customHeight="true" outlineLevel="0" collapsed="false">
      <c r="A97" s="33" t="n">
        <v>43424</v>
      </c>
      <c r="B97" s="34"/>
      <c r="C97" s="36" t="s">
        <v>63</v>
      </c>
      <c r="D97" s="36" t="s">
        <v>64</v>
      </c>
      <c r="E97" s="36" t="s">
        <v>120</v>
      </c>
      <c r="F97" s="37" t="n">
        <v>115125</v>
      </c>
      <c r="G97" s="38" t="s">
        <v>187</v>
      </c>
      <c r="H97" s="39"/>
      <c r="I97" s="39"/>
      <c r="J97" s="39"/>
      <c r="K97" s="39" t="n">
        <v>35</v>
      </c>
      <c r="L97" s="40"/>
      <c r="M97" s="82" t="n">
        <f aca="false">SUM(H97:J97,K97/1.12)</f>
        <v>31.25</v>
      </c>
      <c r="N97" s="82" t="n">
        <f aca="false">K97/1.12*0.12</f>
        <v>3.75</v>
      </c>
      <c r="O97" s="82" t="n">
        <f aca="false">-SUM(I97:J97,K97/1.12)*L97</f>
        <v>-0</v>
      </c>
      <c r="P97" s="82"/>
      <c r="Q97" s="41"/>
      <c r="R97" s="41"/>
      <c r="S97" s="41" t="n">
        <v>31.25</v>
      </c>
      <c r="T97" s="42"/>
      <c r="U97" s="42"/>
      <c r="V97" s="42"/>
      <c r="W97" s="42"/>
      <c r="X97" s="42"/>
      <c r="Y97" s="41"/>
      <c r="Z97" s="41"/>
      <c r="AA97" s="41"/>
      <c r="AB97" s="41"/>
      <c r="AC97" s="42"/>
      <c r="AD97" s="42"/>
      <c r="AE97" s="41"/>
      <c r="AF97" s="41"/>
      <c r="AG97" s="82" t="n">
        <f aca="false">-SUM(N97:AF97)</f>
        <v>-35</v>
      </c>
      <c r="AH97" s="45" t="n">
        <f aca="false">SUM(H97:K97)+AG97+O97</f>
        <v>0</v>
      </c>
    </row>
    <row r="98" s="30" customFormat="true" ht="21.75" hidden="false" customHeight="true" outlineLevel="0" collapsed="false">
      <c r="A98" s="18" t="n">
        <v>43425</v>
      </c>
      <c r="B98" s="19"/>
      <c r="C98" s="20" t="s">
        <v>707</v>
      </c>
      <c r="D98" s="20" t="s">
        <v>708</v>
      </c>
      <c r="E98" s="20" t="s">
        <v>709</v>
      </c>
      <c r="F98" s="21" t="n">
        <v>136573</v>
      </c>
      <c r="G98" s="22" t="s">
        <v>40</v>
      </c>
      <c r="H98" s="23"/>
      <c r="I98" s="23"/>
      <c r="J98" s="23"/>
      <c r="K98" s="23" t="n">
        <v>180</v>
      </c>
      <c r="L98" s="24"/>
      <c r="M98" s="73" t="n">
        <f aca="false">SUM(H98:J98,K98/1.12)</f>
        <v>160.714285714286</v>
      </c>
      <c r="N98" s="73" t="n">
        <f aca="false">K98/1.12*0.12</f>
        <v>19.2857142857143</v>
      </c>
      <c r="O98" s="73" t="n">
        <f aca="false">-SUM(I98:J98,K98/1.12)*L98</f>
        <v>-0</v>
      </c>
      <c r="P98" s="73"/>
      <c r="Q98" s="25" t="n">
        <v>160.71</v>
      </c>
      <c r="R98" s="25"/>
      <c r="S98" s="25"/>
      <c r="T98" s="26"/>
      <c r="U98" s="26"/>
      <c r="V98" s="26"/>
      <c r="W98" s="26"/>
      <c r="X98" s="26"/>
      <c r="Y98" s="25"/>
      <c r="Z98" s="25"/>
      <c r="AA98" s="25"/>
      <c r="AB98" s="25"/>
      <c r="AC98" s="26"/>
      <c r="AD98" s="26"/>
      <c r="AE98" s="25"/>
      <c r="AF98" s="25"/>
      <c r="AG98" s="73" t="n">
        <f aca="false">-SUM(N98:AF98)</f>
        <v>-179.995714285714</v>
      </c>
      <c r="AH98" s="29" t="n">
        <f aca="false">SUM(H98:K98)+AG98+O98</f>
        <v>0.00428571428571445</v>
      </c>
    </row>
    <row r="99" s="30" customFormat="true" ht="21.75" hidden="false" customHeight="true" outlineLevel="0" collapsed="false">
      <c r="A99" s="18" t="n">
        <v>43425</v>
      </c>
      <c r="B99" s="19"/>
      <c r="C99" s="20" t="s">
        <v>63</v>
      </c>
      <c r="D99" s="20" t="s">
        <v>64</v>
      </c>
      <c r="E99" s="20" t="s">
        <v>120</v>
      </c>
      <c r="F99" s="21" t="n">
        <v>126448</v>
      </c>
      <c r="G99" s="22" t="s">
        <v>1069</v>
      </c>
      <c r="H99" s="23"/>
      <c r="I99" s="23"/>
      <c r="J99" s="23"/>
      <c r="K99" s="23" t="n">
        <f aca="false">541.25+64.95</f>
        <v>606.2</v>
      </c>
      <c r="L99" s="24"/>
      <c r="M99" s="73" t="n">
        <f aca="false">SUM(H99:J99,K99/1.12)</f>
        <v>541.25</v>
      </c>
      <c r="N99" s="73" t="n">
        <f aca="false">K99/1.12*0.12</f>
        <v>64.95</v>
      </c>
      <c r="O99" s="73" t="n">
        <f aca="false">-SUM(I99:J99,K99/1.12)*L99</f>
        <v>-0</v>
      </c>
      <c r="P99" s="73" t="n">
        <v>541.25</v>
      </c>
      <c r="Q99" s="25"/>
      <c r="R99" s="25"/>
      <c r="S99" s="25"/>
      <c r="T99" s="26"/>
      <c r="U99" s="26"/>
      <c r="V99" s="26"/>
      <c r="W99" s="26"/>
      <c r="X99" s="26"/>
      <c r="Y99" s="25"/>
      <c r="Z99" s="25"/>
      <c r="AA99" s="25"/>
      <c r="AB99" s="25"/>
      <c r="AC99" s="26"/>
      <c r="AD99" s="26"/>
      <c r="AE99" s="25"/>
      <c r="AF99" s="25"/>
      <c r="AG99" s="73" t="n">
        <f aca="false">-SUM(N99:AF99)</f>
        <v>-606.2</v>
      </c>
      <c r="AH99" s="29" t="n">
        <f aca="false">SUM(H99:K99)+AG99+O99</f>
        <v>0</v>
      </c>
    </row>
    <row r="100" s="30" customFormat="true" ht="21.75" hidden="false" customHeight="true" outlineLevel="0" collapsed="false">
      <c r="A100" s="18" t="n">
        <v>43425</v>
      </c>
      <c r="B100" s="19"/>
      <c r="C100" s="20" t="s">
        <v>63</v>
      </c>
      <c r="D100" s="20" t="s">
        <v>64</v>
      </c>
      <c r="E100" s="20" t="s">
        <v>120</v>
      </c>
      <c r="F100" s="21" t="n">
        <v>126448</v>
      </c>
      <c r="G100" s="22" t="s">
        <v>581</v>
      </c>
      <c r="H100" s="23"/>
      <c r="I100" s="23"/>
      <c r="J100" s="23" t="n">
        <v>297.9</v>
      </c>
      <c r="K100" s="23"/>
      <c r="L100" s="24"/>
      <c r="M100" s="73" t="n">
        <f aca="false">SUM(H100:J100,K100/1.12)</f>
        <v>297.9</v>
      </c>
      <c r="N100" s="73" t="n">
        <f aca="false">K100/1.12*0.12</f>
        <v>0</v>
      </c>
      <c r="O100" s="73" t="n">
        <f aca="false">-SUM(I100:J100,K100/1.12)*L100</f>
        <v>-0</v>
      </c>
      <c r="P100" s="73" t="n">
        <v>297.9</v>
      </c>
      <c r="Q100" s="25"/>
      <c r="R100" s="25"/>
      <c r="S100" s="25"/>
      <c r="T100" s="26"/>
      <c r="U100" s="26"/>
      <c r="V100" s="26"/>
      <c r="W100" s="26"/>
      <c r="X100" s="26"/>
      <c r="Y100" s="25"/>
      <c r="Z100" s="25"/>
      <c r="AA100" s="25"/>
      <c r="AB100" s="25"/>
      <c r="AC100" s="26"/>
      <c r="AD100" s="26"/>
      <c r="AE100" s="25"/>
      <c r="AF100" s="25"/>
      <c r="AG100" s="73" t="n">
        <f aca="false">-SUM(N100:AF100)</f>
        <v>-297.9</v>
      </c>
      <c r="AH100" s="29" t="n">
        <f aca="false">SUM(H100:K100)+AG100+O100</f>
        <v>0</v>
      </c>
    </row>
    <row r="101" s="30" customFormat="true" ht="21.75" hidden="false" customHeight="true" outlineLevel="0" collapsed="false">
      <c r="A101" s="18" t="n">
        <v>43426</v>
      </c>
      <c r="B101" s="19"/>
      <c r="C101" s="20" t="s">
        <v>707</v>
      </c>
      <c r="D101" s="20" t="s">
        <v>708</v>
      </c>
      <c r="E101" s="20" t="s">
        <v>709</v>
      </c>
      <c r="F101" s="21" t="n">
        <v>139533</v>
      </c>
      <c r="G101" s="22" t="s">
        <v>40</v>
      </c>
      <c r="H101" s="23"/>
      <c r="I101" s="23"/>
      <c r="J101" s="23"/>
      <c r="K101" s="23" t="n">
        <v>180</v>
      </c>
      <c r="L101" s="24"/>
      <c r="M101" s="73" t="n">
        <f aca="false">SUM(H101:J101,K101/1.12)</f>
        <v>160.714285714286</v>
      </c>
      <c r="N101" s="73" t="n">
        <f aca="false">K101/1.12*0.12</f>
        <v>19.2857142857143</v>
      </c>
      <c r="O101" s="73" t="n">
        <f aca="false">-SUM(I101:J101,K101/1.12)*L101</f>
        <v>-0</v>
      </c>
      <c r="P101" s="73"/>
      <c r="Q101" s="25" t="n">
        <v>160.71</v>
      </c>
      <c r="R101" s="25"/>
      <c r="S101" s="25"/>
      <c r="T101" s="26"/>
      <c r="U101" s="26"/>
      <c r="V101" s="26"/>
      <c r="W101" s="26"/>
      <c r="X101" s="26"/>
      <c r="Y101" s="25"/>
      <c r="Z101" s="25"/>
      <c r="AA101" s="25"/>
      <c r="AB101" s="25"/>
      <c r="AC101" s="26"/>
      <c r="AD101" s="26"/>
      <c r="AE101" s="25"/>
      <c r="AF101" s="25"/>
      <c r="AG101" s="73" t="n">
        <f aca="false">-SUM(N101:AF101)</f>
        <v>-179.995714285714</v>
      </c>
      <c r="AH101" s="29" t="n">
        <f aca="false">SUM(H101:K101)+AG101+O101</f>
        <v>0.00428571428571445</v>
      </c>
    </row>
    <row r="102" s="30" customFormat="true" ht="21.75" hidden="false" customHeight="true" outlineLevel="0" collapsed="false">
      <c r="A102" s="18" t="n">
        <v>43426</v>
      </c>
      <c r="B102" s="19"/>
      <c r="C102" s="20" t="s">
        <v>747</v>
      </c>
      <c r="D102" s="20" t="s">
        <v>814</v>
      </c>
      <c r="E102" s="20" t="s">
        <v>278</v>
      </c>
      <c r="F102" s="21" t="n">
        <v>32968</v>
      </c>
      <c r="G102" s="22" t="s">
        <v>1070</v>
      </c>
      <c r="H102" s="23"/>
      <c r="I102" s="23"/>
      <c r="J102" s="23"/>
      <c r="K102" s="23" t="n">
        <v>388.9</v>
      </c>
      <c r="L102" s="24"/>
      <c r="M102" s="73" t="n">
        <f aca="false">SUM(H102:J102,K102/1.12)</f>
        <v>347.232142857143</v>
      </c>
      <c r="N102" s="73" t="n">
        <f aca="false">K102/1.12*0.12</f>
        <v>41.6678571428571</v>
      </c>
      <c r="O102" s="73" t="n">
        <f aca="false">-SUM(I102:J102,K102/1.12)*L102</f>
        <v>-0</v>
      </c>
      <c r="P102" s="73" t="n">
        <v>347.23</v>
      </c>
      <c r="Q102" s="25"/>
      <c r="R102" s="25"/>
      <c r="S102" s="25"/>
      <c r="T102" s="26"/>
      <c r="U102" s="26"/>
      <c r="V102" s="26"/>
      <c r="W102" s="26"/>
      <c r="X102" s="26"/>
      <c r="Y102" s="25"/>
      <c r="Z102" s="25"/>
      <c r="AA102" s="25"/>
      <c r="AB102" s="25"/>
      <c r="AC102" s="26"/>
      <c r="AD102" s="26"/>
      <c r="AE102" s="25"/>
      <c r="AF102" s="25"/>
      <c r="AG102" s="73" t="n">
        <f aca="false">-SUM(N102:AF102)</f>
        <v>-388.897857142857</v>
      </c>
      <c r="AH102" s="29" t="n">
        <f aca="false">SUM(H102:K102)+AG102+O102</f>
        <v>0.00214285714281459</v>
      </c>
    </row>
    <row r="103" s="30" customFormat="true" ht="21.75" hidden="false" customHeight="true" outlineLevel="0" collapsed="false">
      <c r="A103" s="18" t="n">
        <v>43427</v>
      </c>
      <c r="B103" s="19"/>
      <c r="C103" s="20" t="s">
        <v>63</v>
      </c>
      <c r="D103" s="20" t="s">
        <v>64</v>
      </c>
      <c r="E103" s="20" t="s">
        <v>120</v>
      </c>
      <c r="F103" s="21" t="n">
        <v>124877</v>
      </c>
      <c r="G103" s="22" t="s">
        <v>1071</v>
      </c>
      <c r="H103" s="23"/>
      <c r="I103" s="23"/>
      <c r="J103" s="23"/>
      <c r="K103" s="23" t="n">
        <f aca="false">436.7+52.4</f>
        <v>489.1</v>
      </c>
      <c r="L103" s="24"/>
      <c r="M103" s="73" t="n">
        <f aca="false">SUM(H103:J103,K103/1.12)</f>
        <v>436.696428571429</v>
      </c>
      <c r="N103" s="73" t="n">
        <f aca="false">K103/1.12*0.12</f>
        <v>52.4035714285714</v>
      </c>
      <c r="O103" s="73" t="n">
        <f aca="false">-SUM(I103:J103,K103/1.12)*L103</f>
        <v>-0</v>
      </c>
      <c r="P103" s="73" t="n">
        <v>436.7</v>
      </c>
      <c r="Q103" s="25"/>
      <c r="R103" s="25"/>
      <c r="S103" s="25"/>
      <c r="T103" s="26"/>
      <c r="U103" s="26"/>
      <c r="V103" s="26"/>
      <c r="W103" s="26"/>
      <c r="X103" s="26"/>
      <c r="Y103" s="25"/>
      <c r="Z103" s="25"/>
      <c r="AA103" s="25"/>
      <c r="AB103" s="25"/>
      <c r="AC103" s="26"/>
      <c r="AD103" s="26"/>
      <c r="AE103" s="25"/>
      <c r="AF103" s="25"/>
      <c r="AG103" s="73" t="n">
        <f aca="false">-SUM(N103:AF103)</f>
        <v>-489.103571428571</v>
      </c>
      <c r="AH103" s="29" t="n">
        <f aca="false">SUM(H103:K103)+AG103+O103</f>
        <v>-0.00357142857143344</v>
      </c>
    </row>
    <row r="104" s="30" customFormat="true" ht="21.75" hidden="false" customHeight="true" outlineLevel="0" collapsed="false">
      <c r="A104" s="18" t="n">
        <v>43427</v>
      </c>
      <c r="B104" s="19"/>
      <c r="C104" s="20" t="s">
        <v>63</v>
      </c>
      <c r="D104" s="20" t="s">
        <v>64</v>
      </c>
      <c r="E104" s="20" t="s">
        <v>120</v>
      </c>
      <c r="F104" s="21" t="n">
        <v>124877</v>
      </c>
      <c r="G104" s="22" t="s">
        <v>1072</v>
      </c>
      <c r="H104" s="23"/>
      <c r="I104" s="23"/>
      <c r="J104" s="23" t="n">
        <v>547.25</v>
      </c>
      <c r="K104" s="23"/>
      <c r="L104" s="24"/>
      <c r="M104" s="73" t="n">
        <f aca="false">SUM(H104:J104,K104/1.12)</f>
        <v>547.25</v>
      </c>
      <c r="N104" s="73" t="n">
        <f aca="false">K104/1.12*0.12</f>
        <v>0</v>
      </c>
      <c r="O104" s="73" t="n">
        <f aca="false">-SUM(I104:J104,K104/1.12)*L104</f>
        <v>-0</v>
      </c>
      <c r="P104" s="73" t="n">
        <v>547.25</v>
      </c>
      <c r="Q104" s="25"/>
      <c r="R104" s="25"/>
      <c r="S104" s="25"/>
      <c r="T104" s="26"/>
      <c r="U104" s="26"/>
      <c r="V104" s="26"/>
      <c r="W104" s="26"/>
      <c r="X104" s="26"/>
      <c r="Y104" s="25"/>
      <c r="Z104" s="25"/>
      <c r="AA104" s="25"/>
      <c r="AB104" s="25"/>
      <c r="AC104" s="26"/>
      <c r="AD104" s="26"/>
      <c r="AE104" s="25"/>
      <c r="AF104" s="25"/>
      <c r="AG104" s="73" t="n">
        <f aca="false">-SUM(N104:AF104)</f>
        <v>-547.25</v>
      </c>
      <c r="AH104" s="29" t="n">
        <f aca="false">SUM(H104:K104)+AG104+O104</f>
        <v>0</v>
      </c>
    </row>
    <row r="105" s="30" customFormat="true" ht="21.75" hidden="false" customHeight="true" outlineLevel="0" collapsed="false">
      <c r="A105" s="18" t="n">
        <v>43427</v>
      </c>
      <c r="B105" s="19"/>
      <c r="C105" s="20" t="s">
        <v>707</v>
      </c>
      <c r="D105" s="20" t="s">
        <v>708</v>
      </c>
      <c r="E105" s="20" t="s">
        <v>709</v>
      </c>
      <c r="F105" s="21" t="n">
        <v>136630</v>
      </c>
      <c r="G105" s="22" t="s">
        <v>40</v>
      </c>
      <c r="H105" s="23"/>
      <c r="I105" s="23"/>
      <c r="J105" s="23"/>
      <c r="K105" s="23" t="n">
        <v>180</v>
      </c>
      <c r="L105" s="24"/>
      <c r="M105" s="73" t="n">
        <f aca="false">SUM(H105:J105,K105/1.12)</f>
        <v>160.714285714286</v>
      </c>
      <c r="N105" s="73" t="n">
        <f aca="false">K105/1.12*0.12</f>
        <v>19.2857142857143</v>
      </c>
      <c r="O105" s="73" t="n">
        <f aca="false">-SUM(I105:J105,K105/1.12)*L105</f>
        <v>-0</v>
      </c>
      <c r="P105" s="73"/>
      <c r="Q105" s="25" t="n">
        <v>160.71</v>
      </c>
      <c r="R105" s="25"/>
      <c r="S105" s="25"/>
      <c r="T105" s="26"/>
      <c r="U105" s="26"/>
      <c r="V105" s="26"/>
      <c r="W105" s="26"/>
      <c r="X105" s="26"/>
      <c r="Y105" s="25"/>
      <c r="Z105" s="25"/>
      <c r="AA105" s="25"/>
      <c r="AB105" s="25"/>
      <c r="AC105" s="26"/>
      <c r="AD105" s="26"/>
      <c r="AE105" s="25"/>
      <c r="AF105" s="25"/>
      <c r="AG105" s="73" t="n">
        <f aca="false">-SUM(N105:AF105)</f>
        <v>-179.995714285714</v>
      </c>
      <c r="AH105" s="29" t="n">
        <f aca="false">SUM(H105:K105)+AG105+O105</f>
        <v>0.00428571428571445</v>
      </c>
    </row>
    <row r="106" s="30" customFormat="true" ht="21.75" hidden="false" customHeight="true" outlineLevel="0" collapsed="false">
      <c r="A106" s="18" t="n">
        <v>43427</v>
      </c>
      <c r="B106" s="19"/>
      <c r="C106" s="20" t="s">
        <v>747</v>
      </c>
      <c r="D106" s="20" t="s">
        <v>814</v>
      </c>
      <c r="E106" s="20" t="s">
        <v>278</v>
      </c>
      <c r="F106" s="21" t="n">
        <v>32996</v>
      </c>
      <c r="G106" s="22" t="s">
        <v>1073</v>
      </c>
      <c r="H106" s="23"/>
      <c r="I106" s="23"/>
      <c r="J106" s="23"/>
      <c r="K106" s="23" t="n">
        <v>69</v>
      </c>
      <c r="L106" s="24"/>
      <c r="M106" s="73" t="n">
        <f aca="false">SUM(H106:J106,K106/1.12)</f>
        <v>61.6071428571429</v>
      </c>
      <c r="N106" s="73" t="n">
        <f aca="false">K106/1.12*0.12</f>
        <v>7.39285714285714</v>
      </c>
      <c r="O106" s="73" t="n">
        <f aca="false">-SUM(I106:J106,K106/1.12)*L106</f>
        <v>-0</v>
      </c>
      <c r="P106" s="73"/>
      <c r="Q106" s="25" t="n">
        <v>61.61</v>
      </c>
      <c r="R106" s="25"/>
      <c r="S106" s="25"/>
      <c r="T106" s="26"/>
      <c r="U106" s="26"/>
      <c r="V106" s="26"/>
      <c r="W106" s="26"/>
      <c r="X106" s="26"/>
      <c r="Y106" s="25"/>
      <c r="Z106" s="25"/>
      <c r="AA106" s="25"/>
      <c r="AB106" s="25"/>
      <c r="AC106" s="26"/>
      <c r="AD106" s="26"/>
      <c r="AE106" s="25"/>
      <c r="AF106" s="25"/>
      <c r="AG106" s="73" t="n">
        <f aca="false">-SUM(N106:AF106)</f>
        <v>-69.0028571428571</v>
      </c>
      <c r="AH106" s="29" t="n">
        <f aca="false">SUM(H106:K106)+AG106+O106</f>
        <v>-0.00285714285713823</v>
      </c>
    </row>
    <row r="107" s="30" customFormat="true" ht="21.75" hidden="false" customHeight="true" outlineLevel="0" collapsed="false">
      <c r="A107" s="18" t="n">
        <v>43428</v>
      </c>
      <c r="B107" s="19"/>
      <c r="C107" s="20" t="s">
        <v>707</v>
      </c>
      <c r="D107" s="20" t="s">
        <v>708</v>
      </c>
      <c r="E107" s="20" t="s">
        <v>709</v>
      </c>
      <c r="F107" s="21" t="n">
        <v>139599</v>
      </c>
      <c r="G107" s="22" t="s">
        <v>40</v>
      </c>
      <c r="H107" s="23"/>
      <c r="I107" s="23"/>
      <c r="J107" s="23"/>
      <c r="K107" s="23" t="n">
        <v>90</v>
      </c>
      <c r="L107" s="24"/>
      <c r="M107" s="73" t="n">
        <f aca="false">SUM(H107:J107,K107/1.12)</f>
        <v>80.3571428571429</v>
      </c>
      <c r="N107" s="73" t="n">
        <f aca="false">K107/1.12*0.12</f>
        <v>9.64285714285714</v>
      </c>
      <c r="O107" s="73" t="n">
        <f aca="false">-SUM(I107:J107,K107/1.12)*L107</f>
        <v>-0</v>
      </c>
      <c r="P107" s="73"/>
      <c r="Q107" s="25" t="n">
        <v>80.36</v>
      </c>
      <c r="R107" s="25"/>
      <c r="S107" s="25"/>
      <c r="T107" s="26"/>
      <c r="U107" s="26"/>
      <c r="V107" s="26"/>
      <c r="W107" s="26"/>
      <c r="X107" s="26"/>
      <c r="Y107" s="25"/>
      <c r="Z107" s="25"/>
      <c r="AA107" s="25"/>
      <c r="AB107" s="25"/>
      <c r="AC107" s="26"/>
      <c r="AD107" s="26"/>
      <c r="AE107" s="25"/>
      <c r="AF107" s="25"/>
      <c r="AG107" s="73" t="n">
        <f aca="false">-SUM(N107:AF107)</f>
        <v>-90.0028571428571</v>
      </c>
      <c r="AH107" s="29" t="n">
        <f aca="false">SUM(H107:K107)+AG107+O107</f>
        <v>-0.00285714285713823</v>
      </c>
    </row>
    <row r="108" s="30" customFormat="true" ht="21.75" hidden="false" customHeight="true" outlineLevel="0" collapsed="false">
      <c r="A108" s="18" t="n">
        <v>43430</v>
      </c>
      <c r="B108" s="19"/>
      <c r="C108" s="20" t="s">
        <v>323</v>
      </c>
      <c r="D108" s="20" t="s">
        <v>1074</v>
      </c>
      <c r="E108" s="20" t="s">
        <v>278</v>
      </c>
      <c r="F108" s="21" t="n">
        <v>31899</v>
      </c>
      <c r="G108" s="22" t="s">
        <v>1075</v>
      </c>
      <c r="H108" s="23"/>
      <c r="I108" s="23"/>
      <c r="J108" s="23"/>
      <c r="K108" s="23" t="n">
        <v>88.75</v>
      </c>
      <c r="L108" s="24"/>
      <c r="M108" s="73" t="n">
        <f aca="false">SUM(H108:J108,K108/1.12)</f>
        <v>79.2410714285714</v>
      </c>
      <c r="N108" s="73" t="n">
        <f aca="false">K108/1.12*0.12</f>
        <v>9.50892857142857</v>
      </c>
      <c r="O108" s="73" t="n">
        <f aca="false">-SUM(I108:J108,K108/1.12)*L108</f>
        <v>-0</v>
      </c>
      <c r="P108" s="73"/>
      <c r="Q108" s="25" t="n">
        <v>79.24</v>
      </c>
      <c r="R108" s="25"/>
      <c r="S108" s="25"/>
      <c r="T108" s="26"/>
      <c r="U108" s="26"/>
      <c r="V108" s="26"/>
      <c r="W108" s="26"/>
      <c r="X108" s="26"/>
      <c r="Y108" s="25"/>
      <c r="Z108" s="25"/>
      <c r="AA108" s="25"/>
      <c r="AB108" s="25"/>
      <c r="AC108" s="26"/>
      <c r="AD108" s="26"/>
      <c r="AE108" s="25"/>
      <c r="AF108" s="25"/>
      <c r="AG108" s="73" t="n">
        <f aca="false">-SUM(N108:AF108)</f>
        <v>-88.7489285714286</v>
      </c>
      <c r="AH108" s="29" t="n">
        <f aca="false">SUM(H108:K108)+AG108+O108</f>
        <v>0.00107142857143572</v>
      </c>
    </row>
    <row r="109" s="30" customFormat="true" ht="21.75" hidden="false" customHeight="true" outlineLevel="0" collapsed="false">
      <c r="A109" s="18" t="n">
        <v>43430</v>
      </c>
      <c r="B109" s="19"/>
      <c r="C109" s="20" t="s">
        <v>707</v>
      </c>
      <c r="D109" s="20" t="s">
        <v>708</v>
      </c>
      <c r="E109" s="20" t="s">
        <v>709</v>
      </c>
      <c r="F109" s="21" t="n">
        <v>146929</v>
      </c>
      <c r="G109" s="22" t="s">
        <v>40</v>
      </c>
      <c r="H109" s="23"/>
      <c r="I109" s="23"/>
      <c r="J109" s="23"/>
      <c r="K109" s="23" t="n">
        <v>180</v>
      </c>
      <c r="L109" s="24"/>
      <c r="M109" s="73" t="n">
        <f aca="false">SUM(H109:J109,K109/1.12)</f>
        <v>160.714285714286</v>
      </c>
      <c r="N109" s="73" t="n">
        <f aca="false">K109/1.12*0.12</f>
        <v>19.2857142857143</v>
      </c>
      <c r="O109" s="73" t="n">
        <f aca="false">-SUM(I109:J109,K109/1.12)*L109</f>
        <v>-0</v>
      </c>
      <c r="P109" s="73"/>
      <c r="Q109" s="25" t="n">
        <v>160.71</v>
      </c>
      <c r="R109" s="25"/>
      <c r="S109" s="25"/>
      <c r="T109" s="26"/>
      <c r="U109" s="26"/>
      <c r="V109" s="26"/>
      <c r="W109" s="26"/>
      <c r="X109" s="26"/>
      <c r="Y109" s="25"/>
      <c r="Z109" s="25"/>
      <c r="AA109" s="25"/>
      <c r="AB109" s="25"/>
      <c r="AC109" s="26"/>
      <c r="AD109" s="26"/>
      <c r="AE109" s="25"/>
      <c r="AF109" s="25"/>
      <c r="AG109" s="73" t="n">
        <f aca="false">-SUM(N109:AF109)</f>
        <v>-179.995714285714</v>
      </c>
      <c r="AH109" s="29" t="n">
        <f aca="false">SUM(H109:K109)+AG109+O109</f>
        <v>0.00428571428571445</v>
      </c>
    </row>
    <row r="110" s="30" customFormat="true" ht="21.75" hidden="false" customHeight="true" outlineLevel="0" collapsed="false">
      <c r="A110" s="18" t="n">
        <v>43430</v>
      </c>
      <c r="B110" s="19"/>
      <c r="C110" s="20" t="s">
        <v>977</v>
      </c>
      <c r="D110" s="20"/>
      <c r="E110" s="20"/>
      <c r="F110" s="21"/>
      <c r="G110" s="22" t="s">
        <v>1004</v>
      </c>
      <c r="H110" s="23"/>
      <c r="I110" s="23"/>
      <c r="J110" s="23" t="n">
        <v>1605</v>
      </c>
      <c r="K110" s="23"/>
      <c r="L110" s="24"/>
      <c r="M110" s="73" t="n">
        <f aca="false">SUM(H110:J110,K110/1.12)</f>
        <v>1605</v>
      </c>
      <c r="N110" s="73" t="n">
        <f aca="false">K110/1.12*0.12</f>
        <v>0</v>
      </c>
      <c r="O110" s="73" t="n">
        <f aca="false">-SUM(I110:J110,K110/1.12)*L110</f>
        <v>-0</v>
      </c>
      <c r="P110" s="73" t="n">
        <v>1605</v>
      </c>
      <c r="Q110" s="25"/>
      <c r="R110" s="25"/>
      <c r="S110" s="25"/>
      <c r="T110" s="26"/>
      <c r="U110" s="26"/>
      <c r="V110" s="26"/>
      <c r="W110" s="26"/>
      <c r="X110" s="26"/>
      <c r="Y110" s="25"/>
      <c r="Z110" s="25"/>
      <c r="AA110" s="25"/>
      <c r="AB110" s="25"/>
      <c r="AC110" s="26"/>
      <c r="AD110" s="26"/>
      <c r="AE110" s="25"/>
      <c r="AF110" s="25"/>
      <c r="AG110" s="73" t="n">
        <f aca="false">-SUM(N110:AF110)</f>
        <v>-1605</v>
      </c>
      <c r="AH110" s="29" t="n">
        <f aca="false">SUM(H110:K110)+AG110+O110</f>
        <v>0</v>
      </c>
    </row>
    <row r="111" s="30" customFormat="true" ht="21.75" hidden="false" customHeight="true" outlineLevel="0" collapsed="false">
      <c r="A111" s="18" t="n">
        <v>43430</v>
      </c>
      <c r="B111" s="19"/>
      <c r="C111" s="20" t="s">
        <v>45</v>
      </c>
      <c r="D111" s="20"/>
      <c r="E111" s="20"/>
      <c r="F111" s="21"/>
      <c r="G111" s="22" t="s">
        <v>1076</v>
      </c>
      <c r="H111" s="23" t="n">
        <v>50</v>
      </c>
      <c r="I111" s="23"/>
      <c r="J111" s="23"/>
      <c r="K111" s="23"/>
      <c r="L111" s="24"/>
      <c r="M111" s="73" t="n">
        <f aca="false">SUM(H111:J111,K111/1.12)</f>
        <v>50</v>
      </c>
      <c r="N111" s="73" t="n">
        <f aca="false">K111/1.12*0.12</f>
        <v>0</v>
      </c>
      <c r="O111" s="73" t="n">
        <f aca="false">-SUM(I111:J111,K111/1.12)*L111</f>
        <v>-0</v>
      </c>
      <c r="P111" s="73"/>
      <c r="Q111" s="25"/>
      <c r="R111" s="25"/>
      <c r="S111" s="25"/>
      <c r="T111" s="26"/>
      <c r="U111" s="26"/>
      <c r="V111" s="26"/>
      <c r="W111" s="26"/>
      <c r="X111" s="26"/>
      <c r="Y111" s="25"/>
      <c r="Z111" s="25"/>
      <c r="AA111" s="25" t="n">
        <v>50</v>
      </c>
      <c r="AB111" s="25"/>
      <c r="AC111" s="26"/>
      <c r="AD111" s="26"/>
      <c r="AE111" s="25"/>
      <c r="AF111" s="25"/>
      <c r="AG111" s="73" t="n">
        <f aca="false">-SUM(N111:AF111)</f>
        <v>-50</v>
      </c>
      <c r="AH111" s="29" t="n">
        <f aca="false">SUM(H111:K111)+AG111+O111</f>
        <v>0</v>
      </c>
    </row>
    <row r="112" s="30" customFormat="true" ht="21.75" hidden="false" customHeight="true" outlineLevel="0" collapsed="false">
      <c r="A112" s="18" t="n">
        <v>43430</v>
      </c>
      <c r="B112" s="19"/>
      <c r="C112" s="20" t="s">
        <v>616</v>
      </c>
      <c r="D112" s="20"/>
      <c r="E112" s="20"/>
      <c r="F112" s="21"/>
      <c r="G112" s="22" t="s">
        <v>646</v>
      </c>
      <c r="H112" s="23" t="n">
        <v>502</v>
      </c>
      <c r="I112" s="23"/>
      <c r="J112" s="23"/>
      <c r="K112" s="23"/>
      <c r="L112" s="24"/>
      <c r="M112" s="73" t="n">
        <f aca="false">SUM(H112:J112,K112/1.12)</f>
        <v>502</v>
      </c>
      <c r="N112" s="73" t="n">
        <f aca="false">K112/1.12*0.12</f>
        <v>0</v>
      </c>
      <c r="O112" s="73" t="n">
        <f aca="false">-SUM(I112:J112,K112/1.12)*L112</f>
        <v>-0</v>
      </c>
      <c r="P112" s="73"/>
      <c r="Q112" s="25"/>
      <c r="R112" s="25"/>
      <c r="S112" s="25"/>
      <c r="T112" s="26"/>
      <c r="U112" s="26"/>
      <c r="V112" s="26"/>
      <c r="W112" s="26"/>
      <c r="X112" s="26"/>
      <c r="Y112" s="25"/>
      <c r="Z112" s="25"/>
      <c r="AA112" s="25"/>
      <c r="AB112" s="25" t="n">
        <v>502</v>
      </c>
      <c r="AC112" s="26"/>
      <c r="AD112" s="26"/>
      <c r="AE112" s="25"/>
      <c r="AF112" s="25"/>
      <c r="AG112" s="73" t="n">
        <f aca="false">-SUM(N112:AF112)</f>
        <v>-502</v>
      </c>
      <c r="AH112" s="29" t="n">
        <f aca="false">SUM(H112:K112)+AG112+O112</f>
        <v>0</v>
      </c>
    </row>
    <row r="113" s="30" customFormat="true" ht="21.75" hidden="false" customHeight="true" outlineLevel="0" collapsed="false">
      <c r="A113" s="18" t="n">
        <v>43431</v>
      </c>
      <c r="B113" s="19"/>
      <c r="C113" s="20" t="s">
        <v>707</v>
      </c>
      <c r="D113" s="20" t="s">
        <v>708</v>
      </c>
      <c r="E113" s="20" t="s">
        <v>709</v>
      </c>
      <c r="F113" s="21" t="n">
        <v>139672</v>
      </c>
      <c r="G113" s="22" t="s">
        <v>40</v>
      </c>
      <c r="H113" s="23"/>
      <c r="I113" s="23"/>
      <c r="J113" s="23"/>
      <c r="K113" s="23" t="n">
        <v>180</v>
      </c>
      <c r="L113" s="24"/>
      <c r="M113" s="73" t="n">
        <f aca="false">SUM(H113:J113,K113/1.12)</f>
        <v>160.714285714286</v>
      </c>
      <c r="N113" s="73" t="n">
        <f aca="false">K113/1.12*0.12</f>
        <v>19.2857142857143</v>
      </c>
      <c r="O113" s="73" t="n">
        <f aca="false">-SUM(I113:J113,K113/1.12)*L113</f>
        <v>-0</v>
      </c>
      <c r="P113" s="73"/>
      <c r="Q113" s="25" t="n">
        <v>160.71</v>
      </c>
      <c r="R113" s="25"/>
      <c r="S113" s="25"/>
      <c r="T113" s="26"/>
      <c r="U113" s="26"/>
      <c r="V113" s="26"/>
      <c r="W113" s="26"/>
      <c r="X113" s="26"/>
      <c r="Y113" s="25"/>
      <c r="Z113" s="25"/>
      <c r="AA113" s="25"/>
      <c r="AB113" s="25"/>
      <c r="AC113" s="26"/>
      <c r="AD113" s="26"/>
      <c r="AE113" s="25"/>
      <c r="AF113" s="25"/>
      <c r="AG113" s="73" t="n">
        <f aca="false">-SUM(N113:AF113)</f>
        <v>-179.995714285714</v>
      </c>
      <c r="AH113" s="29" t="n">
        <f aca="false">SUM(H113:K113)+AG113+O113</f>
        <v>0.00428571428571445</v>
      </c>
    </row>
    <row r="114" s="30" customFormat="true" ht="21.75" hidden="false" customHeight="true" outlineLevel="0" collapsed="false">
      <c r="A114" s="18" t="n">
        <v>43431</v>
      </c>
      <c r="B114" s="19"/>
      <c r="C114" s="20" t="s">
        <v>326</v>
      </c>
      <c r="D114" s="20"/>
      <c r="E114" s="20"/>
      <c r="F114" s="21"/>
      <c r="G114" s="22" t="s">
        <v>1077</v>
      </c>
      <c r="H114" s="23" t="n">
        <v>2500</v>
      </c>
      <c r="I114" s="23"/>
      <c r="J114" s="23"/>
      <c r="K114" s="23"/>
      <c r="L114" s="24"/>
      <c r="M114" s="73" t="n">
        <f aca="false">SUM(H114:J114,K114/1.12)</f>
        <v>2500</v>
      </c>
      <c r="N114" s="73" t="n">
        <f aca="false">K114/1.12*0.12</f>
        <v>0</v>
      </c>
      <c r="O114" s="73" t="n">
        <f aca="false">-SUM(I114:J114,K114/1.12)*L114</f>
        <v>-0</v>
      </c>
      <c r="P114" s="73"/>
      <c r="Q114" s="25"/>
      <c r="R114" s="25"/>
      <c r="S114" s="25"/>
      <c r="T114" s="26"/>
      <c r="U114" s="26"/>
      <c r="V114" s="26"/>
      <c r="W114" s="26"/>
      <c r="X114" s="26"/>
      <c r="Y114" s="25" t="n">
        <v>2500</v>
      </c>
      <c r="Z114" s="25"/>
      <c r="AA114" s="25"/>
      <c r="AB114" s="25"/>
      <c r="AC114" s="26"/>
      <c r="AD114" s="26"/>
      <c r="AE114" s="25"/>
      <c r="AF114" s="25"/>
      <c r="AG114" s="73" t="n">
        <f aca="false">-SUM(N114:AF114)</f>
        <v>-2500</v>
      </c>
      <c r="AH114" s="29" t="n">
        <f aca="false">SUM(H114:K114)+AG114+O114</f>
        <v>0</v>
      </c>
    </row>
    <row r="115" s="30" customFormat="true" ht="21.75" hidden="false" customHeight="true" outlineLevel="0" collapsed="false">
      <c r="A115" s="18" t="n">
        <v>43431</v>
      </c>
      <c r="B115" s="19"/>
      <c r="C115" s="20" t="s">
        <v>1078</v>
      </c>
      <c r="D115" s="20" t="s">
        <v>1079</v>
      </c>
      <c r="E115" s="20" t="s">
        <v>1080</v>
      </c>
      <c r="F115" s="21" t="n">
        <v>46</v>
      </c>
      <c r="G115" s="22" t="s">
        <v>1081</v>
      </c>
      <c r="H115" s="23"/>
      <c r="I115" s="23"/>
      <c r="J115" s="23"/>
      <c r="K115" s="23" t="n">
        <v>120</v>
      </c>
      <c r="L115" s="24"/>
      <c r="M115" s="73" t="n">
        <f aca="false">SUM(H115:J115,K115/1.12)</f>
        <v>107.142857142857</v>
      </c>
      <c r="N115" s="73" t="n">
        <f aca="false">K115/1.12*0.12</f>
        <v>12.8571428571429</v>
      </c>
      <c r="O115" s="73" t="n">
        <f aca="false">-SUM(I115:J115,K115/1.12)*L115</f>
        <v>-0</v>
      </c>
      <c r="P115" s="73"/>
      <c r="Q115" s="25"/>
      <c r="R115" s="25"/>
      <c r="S115" s="25"/>
      <c r="T115" s="26"/>
      <c r="U115" s="26" t="n">
        <v>107.14</v>
      </c>
      <c r="V115" s="26"/>
      <c r="W115" s="26"/>
      <c r="X115" s="26"/>
      <c r="Y115" s="25"/>
      <c r="Z115" s="25"/>
      <c r="AA115" s="25"/>
      <c r="AB115" s="25"/>
      <c r="AC115" s="26"/>
      <c r="AD115" s="26"/>
      <c r="AE115" s="25"/>
      <c r="AF115" s="25"/>
      <c r="AG115" s="73" t="n">
        <f aca="false">-SUM(N115:AF115)</f>
        <v>-119.997142857143</v>
      </c>
      <c r="AH115" s="29" t="n">
        <f aca="false">SUM(H115:K115)+AG115+O115</f>
        <v>0.00285714285713823</v>
      </c>
    </row>
    <row r="116" s="30" customFormat="true" ht="21.75" hidden="false" customHeight="true" outlineLevel="0" collapsed="false">
      <c r="A116" s="18" t="n">
        <v>43431</v>
      </c>
      <c r="B116" s="19"/>
      <c r="C116" s="20" t="s">
        <v>747</v>
      </c>
      <c r="D116" s="20" t="s">
        <v>814</v>
      </c>
      <c r="E116" s="20" t="s">
        <v>278</v>
      </c>
      <c r="F116" s="21" t="n">
        <v>32894</v>
      </c>
      <c r="G116" s="22" t="s">
        <v>1082</v>
      </c>
      <c r="H116" s="23"/>
      <c r="I116" s="23"/>
      <c r="J116" s="23"/>
      <c r="K116" s="23" t="n">
        <v>379</v>
      </c>
      <c r="L116" s="24"/>
      <c r="M116" s="73" t="n">
        <f aca="false">SUM(H116:J116,K116/1.12)</f>
        <v>338.392857142857</v>
      </c>
      <c r="N116" s="73" t="n">
        <f aca="false">K116/1.12*0.12</f>
        <v>40.6071428571429</v>
      </c>
      <c r="O116" s="73" t="n">
        <f aca="false">-SUM(I116:J116,K116/1.12)*L116</f>
        <v>-0</v>
      </c>
      <c r="P116" s="73" t="n">
        <v>338.39</v>
      </c>
      <c r="Q116" s="25"/>
      <c r="R116" s="25"/>
      <c r="S116" s="25"/>
      <c r="T116" s="26"/>
      <c r="U116" s="26"/>
      <c r="V116" s="26"/>
      <c r="W116" s="26"/>
      <c r="X116" s="26"/>
      <c r="Y116" s="25"/>
      <c r="Z116" s="25"/>
      <c r="AA116" s="25"/>
      <c r="AB116" s="25"/>
      <c r="AC116" s="26"/>
      <c r="AD116" s="26"/>
      <c r="AE116" s="25"/>
      <c r="AF116" s="25"/>
      <c r="AG116" s="73" t="n">
        <f aca="false">-SUM(N116:AF116)</f>
        <v>-378.997142857143</v>
      </c>
      <c r="AH116" s="29" t="n">
        <f aca="false">SUM(H116:K116)+AG116+O116</f>
        <v>0.00285714285718086</v>
      </c>
    </row>
    <row r="117" s="30" customFormat="true" ht="21.75" hidden="false" customHeight="true" outlineLevel="0" collapsed="false">
      <c r="A117" s="18" t="n">
        <v>43432</v>
      </c>
      <c r="B117" s="19"/>
      <c r="C117" s="20" t="s">
        <v>707</v>
      </c>
      <c r="D117" s="20" t="s">
        <v>708</v>
      </c>
      <c r="E117" s="20" t="s">
        <v>709</v>
      </c>
      <c r="F117" s="21" t="n">
        <v>146970</v>
      </c>
      <c r="G117" s="22" t="s">
        <v>40</v>
      </c>
      <c r="H117" s="23"/>
      <c r="I117" s="23"/>
      <c r="J117" s="23"/>
      <c r="K117" s="23" t="n">
        <v>180</v>
      </c>
      <c r="L117" s="24"/>
      <c r="M117" s="73" t="n">
        <f aca="false">SUM(H117:J117,K117/1.12)</f>
        <v>160.714285714286</v>
      </c>
      <c r="N117" s="73" t="n">
        <f aca="false">K117/1.12*0.12</f>
        <v>19.2857142857143</v>
      </c>
      <c r="O117" s="73" t="n">
        <f aca="false">-SUM(I117:J117,K117/1.12)*L117</f>
        <v>-0</v>
      </c>
      <c r="P117" s="73"/>
      <c r="Q117" s="25" t="n">
        <v>160.71</v>
      </c>
      <c r="R117" s="25"/>
      <c r="S117" s="25"/>
      <c r="T117" s="26"/>
      <c r="U117" s="26"/>
      <c r="V117" s="26"/>
      <c r="W117" s="26"/>
      <c r="X117" s="26"/>
      <c r="Y117" s="25"/>
      <c r="Z117" s="25"/>
      <c r="AA117" s="25"/>
      <c r="AB117" s="25"/>
      <c r="AC117" s="26"/>
      <c r="AD117" s="26"/>
      <c r="AE117" s="25"/>
      <c r="AF117" s="25"/>
      <c r="AG117" s="73" t="n">
        <f aca="false">-SUM(N117:AF117)</f>
        <v>-179.995714285714</v>
      </c>
      <c r="AH117" s="29" t="n">
        <f aca="false">SUM(H117:K117)+AG117+O117</f>
        <v>0.00428571428571445</v>
      </c>
    </row>
    <row r="118" s="30" customFormat="true" ht="21.75" hidden="false" customHeight="true" outlineLevel="0" collapsed="false">
      <c r="A118" s="18" t="n">
        <v>43432</v>
      </c>
      <c r="B118" s="19"/>
      <c r="C118" s="20" t="s">
        <v>63</v>
      </c>
      <c r="D118" s="20" t="s">
        <v>64</v>
      </c>
      <c r="E118" s="20" t="s">
        <v>120</v>
      </c>
      <c r="F118" s="21" t="n">
        <v>116213</v>
      </c>
      <c r="G118" s="22" t="s">
        <v>1083</v>
      </c>
      <c r="H118" s="23"/>
      <c r="I118" s="23"/>
      <c r="J118" s="23"/>
      <c r="K118" s="23" t="n">
        <f aca="false">1046.83+125.62</f>
        <v>1172.45</v>
      </c>
      <c r="L118" s="24"/>
      <c r="M118" s="73" t="n">
        <f aca="false">SUM(H118:J118,K118/1.12)</f>
        <v>1046.83035714286</v>
      </c>
      <c r="N118" s="73" t="n">
        <f aca="false">K118/1.12*0.12</f>
        <v>125.619642857143</v>
      </c>
      <c r="O118" s="73" t="n">
        <f aca="false">-SUM(I118:J118,K118/1.12)*L118</f>
        <v>-0</v>
      </c>
      <c r="P118" s="73" t="n">
        <v>1046.83</v>
      </c>
      <c r="Q118" s="25"/>
      <c r="R118" s="25"/>
      <c r="S118" s="25"/>
      <c r="T118" s="26"/>
      <c r="U118" s="26"/>
      <c r="V118" s="26"/>
      <c r="W118" s="26"/>
      <c r="X118" s="26"/>
      <c r="Y118" s="25"/>
      <c r="Z118" s="25"/>
      <c r="AA118" s="25"/>
      <c r="AB118" s="25"/>
      <c r="AC118" s="26"/>
      <c r="AD118" s="26"/>
      <c r="AE118" s="25"/>
      <c r="AF118" s="25"/>
      <c r="AG118" s="73" t="n">
        <f aca="false">-SUM(N118:AF118)</f>
        <v>-1172.44964285714</v>
      </c>
      <c r="AH118" s="29" t="n">
        <f aca="false">SUM(H118:K118)+AG118+O118</f>
        <v>0.000357142856955761</v>
      </c>
    </row>
    <row r="119" s="30" customFormat="true" ht="21.75" hidden="false" customHeight="true" outlineLevel="0" collapsed="false">
      <c r="A119" s="18" t="n">
        <v>43432</v>
      </c>
      <c r="B119" s="19"/>
      <c r="C119" s="20" t="s">
        <v>63</v>
      </c>
      <c r="D119" s="20" t="s">
        <v>64</v>
      </c>
      <c r="E119" s="20" t="s">
        <v>120</v>
      </c>
      <c r="F119" s="21" t="n">
        <v>116213</v>
      </c>
      <c r="G119" s="22" t="s">
        <v>406</v>
      </c>
      <c r="H119" s="23"/>
      <c r="I119" s="23"/>
      <c r="J119" s="23" t="n">
        <v>99.35</v>
      </c>
      <c r="K119" s="23"/>
      <c r="L119" s="24"/>
      <c r="M119" s="73" t="n">
        <f aca="false">SUM(H119:J119,K119/1.12)</f>
        <v>99.35</v>
      </c>
      <c r="N119" s="73" t="n">
        <f aca="false">K119/1.12*0.12</f>
        <v>0</v>
      </c>
      <c r="O119" s="73" t="n">
        <f aca="false">-SUM(I119:J119,K119/1.12)*L119</f>
        <v>-0</v>
      </c>
      <c r="P119" s="73" t="n">
        <v>99.35</v>
      </c>
      <c r="Q119" s="25"/>
      <c r="R119" s="25"/>
      <c r="S119" s="25"/>
      <c r="T119" s="26"/>
      <c r="U119" s="26"/>
      <c r="V119" s="26"/>
      <c r="W119" s="26"/>
      <c r="X119" s="26"/>
      <c r="Y119" s="25"/>
      <c r="Z119" s="25"/>
      <c r="AA119" s="25"/>
      <c r="AB119" s="25"/>
      <c r="AC119" s="26"/>
      <c r="AD119" s="26"/>
      <c r="AE119" s="25"/>
      <c r="AF119" s="25"/>
      <c r="AG119" s="73" t="n">
        <f aca="false">-SUM(N119:AF119)</f>
        <v>-99.35</v>
      </c>
      <c r="AH119" s="29" t="n">
        <f aca="false">SUM(H119:K119)+AG119+O119</f>
        <v>0</v>
      </c>
    </row>
    <row r="120" s="46" customFormat="true" ht="21.75" hidden="false" customHeight="true" outlineLevel="0" collapsed="false">
      <c r="A120" s="33" t="n">
        <v>43432</v>
      </c>
      <c r="B120" s="34"/>
      <c r="C120" s="36" t="s">
        <v>1084</v>
      </c>
      <c r="D120" s="36"/>
      <c r="E120" s="36"/>
      <c r="F120" s="37"/>
      <c r="G120" s="38" t="s">
        <v>1085</v>
      </c>
      <c r="H120" s="39" t="n">
        <v>58</v>
      </c>
      <c r="I120" s="39"/>
      <c r="J120" s="39"/>
      <c r="K120" s="39"/>
      <c r="L120" s="40"/>
      <c r="M120" s="82" t="n">
        <f aca="false">SUM(H120:J120,K120/1.12)</f>
        <v>58</v>
      </c>
      <c r="N120" s="82" t="n">
        <f aca="false">K120/1.12*0.12</f>
        <v>0</v>
      </c>
      <c r="O120" s="82" t="n">
        <f aca="false">-SUM(I120:J120,K120/1.12)*L120</f>
        <v>-0</v>
      </c>
      <c r="P120" s="82" t="n">
        <v>58</v>
      </c>
      <c r="Q120" s="41"/>
      <c r="R120" s="41"/>
      <c r="S120" s="41"/>
      <c r="T120" s="42"/>
      <c r="U120" s="42"/>
      <c r="V120" s="42"/>
      <c r="W120" s="42"/>
      <c r="X120" s="42"/>
      <c r="Y120" s="41"/>
      <c r="Z120" s="41"/>
      <c r="AA120" s="41"/>
      <c r="AB120" s="41"/>
      <c r="AC120" s="42"/>
      <c r="AD120" s="42"/>
      <c r="AE120" s="41"/>
      <c r="AF120" s="41"/>
      <c r="AG120" s="82" t="n">
        <f aca="false">-SUM(N120:AF120)</f>
        <v>-58</v>
      </c>
      <c r="AH120" s="45" t="n">
        <f aca="false">SUM(H120:K120)+AG120+O120</f>
        <v>0</v>
      </c>
    </row>
    <row r="121" s="30" customFormat="true" ht="21.75" hidden="false" customHeight="true" outlineLevel="0" collapsed="false">
      <c r="A121" s="18" t="n">
        <v>43432</v>
      </c>
      <c r="B121" s="19"/>
      <c r="C121" s="20" t="s">
        <v>747</v>
      </c>
      <c r="D121" s="20" t="s">
        <v>814</v>
      </c>
      <c r="E121" s="20" t="s">
        <v>278</v>
      </c>
      <c r="F121" s="21" t="n">
        <v>33028</v>
      </c>
      <c r="G121" s="22" t="s">
        <v>1086</v>
      </c>
      <c r="H121" s="23"/>
      <c r="I121" s="23"/>
      <c r="J121" s="23"/>
      <c r="K121" s="23" t="n">
        <v>81</v>
      </c>
      <c r="L121" s="24"/>
      <c r="M121" s="73" t="n">
        <f aca="false">SUM(H121:J121,K121/1.12)</f>
        <v>72.3214285714286</v>
      </c>
      <c r="N121" s="73" t="n">
        <f aca="false">K121/1.12*0.12</f>
        <v>8.67857142857143</v>
      </c>
      <c r="O121" s="73" t="n">
        <f aca="false">-SUM(I121:J121,K121/1.12)*L121</f>
        <v>-0</v>
      </c>
      <c r="P121" s="73" t="n">
        <v>72.32</v>
      </c>
      <c r="Q121" s="25"/>
      <c r="R121" s="25"/>
      <c r="S121" s="25"/>
      <c r="T121" s="26"/>
      <c r="U121" s="26"/>
      <c r="V121" s="26"/>
      <c r="W121" s="26"/>
      <c r="X121" s="26"/>
      <c r="Y121" s="25"/>
      <c r="Z121" s="25"/>
      <c r="AA121" s="25"/>
      <c r="AB121" s="25"/>
      <c r="AC121" s="26"/>
      <c r="AD121" s="26"/>
      <c r="AE121" s="25"/>
      <c r="AF121" s="25"/>
      <c r="AG121" s="73" t="n">
        <f aca="false">-SUM(N121:AF121)</f>
        <v>-80.9985714285714</v>
      </c>
      <c r="AH121" s="29" t="n">
        <f aca="false">SUM(H121:K121)+AG121+O121</f>
        <v>0.00142857142857622</v>
      </c>
    </row>
    <row r="122" s="30" customFormat="true" ht="21.75" hidden="false" customHeight="true" outlineLevel="0" collapsed="false">
      <c r="A122" s="18" t="n">
        <v>43432</v>
      </c>
      <c r="B122" s="19"/>
      <c r="C122" s="20" t="s">
        <v>63</v>
      </c>
      <c r="D122" s="20" t="s">
        <v>64</v>
      </c>
      <c r="E122" s="20" t="s">
        <v>120</v>
      </c>
      <c r="F122" s="21" t="n">
        <v>157365</v>
      </c>
      <c r="G122" s="22" t="s">
        <v>457</v>
      </c>
      <c r="H122" s="23"/>
      <c r="I122" s="23"/>
      <c r="J122" s="23" t="n">
        <v>352.5</v>
      </c>
      <c r="K122" s="23"/>
      <c r="L122" s="24"/>
      <c r="M122" s="73" t="n">
        <f aca="false">SUM(H122:J122,K122/1.12)</f>
        <v>352.5</v>
      </c>
      <c r="N122" s="73" t="n">
        <f aca="false">K122/1.12*0.12</f>
        <v>0</v>
      </c>
      <c r="O122" s="73" t="n">
        <f aca="false">-SUM(I122:J122,K122/1.12)*L122</f>
        <v>-0</v>
      </c>
      <c r="P122" s="73" t="n">
        <v>352.5</v>
      </c>
      <c r="Q122" s="25"/>
      <c r="R122" s="25"/>
      <c r="S122" s="25"/>
      <c r="T122" s="26"/>
      <c r="U122" s="26"/>
      <c r="V122" s="26"/>
      <c r="W122" s="26"/>
      <c r="X122" s="26"/>
      <c r="Y122" s="25"/>
      <c r="Z122" s="25"/>
      <c r="AA122" s="25"/>
      <c r="AB122" s="25"/>
      <c r="AC122" s="26"/>
      <c r="AD122" s="26"/>
      <c r="AE122" s="25"/>
      <c r="AF122" s="25"/>
      <c r="AG122" s="73" t="n">
        <f aca="false">-SUM(N122:AF122)</f>
        <v>-352.5</v>
      </c>
      <c r="AH122" s="29" t="n">
        <f aca="false">SUM(H122:K122)+AG122+O122</f>
        <v>0</v>
      </c>
    </row>
    <row r="123" s="30" customFormat="true" ht="21.75" hidden="false" customHeight="true" outlineLevel="0" collapsed="false">
      <c r="A123" s="18" t="n">
        <v>43432</v>
      </c>
      <c r="B123" s="19"/>
      <c r="C123" s="20" t="s">
        <v>63</v>
      </c>
      <c r="D123" s="20" t="s">
        <v>64</v>
      </c>
      <c r="E123" s="20" t="s">
        <v>120</v>
      </c>
      <c r="F123" s="21" t="n">
        <v>157365</v>
      </c>
      <c r="G123" s="22" t="s">
        <v>1087</v>
      </c>
      <c r="H123" s="23"/>
      <c r="I123" s="23"/>
      <c r="J123" s="23"/>
      <c r="K123" s="23" t="n">
        <f aca="false">135.71+16.29</f>
        <v>152</v>
      </c>
      <c r="L123" s="24"/>
      <c r="M123" s="73" t="n">
        <f aca="false">SUM(H123:J123,K123/1.12)</f>
        <v>135.714285714286</v>
      </c>
      <c r="N123" s="73" t="n">
        <f aca="false">K123/1.12*0.12</f>
        <v>16.2857142857143</v>
      </c>
      <c r="O123" s="73" t="n">
        <f aca="false">-SUM(I123:J123,K123/1.12)*L123</f>
        <v>-0</v>
      </c>
      <c r="P123" s="73" t="n">
        <v>135.71</v>
      </c>
      <c r="Q123" s="25"/>
      <c r="R123" s="25"/>
      <c r="S123" s="25"/>
      <c r="T123" s="26"/>
      <c r="U123" s="26"/>
      <c r="V123" s="26"/>
      <c r="W123" s="26"/>
      <c r="X123" s="26"/>
      <c r="Y123" s="25"/>
      <c r="Z123" s="25"/>
      <c r="AA123" s="25"/>
      <c r="AB123" s="25"/>
      <c r="AC123" s="26"/>
      <c r="AD123" s="26"/>
      <c r="AE123" s="25"/>
      <c r="AF123" s="25"/>
      <c r="AG123" s="73" t="n">
        <f aca="false">-SUM(N123:AF123)</f>
        <v>-151.995714285714</v>
      </c>
      <c r="AH123" s="29" t="n">
        <f aca="false">SUM(H123:K123)+AG123+O123</f>
        <v>0.00428571428571445</v>
      </c>
    </row>
    <row r="124" s="30" customFormat="true" ht="21.75" hidden="false" customHeight="true" outlineLevel="0" collapsed="false">
      <c r="A124" s="18" t="n">
        <v>43432</v>
      </c>
      <c r="B124" s="19"/>
      <c r="C124" s="20" t="s">
        <v>747</v>
      </c>
      <c r="D124" s="20" t="s">
        <v>814</v>
      </c>
      <c r="E124" s="20" t="s">
        <v>278</v>
      </c>
      <c r="F124" s="21" t="n">
        <v>32999</v>
      </c>
      <c r="G124" s="22" t="s">
        <v>1088</v>
      </c>
      <c r="H124" s="23"/>
      <c r="I124" s="23"/>
      <c r="J124" s="23"/>
      <c r="K124" s="23" t="n">
        <v>172.5</v>
      </c>
      <c r="L124" s="24"/>
      <c r="M124" s="73" t="n">
        <f aca="false">SUM(H124:J124,K124/1.12)</f>
        <v>154.017857142857</v>
      </c>
      <c r="N124" s="73" t="n">
        <f aca="false">K124/1.12*0.12</f>
        <v>18.4821428571429</v>
      </c>
      <c r="O124" s="73" t="n">
        <f aca="false">-SUM(I124:J124,K124/1.12)*L124</f>
        <v>-0</v>
      </c>
      <c r="P124" s="73"/>
      <c r="Q124" s="25" t="n">
        <v>154.02</v>
      </c>
      <c r="R124" s="25"/>
      <c r="S124" s="25"/>
      <c r="T124" s="26"/>
      <c r="U124" s="26"/>
      <c r="V124" s="26"/>
      <c r="W124" s="26"/>
      <c r="X124" s="26"/>
      <c r="Y124" s="25"/>
      <c r="Z124" s="25"/>
      <c r="AA124" s="25"/>
      <c r="AB124" s="25"/>
      <c r="AC124" s="26"/>
      <c r="AD124" s="26"/>
      <c r="AE124" s="25"/>
      <c r="AF124" s="25"/>
      <c r="AG124" s="73" t="n">
        <f aca="false">-SUM(N124:AF124)</f>
        <v>-172.502142857143</v>
      </c>
      <c r="AH124" s="29" t="n">
        <f aca="false">SUM(H124:K124)+AG124+O124</f>
        <v>-0.00214285714287143</v>
      </c>
    </row>
    <row r="125" s="30" customFormat="true" ht="21.75" hidden="false" customHeight="true" outlineLevel="0" collapsed="false">
      <c r="A125" s="18" t="n">
        <v>43432</v>
      </c>
      <c r="B125" s="19"/>
      <c r="C125" s="20" t="s">
        <v>41</v>
      </c>
      <c r="D125" s="20" t="s">
        <v>88</v>
      </c>
      <c r="E125" s="20" t="s">
        <v>43</v>
      </c>
      <c r="F125" s="21" t="n">
        <v>2772</v>
      </c>
      <c r="G125" s="22" t="s">
        <v>90</v>
      </c>
      <c r="H125" s="23"/>
      <c r="I125" s="23"/>
      <c r="J125" s="23" t="n">
        <v>270</v>
      </c>
      <c r="K125" s="23"/>
      <c r="L125" s="24"/>
      <c r="M125" s="73" t="n">
        <f aca="false">SUM(H125:J125,K125/1.12)</f>
        <v>270</v>
      </c>
      <c r="N125" s="73" t="n">
        <f aca="false">K125/1.12*0.12</f>
        <v>0</v>
      </c>
      <c r="O125" s="73" t="n">
        <f aca="false">-SUM(I125:J125,K125/1.12)*L125</f>
        <v>-0</v>
      </c>
      <c r="P125" s="73" t="n">
        <v>270</v>
      </c>
      <c r="Q125" s="25"/>
      <c r="R125" s="25"/>
      <c r="S125" s="25"/>
      <c r="T125" s="26"/>
      <c r="U125" s="26"/>
      <c r="V125" s="26"/>
      <c r="W125" s="26"/>
      <c r="X125" s="26"/>
      <c r="Y125" s="25"/>
      <c r="Z125" s="25"/>
      <c r="AA125" s="25"/>
      <c r="AB125" s="25"/>
      <c r="AC125" s="26"/>
      <c r="AD125" s="26"/>
      <c r="AE125" s="25"/>
      <c r="AF125" s="25"/>
      <c r="AG125" s="73" t="n">
        <f aca="false">-SUM(N125:AF125)</f>
        <v>-270</v>
      </c>
      <c r="AH125" s="29" t="n">
        <f aca="false">SUM(H125:K125)+AG125+O125</f>
        <v>0</v>
      </c>
    </row>
    <row r="126" s="30" customFormat="true" ht="21.75" hidden="false" customHeight="true" outlineLevel="0" collapsed="false">
      <c r="A126" s="18" t="n">
        <v>43433</v>
      </c>
      <c r="B126" s="19"/>
      <c r="C126" s="20" t="s">
        <v>63</v>
      </c>
      <c r="D126" s="20" t="s">
        <v>64</v>
      </c>
      <c r="E126" s="20" t="s">
        <v>120</v>
      </c>
      <c r="F126" s="21" t="n">
        <v>136801</v>
      </c>
      <c r="G126" s="22" t="s">
        <v>1089</v>
      </c>
      <c r="H126" s="23"/>
      <c r="I126" s="23"/>
      <c r="J126" s="23"/>
      <c r="K126" s="23" t="n">
        <v>165</v>
      </c>
      <c r="L126" s="24"/>
      <c r="M126" s="73" t="n">
        <f aca="false">SUM(H126:J126,K126/1.12)</f>
        <v>147.321428571429</v>
      </c>
      <c r="N126" s="73" t="n">
        <f aca="false">K126/1.12*0.12</f>
        <v>17.6785714285714</v>
      </c>
      <c r="O126" s="73" t="n">
        <f aca="false">-SUM(I126:J126,K126/1.12)*L126</f>
        <v>-0</v>
      </c>
      <c r="P126" s="73" t="n">
        <v>147.32</v>
      </c>
      <c r="Q126" s="25"/>
      <c r="R126" s="25"/>
      <c r="S126" s="25"/>
      <c r="T126" s="26"/>
      <c r="U126" s="26"/>
      <c r="V126" s="26"/>
      <c r="W126" s="26"/>
      <c r="X126" s="26"/>
      <c r="Y126" s="25"/>
      <c r="Z126" s="25"/>
      <c r="AA126" s="25"/>
      <c r="AB126" s="25"/>
      <c r="AC126" s="26"/>
      <c r="AD126" s="26"/>
      <c r="AE126" s="25"/>
      <c r="AF126" s="25"/>
      <c r="AG126" s="73" t="n">
        <f aca="false">-SUM(N126:AF126)</f>
        <v>-164.998571428571</v>
      </c>
      <c r="AH126" s="29" t="n">
        <f aca="false">SUM(H126:K126)+AG126+O126</f>
        <v>0.00142857142859043</v>
      </c>
    </row>
    <row r="127" s="30" customFormat="true" ht="21.75" hidden="false" customHeight="true" outlineLevel="0" collapsed="false">
      <c r="A127" s="18" t="n">
        <v>43433</v>
      </c>
      <c r="B127" s="19"/>
      <c r="C127" s="20" t="s">
        <v>63</v>
      </c>
      <c r="D127" s="20" t="s">
        <v>64</v>
      </c>
      <c r="E127" s="20" t="s">
        <v>120</v>
      </c>
      <c r="F127" s="21" t="n">
        <v>136801</v>
      </c>
      <c r="G127" s="22" t="s">
        <v>457</v>
      </c>
      <c r="H127" s="23"/>
      <c r="I127" s="23"/>
      <c r="J127" s="23" t="n">
        <f aca="false">66.5+59.4</f>
        <v>125.9</v>
      </c>
      <c r="K127" s="23"/>
      <c r="L127" s="24"/>
      <c r="M127" s="73" t="n">
        <f aca="false">SUM(H127:J127,K127/1.12)</f>
        <v>125.9</v>
      </c>
      <c r="N127" s="73" t="n">
        <f aca="false">K127/1.12*0.12</f>
        <v>0</v>
      </c>
      <c r="O127" s="73" t="n">
        <f aca="false">-SUM(I127:J127,K127/1.12)*L127</f>
        <v>-0</v>
      </c>
      <c r="P127" s="73" t="n">
        <v>125.9</v>
      </c>
      <c r="Q127" s="25"/>
      <c r="R127" s="25"/>
      <c r="S127" s="25"/>
      <c r="T127" s="26"/>
      <c r="U127" s="26"/>
      <c r="V127" s="26"/>
      <c r="W127" s="26"/>
      <c r="X127" s="26"/>
      <c r="Y127" s="25"/>
      <c r="Z127" s="25"/>
      <c r="AA127" s="25"/>
      <c r="AB127" s="25"/>
      <c r="AC127" s="26"/>
      <c r="AD127" s="26"/>
      <c r="AE127" s="25"/>
      <c r="AF127" s="25"/>
      <c r="AG127" s="73" t="n">
        <f aca="false">-SUM(N127:AF127)</f>
        <v>-125.9</v>
      </c>
      <c r="AH127" s="29" t="n">
        <f aca="false">SUM(H127:K127)+AG127+O127</f>
        <v>0</v>
      </c>
    </row>
    <row r="128" s="30" customFormat="true" ht="21.75" hidden="false" customHeight="true" outlineLevel="0" collapsed="false">
      <c r="A128" s="18" t="n">
        <v>43433</v>
      </c>
      <c r="B128" s="19"/>
      <c r="C128" s="20" t="s">
        <v>707</v>
      </c>
      <c r="D128" s="20" t="s">
        <v>708</v>
      </c>
      <c r="E128" s="20" t="s">
        <v>709</v>
      </c>
      <c r="F128" s="21" t="n">
        <v>147565</v>
      </c>
      <c r="G128" s="22" t="s">
        <v>40</v>
      </c>
      <c r="H128" s="23"/>
      <c r="I128" s="23"/>
      <c r="J128" s="23"/>
      <c r="K128" s="23" t="n">
        <v>180</v>
      </c>
      <c r="L128" s="24"/>
      <c r="M128" s="73" t="n">
        <f aca="false">SUM(H128:J128,K128/1.12)</f>
        <v>160.714285714286</v>
      </c>
      <c r="N128" s="73" t="n">
        <f aca="false">K128/1.12*0.12</f>
        <v>19.2857142857143</v>
      </c>
      <c r="O128" s="73" t="n">
        <f aca="false">-SUM(I128:J128,K128/1.12)*L128</f>
        <v>-0</v>
      </c>
      <c r="P128" s="73"/>
      <c r="Q128" s="25" t="n">
        <v>160.71</v>
      </c>
      <c r="R128" s="25"/>
      <c r="S128" s="25"/>
      <c r="T128" s="26"/>
      <c r="U128" s="26"/>
      <c r="V128" s="26"/>
      <c r="W128" s="26"/>
      <c r="X128" s="26"/>
      <c r="Y128" s="25"/>
      <c r="Z128" s="25"/>
      <c r="AA128" s="25"/>
      <c r="AB128" s="25"/>
      <c r="AC128" s="26"/>
      <c r="AD128" s="26"/>
      <c r="AE128" s="25"/>
      <c r="AF128" s="25"/>
      <c r="AG128" s="73" t="n">
        <f aca="false">-SUM(N128:AF128)</f>
        <v>-179.995714285714</v>
      </c>
      <c r="AH128" s="29" t="n">
        <f aca="false">SUM(H128:K128)+AG128+O128</f>
        <v>0.00428571428571445</v>
      </c>
    </row>
    <row r="129" s="30" customFormat="true" ht="19.5" hidden="false" customHeight="true" outlineLevel="0" collapsed="false">
      <c r="A129" s="18"/>
      <c r="B129" s="19"/>
      <c r="C129" s="47"/>
      <c r="D129" s="47"/>
      <c r="E129" s="47"/>
      <c r="F129" s="21"/>
      <c r="G129" s="22"/>
      <c r="H129" s="23"/>
      <c r="I129" s="23"/>
      <c r="J129" s="23"/>
      <c r="K129" s="23"/>
      <c r="L129" s="24"/>
      <c r="M129" s="25" t="n">
        <f aca="false">SUM(H129:J129,K129/1.12)</f>
        <v>0</v>
      </c>
      <c r="N129" s="25" t="n">
        <f aca="false">K129/1.12*0.12</f>
        <v>0</v>
      </c>
      <c r="O129" s="25" t="n">
        <f aca="false">-SUM(I129:J129,K129/1.12)*L129</f>
        <v>-0</v>
      </c>
      <c r="P129" s="25"/>
      <c r="Q129" s="25"/>
      <c r="R129" s="25"/>
      <c r="S129" s="25"/>
      <c r="T129" s="26"/>
      <c r="U129" s="26"/>
      <c r="V129" s="26"/>
      <c r="W129" s="26"/>
      <c r="X129" s="26"/>
      <c r="Y129" s="31"/>
      <c r="Z129" s="25"/>
      <c r="AA129" s="25"/>
      <c r="AB129" s="25"/>
      <c r="AC129" s="26"/>
      <c r="AD129" s="26"/>
      <c r="AE129" s="27"/>
      <c r="AF129" s="27"/>
      <c r="AG129" s="28" t="n">
        <f aca="false">-SUM(N129:AF129)</f>
        <v>-0</v>
      </c>
      <c r="AH129" s="29" t="n">
        <f aca="false">SUM(H129:K129)+AG129+O129</f>
        <v>0</v>
      </c>
    </row>
    <row r="130" s="55" customFormat="true" ht="12" hidden="false" customHeight="true" outlineLevel="0" collapsed="false">
      <c r="A130" s="48"/>
      <c r="B130" s="49"/>
      <c r="C130" s="50"/>
      <c r="D130" s="51"/>
      <c r="E130" s="51"/>
      <c r="F130" s="52"/>
      <c r="G130" s="50"/>
      <c r="H130" s="53" t="n">
        <f aca="false">SUM(H5:H129)</f>
        <v>9802</v>
      </c>
      <c r="I130" s="53" t="n">
        <f aca="false">SUM(I5:I129)</f>
        <v>0</v>
      </c>
      <c r="J130" s="53" t="n">
        <f aca="false">SUM(J5:J129)</f>
        <v>16059.85</v>
      </c>
      <c r="K130" s="53" t="n">
        <f aca="false">SUM(K5:K129)</f>
        <v>37912.15</v>
      </c>
      <c r="L130" s="53" t="n">
        <f aca="false">SUM(L5:L129)</f>
        <v>0.03</v>
      </c>
      <c r="M130" s="53" t="n">
        <f aca="false">SUM(M5:M129)</f>
        <v>59711.9839285714</v>
      </c>
      <c r="N130" s="53" t="n">
        <f aca="false">SUM(N5:N129)</f>
        <v>4062.01607142857</v>
      </c>
      <c r="O130" s="53" t="n">
        <f aca="false">SUM(O5:O129)</f>
        <v>-47.6339285714286</v>
      </c>
      <c r="P130" s="53" t="n">
        <f aca="false">SUM(P5:P129)</f>
        <v>35811.03</v>
      </c>
      <c r="Q130" s="53" t="n">
        <f aca="false">SUM(Q5:Q129)</f>
        <v>4065.56</v>
      </c>
      <c r="R130" s="53" t="n">
        <f aca="false">SUM(R5:R129)</f>
        <v>282.77</v>
      </c>
      <c r="S130" s="53" t="n">
        <f aca="false">SUM(S5:S129)</f>
        <v>2116.07</v>
      </c>
      <c r="T130" s="53" t="n">
        <f aca="false">SUM(T5:T129)</f>
        <v>917.64</v>
      </c>
      <c r="U130" s="53" t="n">
        <f aca="false">SUM(U5:U129)</f>
        <v>107.14</v>
      </c>
      <c r="V130" s="53" t="n">
        <f aca="false">SUM(V5:V129)</f>
        <v>1971.43</v>
      </c>
      <c r="W130" s="53" t="n">
        <f aca="false">SUM(W5:W129)</f>
        <v>0</v>
      </c>
      <c r="X130" s="53" t="n">
        <f aca="false">SUM(X5:X129)</f>
        <v>0</v>
      </c>
      <c r="Y130" s="53" t="n">
        <f aca="false">SUM(Y5:Y129)</f>
        <v>6853.86</v>
      </c>
      <c r="Z130" s="53" t="n">
        <f aca="false">SUM(Z5:Z129)</f>
        <v>442.41</v>
      </c>
      <c r="AA130" s="53" t="n">
        <f aca="false">SUM(AA5:AA129)</f>
        <v>1126</v>
      </c>
      <c r="AB130" s="53" t="n">
        <f aca="false">SUM(AB5:AB129)</f>
        <v>4518</v>
      </c>
      <c r="AC130" s="53" t="n">
        <f aca="false">SUM(AC5:AC129)</f>
        <v>0</v>
      </c>
      <c r="AD130" s="53" t="n">
        <f aca="false">SUM(AD5:AD129)</f>
        <v>0</v>
      </c>
      <c r="AE130" s="53" t="n">
        <f aca="false">SUM(AE5:AE129)</f>
        <v>1500</v>
      </c>
      <c r="AF130" s="54" t="n">
        <f aca="false">SUM(AF5:AF129)</f>
        <v>0</v>
      </c>
      <c r="AG130" s="53" t="n">
        <f aca="false">SUM(AG5:AG129)</f>
        <v>-63726.2921428572</v>
      </c>
      <c r="AH130" s="53" t="n">
        <f aca="false">SUM(AH5:AH129)</f>
        <v>0.0739285714285067</v>
      </c>
    </row>
    <row r="131" customFormat="false" ht="12" hidden="false" customHeight="true" outlineLevel="0" collapsed="false"/>
    <row r="132" customFormat="false" ht="12" hidden="false" customHeight="false" outlineLevel="0" collapsed="false">
      <c r="K132" s="56" t="n">
        <f aca="false">H130+I130+J130+K130</f>
        <v>63774</v>
      </c>
      <c r="AG132" s="56" t="n">
        <f aca="false">+AG130</f>
        <v>-63726.2921428572</v>
      </c>
    </row>
    <row r="134" customFormat="false" ht="12" hidden="false" customHeight="false" outlineLevel="0" collapsed="false">
      <c r="C134" s="57" t="s">
        <v>193</v>
      </c>
      <c r="G134" s="55"/>
      <c r="K134" s="58"/>
      <c r="L134" s="58"/>
      <c r="M134" s="58"/>
    </row>
    <row r="137" s="3" customFormat="true" ht="11.25" hidden="false" customHeight="false" outlineLevel="0" collapsed="false">
      <c r="K137" s="5"/>
      <c r="L137" s="6"/>
      <c r="M137" s="5"/>
      <c r="Y137" s="5"/>
    </row>
    <row r="144" customFormat="false" ht="11.25" hidden="false" customHeight="false" outlineLevel="0" collapsed="false">
      <c r="Q144" s="5" t="n">
        <v>0</v>
      </c>
    </row>
  </sheetData>
  <mergeCells count="1">
    <mergeCell ref="K134:M1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5" activeCellId="0" sqref="D15"/>
    </sheetView>
  </sheetViews>
  <sheetFormatPr defaultRowHeight="10.2" zeroHeight="false" outlineLevelRow="0" outlineLevelCol="0"/>
  <cols>
    <col collapsed="false" customWidth="true" hidden="false" outlineLevel="0" max="1" min="1" style="1" width="10.22"/>
    <col collapsed="false" customWidth="true" hidden="true" outlineLevel="0" max="2" min="2" style="2" width="9.25"/>
    <col collapsed="false" customWidth="true" hidden="false" outlineLevel="0" max="3" min="3" style="3" width="30.24"/>
    <col collapsed="false" customWidth="true" hidden="false" outlineLevel="0" max="4" min="4" style="4" width="17.64"/>
    <col collapsed="false" customWidth="true" hidden="false" outlineLevel="0" max="5" min="5" style="4" width="28.57"/>
    <col collapsed="false" customWidth="true" hidden="false" outlineLevel="0" max="6" min="6" style="2" width="9.93"/>
    <col collapsed="false" customWidth="true" hidden="false" outlineLevel="0" max="7" min="7" style="3" width="39.77"/>
    <col collapsed="false" customWidth="true" hidden="false" outlineLevel="0" max="8" min="8" style="5" width="13.86"/>
    <col collapsed="false" customWidth="true" hidden="false" outlineLevel="0" max="9" min="9" style="5" width="10.64"/>
    <col collapsed="false" customWidth="true" hidden="false" outlineLevel="0" max="10" min="10" style="5" width="12.18"/>
    <col collapsed="false" customWidth="true" hidden="false" outlineLevel="0" max="11" min="11" style="5" width="13.16"/>
    <col collapsed="false" customWidth="true" hidden="false" outlineLevel="0" max="12" min="12" style="6" width="9.93"/>
    <col collapsed="false" customWidth="true" hidden="false" outlineLevel="0" max="13" min="13" style="5" width="12.18"/>
    <col collapsed="false" customWidth="true" hidden="false" outlineLevel="0" max="14" min="14" style="5" width="10.77"/>
    <col collapsed="false" customWidth="true" hidden="false" outlineLevel="0" max="15" min="15" style="5" width="11.34"/>
    <col collapsed="false" customWidth="true" hidden="false" outlineLevel="0" max="16" min="16" style="5" width="12.44"/>
    <col collapsed="false" customWidth="true" hidden="false" outlineLevel="0" max="17" min="17" style="5" width="9.93"/>
    <col collapsed="false" customWidth="true" hidden="false" outlineLevel="0" max="18" min="18" style="5" width="13.43"/>
    <col collapsed="false" customWidth="true" hidden="false" outlineLevel="0" max="19" min="19" style="5" width="10.22"/>
    <col collapsed="false" customWidth="false" hidden="false" outlineLevel="0" max="21" min="20" style="5" width="11.48"/>
    <col collapsed="false" customWidth="true" hidden="false" outlineLevel="0" max="22" min="22" style="5" width="13.29"/>
    <col collapsed="false" customWidth="true" hidden="false" outlineLevel="0" max="23" min="23" style="5" width="8.67"/>
    <col collapsed="false" customWidth="true" hidden="false" outlineLevel="0" max="24" min="24" style="5" width="12.44"/>
    <col collapsed="false" customWidth="true" hidden="false" outlineLevel="0" max="25" min="25" style="5" width="11.76"/>
    <col collapsed="false" customWidth="true" hidden="false" outlineLevel="0" max="26" min="26" style="5" width="10.5"/>
    <col collapsed="false" customWidth="true" hidden="false" outlineLevel="0" max="27" min="27" style="5" width="10.92"/>
    <col collapsed="false" customWidth="true" hidden="false" outlineLevel="0" max="28" min="28" style="5" width="12.03"/>
    <col collapsed="false" customWidth="true" hidden="false" outlineLevel="0" max="30" min="29" style="5" width="10.08"/>
    <col collapsed="false" customWidth="true" hidden="false" outlineLevel="0" max="31" min="31" style="5" width="12.74"/>
    <col collapsed="false" customWidth="true" hidden="false" outlineLevel="0" max="32" min="32" style="5" width="0.13"/>
    <col collapsed="false" customWidth="true" hidden="false" outlineLevel="0" max="33" min="33" style="5" width="13.43"/>
    <col collapsed="false" customWidth="true" hidden="false" outlineLevel="0" max="34" min="34" style="3" width="13.43"/>
    <col collapsed="false" customWidth="false" hidden="false" outlineLevel="0" max="1025" min="35" style="3" width="11.48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1090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6236</v>
      </c>
      <c r="AG3" s="10" t="n">
        <v>1002</v>
      </c>
    </row>
    <row r="4" s="17" customFormat="true" ht="43.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="30" customFormat="true" ht="21.75" hidden="false" customHeight="true" outlineLevel="0" collapsed="false">
      <c r="A5" s="18" t="n">
        <v>43435</v>
      </c>
      <c r="B5" s="19"/>
      <c r="C5" s="20" t="s">
        <v>45</v>
      </c>
      <c r="D5" s="20"/>
      <c r="E5" s="20"/>
      <c r="F5" s="21"/>
      <c r="G5" s="22" t="s">
        <v>1091</v>
      </c>
      <c r="H5" s="23" t="n">
        <v>100</v>
      </c>
      <c r="I5" s="23"/>
      <c r="J5" s="23"/>
      <c r="K5" s="23"/>
      <c r="L5" s="24"/>
      <c r="M5" s="73" t="n">
        <f aca="false">SUM(H5:J5,K5/1.12)</f>
        <v>100</v>
      </c>
      <c r="N5" s="73" t="n">
        <f aca="false">K5/1.12*0.12</f>
        <v>0</v>
      </c>
      <c r="O5" s="73" t="n">
        <f aca="false">-SUM(I5:J5,K5/1.12)*L5</f>
        <v>-0</v>
      </c>
      <c r="P5" s="73"/>
      <c r="Q5" s="25"/>
      <c r="R5" s="25"/>
      <c r="S5" s="25"/>
      <c r="T5" s="26"/>
      <c r="U5" s="26"/>
      <c r="V5" s="26"/>
      <c r="W5" s="26"/>
      <c r="X5" s="26"/>
      <c r="Y5" s="25"/>
      <c r="Z5" s="25"/>
      <c r="AA5" s="25" t="n">
        <v>100</v>
      </c>
      <c r="AB5" s="25"/>
      <c r="AC5" s="26"/>
      <c r="AD5" s="26"/>
      <c r="AE5" s="25"/>
      <c r="AF5" s="25"/>
      <c r="AG5" s="73" t="n">
        <f aca="false">-SUM(N5:AF5)</f>
        <v>-100</v>
      </c>
      <c r="AH5" s="29" t="n">
        <f aca="false">SUM(H5:K5)+AG5+O5</f>
        <v>0</v>
      </c>
    </row>
    <row r="6" s="30" customFormat="true" ht="21.75" hidden="false" customHeight="true" outlineLevel="0" collapsed="false">
      <c r="A6" s="18" t="n">
        <v>43435</v>
      </c>
      <c r="B6" s="19"/>
      <c r="C6" s="20" t="s">
        <v>616</v>
      </c>
      <c r="D6" s="20"/>
      <c r="E6" s="20"/>
      <c r="F6" s="21"/>
      <c r="G6" s="22" t="s">
        <v>1092</v>
      </c>
      <c r="H6" s="23" t="n">
        <v>502</v>
      </c>
      <c r="I6" s="23"/>
      <c r="J6" s="23"/>
      <c r="K6" s="23"/>
      <c r="L6" s="24"/>
      <c r="M6" s="73" t="n">
        <f aca="false">SUM(H6:J6,K6/1.12)</f>
        <v>502</v>
      </c>
      <c r="N6" s="73" t="n">
        <f aca="false">K6/1.12*0.12</f>
        <v>0</v>
      </c>
      <c r="O6" s="73" t="n">
        <f aca="false">-SUM(I6:J6,K6/1.12)*L6</f>
        <v>-0</v>
      </c>
      <c r="P6" s="73"/>
      <c r="Q6" s="25"/>
      <c r="R6" s="25"/>
      <c r="S6" s="25"/>
      <c r="T6" s="26"/>
      <c r="U6" s="26"/>
      <c r="V6" s="26"/>
      <c r="W6" s="26"/>
      <c r="X6" s="26"/>
      <c r="Y6" s="25"/>
      <c r="Z6" s="25"/>
      <c r="AA6" s="25"/>
      <c r="AB6" s="25" t="n">
        <v>502</v>
      </c>
      <c r="AC6" s="26"/>
      <c r="AD6" s="26"/>
      <c r="AE6" s="25"/>
      <c r="AF6" s="25"/>
      <c r="AG6" s="73" t="n">
        <f aca="false">-SUM(N6:AF6)</f>
        <v>-502</v>
      </c>
      <c r="AH6" s="29" t="n">
        <f aca="false">SUM(H6:K6)+AG6+O6</f>
        <v>0</v>
      </c>
    </row>
    <row r="7" s="30" customFormat="true" ht="21.75" hidden="false" customHeight="true" outlineLevel="0" collapsed="false">
      <c r="A7" s="18" t="n">
        <v>43435</v>
      </c>
      <c r="B7" s="19"/>
      <c r="C7" s="20" t="s">
        <v>41</v>
      </c>
      <c r="D7" s="20" t="s">
        <v>88</v>
      </c>
      <c r="E7" s="20" t="s">
        <v>43</v>
      </c>
      <c r="F7" s="21" t="n">
        <v>2778</v>
      </c>
      <c r="G7" s="22" t="s">
        <v>535</v>
      </c>
      <c r="H7" s="23"/>
      <c r="I7" s="23"/>
      <c r="J7" s="23" t="n">
        <v>2580</v>
      </c>
      <c r="K7" s="23"/>
      <c r="L7" s="24"/>
      <c r="M7" s="73" t="n">
        <f aca="false">SUM(H7:J7,K7/1.12)</f>
        <v>2580</v>
      </c>
      <c r="N7" s="73" t="n">
        <f aca="false">K7/1.12*0.12</f>
        <v>0</v>
      </c>
      <c r="O7" s="73" t="n">
        <f aca="false">-SUM(I7:J7,K7/1.12)*L7</f>
        <v>-0</v>
      </c>
      <c r="P7" s="73" t="n">
        <v>2580</v>
      </c>
      <c r="Q7" s="25"/>
      <c r="R7" s="25"/>
      <c r="S7" s="25"/>
      <c r="T7" s="26"/>
      <c r="U7" s="26"/>
      <c r="V7" s="26"/>
      <c r="W7" s="26"/>
      <c r="X7" s="26"/>
      <c r="Y7" s="25"/>
      <c r="Z7" s="25"/>
      <c r="AA7" s="25"/>
      <c r="AB7" s="25"/>
      <c r="AC7" s="26"/>
      <c r="AD7" s="26"/>
      <c r="AE7" s="25"/>
      <c r="AF7" s="25"/>
      <c r="AG7" s="73" t="n">
        <f aca="false">-SUM(N7:AF7)</f>
        <v>-2580</v>
      </c>
      <c r="AH7" s="29" t="n">
        <f aca="false">SUM(H7:K7)+AG7+O7</f>
        <v>0</v>
      </c>
    </row>
    <row r="8" s="30" customFormat="true" ht="21.75" hidden="false" customHeight="true" outlineLevel="0" collapsed="false">
      <c r="A8" s="18" t="n">
        <v>43435</v>
      </c>
      <c r="B8" s="19"/>
      <c r="C8" s="20" t="s">
        <v>707</v>
      </c>
      <c r="D8" s="20" t="s">
        <v>708</v>
      </c>
      <c r="E8" s="20" t="s">
        <v>709</v>
      </c>
      <c r="F8" s="21" t="n">
        <v>105063</v>
      </c>
      <c r="G8" s="22" t="s">
        <v>40</v>
      </c>
      <c r="H8" s="23"/>
      <c r="I8" s="23"/>
      <c r="J8" s="23"/>
      <c r="K8" s="23" t="n">
        <v>90</v>
      </c>
      <c r="L8" s="24"/>
      <c r="M8" s="73" t="n">
        <f aca="false">SUM(H8:J8,K8/1.12)</f>
        <v>80.3571428571429</v>
      </c>
      <c r="N8" s="73" t="n">
        <f aca="false">K8/1.12*0.12</f>
        <v>9.64285714285714</v>
      </c>
      <c r="O8" s="73" t="n">
        <f aca="false">-SUM(I8:J8,K8/1.12)*L8</f>
        <v>-0</v>
      </c>
      <c r="P8" s="73"/>
      <c r="Q8" s="25" t="n">
        <v>80.36</v>
      </c>
      <c r="R8" s="25"/>
      <c r="S8" s="25"/>
      <c r="T8" s="26"/>
      <c r="U8" s="26"/>
      <c r="V8" s="26"/>
      <c r="W8" s="26"/>
      <c r="X8" s="26"/>
      <c r="Y8" s="25"/>
      <c r="Z8" s="25"/>
      <c r="AA8" s="25"/>
      <c r="AB8" s="25"/>
      <c r="AC8" s="26"/>
      <c r="AD8" s="26"/>
      <c r="AE8" s="25"/>
      <c r="AF8" s="25"/>
      <c r="AG8" s="73" t="n">
        <f aca="false">-SUM(N8:AF8)</f>
        <v>-90.0028571428571</v>
      </c>
      <c r="AH8" s="29" t="n">
        <f aca="false">SUM(H8:K8)+AG8+O8</f>
        <v>-0.00285714285713823</v>
      </c>
    </row>
    <row r="9" s="30" customFormat="true" ht="21.75" hidden="false" customHeight="true" outlineLevel="0" collapsed="false">
      <c r="A9" s="18" t="n">
        <v>43437</v>
      </c>
      <c r="B9" s="19"/>
      <c r="C9" s="20" t="s">
        <v>707</v>
      </c>
      <c r="D9" s="20" t="s">
        <v>708</v>
      </c>
      <c r="E9" s="20" t="s">
        <v>709</v>
      </c>
      <c r="F9" s="21" t="n">
        <v>105187</v>
      </c>
      <c r="G9" s="22" t="s">
        <v>40</v>
      </c>
      <c r="H9" s="23"/>
      <c r="I9" s="23"/>
      <c r="J9" s="23"/>
      <c r="K9" s="23" t="n">
        <v>180</v>
      </c>
      <c r="L9" s="24"/>
      <c r="M9" s="73" t="n">
        <f aca="false">SUM(H9:J9,K9/1.12)</f>
        <v>160.714285714286</v>
      </c>
      <c r="N9" s="73" t="n">
        <f aca="false">K9/1.12*0.12</f>
        <v>19.2857142857143</v>
      </c>
      <c r="O9" s="73" t="n">
        <f aca="false">-SUM(I9:J9,K9/1.12)*L9</f>
        <v>-0</v>
      </c>
      <c r="P9" s="73"/>
      <c r="Q9" s="25" t="n">
        <v>160.71</v>
      </c>
      <c r="R9" s="25"/>
      <c r="S9" s="25"/>
      <c r="T9" s="26"/>
      <c r="U9" s="26"/>
      <c r="V9" s="26"/>
      <c r="W9" s="26"/>
      <c r="X9" s="26"/>
      <c r="Y9" s="25"/>
      <c r="Z9" s="25"/>
      <c r="AA9" s="25"/>
      <c r="AB9" s="25"/>
      <c r="AC9" s="26"/>
      <c r="AD9" s="26"/>
      <c r="AE9" s="25"/>
      <c r="AF9" s="25"/>
      <c r="AG9" s="73" t="n">
        <f aca="false">-SUM(N9:AF9)</f>
        <v>-179.995714285714</v>
      </c>
      <c r="AH9" s="29" t="n">
        <f aca="false">SUM(H9:K9)+AG9+O9</f>
        <v>0.00428571428571445</v>
      </c>
    </row>
    <row r="10" s="30" customFormat="true" ht="21.75" hidden="false" customHeight="true" outlineLevel="0" collapsed="false">
      <c r="A10" s="18" t="n">
        <v>43437</v>
      </c>
      <c r="B10" s="19"/>
      <c r="C10" s="20" t="s">
        <v>63</v>
      </c>
      <c r="D10" s="20" t="s">
        <v>64</v>
      </c>
      <c r="E10" s="20" t="s">
        <v>120</v>
      </c>
      <c r="F10" s="21" t="n">
        <v>131288</v>
      </c>
      <c r="G10" s="22" t="s">
        <v>1093</v>
      </c>
      <c r="H10" s="23"/>
      <c r="I10" s="23"/>
      <c r="J10" s="23"/>
      <c r="K10" s="23" t="n">
        <v>778.3</v>
      </c>
      <c r="L10" s="24"/>
      <c r="M10" s="73" t="n">
        <f aca="false">SUM(H10:J10,K10/1.12)</f>
        <v>694.910714285714</v>
      </c>
      <c r="N10" s="73" t="n">
        <f aca="false">K10/1.12*0.12</f>
        <v>83.3892857142857</v>
      </c>
      <c r="O10" s="73" t="n">
        <f aca="false">-SUM(I10:J10,K10/1.12)*L10</f>
        <v>-0</v>
      </c>
      <c r="P10" s="73" t="n">
        <v>694.91</v>
      </c>
      <c r="Q10" s="25"/>
      <c r="R10" s="25"/>
      <c r="S10" s="25"/>
      <c r="T10" s="26"/>
      <c r="U10" s="26"/>
      <c r="V10" s="26"/>
      <c r="W10" s="26"/>
      <c r="X10" s="26"/>
      <c r="Y10" s="25"/>
      <c r="Z10" s="25"/>
      <c r="AA10" s="25"/>
      <c r="AB10" s="25"/>
      <c r="AC10" s="26"/>
      <c r="AD10" s="26"/>
      <c r="AE10" s="25"/>
      <c r="AF10" s="25"/>
      <c r="AG10" s="73" t="n">
        <f aca="false">-SUM(N10:AF10)</f>
        <v>-778.299285714286</v>
      </c>
      <c r="AH10" s="29" t="n">
        <f aca="false">SUM(H10:K10)+AG10+O10</f>
        <v>0.000714285714252583</v>
      </c>
    </row>
    <row r="11" s="30" customFormat="true" ht="21.75" hidden="false" customHeight="true" outlineLevel="0" collapsed="false">
      <c r="A11" s="18" t="n">
        <v>43437</v>
      </c>
      <c r="B11" s="19"/>
      <c r="C11" s="20" t="s">
        <v>63</v>
      </c>
      <c r="D11" s="20" t="s">
        <v>64</v>
      </c>
      <c r="E11" s="20" t="s">
        <v>120</v>
      </c>
      <c r="F11" s="21" t="n">
        <v>881148</v>
      </c>
      <c r="G11" s="22" t="s">
        <v>1094</v>
      </c>
      <c r="H11" s="23"/>
      <c r="I11" s="23"/>
      <c r="J11" s="23"/>
      <c r="K11" s="23" t="n">
        <v>100</v>
      </c>
      <c r="L11" s="24"/>
      <c r="M11" s="73" t="n">
        <f aca="false">SUM(H11:J11,K11/1.12)</f>
        <v>89.2857142857143</v>
      </c>
      <c r="N11" s="73" t="n">
        <f aca="false">K11/1.12*0.12</f>
        <v>10.7142857142857</v>
      </c>
      <c r="O11" s="73" t="n">
        <f aca="false">-SUM(I11:J11,K11/1.12)*L11</f>
        <v>-0</v>
      </c>
      <c r="P11" s="73" t="n">
        <v>89.29</v>
      </c>
      <c r="Q11" s="25"/>
      <c r="R11" s="25"/>
      <c r="S11" s="25"/>
      <c r="T11" s="26"/>
      <c r="U11" s="26"/>
      <c r="V11" s="26"/>
      <c r="W11" s="26"/>
      <c r="X11" s="26"/>
      <c r="Y11" s="25"/>
      <c r="Z11" s="25"/>
      <c r="AA11" s="25"/>
      <c r="AB11" s="25"/>
      <c r="AC11" s="26"/>
      <c r="AD11" s="26"/>
      <c r="AE11" s="25"/>
      <c r="AF11" s="25"/>
      <c r="AG11" s="73" t="n">
        <f aca="false">-SUM(N11:AF11)</f>
        <v>-100.004285714286</v>
      </c>
      <c r="AH11" s="29" t="n">
        <f aca="false">SUM(H11:K11)+AG11+O11</f>
        <v>-0.00428571428571445</v>
      </c>
    </row>
    <row r="12" s="30" customFormat="true" ht="21.75" hidden="false" customHeight="true" outlineLevel="0" collapsed="false">
      <c r="A12" s="18" t="n">
        <v>43437</v>
      </c>
      <c r="B12" s="19"/>
      <c r="C12" s="20" t="s">
        <v>59</v>
      </c>
      <c r="D12" s="20" t="s">
        <v>1095</v>
      </c>
      <c r="E12" s="20" t="s">
        <v>278</v>
      </c>
      <c r="F12" s="21" t="n">
        <v>714991</v>
      </c>
      <c r="G12" s="22" t="s">
        <v>1096</v>
      </c>
      <c r="H12" s="23"/>
      <c r="I12" s="23"/>
      <c r="J12" s="23"/>
      <c r="K12" s="23" t="n">
        <v>996.5</v>
      </c>
      <c r="L12" s="24"/>
      <c r="M12" s="73" t="n">
        <f aca="false">SUM(H12:J12,K12/1.12)</f>
        <v>889.732142857143</v>
      </c>
      <c r="N12" s="73" t="n">
        <f aca="false">K12/1.12*0.12</f>
        <v>106.767857142857</v>
      </c>
      <c r="O12" s="73" t="n">
        <f aca="false">-SUM(I12:J12,K12/1.12)*L12</f>
        <v>-0</v>
      </c>
      <c r="P12" s="73"/>
      <c r="Q12" s="25"/>
      <c r="R12" s="25"/>
      <c r="S12" s="25"/>
      <c r="T12" s="26" t="n">
        <v>889.73</v>
      </c>
      <c r="U12" s="26"/>
      <c r="V12" s="26"/>
      <c r="W12" s="26"/>
      <c r="X12" s="26"/>
      <c r="Y12" s="25"/>
      <c r="Z12" s="25"/>
      <c r="AA12" s="25"/>
      <c r="AB12" s="25"/>
      <c r="AC12" s="26"/>
      <c r="AD12" s="26"/>
      <c r="AE12" s="25"/>
      <c r="AF12" s="25"/>
      <c r="AG12" s="73" t="n">
        <f aca="false">-SUM(N12:AF12)</f>
        <v>-996.497857142857</v>
      </c>
      <c r="AH12" s="29" t="n">
        <f aca="false">SUM(H12:K12)+AG12+O12</f>
        <v>0.00214285714287143</v>
      </c>
    </row>
    <row r="13" s="30" customFormat="true" ht="21.75" hidden="false" customHeight="true" outlineLevel="0" collapsed="false">
      <c r="A13" s="18" t="n">
        <v>43437</v>
      </c>
      <c r="B13" s="19"/>
      <c r="C13" s="20" t="s">
        <v>63</v>
      </c>
      <c r="D13" s="20" t="s">
        <v>64</v>
      </c>
      <c r="E13" s="20" t="s">
        <v>120</v>
      </c>
      <c r="F13" s="21" t="n">
        <v>112034</v>
      </c>
      <c r="G13" s="22" t="s">
        <v>1097</v>
      </c>
      <c r="H13" s="23"/>
      <c r="I13" s="23"/>
      <c r="J13" s="23"/>
      <c r="K13" s="23" t="n">
        <f aca="false">1217.41+146.09</f>
        <v>1363.5</v>
      </c>
      <c r="L13" s="24"/>
      <c r="M13" s="73" t="n">
        <f aca="false">SUM(H13:J13,K13/1.12)</f>
        <v>1217.41071428571</v>
      </c>
      <c r="N13" s="73" t="n">
        <f aca="false">K13/1.12*0.12</f>
        <v>146.089285714286</v>
      </c>
      <c r="O13" s="73" t="n">
        <f aca="false">-SUM(I13:J13,K13/1.12)*L13</f>
        <v>-0</v>
      </c>
      <c r="P13" s="73" t="n">
        <v>1217.41</v>
      </c>
      <c r="Q13" s="25"/>
      <c r="R13" s="25"/>
      <c r="S13" s="25"/>
      <c r="T13" s="26"/>
      <c r="U13" s="26"/>
      <c r="V13" s="26"/>
      <c r="W13" s="26"/>
      <c r="X13" s="26"/>
      <c r="Y13" s="25"/>
      <c r="Z13" s="25"/>
      <c r="AA13" s="25"/>
      <c r="AB13" s="25"/>
      <c r="AC13" s="26"/>
      <c r="AD13" s="26"/>
      <c r="AE13" s="25"/>
      <c r="AF13" s="25"/>
      <c r="AG13" s="73" t="n">
        <f aca="false">-SUM(N13:AF13)</f>
        <v>-1363.49928571429</v>
      </c>
      <c r="AH13" s="29" t="n">
        <f aca="false">SUM(H13:K13)+AG13+O13</f>
        <v>0.000714285714138896</v>
      </c>
    </row>
    <row r="14" s="30" customFormat="true" ht="21.75" hidden="false" customHeight="true" outlineLevel="0" collapsed="false">
      <c r="A14" s="18" t="n">
        <v>43437</v>
      </c>
      <c r="B14" s="19"/>
      <c r="C14" s="20" t="s">
        <v>63</v>
      </c>
      <c r="D14" s="20" t="s">
        <v>64</v>
      </c>
      <c r="E14" s="20" t="s">
        <v>120</v>
      </c>
      <c r="F14" s="21" t="n">
        <v>112034</v>
      </c>
      <c r="G14" s="22" t="s">
        <v>1098</v>
      </c>
      <c r="H14" s="23"/>
      <c r="I14" s="23"/>
      <c r="J14" s="23" t="n">
        <v>65.25</v>
      </c>
      <c r="K14" s="23"/>
      <c r="L14" s="24"/>
      <c r="M14" s="73" t="n">
        <f aca="false">SUM(H14:J14,K14/1.12)</f>
        <v>65.25</v>
      </c>
      <c r="N14" s="73" t="n">
        <f aca="false">K14/1.12*0.12</f>
        <v>0</v>
      </c>
      <c r="O14" s="73" t="n">
        <f aca="false">-SUM(I14:J14,K14/1.12)*L14</f>
        <v>-0</v>
      </c>
      <c r="P14" s="73" t="n">
        <v>65.25</v>
      </c>
      <c r="Q14" s="25"/>
      <c r="R14" s="25"/>
      <c r="S14" s="25"/>
      <c r="T14" s="26"/>
      <c r="U14" s="26"/>
      <c r="V14" s="26"/>
      <c r="W14" s="26"/>
      <c r="X14" s="26"/>
      <c r="Y14" s="25"/>
      <c r="Z14" s="25"/>
      <c r="AA14" s="25"/>
      <c r="AB14" s="25"/>
      <c r="AC14" s="26"/>
      <c r="AD14" s="26"/>
      <c r="AE14" s="25"/>
      <c r="AF14" s="25"/>
      <c r="AG14" s="73" t="n">
        <f aca="false">-SUM(N14:AF14)</f>
        <v>-65.25</v>
      </c>
      <c r="AH14" s="29" t="n">
        <f aca="false">SUM(H14:K14)+AG14+O14</f>
        <v>0</v>
      </c>
    </row>
    <row r="15" s="30" customFormat="true" ht="21.75" hidden="false" customHeight="true" outlineLevel="0" collapsed="false">
      <c r="A15" s="18" t="n">
        <v>43437</v>
      </c>
      <c r="B15" s="19"/>
      <c r="C15" s="20" t="s">
        <v>616</v>
      </c>
      <c r="D15" s="20"/>
      <c r="E15" s="20"/>
      <c r="F15" s="21"/>
      <c r="G15" s="22" t="s">
        <v>1099</v>
      </c>
      <c r="H15" s="23" t="n">
        <v>251</v>
      </c>
      <c r="I15" s="23"/>
      <c r="J15" s="23"/>
      <c r="K15" s="23"/>
      <c r="L15" s="24"/>
      <c r="M15" s="73" t="n">
        <f aca="false">SUM(H15:J15,K15/1.12)</f>
        <v>251</v>
      </c>
      <c r="N15" s="73" t="n">
        <f aca="false">K15/1.12*0.12</f>
        <v>0</v>
      </c>
      <c r="O15" s="73" t="n">
        <f aca="false">-SUM(I15:J15,K15/1.12)*L15</f>
        <v>-0</v>
      </c>
      <c r="P15" s="73"/>
      <c r="Q15" s="25"/>
      <c r="R15" s="25"/>
      <c r="S15" s="25"/>
      <c r="T15" s="26"/>
      <c r="U15" s="26"/>
      <c r="V15" s="26"/>
      <c r="W15" s="26"/>
      <c r="X15" s="26"/>
      <c r="Y15" s="25"/>
      <c r="Z15" s="25"/>
      <c r="AA15" s="25"/>
      <c r="AB15" s="25" t="n">
        <v>251</v>
      </c>
      <c r="AC15" s="26"/>
      <c r="AD15" s="26"/>
      <c r="AE15" s="25"/>
      <c r="AF15" s="25"/>
      <c r="AG15" s="73" t="n">
        <f aca="false">-SUM(N15:AF15)</f>
        <v>-251</v>
      </c>
      <c r="AH15" s="29" t="n">
        <f aca="false">SUM(H15:K15)+AG15+O15</f>
        <v>0</v>
      </c>
    </row>
    <row r="16" s="30" customFormat="true" ht="21.75" hidden="false" customHeight="true" outlineLevel="0" collapsed="false">
      <c r="A16" s="18" t="n">
        <v>43438</v>
      </c>
      <c r="B16" s="19"/>
      <c r="C16" s="20" t="s">
        <v>707</v>
      </c>
      <c r="D16" s="20" t="s">
        <v>708</v>
      </c>
      <c r="E16" s="20" t="s">
        <v>709</v>
      </c>
      <c r="F16" s="21" t="n">
        <v>102337</v>
      </c>
      <c r="G16" s="22" t="s">
        <v>40</v>
      </c>
      <c r="H16" s="23"/>
      <c r="I16" s="23"/>
      <c r="J16" s="23"/>
      <c r="K16" s="23" t="n">
        <v>180</v>
      </c>
      <c r="L16" s="24"/>
      <c r="M16" s="73" t="n">
        <f aca="false">SUM(H16:J16,K16/1.12)</f>
        <v>160.714285714286</v>
      </c>
      <c r="N16" s="73" t="n">
        <f aca="false">K16/1.12*0.12</f>
        <v>19.2857142857143</v>
      </c>
      <c r="O16" s="73" t="n">
        <f aca="false">-SUM(I16:J16,K16/1.12)*L16</f>
        <v>-0</v>
      </c>
      <c r="P16" s="73"/>
      <c r="Q16" s="25" t="n">
        <v>160.71</v>
      </c>
      <c r="R16" s="25"/>
      <c r="S16" s="25"/>
      <c r="T16" s="26"/>
      <c r="U16" s="26"/>
      <c r="V16" s="26"/>
      <c r="W16" s="26"/>
      <c r="X16" s="26"/>
      <c r="Y16" s="25"/>
      <c r="Z16" s="25"/>
      <c r="AA16" s="25"/>
      <c r="AB16" s="25"/>
      <c r="AC16" s="26"/>
      <c r="AD16" s="26"/>
      <c r="AE16" s="25"/>
      <c r="AF16" s="25"/>
      <c r="AG16" s="73" t="n">
        <f aca="false">-SUM(N16:AF16)</f>
        <v>-179.995714285714</v>
      </c>
      <c r="AH16" s="29" t="n">
        <f aca="false">SUM(H16:K16)+AG16+O16</f>
        <v>0.00428571428571445</v>
      </c>
    </row>
    <row r="17" s="30" customFormat="true" ht="21.75" hidden="false" customHeight="true" outlineLevel="0" collapsed="false">
      <c r="A17" s="18" t="n">
        <v>43438</v>
      </c>
      <c r="B17" s="19"/>
      <c r="C17" s="20" t="s">
        <v>926</v>
      </c>
      <c r="D17" s="20"/>
      <c r="E17" s="20"/>
      <c r="F17" s="21"/>
      <c r="G17" s="22" t="s">
        <v>978</v>
      </c>
      <c r="H17" s="23"/>
      <c r="I17" s="23"/>
      <c r="J17" s="23" t="n">
        <v>1123</v>
      </c>
      <c r="K17" s="23"/>
      <c r="L17" s="24"/>
      <c r="M17" s="73" t="n">
        <f aca="false">SUM(H17:J17,K17/1.12)</f>
        <v>1123</v>
      </c>
      <c r="N17" s="73" t="n">
        <f aca="false">K17/1.12*0.12</f>
        <v>0</v>
      </c>
      <c r="O17" s="73" t="n">
        <f aca="false">-SUM(I17:J17,K17/1.12)*L17</f>
        <v>-0</v>
      </c>
      <c r="P17" s="73" t="n">
        <v>1123</v>
      </c>
      <c r="Q17" s="25"/>
      <c r="R17" s="25"/>
      <c r="S17" s="25"/>
      <c r="T17" s="26"/>
      <c r="U17" s="26"/>
      <c r="V17" s="26"/>
      <c r="W17" s="26"/>
      <c r="X17" s="26"/>
      <c r="Y17" s="25"/>
      <c r="Z17" s="25"/>
      <c r="AA17" s="25"/>
      <c r="AB17" s="25"/>
      <c r="AC17" s="26"/>
      <c r="AD17" s="26"/>
      <c r="AE17" s="25"/>
      <c r="AF17" s="25"/>
      <c r="AG17" s="73" t="n">
        <f aca="false">-SUM(N17:AF17)</f>
        <v>-1123</v>
      </c>
      <c r="AH17" s="29" t="n">
        <f aca="false">SUM(H17:K17)+AG17+O17</f>
        <v>0</v>
      </c>
    </row>
    <row r="18" s="30" customFormat="true" ht="21.75" hidden="false" customHeight="true" outlineLevel="0" collapsed="false">
      <c r="A18" s="18" t="n">
        <v>43438</v>
      </c>
      <c r="B18" s="19"/>
      <c r="C18" s="20" t="s">
        <v>45</v>
      </c>
      <c r="D18" s="20"/>
      <c r="E18" s="20"/>
      <c r="F18" s="21"/>
      <c r="G18" s="22" t="s">
        <v>1100</v>
      </c>
      <c r="H18" s="23" t="n">
        <v>50</v>
      </c>
      <c r="I18" s="23"/>
      <c r="J18" s="23"/>
      <c r="K18" s="23"/>
      <c r="L18" s="24"/>
      <c r="M18" s="73" t="n">
        <f aca="false">SUM(H18:J18,K18/1.12)</f>
        <v>50</v>
      </c>
      <c r="N18" s="73" t="n">
        <f aca="false">K18/1.12*0.12</f>
        <v>0</v>
      </c>
      <c r="O18" s="73" t="n">
        <f aca="false">-SUM(I18:J18,K18/1.12)*L18</f>
        <v>-0</v>
      </c>
      <c r="P18" s="73"/>
      <c r="Q18" s="25"/>
      <c r="R18" s="25"/>
      <c r="S18" s="25"/>
      <c r="T18" s="26"/>
      <c r="U18" s="26"/>
      <c r="V18" s="26"/>
      <c r="W18" s="26"/>
      <c r="X18" s="26"/>
      <c r="Y18" s="25"/>
      <c r="Z18" s="25"/>
      <c r="AA18" s="25" t="n">
        <v>50</v>
      </c>
      <c r="AB18" s="25"/>
      <c r="AC18" s="26"/>
      <c r="AD18" s="26"/>
      <c r="AE18" s="25"/>
      <c r="AF18" s="25"/>
      <c r="AG18" s="73" t="n">
        <f aca="false">-SUM(N18:AF18)</f>
        <v>-50</v>
      </c>
      <c r="AH18" s="29" t="n">
        <f aca="false">SUM(H18:K18)+AG18+O18</f>
        <v>0</v>
      </c>
    </row>
    <row r="19" s="30" customFormat="true" ht="21.75" hidden="false" customHeight="true" outlineLevel="0" collapsed="false">
      <c r="A19" s="18" t="n">
        <v>43438</v>
      </c>
      <c r="B19" s="19"/>
      <c r="C19" s="20" t="s">
        <v>68</v>
      </c>
      <c r="D19" s="20"/>
      <c r="E19" s="20"/>
      <c r="F19" s="21"/>
      <c r="G19" s="22" t="s">
        <v>359</v>
      </c>
      <c r="H19" s="23" t="n">
        <v>40</v>
      </c>
      <c r="I19" s="23"/>
      <c r="J19" s="23"/>
      <c r="K19" s="23"/>
      <c r="L19" s="24"/>
      <c r="M19" s="73" t="n">
        <f aca="false">SUM(H19:J19,K19/1.12)</f>
        <v>40</v>
      </c>
      <c r="N19" s="73" t="n">
        <f aca="false">K19/1.12*0.12</f>
        <v>0</v>
      </c>
      <c r="O19" s="73" t="n">
        <f aca="false">-SUM(I19:J19,K19/1.12)*L19</f>
        <v>-0</v>
      </c>
      <c r="P19" s="73"/>
      <c r="Q19" s="25"/>
      <c r="R19" s="25"/>
      <c r="S19" s="25"/>
      <c r="T19" s="26"/>
      <c r="U19" s="26"/>
      <c r="V19" s="26"/>
      <c r="W19" s="26"/>
      <c r="X19" s="26"/>
      <c r="Y19" s="25"/>
      <c r="Z19" s="25"/>
      <c r="AA19" s="25" t="n">
        <v>40</v>
      </c>
      <c r="AB19" s="25"/>
      <c r="AC19" s="26"/>
      <c r="AD19" s="26"/>
      <c r="AE19" s="25"/>
      <c r="AF19" s="25"/>
      <c r="AG19" s="73" t="n">
        <f aca="false">-SUM(N19:AF19)</f>
        <v>-40</v>
      </c>
      <c r="AH19" s="29" t="n">
        <f aca="false">SUM(H19:K19)+AG19+O19</f>
        <v>0</v>
      </c>
    </row>
    <row r="20" s="30" customFormat="true" ht="21.75" hidden="false" customHeight="true" outlineLevel="0" collapsed="false">
      <c r="A20" s="18" t="n">
        <v>43439</v>
      </c>
      <c r="B20" s="19"/>
      <c r="C20" s="20" t="s">
        <v>707</v>
      </c>
      <c r="D20" s="20" t="s">
        <v>708</v>
      </c>
      <c r="E20" s="20" t="s">
        <v>709</v>
      </c>
      <c r="F20" s="21" t="n">
        <v>102382</v>
      </c>
      <c r="G20" s="22" t="s">
        <v>40</v>
      </c>
      <c r="H20" s="23"/>
      <c r="I20" s="23"/>
      <c r="J20" s="23"/>
      <c r="K20" s="23" t="n">
        <v>180</v>
      </c>
      <c r="L20" s="24"/>
      <c r="M20" s="73" t="n">
        <f aca="false">SUM(H20:J20,K20/1.12)</f>
        <v>160.714285714286</v>
      </c>
      <c r="N20" s="73" t="n">
        <f aca="false">K20/1.12*0.12</f>
        <v>19.2857142857143</v>
      </c>
      <c r="O20" s="73" t="n">
        <f aca="false">-SUM(I20:J20,K20/1.12)*L20</f>
        <v>-0</v>
      </c>
      <c r="P20" s="73"/>
      <c r="Q20" s="25" t="n">
        <v>160.71</v>
      </c>
      <c r="R20" s="25"/>
      <c r="S20" s="25"/>
      <c r="T20" s="26"/>
      <c r="U20" s="26"/>
      <c r="V20" s="26"/>
      <c r="W20" s="26"/>
      <c r="X20" s="26"/>
      <c r="Y20" s="25"/>
      <c r="Z20" s="25"/>
      <c r="AA20" s="25"/>
      <c r="AB20" s="25"/>
      <c r="AC20" s="26"/>
      <c r="AD20" s="26"/>
      <c r="AE20" s="25"/>
      <c r="AF20" s="25"/>
      <c r="AG20" s="73" t="n">
        <f aca="false">-SUM(N20:AF20)</f>
        <v>-179.995714285714</v>
      </c>
      <c r="AH20" s="29" t="n">
        <f aca="false">SUM(H20:K20)+AG20+O20</f>
        <v>0.00428571428571445</v>
      </c>
    </row>
    <row r="21" s="30" customFormat="true" ht="21.75" hidden="false" customHeight="true" outlineLevel="0" collapsed="false">
      <c r="A21" s="18" t="n">
        <v>43439</v>
      </c>
      <c r="B21" s="19"/>
      <c r="C21" s="20" t="s">
        <v>96</v>
      </c>
      <c r="D21" s="20"/>
      <c r="E21" s="20"/>
      <c r="F21" s="21"/>
      <c r="G21" s="22" t="s">
        <v>1101</v>
      </c>
      <c r="H21" s="23" t="n">
        <v>2000</v>
      </c>
      <c r="I21" s="23"/>
      <c r="J21" s="23"/>
      <c r="K21" s="23"/>
      <c r="L21" s="24"/>
      <c r="M21" s="73" t="n">
        <f aca="false">SUM(H21:J21,K21/1.12)</f>
        <v>2000</v>
      </c>
      <c r="N21" s="73" t="n">
        <f aca="false">K21/1.12*0.12</f>
        <v>0</v>
      </c>
      <c r="O21" s="73" t="n">
        <f aca="false">-SUM(I21:J21,K21/1.12)*L21</f>
        <v>-0</v>
      </c>
      <c r="P21" s="73"/>
      <c r="Q21" s="25"/>
      <c r="R21" s="25"/>
      <c r="S21" s="25"/>
      <c r="T21" s="26"/>
      <c r="U21" s="26"/>
      <c r="V21" s="26"/>
      <c r="W21" s="26"/>
      <c r="X21" s="26"/>
      <c r="Y21" s="25"/>
      <c r="Z21" s="25"/>
      <c r="AA21" s="25"/>
      <c r="AB21" s="25"/>
      <c r="AC21" s="26"/>
      <c r="AD21" s="26" t="n">
        <v>2000</v>
      </c>
      <c r="AE21" s="25"/>
      <c r="AF21" s="25"/>
      <c r="AG21" s="73" t="n">
        <f aca="false">-SUM(N21:AF21)</f>
        <v>-2000</v>
      </c>
      <c r="AH21" s="29" t="n">
        <f aca="false">SUM(H21:K21)+AG21+O21</f>
        <v>0</v>
      </c>
    </row>
    <row r="22" s="30" customFormat="true" ht="21.75" hidden="false" customHeight="true" outlineLevel="0" collapsed="false">
      <c r="A22" s="18" t="n">
        <v>43439</v>
      </c>
      <c r="B22" s="19"/>
      <c r="C22" s="20" t="s">
        <v>96</v>
      </c>
      <c r="D22" s="20"/>
      <c r="E22" s="20"/>
      <c r="F22" s="21"/>
      <c r="G22" s="22" t="s">
        <v>1102</v>
      </c>
      <c r="H22" s="23" t="n">
        <v>700</v>
      </c>
      <c r="I22" s="23"/>
      <c r="J22" s="23"/>
      <c r="K22" s="23"/>
      <c r="L22" s="24"/>
      <c r="M22" s="73" t="n">
        <f aca="false">SUM(H22:J22,K22/1.12)</f>
        <v>700</v>
      </c>
      <c r="N22" s="73" t="n">
        <f aca="false">K22/1.12*0.12</f>
        <v>0</v>
      </c>
      <c r="O22" s="73" t="n">
        <f aca="false">-SUM(I22:J22,K22/1.12)*L22</f>
        <v>-0</v>
      </c>
      <c r="P22" s="73"/>
      <c r="Q22" s="25"/>
      <c r="R22" s="25"/>
      <c r="S22" s="25"/>
      <c r="T22" s="26"/>
      <c r="U22" s="26"/>
      <c r="V22" s="26"/>
      <c r="W22" s="26"/>
      <c r="X22" s="26"/>
      <c r="Y22" s="25"/>
      <c r="Z22" s="25"/>
      <c r="AA22" s="25"/>
      <c r="AB22" s="25"/>
      <c r="AC22" s="26"/>
      <c r="AD22" s="26" t="n">
        <v>700</v>
      </c>
      <c r="AE22" s="25"/>
      <c r="AF22" s="25"/>
      <c r="AG22" s="73" t="n">
        <f aca="false">-SUM(N22:AF22)</f>
        <v>-700</v>
      </c>
      <c r="AH22" s="29" t="n">
        <f aca="false">SUM(H22:K22)+AG22+O22</f>
        <v>0</v>
      </c>
    </row>
    <row r="23" s="30" customFormat="true" ht="21.75" hidden="false" customHeight="true" outlineLevel="0" collapsed="false">
      <c r="A23" s="18" t="n">
        <v>43439</v>
      </c>
      <c r="B23" s="19"/>
      <c r="C23" s="20" t="s">
        <v>63</v>
      </c>
      <c r="D23" s="20" t="s">
        <v>64</v>
      </c>
      <c r="E23" s="20" t="s">
        <v>120</v>
      </c>
      <c r="F23" s="21" t="n">
        <v>112330</v>
      </c>
      <c r="G23" s="22" t="s">
        <v>1103</v>
      </c>
      <c r="H23" s="23"/>
      <c r="I23" s="23"/>
      <c r="J23" s="23"/>
      <c r="K23" s="23" t="n">
        <f aca="false">1378.04+165.36</f>
        <v>1543.4</v>
      </c>
      <c r="L23" s="24"/>
      <c r="M23" s="73" t="n">
        <f aca="false">SUM(H23:J23,K23/1.12)</f>
        <v>1378.03571428571</v>
      </c>
      <c r="N23" s="73" t="n">
        <f aca="false">K23/1.12*0.12</f>
        <v>165.364285714286</v>
      </c>
      <c r="O23" s="73" t="n">
        <f aca="false">-SUM(I23:J23,K23/1.12)*L23</f>
        <v>-0</v>
      </c>
      <c r="P23" s="73" t="n">
        <v>1378.04</v>
      </c>
      <c r="Q23" s="25"/>
      <c r="R23" s="25"/>
      <c r="S23" s="25"/>
      <c r="T23" s="26"/>
      <c r="U23" s="26"/>
      <c r="V23" s="26"/>
      <c r="W23" s="26"/>
      <c r="X23" s="26"/>
      <c r="Y23" s="25"/>
      <c r="Z23" s="25"/>
      <c r="AA23" s="25"/>
      <c r="AB23" s="25"/>
      <c r="AC23" s="26"/>
      <c r="AD23" s="26"/>
      <c r="AE23" s="25"/>
      <c r="AF23" s="25"/>
      <c r="AG23" s="73" t="n">
        <f aca="false">-SUM(N23:AF23)</f>
        <v>-1543.40428571429</v>
      </c>
      <c r="AH23" s="29" t="n">
        <f aca="false">SUM(H23:K23)+AG23+O23</f>
        <v>-0.0042857142855155</v>
      </c>
    </row>
    <row r="24" s="30" customFormat="true" ht="21.75" hidden="false" customHeight="true" outlineLevel="0" collapsed="false">
      <c r="A24" s="18" t="n">
        <v>43439</v>
      </c>
      <c r="B24" s="19"/>
      <c r="C24" s="20" t="s">
        <v>63</v>
      </c>
      <c r="D24" s="20" t="s">
        <v>64</v>
      </c>
      <c r="E24" s="20" t="s">
        <v>120</v>
      </c>
      <c r="F24" s="21" t="n">
        <v>112330</v>
      </c>
      <c r="G24" s="22" t="s">
        <v>1104</v>
      </c>
      <c r="H24" s="23"/>
      <c r="I24" s="23"/>
      <c r="J24" s="23" t="n">
        <v>492.45</v>
      </c>
      <c r="K24" s="23"/>
      <c r="L24" s="24"/>
      <c r="M24" s="73" t="n">
        <f aca="false">SUM(H24:J24,K24/1.12)</f>
        <v>492.45</v>
      </c>
      <c r="N24" s="73" t="n">
        <f aca="false">K24/1.12*0.12</f>
        <v>0</v>
      </c>
      <c r="O24" s="73" t="n">
        <f aca="false">-SUM(I24:J24,K24/1.12)*L24</f>
        <v>-0</v>
      </c>
      <c r="P24" s="73" t="n">
        <v>492.45</v>
      </c>
      <c r="Q24" s="25"/>
      <c r="R24" s="25"/>
      <c r="S24" s="25"/>
      <c r="T24" s="26"/>
      <c r="U24" s="26"/>
      <c r="V24" s="26"/>
      <c r="W24" s="26"/>
      <c r="X24" s="26"/>
      <c r="Y24" s="25"/>
      <c r="Z24" s="25"/>
      <c r="AA24" s="25"/>
      <c r="AB24" s="25"/>
      <c r="AC24" s="26"/>
      <c r="AD24" s="26"/>
      <c r="AE24" s="25"/>
      <c r="AF24" s="25"/>
      <c r="AG24" s="73" t="n">
        <f aca="false">-SUM(N24:AF24)</f>
        <v>-492.45</v>
      </c>
      <c r="AH24" s="29" t="n">
        <f aca="false">SUM(H24:K24)+AG24+O24</f>
        <v>0</v>
      </c>
    </row>
    <row r="25" s="30" customFormat="true" ht="21.75" hidden="false" customHeight="true" outlineLevel="0" collapsed="false">
      <c r="A25" s="18" t="n">
        <v>43439</v>
      </c>
      <c r="B25" s="19"/>
      <c r="C25" s="20" t="s">
        <v>63</v>
      </c>
      <c r="D25" s="20" t="s">
        <v>64</v>
      </c>
      <c r="E25" s="20" t="s">
        <v>120</v>
      </c>
      <c r="F25" s="21" t="n">
        <v>104379</v>
      </c>
      <c r="G25" s="22" t="s">
        <v>1105</v>
      </c>
      <c r="H25" s="23"/>
      <c r="I25" s="23"/>
      <c r="J25" s="23"/>
      <c r="K25" s="23" t="n">
        <v>129.5</v>
      </c>
      <c r="L25" s="24"/>
      <c r="M25" s="73" t="n">
        <f aca="false">SUM(H25:J25,K25/1.12)</f>
        <v>115.625</v>
      </c>
      <c r="N25" s="73" t="n">
        <f aca="false">K25/1.12*0.12</f>
        <v>13.875</v>
      </c>
      <c r="O25" s="73" t="n">
        <f aca="false">-SUM(I25:J25,K25/1.12)*L25</f>
        <v>-0</v>
      </c>
      <c r="P25" s="73" t="n">
        <v>115.63</v>
      </c>
      <c r="Q25" s="25"/>
      <c r="R25" s="25"/>
      <c r="S25" s="25"/>
      <c r="T25" s="26"/>
      <c r="U25" s="26"/>
      <c r="V25" s="26"/>
      <c r="W25" s="26"/>
      <c r="X25" s="26"/>
      <c r="Y25" s="25"/>
      <c r="Z25" s="25"/>
      <c r="AA25" s="25"/>
      <c r="AB25" s="25"/>
      <c r="AC25" s="26"/>
      <c r="AD25" s="26"/>
      <c r="AE25" s="25"/>
      <c r="AF25" s="25"/>
      <c r="AG25" s="73" t="n">
        <f aca="false">-SUM(N25:AF25)</f>
        <v>-129.505</v>
      </c>
      <c r="AH25" s="29" t="n">
        <f aca="false">SUM(H25:K25)+AG25+O25</f>
        <v>-0.00499999999999545</v>
      </c>
    </row>
    <row r="26" s="30" customFormat="true" ht="21.75" hidden="false" customHeight="true" outlineLevel="0" collapsed="false">
      <c r="A26" s="18" t="n">
        <v>43439</v>
      </c>
      <c r="B26" s="19"/>
      <c r="C26" s="20" t="s">
        <v>59</v>
      </c>
      <c r="D26" s="20" t="s">
        <v>1095</v>
      </c>
      <c r="E26" s="20" t="s">
        <v>278</v>
      </c>
      <c r="F26" s="21" t="n">
        <v>678962</v>
      </c>
      <c r="G26" s="22" t="s">
        <v>1106</v>
      </c>
      <c r="H26" s="23"/>
      <c r="I26" s="23"/>
      <c r="J26" s="23"/>
      <c r="K26" s="23" t="n">
        <v>157.75</v>
      </c>
      <c r="L26" s="24"/>
      <c r="M26" s="73" t="n">
        <f aca="false">SUM(H26:J26,K26/1.12)</f>
        <v>140.848214285714</v>
      </c>
      <c r="N26" s="73" t="n">
        <f aca="false">K26/1.12*0.12</f>
        <v>16.9017857142857</v>
      </c>
      <c r="O26" s="73" t="n">
        <f aca="false">-SUM(I26:J26,K26/1.12)*L26</f>
        <v>-0</v>
      </c>
      <c r="P26" s="73"/>
      <c r="Q26" s="25"/>
      <c r="R26" s="25"/>
      <c r="S26" s="25"/>
      <c r="T26" s="26" t="n">
        <v>140.85</v>
      </c>
      <c r="U26" s="26"/>
      <c r="V26" s="26"/>
      <c r="W26" s="26"/>
      <c r="X26" s="26"/>
      <c r="Y26" s="25"/>
      <c r="Z26" s="25"/>
      <c r="AA26" s="25"/>
      <c r="AB26" s="25"/>
      <c r="AC26" s="26"/>
      <c r="AD26" s="26"/>
      <c r="AE26" s="25"/>
      <c r="AF26" s="25"/>
      <c r="AG26" s="73" t="n">
        <f aca="false">-SUM(N26:AF26)</f>
        <v>-157.751785714286</v>
      </c>
      <c r="AH26" s="29" t="n">
        <f aca="false">SUM(H26:K26)+AG26+O26</f>
        <v>-0.00178571428571672</v>
      </c>
    </row>
    <row r="27" s="46" customFormat="true" ht="21.75" hidden="false" customHeight="true" outlineLevel="0" collapsed="false">
      <c r="A27" s="33" t="n">
        <v>43439</v>
      </c>
      <c r="B27" s="34"/>
      <c r="C27" s="36" t="s">
        <v>747</v>
      </c>
      <c r="D27" s="36" t="s">
        <v>814</v>
      </c>
      <c r="E27" s="36" t="s">
        <v>278</v>
      </c>
      <c r="F27" s="37" t="n">
        <v>33134</v>
      </c>
      <c r="G27" s="38" t="s">
        <v>1107</v>
      </c>
      <c r="H27" s="39"/>
      <c r="I27" s="39"/>
      <c r="J27" s="39"/>
      <c r="K27" s="39" t="n">
        <v>182.45</v>
      </c>
      <c r="L27" s="40"/>
      <c r="M27" s="82" t="n">
        <f aca="false">SUM(H27:J27,K27/1.12)</f>
        <v>162.901785714286</v>
      </c>
      <c r="N27" s="82" t="n">
        <f aca="false">K27/1.12*0.12</f>
        <v>19.5482142857143</v>
      </c>
      <c r="O27" s="82" t="n">
        <f aca="false">-SUM(I27:J27,K27/1.12)*L27</f>
        <v>-0</v>
      </c>
      <c r="P27" s="82" t="n">
        <v>162.9</v>
      </c>
      <c r="Q27" s="41"/>
      <c r="R27" s="41"/>
      <c r="S27" s="41"/>
      <c r="T27" s="42"/>
      <c r="U27" s="42"/>
      <c r="V27" s="42"/>
      <c r="W27" s="42"/>
      <c r="X27" s="42"/>
      <c r="Y27" s="41"/>
      <c r="Z27" s="41"/>
      <c r="AA27" s="41"/>
      <c r="AB27" s="41"/>
      <c r="AC27" s="42"/>
      <c r="AD27" s="42"/>
      <c r="AE27" s="41"/>
      <c r="AF27" s="41"/>
      <c r="AG27" s="82" t="n">
        <f aca="false">-SUM(N27:AF27)</f>
        <v>-182.448214285714</v>
      </c>
      <c r="AH27" s="45" t="n">
        <f aca="false">SUM(H27:K27)+AG27+O27</f>
        <v>0.0017857142856883</v>
      </c>
    </row>
    <row r="28" s="30" customFormat="true" ht="21.75" hidden="false" customHeight="true" outlineLevel="0" collapsed="false">
      <c r="A28" s="18" t="n">
        <v>43440</v>
      </c>
      <c r="B28" s="19"/>
      <c r="C28" s="20" t="s">
        <v>1108</v>
      </c>
      <c r="D28" s="20"/>
      <c r="E28" s="20"/>
      <c r="F28" s="21"/>
      <c r="G28" s="22" t="s">
        <v>646</v>
      </c>
      <c r="H28" s="23" t="n">
        <v>502</v>
      </c>
      <c r="I28" s="23"/>
      <c r="J28" s="23"/>
      <c r="K28" s="23"/>
      <c r="L28" s="24"/>
      <c r="M28" s="73" t="n">
        <f aca="false">SUM(H28:J28,K28/1.12)</f>
        <v>502</v>
      </c>
      <c r="N28" s="73" t="n">
        <f aca="false">K28/1.12*0.12</f>
        <v>0</v>
      </c>
      <c r="O28" s="73" t="n">
        <f aca="false">-SUM(I28:J28,K28/1.12)*L28</f>
        <v>-0</v>
      </c>
      <c r="P28" s="73"/>
      <c r="Q28" s="25"/>
      <c r="R28" s="25"/>
      <c r="S28" s="25"/>
      <c r="T28" s="26"/>
      <c r="U28" s="26"/>
      <c r="V28" s="26"/>
      <c r="W28" s="26"/>
      <c r="X28" s="26"/>
      <c r="Y28" s="25"/>
      <c r="Z28" s="25"/>
      <c r="AA28" s="25"/>
      <c r="AB28" s="25" t="n">
        <v>502</v>
      </c>
      <c r="AC28" s="26"/>
      <c r="AD28" s="26"/>
      <c r="AE28" s="25"/>
      <c r="AF28" s="25"/>
      <c r="AG28" s="73" t="n">
        <f aca="false">-SUM(N28:AF28)</f>
        <v>-502</v>
      </c>
      <c r="AH28" s="29" t="n">
        <f aca="false">SUM(H28:K28)+AG28+O28</f>
        <v>0</v>
      </c>
    </row>
    <row r="29" s="30" customFormat="true" ht="21.75" hidden="false" customHeight="true" outlineLevel="0" collapsed="false">
      <c r="A29" s="18" t="n">
        <v>43440</v>
      </c>
      <c r="B29" s="19"/>
      <c r="C29" s="20" t="s">
        <v>707</v>
      </c>
      <c r="D29" s="20" t="s">
        <v>708</v>
      </c>
      <c r="E29" s="20" t="s">
        <v>709</v>
      </c>
      <c r="F29" s="21" t="n">
        <v>102429</v>
      </c>
      <c r="G29" s="22" t="s">
        <v>40</v>
      </c>
      <c r="H29" s="23"/>
      <c r="I29" s="23"/>
      <c r="J29" s="23"/>
      <c r="K29" s="23" t="n">
        <v>180</v>
      </c>
      <c r="L29" s="24"/>
      <c r="M29" s="73" t="n">
        <f aca="false">SUM(H29:J29,K29/1.12)</f>
        <v>160.714285714286</v>
      </c>
      <c r="N29" s="73" t="n">
        <f aca="false">K29/1.12*0.12</f>
        <v>19.2857142857143</v>
      </c>
      <c r="O29" s="73" t="n">
        <f aca="false">-SUM(I29:J29,K29/1.12)*L29</f>
        <v>-0</v>
      </c>
      <c r="P29" s="73"/>
      <c r="Q29" s="25" t="n">
        <v>160.71</v>
      </c>
      <c r="R29" s="25"/>
      <c r="S29" s="25"/>
      <c r="T29" s="26"/>
      <c r="U29" s="26"/>
      <c r="V29" s="26"/>
      <c r="W29" s="26"/>
      <c r="X29" s="26"/>
      <c r="Y29" s="25"/>
      <c r="Z29" s="25"/>
      <c r="AA29" s="25"/>
      <c r="AB29" s="25"/>
      <c r="AC29" s="26"/>
      <c r="AD29" s="26"/>
      <c r="AE29" s="25"/>
      <c r="AF29" s="25"/>
      <c r="AG29" s="73" t="n">
        <f aca="false">-SUM(N29:AF29)</f>
        <v>-179.995714285714</v>
      </c>
      <c r="AH29" s="29" t="n">
        <f aca="false">SUM(H29:K29)+AG29+O29</f>
        <v>0.00428571428571445</v>
      </c>
    </row>
    <row r="30" s="30" customFormat="true" ht="21.75" hidden="false" customHeight="true" outlineLevel="0" collapsed="false">
      <c r="A30" s="18" t="n">
        <v>43441</v>
      </c>
      <c r="B30" s="19"/>
      <c r="C30" s="20" t="s">
        <v>63</v>
      </c>
      <c r="D30" s="20" t="s">
        <v>64</v>
      </c>
      <c r="E30" s="20" t="s">
        <v>120</v>
      </c>
      <c r="F30" s="21" t="n">
        <v>117565</v>
      </c>
      <c r="G30" s="22" t="s">
        <v>1109</v>
      </c>
      <c r="H30" s="23"/>
      <c r="I30" s="23"/>
      <c r="J30" s="23" t="n">
        <v>1063.15</v>
      </c>
      <c r="K30" s="23"/>
      <c r="L30" s="24"/>
      <c r="M30" s="73" t="n">
        <f aca="false">SUM(H30:J30,K30/1.12)</f>
        <v>1063.15</v>
      </c>
      <c r="N30" s="73" t="n">
        <f aca="false">K30/1.12*0.12</f>
        <v>0</v>
      </c>
      <c r="O30" s="73" t="n">
        <f aca="false">-SUM(I30:J30,K30/1.12)*L30</f>
        <v>-0</v>
      </c>
      <c r="P30" s="73" t="n">
        <v>1063.15</v>
      </c>
      <c r="Q30" s="25"/>
      <c r="R30" s="25"/>
      <c r="S30" s="25"/>
      <c r="T30" s="26"/>
      <c r="U30" s="26"/>
      <c r="V30" s="26"/>
      <c r="W30" s="26"/>
      <c r="X30" s="26"/>
      <c r="Y30" s="25"/>
      <c r="Z30" s="25"/>
      <c r="AA30" s="25"/>
      <c r="AB30" s="25"/>
      <c r="AC30" s="26"/>
      <c r="AD30" s="26"/>
      <c r="AE30" s="25"/>
      <c r="AF30" s="25"/>
      <c r="AG30" s="73" t="n">
        <f aca="false">-SUM(N30:AF30)</f>
        <v>-1063.15</v>
      </c>
      <c r="AH30" s="29" t="n">
        <f aca="false">SUM(H30:K30)+AG30+O30</f>
        <v>0</v>
      </c>
    </row>
    <row r="31" s="30" customFormat="true" ht="21.75" hidden="false" customHeight="true" outlineLevel="0" collapsed="false">
      <c r="A31" s="18" t="n">
        <v>43441</v>
      </c>
      <c r="B31" s="19"/>
      <c r="C31" s="20" t="s">
        <v>63</v>
      </c>
      <c r="D31" s="20" t="s">
        <v>64</v>
      </c>
      <c r="E31" s="20" t="s">
        <v>120</v>
      </c>
      <c r="F31" s="21" t="n">
        <v>117565</v>
      </c>
      <c r="G31" s="22" t="s">
        <v>1110</v>
      </c>
      <c r="H31" s="23"/>
      <c r="I31" s="23"/>
      <c r="J31" s="23"/>
      <c r="K31" s="23" t="n">
        <f aca="false">287.05+34.45</f>
        <v>321.5</v>
      </c>
      <c r="L31" s="24"/>
      <c r="M31" s="73" t="n">
        <f aca="false">SUM(H31:J31,K31/1.12)</f>
        <v>287.053571428571</v>
      </c>
      <c r="N31" s="73" t="n">
        <f aca="false">K31/1.12*0.12</f>
        <v>34.4464285714286</v>
      </c>
      <c r="O31" s="73" t="n">
        <f aca="false">-SUM(I31:J31,K31/1.12)*L31</f>
        <v>-0</v>
      </c>
      <c r="P31" s="73" t="n">
        <v>287.05</v>
      </c>
      <c r="Q31" s="25"/>
      <c r="R31" s="25"/>
      <c r="S31" s="25"/>
      <c r="T31" s="26"/>
      <c r="U31" s="26"/>
      <c r="V31" s="26"/>
      <c r="W31" s="26"/>
      <c r="X31" s="26"/>
      <c r="Y31" s="25"/>
      <c r="Z31" s="25"/>
      <c r="AA31" s="25"/>
      <c r="AB31" s="25"/>
      <c r="AC31" s="26"/>
      <c r="AD31" s="26"/>
      <c r="AE31" s="25"/>
      <c r="AF31" s="25"/>
      <c r="AG31" s="73" t="n">
        <f aca="false">-SUM(N31:AF31)</f>
        <v>-321.496428571429</v>
      </c>
      <c r="AH31" s="29" t="n">
        <f aca="false">SUM(H31:K31)+AG31+O31</f>
        <v>0.00357142857143344</v>
      </c>
    </row>
    <row r="32" s="30" customFormat="true" ht="21.75" hidden="false" customHeight="true" outlineLevel="0" collapsed="false">
      <c r="A32" s="18" t="n">
        <v>43441</v>
      </c>
      <c r="B32" s="19"/>
      <c r="C32" s="20" t="s">
        <v>63</v>
      </c>
      <c r="D32" s="20" t="s">
        <v>64</v>
      </c>
      <c r="E32" s="20" t="s">
        <v>120</v>
      </c>
      <c r="F32" s="21" t="n">
        <v>190773</v>
      </c>
      <c r="G32" s="22" t="s">
        <v>395</v>
      </c>
      <c r="H32" s="23"/>
      <c r="I32" s="23"/>
      <c r="J32" s="23"/>
      <c r="K32" s="23" t="n">
        <v>150</v>
      </c>
      <c r="L32" s="24"/>
      <c r="M32" s="73" t="n">
        <f aca="false">SUM(H32:J32,K32/1.12)</f>
        <v>133.928571428571</v>
      </c>
      <c r="N32" s="73" t="n">
        <f aca="false">K32/1.12*0.12</f>
        <v>16.0714285714286</v>
      </c>
      <c r="O32" s="73" t="n">
        <f aca="false">-SUM(I32:J32,K32/1.12)*L32</f>
        <v>-0</v>
      </c>
      <c r="P32" s="73"/>
      <c r="Q32" s="25" t="n">
        <v>133.93</v>
      </c>
      <c r="R32" s="25"/>
      <c r="S32" s="25"/>
      <c r="T32" s="26"/>
      <c r="U32" s="26"/>
      <c r="V32" s="26"/>
      <c r="W32" s="26"/>
      <c r="X32" s="26"/>
      <c r="Y32" s="25"/>
      <c r="Z32" s="25"/>
      <c r="AA32" s="25"/>
      <c r="AB32" s="25"/>
      <c r="AC32" s="26"/>
      <c r="AD32" s="26"/>
      <c r="AE32" s="25"/>
      <c r="AF32" s="25"/>
      <c r="AG32" s="73" t="n">
        <f aca="false">-SUM(N32:AF32)</f>
        <v>-150.001428571429</v>
      </c>
      <c r="AH32" s="29" t="n">
        <f aca="false">SUM(H32:K32)+AG32+O32</f>
        <v>-0.00142857142856201</v>
      </c>
    </row>
    <row r="33" s="30" customFormat="true" ht="21.75" hidden="false" customHeight="true" outlineLevel="0" collapsed="false">
      <c r="A33" s="18" t="n">
        <v>43441</v>
      </c>
      <c r="B33" s="19"/>
      <c r="C33" s="20" t="s">
        <v>747</v>
      </c>
      <c r="D33" s="20" t="s">
        <v>814</v>
      </c>
      <c r="E33" s="20" t="s">
        <v>278</v>
      </c>
      <c r="F33" s="21" t="n">
        <v>86627</v>
      </c>
      <c r="G33" s="22" t="s">
        <v>457</v>
      </c>
      <c r="H33" s="23"/>
      <c r="I33" s="23"/>
      <c r="J33" s="23"/>
      <c r="K33" s="23" t="n">
        <v>435.45</v>
      </c>
      <c r="L33" s="24"/>
      <c r="M33" s="73" t="n">
        <f aca="false">SUM(H33:J33,K33/1.12)</f>
        <v>388.794642857143</v>
      </c>
      <c r="N33" s="73" t="n">
        <f aca="false">K33/1.12*0.12</f>
        <v>46.6553571428571</v>
      </c>
      <c r="O33" s="73" t="n">
        <f aca="false">-SUM(I33:J33,K33/1.12)*L33</f>
        <v>-0</v>
      </c>
      <c r="P33" s="73" t="n">
        <v>388.79</v>
      </c>
      <c r="Q33" s="25"/>
      <c r="R33" s="25"/>
      <c r="S33" s="25"/>
      <c r="T33" s="26"/>
      <c r="U33" s="26"/>
      <c r="V33" s="26"/>
      <c r="W33" s="26"/>
      <c r="X33" s="26"/>
      <c r="Y33" s="25"/>
      <c r="Z33" s="25"/>
      <c r="AA33" s="25"/>
      <c r="AB33" s="25"/>
      <c r="AC33" s="26"/>
      <c r="AD33" s="26"/>
      <c r="AE33" s="25"/>
      <c r="AF33" s="25"/>
      <c r="AG33" s="73" t="n">
        <f aca="false">-SUM(N33:AF33)</f>
        <v>-435.445357142857</v>
      </c>
      <c r="AH33" s="29" t="n">
        <f aca="false">SUM(H33:K33)+AG33+O33</f>
        <v>0.00464285714281232</v>
      </c>
    </row>
    <row r="34" s="30" customFormat="true" ht="21.75" hidden="false" customHeight="true" outlineLevel="0" collapsed="false">
      <c r="A34" s="18" t="n">
        <v>43441</v>
      </c>
      <c r="B34" s="19"/>
      <c r="C34" s="20" t="s">
        <v>615</v>
      </c>
      <c r="D34" s="20"/>
      <c r="E34" s="20"/>
      <c r="F34" s="21"/>
      <c r="G34" s="22" t="s">
        <v>1111</v>
      </c>
      <c r="H34" s="23"/>
      <c r="I34" s="23"/>
      <c r="J34" s="23" t="n">
        <v>250</v>
      </c>
      <c r="K34" s="23"/>
      <c r="L34" s="24"/>
      <c r="M34" s="73" t="n">
        <f aca="false">SUM(H34:J34,K34/1.12)</f>
        <v>250</v>
      </c>
      <c r="N34" s="73" t="n">
        <f aca="false">K34/1.12*0.12</f>
        <v>0</v>
      </c>
      <c r="O34" s="73" t="n">
        <f aca="false">-SUM(I34:J34,K34/1.12)*L34</f>
        <v>-0</v>
      </c>
      <c r="P34" s="73" t="n">
        <v>250</v>
      </c>
      <c r="Q34" s="25"/>
      <c r="R34" s="25"/>
      <c r="S34" s="25"/>
      <c r="T34" s="26"/>
      <c r="U34" s="26"/>
      <c r="V34" s="26"/>
      <c r="W34" s="26"/>
      <c r="X34" s="26"/>
      <c r="Y34" s="25"/>
      <c r="Z34" s="25"/>
      <c r="AA34" s="25"/>
      <c r="AB34" s="25"/>
      <c r="AC34" s="26"/>
      <c r="AD34" s="26"/>
      <c r="AE34" s="25"/>
      <c r="AF34" s="25"/>
      <c r="AG34" s="73" t="n">
        <f aca="false">-SUM(N34:AF34)</f>
        <v>-250</v>
      </c>
      <c r="AH34" s="29" t="n">
        <f aca="false">SUM(H34:K34)+AG34+O34</f>
        <v>0</v>
      </c>
    </row>
    <row r="35" s="30" customFormat="true" ht="21.75" hidden="false" customHeight="true" outlineLevel="0" collapsed="false">
      <c r="A35" s="18" t="n">
        <v>43441</v>
      </c>
      <c r="B35" s="19"/>
      <c r="C35" s="20" t="s">
        <v>68</v>
      </c>
      <c r="D35" s="20"/>
      <c r="E35" s="20"/>
      <c r="F35" s="21"/>
      <c r="G35" s="22" t="s">
        <v>519</v>
      </c>
      <c r="H35" s="23" t="n">
        <v>50</v>
      </c>
      <c r="I35" s="23"/>
      <c r="J35" s="23"/>
      <c r="K35" s="23"/>
      <c r="L35" s="24"/>
      <c r="M35" s="73" t="n">
        <f aca="false">SUM(H35:J35,K35/1.12)</f>
        <v>50</v>
      </c>
      <c r="N35" s="73" t="n">
        <f aca="false">K35/1.12*0.12</f>
        <v>0</v>
      </c>
      <c r="O35" s="73" t="n">
        <f aca="false">-SUM(I35:J35,K35/1.12)*L35</f>
        <v>-0</v>
      </c>
      <c r="P35" s="73"/>
      <c r="Q35" s="25"/>
      <c r="R35" s="25"/>
      <c r="S35" s="25"/>
      <c r="T35" s="26"/>
      <c r="U35" s="26"/>
      <c r="V35" s="26"/>
      <c r="W35" s="26"/>
      <c r="X35" s="26"/>
      <c r="Y35" s="25"/>
      <c r="Z35" s="25"/>
      <c r="AA35" s="25" t="n">
        <v>50</v>
      </c>
      <c r="AB35" s="25"/>
      <c r="AC35" s="26"/>
      <c r="AD35" s="26"/>
      <c r="AE35" s="25"/>
      <c r="AF35" s="25"/>
      <c r="AG35" s="73" t="n">
        <f aca="false">-SUM(N35:AF35)</f>
        <v>-50</v>
      </c>
      <c r="AH35" s="29" t="n">
        <f aca="false">SUM(H35:K35)+AG35+O35</f>
        <v>0</v>
      </c>
    </row>
    <row r="36" s="30" customFormat="true" ht="21.75" hidden="false" customHeight="true" outlineLevel="0" collapsed="false">
      <c r="A36" s="18" t="n">
        <v>43441</v>
      </c>
      <c r="B36" s="19"/>
      <c r="C36" s="20" t="s">
        <v>707</v>
      </c>
      <c r="D36" s="20" t="s">
        <v>708</v>
      </c>
      <c r="E36" s="20" t="s">
        <v>709</v>
      </c>
      <c r="F36" s="21" t="n">
        <v>112675</v>
      </c>
      <c r="G36" s="22" t="s">
        <v>40</v>
      </c>
      <c r="H36" s="23"/>
      <c r="I36" s="23"/>
      <c r="J36" s="23"/>
      <c r="K36" s="23" t="n">
        <v>180</v>
      </c>
      <c r="L36" s="24"/>
      <c r="M36" s="73" t="n">
        <f aca="false">SUM(H36:J36,K36/1.12)</f>
        <v>160.714285714286</v>
      </c>
      <c r="N36" s="73" t="n">
        <f aca="false">K36/1.12*0.12</f>
        <v>19.2857142857143</v>
      </c>
      <c r="O36" s="73" t="n">
        <f aca="false">-SUM(I36:J36,K36/1.12)*L36</f>
        <v>-0</v>
      </c>
      <c r="P36" s="73"/>
      <c r="Q36" s="25" t="n">
        <v>160.71</v>
      </c>
      <c r="R36" s="25"/>
      <c r="S36" s="25"/>
      <c r="T36" s="26"/>
      <c r="U36" s="26"/>
      <c r="V36" s="26"/>
      <c r="W36" s="26"/>
      <c r="X36" s="26"/>
      <c r="Y36" s="25"/>
      <c r="Z36" s="25"/>
      <c r="AA36" s="25"/>
      <c r="AB36" s="25"/>
      <c r="AC36" s="26"/>
      <c r="AD36" s="26"/>
      <c r="AE36" s="25"/>
      <c r="AF36" s="25"/>
      <c r="AG36" s="73" t="n">
        <f aca="false">-SUM(N36:AF36)</f>
        <v>-179.995714285714</v>
      </c>
      <c r="AH36" s="29" t="n">
        <f aca="false">SUM(H36:K36)+AG36+O36</f>
        <v>0.00428571428571445</v>
      </c>
    </row>
    <row r="37" s="30" customFormat="true" ht="21.75" hidden="false" customHeight="true" outlineLevel="0" collapsed="false">
      <c r="A37" s="18" t="n">
        <v>43441</v>
      </c>
      <c r="B37" s="19"/>
      <c r="C37" s="20" t="s">
        <v>747</v>
      </c>
      <c r="D37" s="20" t="s">
        <v>814</v>
      </c>
      <c r="E37" s="20" t="s">
        <v>278</v>
      </c>
      <c r="F37" s="21" t="n">
        <v>33198</v>
      </c>
      <c r="G37" s="22" t="s">
        <v>1089</v>
      </c>
      <c r="H37" s="23"/>
      <c r="I37" s="23"/>
      <c r="J37" s="23"/>
      <c r="K37" s="23" t="n">
        <v>182.5</v>
      </c>
      <c r="L37" s="24"/>
      <c r="M37" s="73" t="n">
        <f aca="false">SUM(H37:J37,K37/1.12)</f>
        <v>162.946428571429</v>
      </c>
      <c r="N37" s="73" t="n">
        <f aca="false">K37/1.12*0.12</f>
        <v>19.5535714285714</v>
      </c>
      <c r="O37" s="73" t="n">
        <f aca="false">-SUM(I37:J37,K37/1.12)*L37</f>
        <v>-0</v>
      </c>
      <c r="P37" s="73" t="n">
        <v>162.95</v>
      </c>
      <c r="Q37" s="25"/>
      <c r="R37" s="25"/>
      <c r="S37" s="25"/>
      <c r="T37" s="26"/>
      <c r="U37" s="26"/>
      <c r="V37" s="26"/>
      <c r="W37" s="26"/>
      <c r="X37" s="26"/>
      <c r="Y37" s="25"/>
      <c r="Z37" s="25"/>
      <c r="AA37" s="25"/>
      <c r="AB37" s="25"/>
      <c r="AC37" s="26"/>
      <c r="AD37" s="26"/>
      <c r="AE37" s="25"/>
      <c r="AF37" s="25"/>
      <c r="AG37" s="73" t="n">
        <f aca="false">-SUM(N37:AF37)</f>
        <v>-182.503571428571</v>
      </c>
      <c r="AH37" s="29" t="n">
        <f aca="false">SUM(H37:K37)+AG37+O37</f>
        <v>-0.00357142857140502</v>
      </c>
    </row>
    <row r="38" s="30" customFormat="true" ht="21.75" hidden="false" customHeight="true" outlineLevel="0" collapsed="false">
      <c r="A38" s="18" t="n">
        <v>43442</v>
      </c>
      <c r="B38" s="19"/>
      <c r="C38" s="20" t="s">
        <v>468</v>
      </c>
      <c r="D38" s="20" t="s">
        <v>469</v>
      </c>
      <c r="E38" s="20" t="s">
        <v>278</v>
      </c>
      <c r="F38" s="21" t="n">
        <v>59104</v>
      </c>
      <c r="G38" s="22" t="s">
        <v>40</v>
      </c>
      <c r="H38" s="23"/>
      <c r="I38" s="23"/>
      <c r="J38" s="23"/>
      <c r="K38" s="23" t="n">
        <v>38</v>
      </c>
      <c r="L38" s="24"/>
      <c r="M38" s="73" t="n">
        <f aca="false">SUM(H38:J38,K38/1.12)</f>
        <v>33.9285714285714</v>
      </c>
      <c r="N38" s="73" t="n">
        <f aca="false">K38/1.12*0.12</f>
        <v>4.07142857142857</v>
      </c>
      <c r="O38" s="73" t="n">
        <f aca="false">-SUM(I38:J38,K38/1.12)*L38</f>
        <v>-0</v>
      </c>
      <c r="P38" s="73"/>
      <c r="Q38" s="25" t="n">
        <v>33.93</v>
      </c>
      <c r="R38" s="25"/>
      <c r="S38" s="25"/>
      <c r="T38" s="26"/>
      <c r="U38" s="26"/>
      <c r="V38" s="26"/>
      <c r="W38" s="26"/>
      <c r="X38" s="26"/>
      <c r="Y38" s="25"/>
      <c r="Z38" s="25"/>
      <c r="AA38" s="25"/>
      <c r="AB38" s="25"/>
      <c r="AC38" s="26"/>
      <c r="AD38" s="26"/>
      <c r="AE38" s="25"/>
      <c r="AF38" s="25"/>
      <c r="AG38" s="73" t="n">
        <f aca="false">-SUM(N38:AF38)</f>
        <v>-38.0014285714286</v>
      </c>
      <c r="AH38" s="29" t="n">
        <f aca="false">SUM(H38:K38)+AG38+O38</f>
        <v>-0.00142857142856911</v>
      </c>
    </row>
    <row r="39" s="30" customFormat="true" ht="21.75" hidden="false" customHeight="true" outlineLevel="0" collapsed="false">
      <c r="A39" s="18" t="n">
        <v>43444</v>
      </c>
      <c r="B39" s="19"/>
      <c r="C39" s="20" t="s">
        <v>1112</v>
      </c>
      <c r="D39" s="20"/>
      <c r="E39" s="20"/>
      <c r="F39" s="21"/>
      <c r="G39" s="22" t="s">
        <v>1113</v>
      </c>
      <c r="H39" s="23"/>
      <c r="I39" s="23"/>
      <c r="J39" s="23" t="n">
        <v>94</v>
      </c>
      <c r="K39" s="23"/>
      <c r="L39" s="24"/>
      <c r="M39" s="73" t="n">
        <f aca="false">SUM(H39:J39,K39/1.12)</f>
        <v>94</v>
      </c>
      <c r="N39" s="73" t="n">
        <f aca="false">K39/1.12*0.12</f>
        <v>0</v>
      </c>
      <c r="O39" s="73" t="n">
        <f aca="false">-SUM(I39:J39,K39/1.12)*L39</f>
        <v>-0</v>
      </c>
      <c r="P39" s="73" t="n">
        <v>94</v>
      </c>
      <c r="Q39" s="25"/>
      <c r="R39" s="25"/>
      <c r="S39" s="25"/>
      <c r="T39" s="26"/>
      <c r="U39" s="26"/>
      <c r="V39" s="26"/>
      <c r="W39" s="26"/>
      <c r="X39" s="26"/>
      <c r="Y39" s="25"/>
      <c r="Z39" s="25"/>
      <c r="AA39" s="25"/>
      <c r="AB39" s="25"/>
      <c r="AC39" s="26"/>
      <c r="AD39" s="26"/>
      <c r="AE39" s="25"/>
      <c r="AF39" s="25"/>
      <c r="AG39" s="73" t="n">
        <f aca="false">-SUM(N39:AF39)</f>
        <v>-94</v>
      </c>
      <c r="AH39" s="29" t="n">
        <f aca="false">SUM(H39:K39)+AG39+O39</f>
        <v>0</v>
      </c>
    </row>
    <row r="40" s="30" customFormat="true" ht="21.75" hidden="false" customHeight="true" outlineLevel="0" collapsed="false">
      <c r="A40" s="18" t="n">
        <v>43444</v>
      </c>
      <c r="B40" s="19"/>
      <c r="C40" s="20" t="s">
        <v>707</v>
      </c>
      <c r="D40" s="20" t="s">
        <v>708</v>
      </c>
      <c r="E40" s="20" t="s">
        <v>709</v>
      </c>
      <c r="F40" s="21" t="n">
        <v>112716</v>
      </c>
      <c r="G40" s="22" t="s">
        <v>40</v>
      </c>
      <c r="H40" s="23"/>
      <c r="I40" s="23"/>
      <c r="J40" s="23"/>
      <c r="K40" s="23" t="n">
        <v>180</v>
      </c>
      <c r="L40" s="24"/>
      <c r="M40" s="73" t="n">
        <f aca="false">SUM(H40:J40,K40/1.12)</f>
        <v>160.714285714286</v>
      </c>
      <c r="N40" s="73" t="n">
        <f aca="false">K40/1.12*0.12</f>
        <v>19.2857142857143</v>
      </c>
      <c r="O40" s="73" t="n">
        <f aca="false">-SUM(I40:J40,K40/1.12)*L40</f>
        <v>-0</v>
      </c>
      <c r="P40" s="73"/>
      <c r="Q40" s="25" t="n">
        <v>160.71</v>
      </c>
      <c r="R40" s="25"/>
      <c r="S40" s="25"/>
      <c r="T40" s="26"/>
      <c r="U40" s="26"/>
      <c r="V40" s="26"/>
      <c r="W40" s="26"/>
      <c r="X40" s="26"/>
      <c r="Y40" s="25"/>
      <c r="Z40" s="25"/>
      <c r="AA40" s="25"/>
      <c r="AB40" s="25"/>
      <c r="AC40" s="26"/>
      <c r="AD40" s="26"/>
      <c r="AE40" s="25"/>
      <c r="AF40" s="25"/>
      <c r="AG40" s="73" t="n">
        <f aca="false">-SUM(N40:AF40)</f>
        <v>-179.995714285714</v>
      </c>
      <c r="AH40" s="29" t="n">
        <f aca="false">SUM(H40:K40)+AG40+O40</f>
        <v>0.00428571428571445</v>
      </c>
    </row>
    <row r="41" s="30" customFormat="true" ht="21.75" hidden="false" customHeight="true" outlineLevel="0" collapsed="false">
      <c r="A41" s="18" t="n">
        <v>43444</v>
      </c>
      <c r="B41" s="19"/>
      <c r="C41" s="20" t="s">
        <v>747</v>
      </c>
      <c r="D41" s="20" t="s">
        <v>814</v>
      </c>
      <c r="E41" s="20" t="s">
        <v>278</v>
      </c>
      <c r="F41" s="21" t="n">
        <v>33221</v>
      </c>
      <c r="G41" s="22" t="s">
        <v>1114</v>
      </c>
      <c r="H41" s="23"/>
      <c r="I41" s="23"/>
      <c r="J41" s="23"/>
      <c r="K41" s="23" t="n">
        <v>356</v>
      </c>
      <c r="L41" s="24"/>
      <c r="M41" s="73" t="n">
        <f aca="false">SUM(H41:J41,K41/1.12)</f>
        <v>317.857142857143</v>
      </c>
      <c r="N41" s="73" t="n">
        <f aca="false">K41/1.12*0.12</f>
        <v>38.1428571428571</v>
      </c>
      <c r="O41" s="73" t="n">
        <f aca="false">-SUM(I41:J41,K41/1.12)*L41</f>
        <v>-0</v>
      </c>
      <c r="P41" s="73" t="n">
        <v>317.86</v>
      </c>
      <c r="Q41" s="25"/>
      <c r="R41" s="25"/>
      <c r="S41" s="25"/>
      <c r="T41" s="26"/>
      <c r="U41" s="26"/>
      <c r="V41" s="26"/>
      <c r="W41" s="26"/>
      <c r="X41" s="26"/>
      <c r="Y41" s="25"/>
      <c r="Z41" s="25"/>
      <c r="AA41" s="25"/>
      <c r="AB41" s="25"/>
      <c r="AC41" s="26"/>
      <c r="AD41" s="26"/>
      <c r="AE41" s="25"/>
      <c r="AF41" s="25"/>
      <c r="AG41" s="73" t="n">
        <f aca="false">-SUM(N41:AF41)</f>
        <v>-356.002857142857</v>
      </c>
      <c r="AH41" s="29" t="n">
        <f aca="false">SUM(H41:K41)+AG41+O41</f>
        <v>-0.00285714285712402</v>
      </c>
    </row>
    <row r="42" s="30" customFormat="true" ht="21.75" hidden="false" customHeight="true" outlineLevel="0" collapsed="false">
      <c r="A42" s="18" t="n">
        <v>43444</v>
      </c>
      <c r="B42" s="19"/>
      <c r="C42" s="20" t="s">
        <v>747</v>
      </c>
      <c r="D42" s="20" t="s">
        <v>814</v>
      </c>
      <c r="E42" s="20" t="s">
        <v>278</v>
      </c>
      <c r="F42" s="21" t="n">
        <v>33237</v>
      </c>
      <c r="G42" s="22" t="s">
        <v>159</v>
      </c>
      <c r="H42" s="23"/>
      <c r="I42" s="23"/>
      <c r="J42" s="23"/>
      <c r="K42" s="23" t="n">
        <v>240</v>
      </c>
      <c r="L42" s="24"/>
      <c r="M42" s="73" t="n">
        <f aca="false">SUM(H42:J42,K42/1.12)</f>
        <v>214.285714285714</v>
      </c>
      <c r="N42" s="73" t="n">
        <f aca="false">K42/1.12*0.12</f>
        <v>25.7142857142857</v>
      </c>
      <c r="O42" s="73" t="n">
        <f aca="false">-SUM(I42:J42,K42/1.12)*L42</f>
        <v>-0</v>
      </c>
      <c r="P42" s="73" t="n">
        <v>214.29</v>
      </c>
      <c r="Q42" s="25"/>
      <c r="R42" s="25"/>
      <c r="S42" s="25"/>
      <c r="T42" s="26"/>
      <c r="U42" s="26"/>
      <c r="V42" s="26"/>
      <c r="W42" s="26"/>
      <c r="X42" s="26"/>
      <c r="Y42" s="25"/>
      <c r="Z42" s="25"/>
      <c r="AA42" s="25"/>
      <c r="AB42" s="25"/>
      <c r="AC42" s="26"/>
      <c r="AD42" s="26"/>
      <c r="AE42" s="25"/>
      <c r="AF42" s="25"/>
      <c r="AG42" s="73" t="n">
        <f aca="false">-SUM(N42:AF42)</f>
        <v>-240.004285714286</v>
      </c>
      <c r="AH42" s="29" t="n">
        <f aca="false">SUM(H42:K42)+AG42+O42</f>
        <v>-0.00428571428571445</v>
      </c>
    </row>
    <row r="43" s="30" customFormat="true" ht="21.75" hidden="false" customHeight="true" outlineLevel="0" collapsed="false">
      <c r="A43" s="18" t="n">
        <v>43444</v>
      </c>
      <c r="B43" s="19"/>
      <c r="C43" s="20" t="s">
        <v>63</v>
      </c>
      <c r="D43" s="20" t="s">
        <v>64</v>
      </c>
      <c r="E43" s="20" t="s">
        <v>120</v>
      </c>
      <c r="F43" s="21" t="n">
        <v>83280</v>
      </c>
      <c r="G43" s="22" t="s">
        <v>1115</v>
      </c>
      <c r="H43" s="23"/>
      <c r="I43" s="23"/>
      <c r="J43" s="23" t="n">
        <v>215.2</v>
      </c>
      <c r="K43" s="23"/>
      <c r="L43" s="24"/>
      <c r="M43" s="73" t="n">
        <f aca="false">SUM(H43:J43,K43/1.12)</f>
        <v>215.2</v>
      </c>
      <c r="N43" s="73" t="n">
        <f aca="false">K43/1.12*0.12</f>
        <v>0</v>
      </c>
      <c r="O43" s="73" t="n">
        <f aca="false">-SUM(I43:J43,K43/1.12)*L43</f>
        <v>-0</v>
      </c>
      <c r="P43" s="73" t="n">
        <v>215.2</v>
      </c>
      <c r="Q43" s="25"/>
      <c r="R43" s="25"/>
      <c r="S43" s="25"/>
      <c r="T43" s="26"/>
      <c r="U43" s="26"/>
      <c r="V43" s="26"/>
      <c r="W43" s="26"/>
      <c r="X43" s="26"/>
      <c r="Y43" s="25"/>
      <c r="Z43" s="25"/>
      <c r="AA43" s="25"/>
      <c r="AB43" s="25"/>
      <c r="AC43" s="26"/>
      <c r="AD43" s="26"/>
      <c r="AE43" s="25"/>
      <c r="AF43" s="25"/>
      <c r="AG43" s="73" t="n">
        <f aca="false">-SUM(N43:AF43)</f>
        <v>-215.2</v>
      </c>
      <c r="AH43" s="29" t="n">
        <f aca="false">SUM(H43:K43)+AG43+O43</f>
        <v>0</v>
      </c>
    </row>
    <row r="44" s="30" customFormat="true" ht="21.75" hidden="false" customHeight="true" outlineLevel="0" collapsed="false">
      <c r="A44" s="18" t="n">
        <v>43444</v>
      </c>
      <c r="B44" s="19"/>
      <c r="C44" s="20" t="s">
        <v>63</v>
      </c>
      <c r="D44" s="20" t="s">
        <v>64</v>
      </c>
      <c r="E44" s="20" t="s">
        <v>120</v>
      </c>
      <c r="F44" s="21" t="n">
        <v>83280</v>
      </c>
      <c r="G44" s="22" t="s">
        <v>1116</v>
      </c>
      <c r="H44" s="23"/>
      <c r="I44" s="23"/>
      <c r="J44" s="23"/>
      <c r="K44" s="23" t="n">
        <f aca="false">1159.24+139.11</f>
        <v>1298.35</v>
      </c>
      <c r="L44" s="24"/>
      <c r="M44" s="73" t="n">
        <f aca="false">SUM(H44:J44,K44/1.12)</f>
        <v>1159.24107142857</v>
      </c>
      <c r="N44" s="73" t="n">
        <f aca="false">K44/1.12*0.12</f>
        <v>139.108928571429</v>
      </c>
      <c r="O44" s="73" t="n">
        <f aca="false">-SUM(I44:J44,K44/1.12)*L44</f>
        <v>-0</v>
      </c>
      <c r="P44" s="73" t="n">
        <v>1159.24</v>
      </c>
      <c r="Q44" s="25"/>
      <c r="R44" s="25"/>
      <c r="S44" s="25"/>
      <c r="T44" s="26"/>
      <c r="U44" s="26"/>
      <c r="V44" s="26"/>
      <c r="W44" s="26"/>
      <c r="X44" s="26"/>
      <c r="Y44" s="25"/>
      <c r="Z44" s="25"/>
      <c r="AA44" s="25"/>
      <c r="AB44" s="25"/>
      <c r="AC44" s="26"/>
      <c r="AD44" s="26"/>
      <c r="AE44" s="25"/>
      <c r="AF44" s="25"/>
      <c r="AG44" s="73" t="n">
        <f aca="false">-SUM(N44:AF44)</f>
        <v>-1298.34892857143</v>
      </c>
      <c r="AH44" s="29" t="n">
        <f aca="false">SUM(H44:K44)+AG44+O44</f>
        <v>0.00107142857132203</v>
      </c>
    </row>
    <row r="45" s="30" customFormat="true" ht="21.75" hidden="false" customHeight="true" outlineLevel="0" collapsed="false">
      <c r="A45" s="18" t="n">
        <v>43445</v>
      </c>
      <c r="B45" s="19"/>
      <c r="C45" s="20" t="s">
        <v>747</v>
      </c>
      <c r="D45" s="20" t="s">
        <v>814</v>
      </c>
      <c r="E45" s="20" t="s">
        <v>278</v>
      </c>
      <c r="F45" s="21" t="n">
        <v>33252</v>
      </c>
      <c r="G45" s="22" t="s">
        <v>1117</v>
      </c>
      <c r="H45" s="23"/>
      <c r="I45" s="23"/>
      <c r="J45" s="23"/>
      <c r="K45" s="23" t="n">
        <v>82.75</v>
      </c>
      <c r="L45" s="24"/>
      <c r="M45" s="73" t="n">
        <f aca="false">SUM(H45:J45,K45/1.12)</f>
        <v>73.8839285714286</v>
      </c>
      <c r="N45" s="73" t="n">
        <f aca="false">K45/1.12*0.12</f>
        <v>8.86607142857143</v>
      </c>
      <c r="O45" s="73" t="n">
        <f aca="false">-SUM(I45:J45,K45/1.12)*L45</f>
        <v>-0</v>
      </c>
      <c r="P45" s="73" t="n">
        <v>73.88</v>
      </c>
      <c r="Q45" s="25"/>
      <c r="R45" s="25"/>
      <c r="S45" s="25"/>
      <c r="T45" s="26"/>
      <c r="U45" s="26"/>
      <c r="V45" s="26"/>
      <c r="W45" s="26"/>
      <c r="X45" s="26"/>
      <c r="Y45" s="25"/>
      <c r="Z45" s="25"/>
      <c r="AA45" s="25"/>
      <c r="AB45" s="25"/>
      <c r="AC45" s="26"/>
      <c r="AD45" s="26"/>
      <c r="AE45" s="25"/>
      <c r="AF45" s="25"/>
      <c r="AG45" s="73" t="n">
        <f aca="false">-SUM(N45:AF45)</f>
        <v>-82.7460714285714</v>
      </c>
      <c r="AH45" s="29" t="n">
        <f aca="false">SUM(H45:K45)+AG45+O45</f>
        <v>0.00392857142857395</v>
      </c>
    </row>
    <row r="46" s="30" customFormat="true" ht="21.75" hidden="false" customHeight="true" outlineLevel="0" collapsed="false">
      <c r="A46" s="18" t="n">
        <v>43445</v>
      </c>
      <c r="B46" s="19"/>
      <c r="C46" s="20" t="s">
        <v>707</v>
      </c>
      <c r="D46" s="20" t="s">
        <v>708</v>
      </c>
      <c r="E46" s="20" t="s">
        <v>709</v>
      </c>
      <c r="F46" s="21" t="n">
        <v>114513</v>
      </c>
      <c r="G46" s="22" t="s">
        <v>40</v>
      </c>
      <c r="H46" s="23"/>
      <c r="I46" s="23"/>
      <c r="J46" s="23"/>
      <c r="K46" s="23" t="n">
        <v>180</v>
      </c>
      <c r="L46" s="24"/>
      <c r="M46" s="73" t="n">
        <f aca="false">SUM(H46:J46,K46/1.12)</f>
        <v>160.714285714286</v>
      </c>
      <c r="N46" s="73" t="n">
        <f aca="false">K46/1.12*0.12</f>
        <v>19.2857142857143</v>
      </c>
      <c r="O46" s="73" t="n">
        <f aca="false">-SUM(I46:J46,K46/1.12)*L46</f>
        <v>-0</v>
      </c>
      <c r="P46" s="73" t="n">
        <v>160.71</v>
      </c>
      <c r="Q46" s="25"/>
      <c r="R46" s="25"/>
      <c r="S46" s="25"/>
      <c r="T46" s="26"/>
      <c r="U46" s="26"/>
      <c r="V46" s="26"/>
      <c r="W46" s="26"/>
      <c r="X46" s="26"/>
      <c r="Y46" s="25"/>
      <c r="Z46" s="25"/>
      <c r="AA46" s="25"/>
      <c r="AB46" s="25"/>
      <c r="AC46" s="26"/>
      <c r="AD46" s="26"/>
      <c r="AE46" s="25"/>
      <c r="AF46" s="25"/>
      <c r="AG46" s="73" t="n">
        <f aca="false">-SUM(N46:AF46)</f>
        <v>-179.995714285714</v>
      </c>
      <c r="AH46" s="29" t="n">
        <f aca="false">SUM(H46:K46)+AG46+O46</f>
        <v>0.00428571428571445</v>
      </c>
    </row>
    <row r="47" s="30" customFormat="true" ht="21.75" hidden="false" customHeight="true" outlineLevel="0" collapsed="false">
      <c r="A47" s="18" t="n">
        <v>43445</v>
      </c>
      <c r="B47" s="19"/>
      <c r="C47" s="20" t="s">
        <v>1118</v>
      </c>
      <c r="D47" s="20" t="s">
        <v>1119</v>
      </c>
      <c r="E47" s="20" t="s">
        <v>72</v>
      </c>
      <c r="F47" s="21" t="n">
        <v>860</v>
      </c>
      <c r="G47" s="22" t="s">
        <v>1120</v>
      </c>
      <c r="H47" s="23"/>
      <c r="I47" s="23"/>
      <c r="J47" s="23" t="n">
        <v>212</v>
      </c>
      <c r="K47" s="23"/>
      <c r="L47" s="24"/>
      <c r="M47" s="73" t="n">
        <f aca="false">SUM(H47:J47,K47/1.12)</f>
        <v>212</v>
      </c>
      <c r="N47" s="73" t="n">
        <f aca="false">K47/1.12*0.12</f>
        <v>0</v>
      </c>
      <c r="O47" s="73" t="n">
        <f aca="false">-SUM(I47:J47,K47/1.12)*L47</f>
        <v>-0</v>
      </c>
      <c r="P47" s="73"/>
      <c r="Q47" s="25"/>
      <c r="R47" s="25"/>
      <c r="S47" s="25" t="n">
        <v>212</v>
      </c>
      <c r="T47" s="26"/>
      <c r="U47" s="26"/>
      <c r="V47" s="26"/>
      <c r="W47" s="26"/>
      <c r="X47" s="26"/>
      <c r="Y47" s="25"/>
      <c r="Z47" s="25"/>
      <c r="AA47" s="25"/>
      <c r="AB47" s="25"/>
      <c r="AC47" s="26"/>
      <c r="AD47" s="26"/>
      <c r="AE47" s="25"/>
      <c r="AF47" s="25"/>
      <c r="AG47" s="73" t="n">
        <f aca="false">-SUM(N47:AF47)</f>
        <v>-212</v>
      </c>
      <c r="AH47" s="29" t="n">
        <f aca="false">SUM(H47:K47)+AG47+O47</f>
        <v>0</v>
      </c>
    </row>
    <row r="48" s="30" customFormat="true" ht="21.75" hidden="false" customHeight="true" outlineLevel="0" collapsed="false">
      <c r="A48" s="18" t="n">
        <v>43445</v>
      </c>
      <c r="B48" s="19"/>
      <c r="C48" s="20" t="s">
        <v>68</v>
      </c>
      <c r="D48" s="20"/>
      <c r="E48" s="20"/>
      <c r="F48" s="21"/>
      <c r="G48" s="22" t="s">
        <v>1121</v>
      </c>
      <c r="H48" s="23" t="n">
        <v>120</v>
      </c>
      <c r="I48" s="23"/>
      <c r="J48" s="23"/>
      <c r="K48" s="23"/>
      <c r="L48" s="24"/>
      <c r="M48" s="73" t="n">
        <f aca="false">SUM(H48:J48,K48/1.12)</f>
        <v>120</v>
      </c>
      <c r="N48" s="73" t="n">
        <f aca="false">K48/1.12*0.12</f>
        <v>0</v>
      </c>
      <c r="O48" s="73" t="n">
        <f aca="false">-SUM(I48:J48,K48/1.12)*L48</f>
        <v>-0</v>
      </c>
      <c r="P48" s="73"/>
      <c r="Q48" s="25"/>
      <c r="R48" s="25"/>
      <c r="S48" s="25"/>
      <c r="T48" s="26"/>
      <c r="U48" s="26"/>
      <c r="V48" s="26"/>
      <c r="W48" s="26"/>
      <c r="X48" s="26"/>
      <c r="Y48" s="25"/>
      <c r="Z48" s="25"/>
      <c r="AA48" s="25" t="n">
        <v>120</v>
      </c>
      <c r="AB48" s="25"/>
      <c r="AC48" s="26"/>
      <c r="AD48" s="26"/>
      <c r="AE48" s="25"/>
      <c r="AF48" s="25"/>
      <c r="AG48" s="73" t="n">
        <f aca="false">-SUM(N48:AF48)</f>
        <v>-120</v>
      </c>
      <c r="AH48" s="29" t="n">
        <f aca="false">SUM(H48:K48)+AG48+O48</f>
        <v>0</v>
      </c>
    </row>
    <row r="49" s="30" customFormat="true" ht="21.75" hidden="false" customHeight="true" outlineLevel="0" collapsed="false">
      <c r="A49" s="18" t="n">
        <v>43445</v>
      </c>
      <c r="B49" s="19"/>
      <c r="C49" s="20" t="s">
        <v>180</v>
      </c>
      <c r="D49" s="20" t="s">
        <v>71</v>
      </c>
      <c r="E49" s="20" t="s">
        <v>72</v>
      </c>
      <c r="F49" s="21" t="n">
        <v>7839</v>
      </c>
      <c r="G49" s="22" t="s">
        <v>1122</v>
      </c>
      <c r="H49" s="23"/>
      <c r="I49" s="23"/>
      <c r="J49" s="23"/>
      <c r="K49" s="23" t="n">
        <v>4277</v>
      </c>
      <c r="L49" s="24"/>
      <c r="M49" s="73" t="n">
        <f aca="false">SUM(H49:J49,K49/1.12)</f>
        <v>3818.75</v>
      </c>
      <c r="N49" s="73" t="n">
        <f aca="false">K49/1.12*0.12</f>
        <v>458.25</v>
      </c>
      <c r="O49" s="73" t="n">
        <f aca="false">-SUM(I49:J49,K49/1.12)*L49</f>
        <v>-0</v>
      </c>
      <c r="P49" s="73" t="n">
        <v>3818.75</v>
      </c>
      <c r="Q49" s="25"/>
      <c r="R49" s="25"/>
      <c r="S49" s="25"/>
      <c r="T49" s="26"/>
      <c r="U49" s="26"/>
      <c r="V49" s="26"/>
      <c r="W49" s="26"/>
      <c r="X49" s="26"/>
      <c r="Y49" s="25"/>
      <c r="Z49" s="25"/>
      <c r="AA49" s="25"/>
      <c r="AB49" s="25"/>
      <c r="AC49" s="26"/>
      <c r="AD49" s="26"/>
      <c r="AE49" s="25"/>
      <c r="AF49" s="25"/>
      <c r="AG49" s="73" t="n">
        <f aca="false">-SUM(N49:AF49)</f>
        <v>-4277</v>
      </c>
      <c r="AH49" s="29" t="n">
        <f aca="false">SUM(H49:K49)+AG49+O49</f>
        <v>0</v>
      </c>
    </row>
    <row r="50" s="30" customFormat="true" ht="21.75" hidden="false" customHeight="true" outlineLevel="0" collapsed="false">
      <c r="A50" s="18" t="n">
        <v>43446</v>
      </c>
      <c r="B50" s="19"/>
      <c r="C50" s="20" t="s">
        <v>747</v>
      </c>
      <c r="D50" s="20" t="s">
        <v>814</v>
      </c>
      <c r="E50" s="20" t="s">
        <v>278</v>
      </c>
      <c r="F50" s="21" t="n">
        <v>33279</v>
      </c>
      <c r="G50" s="22" t="s">
        <v>1123</v>
      </c>
      <c r="H50" s="23"/>
      <c r="I50" s="23"/>
      <c r="J50" s="23"/>
      <c r="K50" s="23" t="n">
        <v>163</v>
      </c>
      <c r="L50" s="24"/>
      <c r="M50" s="73" t="n">
        <f aca="false">SUM(H50:J50,K50/1.12)</f>
        <v>145.535714285714</v>
      </c>
      <c r="N50" s="73" t="n">
        <f aca="false">K50/1.12*0.12</f>
        <v>17.4642857142857</v>
      </c>
      <c r="O50" s="73" t="n">
        <f aca="false">-SUM(I50:J50,K50/1.12)*L50</f>
        <v>-0</v>
      </c>
      <c r="P50" s="73" t="n">
        <v>145.54</v>
      </c>
      <c r="Q50" s="25"/>
      <c r="R50" s="25"/>
      <c r="S50" s="25"/>
      <c r="T50" s="26"/>
      <c r="U50" s="26"/>
      <c r="V50" s="26"/>
      <c r="W50" s="26"/>
      <c r="X50" s="26"/>
      <c r="Y50" s="25"/>
      <c r="Z50" s="25"/>
      <c r="AA50" s="25"/>
      <c r="AB50" s="25"/>
      <c r="AC50" s="26"/>
      <c r="AD50" s="26"/>
      <c r="AE50" s="25"/>
      <c r="AF50" s="25"/>
      <c r="AG50" s="73" t="n">
        <f aca="false">-SUM(N50:AF50)</f>
        <v>-163.004285714286</v>
      </c>
      <c r="AH50" s="29" t="n">
        <f aca="false">SUM(H50:K50)+AG50+O50</f>
        <v>-0.00428571428571445</v>
      </c>
    </row>
    <row r="51" s="30" customFormat="true" ht="21.75" hidden="false" customHeight="true" outlineLevel="0" collapsed="false">
      <c r="A51" s="18" t="n">
        <v>43446</v>
      </c>
      <c r="B51" s="19"/>
      <c r="C51" s="20" t="s">
        <v>747</v>
      </c>
      <c r="D51" s="20" t="s">
        <v>814</v>
      </c>
      <c r="E51" s="20" t="s">
        <v>278</v>
      </c>
      <c r="F51" s="21" t="n">
        <v>33281</v>
      </c>
      <c r="G51" s="22" t="s">
        <v>1075</v>
      </c>
      <c r="H51" s="23"/>
      <c r="I51" s="23"/>
      <c r="J51" s="23"/>
      <c r="K51" s="23" t="n">
        <v>93.75</v>
      </c>
      <c r="L51" s="24"/>
      <c r="M51" s="73" t="n">
        <f aca="false">SUM(H51:J51,K51/1.12)</f>
        <v>83.7053571428571</v>
      </c>
      <c r="N51" s="73" t="n">
        <f aca="false">K51/1.12*0.12</f>
        <v>10.0446428571429</v>
      </c>
      <c r="O51" s="73" t="n">
        <f aca="false">-SUM(I51:J51,K51/1.12)*L51</f>
        <v>-0</v>
      </c>
      <c r="P51" s="73"/>
      <c r="Q51" s="25" t="n">
        <v>83.71</v>
      </c>
      <c r="R51" s="25"/>
      <c r="S51" s="25"/>
      <c r="T51" s="26"/>
      <c r="U51" s="26"/>
      <c r="V51" s="26"/>
      <c r="W51" s="26"/>
      <c r="X51" s="26"/>
      <c r="Y51" s="25"/>
      <c r="Z51" s="25"/>
      <c r="AA51" s="25"/>
      <c r="AB51" s="25"/>
      <c r="AC51" s="26"/>
      <c r="AD51" s="26"/>
      <c r="AE51" s="25"/>
      <c r="AF51" s="25"/>
      <c r="AG51" s="73" t="n">
        <f aca="false">-SUM(N51:AF51)</f>
        <v>-93.7546428571429</v>
      </c>
      <c r="AH51" s="29" t="n">
        <f aca="false">SUM(H51:K51)+AG51+O51</f>
        <v>-0.00464285714285495</v>
      </c>
    </row>
    <row r="52" s="30" customFormat="true" ht="21.75" hidden="false" customHeight="true" outlineLevel="0" collapsed="false">
      <c r="A52" s="18" t="n">
        <v>43446</v>
      </c>
      <c r="B52" s="19"/>
      <c r="C52" s="20" t="s">
        <v>747</v>
      </c>
      <c r="D52" s="20" t="s">
        <v>814</v>
      </c>
      <c r="E52" s="20" t="s">
        <v>278</v>
      </c>
      <c r="F52" s="21" t="n">
        <v>33304</v>
      </c>
      <c r="G52" s="22" t="s">
        <v>1088</v>
      </c>
      <c r="H52" s="23"/>
      <c r="I52" s="23"/>
      <c r="J52" s="23"/>
      <c r="K52" s="23" t="n">
        <v>187.5</v>
      </c>
      <c r="L52" s="24"/>
      <c r="M52" s="73" t="n">
        <f aca="false">SUM(H52:J52,K52/1.12)</f>
        <v>167.410714285714</v>
      </c>
      <c r="N52" s="73" t="n">
        <f aca="false">K52/1.12*0.12</f>
        <v>20.0892857142857</v>
      </c>
      <c r="O52" s="73" t="n">
        <f aca="false">-SUM(I52:J52,K52/1.12)*L52</f>
        <v>-0</v>
      </c>
      <c r="P52" s="73"/>
      <c r="Q52" s="25" t="n">
        <v>167.41</v>
      </c>
      <c r="R52" s="25"/>
      <c r="S52" s="25"/>
      <c r="T52" s="26"/>
      <c r="U52" s="26"/>
      <c r="V52" s="26"/>
      <c r="W52" s="26"/>
      <c r="X52" s="26"/>
      <c r="Y52" s="25"/>
      <c r="Z52" s="25"/>
      <c r="AA52" s="25"/>
      <c r="AB52" s="25"/>
      <c r="AC52" s="26"/>
      <c r="AD52" s="26"/>
      <c r="AE52" s="25"/>
      <c r="AF52" s="25"/>
      <c r="AG52" s="73" t="n">
        <f aca="false">-SUM(N52:AF52)</f>
        <v>-187.499285714286</v>
      </c>
      <c r="AH52" s="29" t="n">
        <f aca="false">SUM(H52:K52)+AG52+O52</f>
        <v>0.000714285714281004</v>
      </c>
    </row>
    <row r="53" s="30" customFormat="true" ht="21.75" hidden="false" customHeight="true" outlineLevel="0" collapsed="false">
      <c r="A53" s="18" t="n">
        <v>43446</v>
      </c>
      <c r="B53" s="19"/>
      <c r="C53" s="20" t="s">
        <v>747</v>
      </c>
      <c r="D53" s="20" t="s">
        <v>814</v>
      </c>
      <c r="E53" s="20" t="s">
        <v>278</v>
      </c>
      <c r="F53" s="21" t="n">
        <v>33282</v>
      </c>
      <c r="G53" s="22" t="s">
        <v>946</v>
      </c>
      <c r="H53" s="23"/>
      <c r="I53" s="23"/>
      <c r="J53" s="23"/>
      <c r="K53" s="23" t="n">
        <v>129.31</v>
      </c>
      <c r="L53" s="24"/>
      <c r="M53" s="73" t="n">
        <f aca="false">SUM(H53:J53,K53/1.12)</f>
        <v>115.455357142857</v>
      </c>
      <c r="N53" s="73" t="n">
        <f aca="false">K53/1.12*0.12</f>
        <v>13.8546428571429</v>
      </c>
      <c r="O53" s="73" t="n">
        <f aca="false">-SUM(I53:J53,K53/1.12)*L53</f>
        <v>-0</v>
      </c>
      <c r="P53" s="73" t="n">
        <v>115.46</v>
      </c>
      <c r="Q53" s="25"/>
      <c r="R53" s="25"/>
      <c r="S53" s="25"/>
      <c r="T53" s="26"/>
      <c r="U53" s="26"/>
      <c r="V53" s="26"/>
      <c r="W53" s="26"/>
      <c r="X53" s="26"/>
      <c r="Y53" s="25"/>
      <c r="Z53" s="25"/>
      <c r="AA53" s="25"/>
      <c r="AB53" s="25"/>
      <c r="AC53" s="26"/>
      <c r="AD53" s="26"/>
      <c r="AE53" s="25"/>
      <c r="AF53" s="25"/>
      <c r="AG53" s="73" t="n">
        <f aca="false">-SUM(N53:AF53)</f>
        <v>-129.314642857143</v>
      </c>
      <c r="AH53" s="29" t="n">
        <f aca="false">SUM(H53:K53)+AG53+O53</f>
        <v>-0.00464285714284074</v>
      </c>
    </row>
    <row r="54" s="30" customFormat="true" ht="21.75" hidden="false" customHeight="true" outlineLevel="0" collapsed="false">
      <c r="A54" s="18" t="n">
        <v>43446</v>
      </c>
      <c r="B54" s="19"/>
      <c r="C54" s="20" t="s">
        <v>747</v>
      </c>
      <c r="D54" s="20" t="s">
        <v>814</v>
      </c>
      <c r="E54" s="20" t="s">
        <v>278</v>
      </c>
      <c r="F54" s="21" t="n">
        <v>33283</v>
      </c>
      <c r="G54" s="22" t="s">
        <v>435</v>
      </c>
      <c r="H54" s="23"/>
      <c r="I54" s="23"/>
      <c r="J54" s="23"/>
      <c r="K54" s="23" t="n">
        <v>109.2</v>
      </c>
      <c r="L54" s="24"/>
      <c r="M54" s="73" t="n">
        <f aca="false">SUM(H54:J54,K54/1.12)</f>
        <v>97.5</v>
      </c>
      <c r="N54" s="73" t="n">
        <f aca="false">K54/1.12*0.12</f>
        <v>11.7</v>
      </c>
      <c r="O54" s="73" t="n">
        <f aca="false">-SUM(I54:J54,K54/1.12)*L54</f>
        <v>-0</v>
      </c>
      <c r="P54" s="73" t="n">
        <v>97.5</v>
      </c>
      <c r="Q54" s="25"/>
      <c r="R54" s="25"/>
      <c r="S54" s="25"/>
      <c r="T54" s="26"/>
      <c r="U54" s="26"/>
      <c r="V54" s="26"/>
      <c r="W54" s="26"/>
      <c r="X54" s="26"/>
      <c r="Y54" s="25"/>
      <c r="Z54" s="25"/>
      <c r="AA54" s="25"/>
      <c r="AB54" s="25"/>
      <c r="AC54" s="26"/>
      <c r="AD54" s="26"/>
      <c r="AE54" s="25"/>
      <c r="AF54" s="25"/>
      <c r="AG54" s="73" t="n">
        <f aca="false">-SUM(N54:AF54)</f>
        <v>-109.2</v>
      </c>
      <c r="AH54" s="29" t="n">
        <f aca="false">SUM(H54:K54)+AG54+O54</f>
        <v>0</v>
      </c>
    </row>
    <row r="55" s="30" customFormat="true" ht="21.75" hidden="false" customHeight="true" outlineLevel="0" collapsed="false">
      <c r="A55" s="18" t="n">
        <v>43446</v>
      </c>
      <c r="B55" s="19"/>
      <c r="C55" s="20" t="s">
        <v>63</v>
      </c>
      <c r="D55" s="20" t="s">
        <v>64</v>
      </c>
      <c r="E55" s="20" t="s">
        <v>120</v>
      </c>
      <c r="F55" s="21" t="n">
        <v>147053</v>
      </c>
      <c r="G55" s="22" t="s">
        <v>1124</v>
      </c>
      <c r="H55" s="23"/>
      <c r="I55" s="23"/>
      <c r="J55" s="23"/>
      <c r="K55" s="23" t="n">
        <f aca="false">1446.07+173.53</f>
        <v>1619.6</v>
      </c>
      <c r="L55" s="24"/>
      <c r="M55" s="73" t="n">
        <f aca="false">SUM(H55:J55,K55/1.12)</f>
        <v>1446.07142857143</v>
      </c>
      <c r="N55" s="73" t="n">
        <f aca="false">K55/1.12*0.12</f>
        <v>173.528571428571</v>
      </c>
      <c r="O55" s="73" t="n">
        <f aca="false">-SUM(I55:J55,K55/1.12)*L55</f>
        <v>-0</v>
      </c>
      <c r="P55" s="73" t="n">
        <v>1446.07</v>
      </c>
      <c r="Q55" s="25"/>
      <c r="R55" s="25"/>
      <c r="S55" s="25"/>
      <c r="T55" s="26"/>
      <c r="U55" s="26"/>
      <c r="V55" s="26"/>
      <c r="W55" s="26"/>
      <c r="X55" s="26"/>
      <c r="Y55" s="25"/>
      <c r="Z55" s="25"/>
      <c r="AA55" s="25"/>
      <c r="AB55" s="25"/>
      <c r="AC55" s="26"/>
      <c r="AD55" s="26"/>
      <c r="AE55" s="25"/>
      <c r="AF55" s="25"/>
      <c r="AG55" s="73" t="n">
        <f aca="false">-SUM(N55:AF55)</f>
        <v>-1619.59857142857</v>
      </c>
      <c r="AH55" s="29" t="n">
        <f aca="false">SUM(H55:K55)+AG55+O55</f>
        <v>0.00142857142850517</v>
      </c>
    </row>
    <row r="56" s="30" customFormat="true" ht="21.75" hidden="false" customHeight="true" outlineLevel="0" collapsed="false">
      <c r="A56" s="18" t="n">
        <v>43446</v>
      </c>
      <c r="B56" s="19"/>
      <c r="C56" s="20" t="s">
        <v>63</v>
      </c>
      <c r="D56" s="20" t="s">
        <v>64</v>
      </c>
      <c r="E56" s="20" t="s">
        <v>120</v>
      </c>
      <c r="F56" s="21" t="n">
        <v>147053</v>
      </c>
      <c r="G56" s="22" t="s">
        <v>1125</v>
      </c>
      <c r="H56" s="23"/>
      <c r="I56" s="23"/>
      <c r="J56" s="23" t="n">
        <v>694.25</v>
      </c>
      <c r="K56" s="23"/>
      <c r="L56" s="24"/>
      <c r="M56" s="73" t="n">
        <f aca="false">SUM(H56:J56,K56/1.12)</f>
        <v>694.25</v>
      </c>
      <c r="N56" s="73" t="n">
        <f aca="false">K56/1.12*0.12</f>
        <v>0</v>
      </c>
      <c r="O56" s="73" t="n">
        <f aca="false">-SUM(I56:J56,K56/1.12)*L56</f>
        <v>-0</v>
      </c>
      <c r="P56" s="73" t="n">
        <v>694.25</v>
      </c>
      <c r="Q56" s="25"/>
      <c r="R56" s="25"/>
      <c r="S56" s="25"/>
      <c r="T56" s="26"/>
      <c r="U56" s="26"/>
      <c r="V56" s="26"/>
      <c r="W56" s="26"/>
      <c r="X56" s="26"/>
      <c r="Y56" s="25"/>
      <c r="Z56" s="25"/>
      <c r="AA56" s="25"/>
      <c r="AB56" s="25"/>
      <c r="AC56" s="26"/>
      <c r="AD56" s="26"/>
      <c r="AE56" s="25"/>
      <c r="AF56" s="25"/>
      <c r="AG56" s="73" t="n">
        <f aca="false">-SUM(N56:AF56)</f>
        <v>-694.25</v>
      </c>
      <c r="AH56" s="29" t="n">
        <f aca="false">SUM(H56:K56)+AG56+O56</f>
        <v>0</v>
      </c>
    </row>
    <row r="57" s="30" customFormat="true" ht="21.75" hidden="false" customHeight="true" outlineLevel="0" collapsed="false">
      <c r="A57" s="18" t="n">
        <v>43446</v>
      </c>
      <c r="B57" s="19"/>
      <c r="C57" s="20" t="s">
        <v>63</v>
      </c>
      <c r="D57" s="20" t="s">
        <v>64</v>
      </c>
      <c r="E57" s="20" t="s">
        <v>120</v>
      </c>
      <c r="F57" s="21" t="n">
        <v>192878</v>
      </c>
      <c r="G57" s="22" t="s">
        <v>395</v>
      </c>
      <c r="H57" s="23"/>
      <c r="I57" s="23"/>
      <c r="J57" s="23"/>
      <c r="K57" s="23" t="n">
        <v>150</v>
      </c>
      <c r="L57" s="24"/>
      <c r="M57" s="73" t="n">
        <f aca="false">SUM(H57:J57,K57/1.12)</f>
        <v>133.928571428571</v>
      </c>
      <c r="N57" s="73" t="n">
        <f aca="false">K57/1.12*0.12</f>
        <v>16.0714285714286</v>
      </c>
      <c r="O57" s="73" t="n">
        <f aca="false">-SUM(I57:J57,K57/1.12)*L57</f>
        <v>-0</v>
      </c>
      <c r="P57" s="73"/>
      <c r="Q57" s="25" t="n">
        <v>133.93</v>
      </c>
      <c r="R57" s="25"/>
      <c r="S57" s="25"/>
      <c r="T57" s="26"/>
      <c r="U57" s="26"/>
      <c r="V57" s="26"/>
      <c r="W57" s="26"/>
      <c r="X57" s="26"/>
      <c r="Y57" s="25"/>
      <c r="Z57" s="25"/>
      <c r="AA57" s="25"/>
      <c r="AB57" s="25"/>
      <c r="AC57" s="26"/>
      <c r="AD57" s="26"/>
      <c r="AE57" s="25"/>
      <c r="AF57" s="25"/>
      <c r="AG57" s="73" t="n">
        <f aca="false">-SUM(N57:AF57)</f>
        <v>-150.001428571429</v>
      </c>
      <c r="AH57" s="29" t="n">
        <f aca="false">SUM(H57:K57)+AG57+O57</f>
        <v>-0.00142857142856201</v>
      </c>
    </row>
    <row r="58" s="30" customFormat="true" ht="21.75" hidden="false" customHeight="true" outlineLevel="0" collapsed="false">
      <c r="A58" s="18" t="n">
        <v>43446</v>
      </c>
      <c r="B58" s="19"/>
      <c r="C58" s="20" t="s">
        <v>747</v>
      </c>
      <c r="D58" s="20" t="s">
        <v>814</v>
      </c>
      <c r="E58" s="20" t="s">
        <v>278</v>
      </c>
      <c r="F58" s="21" t="n">
        <v>33270</v>
      </c>
      <c r="G58" s="22" t="s">
        <v>1075</v>
      </c>
      <c r="H58" s="23"/>
      <c r="I58" s="23"/>
      <c r="J58" s="23"/>
      <c r="K58" s="23" t="n">
        <v>318</v>
      </c>
      <c r="L58" s="24"/>
      <c r="M58" s="73" t="n">
        <f aca="false">SUM(H58:J58,K58/1.12)</f>
        <v>283.928571428571</v>
      </c>
      <c r="N58" s="73" t="n">
        <f aca="false">K58/1.12*0.12</f>
        <v>34.0714285714286</v>
      </c>
      <c r="O58" s="73" t="n">
        <f aca="false">-SUM(I58:J58,K58/1.12)*L58</f>
        <v>-0</v>
      </c>
      <c r="P58" s="73"/>
      <c r="Q58" s="25" t="n">
        <v>283.93</v>
      </c>
      <c r="R58" s="25"/>
      <c r="S58" s="25"/>
      <c r="T58" s="26"/>
      <c r="U58" s="26"/>
      <c r="V58" s="26"/>
      <c r="W58" s="26"/>
      <c r="X58" s="26"/>
      <c r="Y58" s="25"/>
      <c r="Z58" s="25"/>
      <c r="AA58" s="25"/>
      <c r="AB58" s="25"/>
      <c r="AC58" s="26"/>
      <c r="AD58" s="26"/>
      <c r="AE58" s="25"/>
      <c r="AF58" s="25"/>
      <c r="AG58" s="73" t="n">
        <f aca="false">-SUM(N58:AF58)</f>
        <v>-318.001428571429</v>
      </c>
      <c r="AH58" s="29" t="n">
        <f aca="false">SUM(H58:K58)+AG58+O58</f>
        <v>-0.00142857142856201</v>
      </c>
    </row>
    <row r="59" s="30" customFormat="true" ht="21.75" hidden="false" customHeight="true" outlineLevel="0" collapsed="false">
      <c r="A59" s="18" t="n">
        <v>43446</v>
      </c>
      <c r="B59" s="19"/>
      <c r="C59" s="20" t="s">
        <v>707</v>
      </c>
      <c r="D59" s="20" t="s">
        <v>708</v>
      </c>
      <c r="E59" s="20" t="s">
        <v>709</v>
      </c>
      <c r="F59" s="21" t="n">
        <v>114566</v>
      </c>
      <c r="G59" s="22" t="s">
        <v>40</v>
      </c>
      <c r="H59" s="23"/>
      <c r="I59" s="23"/>
      <c r="J59" s="23"/>
      <c r="K59" s="23" t="n">
        <v>180</v>
      </c>
      <c r="L59" s="24"/>
      <c r="M59" s="73" t="n">
        <f aca="false">SUM(H59:J59,K59/1.12)</f>
        <v>160.714285714286</v>
      </c>
      <c r="N59" s="73" t="n">
        <f aca="false">K59/1.12*0.12</f>
        <v>19.2857142857143</v>
      </c>
      <c r="O59" s="73" t="n">
        <f aca="false">-SUM(I59:J59,K59/1.12)*L59</f>
        <v>-0</v>
      </c>
      <c r="P59" s="73"/>
      <c r="Q59" s="25" t="n">
        <v>160.71</v>
      </c>
      <c r="R59" s="25"/>
      <c r="S59" s="25"/>
      <c r="T59" s="26"/>
      <c r="U59" s="26"/>
      <c r="V59" s="26"/>
      <c r="W59" s="26"/>
      <c r="X59" s="26"/>
      <c r="Y59" s="25"/>
      <c r="Z59" s="25"/>
      <c r="AA59" s="25"/>
      <c r="AB59" s="25"/>
      <c r="AC59" s="26"/>
      <c r="AD59" s="26"/>
      <c r="AE59" s="25"/>
      <c r="AF59" s="25"/>
      <c r="AG59" s="73" t="n">
        <f aca="false">-SUM(N59:AF59)</f>
        <v>-179.995714285714</v>
      </c>
      <c r="AH59" s="29" t="n">
        <f aca="false">SUM(H59:K59)+AG59+O59</f>
        <v>0.00428571428571445</v>
      </c>
    </row>
    <row r="60" s="30" customFormat="true" ht="21.75" hidden="false" customHeight="true" outlineLevel="0" collapsed="false">
      <c r="A60" s="18" t="n">
        <v>43447</v>
      </c>
      <c r="B60" s="19"/>
      <c r="C60" s="20" t="s">
        <v>468</v>
      </c>
      <c r="D60" s="20" t="s">
        <v>469</v>
      </c>
      <c r="E60" s="20" t="s">
        <v>278</v>
      </c>
      <c r="F60" s="21" t="n">
        <v>59103</v>
      </c>
      <c r="G60" s="22" t="s">
        <v>40</v>
      </c>
      <c r="H60" s="23"/>
      <c r="I60" s="23"/>
      <c r="J60" s="23"/>
      <c r="K60" s="23" t="n">
        <v>38</v>
      </c>
      <c r="L60" s="24"/>
      <c r="M60" s="73" t="n">
        <f aca="false">SUM(H60:J60,K60/1.12)</f>
        <v>33.9285714285714</v>
      </c>
      <c r="N60" s="73" t="n">
        <f aca="false">K60/1.12*0.12</f>
        <v>4.07142857142857</v>
      </c>
      <c r="O60" s="73" t="n">
        <f aca="false">-SUM(I60:J60,K60/1.12)*L60</f>
        <v>-0</v>
      </c>
      <c r="P60" s="73"/>
      <c r="Q60" s="25" t="n">
        <v>33.93</v>
      </c>
      <c r="R60" s="25"/>
      <c r="S60" s="25"/>
      <c r="T60" s="26"/>
      <c r="U60" s="26"/>
      <c r="V60" s="26"/>
      <c r="W60" s="26"/>
      <c r="X60" s="26"/>
      <c r="Y60" s="25"/>
      <c r="Z60" s="25"/>
      <c r="AA60" s="25"/>
      <c r="AB60" s="25"/>
      <c r="AC60" s="26"/>
      <c r="AD60" s="26"/>
      <c r="AE60" s="25"/>
      <c r="AF60" s="25"/>
      <c r="AG60" s="73" t="n">
        <f aca="false">-SUM(N60:AF60)</f>
        <v>-38.0014285714286</v>
      </c>
      <c r="AH60" s="29" t="n">
        <f aca="false">SUM(H60:K60)+AG60+O60</f>
        <v>-0.00142857142856911</v>
      </c>
    </row>
    <row r="61" s="46" customFormat="true" ht="21.75" hidden="false" customHeight="true" outlineLevel="0" collapsed="false">
      <c r="A61" s="33" t="n">
        <v>43447</v>
      </c>
      <c r="B61" s="34"/>
      <c r="C61" s="36" t="s">
        <v>707</v>
      </c>
      <c r="D61" s="36" t="s">
        <v>708</v>
      </c>
      <c r="E61" s="36" t="s">
        <v>709</v>
      </c>
      <c r="F61" s="37" t="n">
        <v>119759</v>
      </c>
      <c r="G61" s="38" t="s">
        <v>40</v>
      </c>
      <c r="H61" s="39"/>
      <c r="I61" s="39"/>
      <c r="J61" s="39"/>
      <c r="K61" s="39" t="n">
        <v>180</v>
      </c>
      <c r="L61" s="40"/>
      <c r="M61" s="82" t="n">
        <f aca="false">SUM(H61:J61,K61/1.12)</f>
        <v>160.714285714286</v>
      </c>
      <c r="N61" s="82" t="n">
        <f aca="false">K61/1.12*0.12</f>
        <v>19.2857142857143</v>
      </c>
      <c r="O61" s="82" t="n">
        <f aca="false">-SUM(I61:J61,K61/1.12)*L61</f>
        <v>-0</v>
      </c>
      <c r="P61" s="82"/>
      <c r="Q61" s="41" t="n">
        <v>160.71</v>
      </c>
      <c r="R61" s="41"/>
      <c r="S61" s="41"/>
      <c r="T61" s="42"/>
      <c r="U61" s="42"/>
      <c r="V61" s="42"/>
      <c r="W61" s="42"/>
      <c r="X61" s="42"/>
      <c r="Y61" s="41"/>
      <c r="Z61" s="41"/>
      <c r="AA61" s="41"/>
      <c r="AB61" s="41"/>
      <c r="AC61" s="42"/>
      <c r="AD61" s="42"/>
      <c r="AE61" s="41"/>
      <c r="AF61" s="41"/>
      <c r="AG61" s="82" t="n">
        <f aca="false">-SUM(N61:AF61)</f>
        <v>-179.995714285714</v>
      </c>
      <c r="AH61" s="45" t="n">
        <f aca="false">SUM(H61:K61)+AG61+O61</f>
        <v>0.00428571428571445</v>
      </c>
    </row>
    <row r="62" s="30" customFormat="true" ht="21.75" hidden="false" customHeight="true" outlineLevel="0" collapsed="false">
      <c r="A62" s="18" t="n">
        <v>43447</v>
      </c>
      <c r="B62" s="19"/>
      <c r="C62" s="20" t="s">
        <v>1126</v>
      </c>
      <c r="D62" s="20"/>
      <c r="E62" s="20"/>
      <c r="F62" s="21"/>
      <c r="G62" s="22" t="s">
        <v>646</v>
      </c>
      <c r="H62" s="23" t="n">
        <v>527</v>
      </c>
      <c r="I62" s="23"/>
      <c r="J62" s="23"/>
      <c r="K62" s="23"/>
      <c r="L62" s="24"/>
      <c r="M62" s="73" t="n">
        <f aca="false">SUM(H62:J62,K62/1.12)</f>
        <v>527</v>
      </c>
      <c r="N62" s="73" t="n">
        <f aca="false">K62/1.12*0.12</f>
        <v>0</v>
      </c>
      <c r="O62" s="73" t="n">
        <f aca="false">-SUM(I62:J62,K62/1.12)*L62</f>
        <v>-0</v>
      </c>
      <c r="P62" s="73"/>
      <c r="Q62" s="25"/>
      <c r="R62" s="25"/>
      <c r="S62" s="25"/>
      <c r="T62" s="26"/>
      <c r="U62" s="26"/>
      <c r="V62" s="26"/>
      <c r="W62" s="26"/>
      <c r="X62" s="26"/>
      <c r="Y62" s="25"/>
      <c r="Z62" s="25"/>
      <c r="AA62" s="25"/>
      <c r="AB62" s="25" t="n">
        <v>527</v>
      </c>
      <c r="AC62" s="26"/>
      <c r="AD62" s="26"/>
      <c r="AE62" s="25"/>
      <c r="AF62" s="25"/>
      <c r="AG62" s="73" t="n">
        <f aca="false">-SUM(N62:AF62)</f>
        <v>-527</v>
      </c>
      <c r="AH62" s="29" t="n">
        <f aca="false">SUM(H62:K62)+AG62+O62</f>
        <v>0</v>
      </c>
    </row>
    <row r="63" s="30" customFormat="true" ht="21.75" hidden="false" customHeight="true" outlineLevel="0" collapsed="false">
      <c r="A63" s="18" t="n">
        <v>43447</v>
      </c>
      <c r="B63" s="19"/>
      <c r="C63" s="20" t="s">
        <v>59</v>
      </c>
      <c r="D63" s="20" t="s">
        <v>60</v>
      </c>
      <c r="E63" s="20" t="s">
        <v>120</v>
      </c>
      <c r="F63" s="21" t="n">
        <v>717966</v>
      </c>
      <c r="G63" s="22" t="s">
        <v>1127</v>
      </c>
      <c r="H63" s="23"/>
      <c r="I63" s="23"/>
      <c r="J63" s="23"/>
      <c r="K63" s="23" t="n">
        <v>436.5</v>
      </c>
      <c r="L63" s="24"/>
      <c r="M63" s="73" t="n">
        <f aca="false">SUM(H63:J63,K63/1.12)</f>
        <v>389.732142857143</v>
      </c>
      <c r="N63" s="73" t="n">
        <f aca="false">K63/1.12*0.12</f>
        <v>46.7678571428571</v>
      </c>
      <c r="O63" s="73" t="n">
        <f aca="false">-SUM(I63:J63,K63/1.12)*L63</f>
        <v>-0</v>
      </c>
      <c r="P63" s="73"/>
      <c r="Q63" s="25"/>
      <c r="R63" s="25"/>
      <c r="S63" s="25"/>
      <c r="T63" s="26" t="n">
        <v>389.73</v>
      </c>
      <c r="U63" s="26"/>
      <c r="V63" s="26"/>
      <c r="W63" s="26"/>
      <c r="X63" s="26"/>
      <c r="Y63" s="25"/>
      <c r="Z63" s="25"/>
      <c r="AA63" s="25"/>
      <c r="AB63" s="25"/>
      <c r="AC63" s="26"/>
      <c r="AD63" s="26"/>
      <c r="AE63" s="25"/>
      <c r="AF63" s="25"/>
      <c r="AG63" s="73" t="n">
        <f aca="false">-SUM(N63:AF63)</f>
        <v>-436.497857142857</v>
      </c>
      <c r="AH63" s="29" t="n">
        <f aca="false">SUM(H63:K63)+AG63+O63</f>
        <v>0.00214285714287143</v>
      </c>
    </row>
    <row r="64" s="30" customFormat="true" ht="21.75" hidden="false" customHeight="true" outlineLevel="0" collapsed="false">
      <c r="A64" s="18" t="n">
        <v>43447</v>
      </c>
      <c r="B64" s="19"/>
      <c r="C64" s="20" t="s">
        <v>63</v>
      </c>
      <c r="D64" s="20" t="s">
        <v>64</v>
      </c>
      <c r="E64" s="20" t="s">
        <v>120</v>
      </c>
      <c r="F64" s="21" t="n">
        <v>173821</v>
      </c>
      <c r="G64" s="22" t="s">
        <v>1128</v>
      </c>
      <c r="H64" s="23"/>
      <c r="I64" s="23"/>
      <c r="J64" s="23"/>
      <c r="K64" s="23" t="n">
        <f aca="false">400+48</f>
        <v>448</v>
      </c>
      <c r="L64" s="24"/>
      <c r="M64" s="73" t="n">
        <f aca="false">SUM(H64:J64,K64/1.12)</f>
        <v>400</v>
      </c>
      <c r="N64" s="73" t="n">
        <f aca="false">K64/1.12*0.12</f>
        <v>48</v>
      </c>
      <c r="O64" s="73" t="n">
        <f aca="false">-SUM(I64:J64,K64/1.12)*L64</f>
        <v>-0</v>
      </c>
      <c r="P64" s="73" t="n">
        <v>400</v>
      </c>
      <c r="Q64" s="25"/>
      <c r="R64" s="25"/>
      <c r="S64" s="25"/>
      <c r="T64" s="26"/>
      <c r="U64" s="26"/>
      <c r="V64" s="26"/>
      <c r="W64" s="26"/>
      <c r="X64" s="26"/>
      <c r="Y64" s="25"/>
      <c r="Z64" s="25"/>
      <c r="AA64" s="25"/>
      <c r="AB64" s="25"/>
      <c r="AC64" s="26"/>
      <c r="AD64" s="26"/>
      <c r="AE64" s="25"/>
      <c r="AF64" s="25"/>
      <c r="AG64" s="73" t="n">
        <f aca="false">-SUM(N64:AF64)</f>
        <v>-448</v>
      </c>
      <c r="AH64" s="29" t="n">
        <f aca="false">SUM(H64:K64)+AG64+O64</f>
        <v>0</v>
      </c>
    </row>
    <row r="65" s="30" customFormat="true" ht="21.75" hidden="false" customHeight="true" outlineLevel="0" collapsed="false">
      <c r="A65" s="18" t="n">
        <v>43447</v>
      </c>
      <c r="B65" s="19"/>
      <c r="C65" s="20" t="s">
        <v>63</v>
      </c>
      <c r="D65" s="20" t="s">
        <v>64</v>
      </c>
      <c r="E65" s="20" t="s">
        <v>120</v>
      </c>
      <c r="F65" s="21" t="n">
        <v>173821</v>
      </c>
      <c r="G65" s="22" t="s">
        <v>773</v>
      </c>
      <c r="H65" s="23"/>
      <c r="I65" s="23"/>
      <c r="J65" s="23" t="n">
        <v>543.05</v>
      </c>
      <c r="K65" s="23"/>
      <c r="L65" s="24"/>
      <c r="M65" s="73" t="n">
        <f aca="false">SUM(H65:J65,K65/1.12)</f>
        <v>543.05</v>
      </c>
      <c r="N65" s="73" t="n">
        <f aca="false">K65/1.12*0.12</f>
        <v>0</v>
      </c>
      <c r="O65" s="73" t="n">
        <f aca="false">-SUM(I65:J65,K65/1.12)*L65</f>
        <v>-0</v>
      </c>
      <c r="P65" s="73" t="n">
        <v>543.05</v>
      </c>
      <c r="Q65" s="25"/>
      <c r="R65" s="25"/>
      <c r="S65" s="25"/>
      <c r="T65" s="26"/>
      <c r="U65" s="26"/>
      <c r="V65" s="26"/>
      <c r="W65" s="26"/>
      <c r="X65" s="26"/>
      <c r="Y65" s="25"/>
      <c r="Z65" s="25"/>
      <c r="AA65" s="25"/>
      <c r="AB65" s="25"/>
      <c r="AC65" s="26"/>
      <c r="AD65" s="26"/>
      <c r="AE65" s="25"/>
      <c r="AF65" s="25"/>
      <c r="AG65" s="73" t="n">
        <f aca="false">-SUM(N65:AF65)</f>
        <v>-543.05</v>
      </c>
      <c r="AH65" s="29" t="n">
        <f aca="false">SUM(H65:K65)+AG65+O65</f>
        <v>0</v>
      </c>
    </row>
    <row r="66" s="30" customFormat="true" ht="21.75" hidden="false" customHeight="true" outlineLevel="0" collapsed="false">
      <c r="A66" s="18" t="n">
        <v>43447</v>
      </c>
      <c r="B66" s="19"/>
      <c r="C66" s="20" t="s">
        <v>747</v>
      </c>
      <c r="D66" s="20" t="s">
        <v>814</v>
      </c>
      <c r="E66" s="20" t="s">
        <v>278</v>
      </c>
      <c r="F66" s="21" t="n">
        <v>33320</v>
      </c>
      <c r="G66" s="22" t="s">
        <v>1129</v>
      </c>
      <c r="H66" s="23"/>
      <c r="I66" s="23"/>
      <c r="J66" s="23"/>
      <c r="K66" s="23" t="n">
        <v>172.5</v>
      </c>
      <c r="L66" s="24"/>
      <c r="M66" s="73" t="n">
        <f aca="false">SUM(H66:J66,K66/1.12)</f>
        <v>154.017857142857</v>
      </c>
      <c r="N66" s="73" t="n">
        <f aca="false">K66/1.12*0.12</f>
        <v>18.4821428571429</v>
      </c>
      <c r="O66" s="73" t="n">
        <f aca="false">-SUM(I66:J66,K66/1.12)*L66</f>
        <v>-0</v>
      </c>
      <c r="P66" s="73" t="n">
        <v>154.02</v>
      </c>
      <c r="Q66" s="25"/>
      <c r="R66" s="25"/>
      <c r="S66" s="25"/>
      <c r="T66" s="26"/>
      <c r="U66" s="26"/>
      <c r="V66" s="26"/>
      <c r="W66" s="26"/>
      <c r="X66" s="26"/>
      <c r="Y66" s="25"/>
      <c r="Z66" s="25"/>
      <c r="AA66" s="25"/>
      <c r="AB66" s="25"/>
      <c r="AC66" s="26"/>
      <c r="AD66" s="26"/>
      <c r="AE66" s="25"/>
      <c r="AF66" s="25"/>
      <c r="AG66" s="73" t="n">
        <f aca="false">-SUM(N66:AF66)</f>
        <v>-172.502142857143</v>
      </c>
      <c r="AH66" s="29" t="n">
        <f aca="false">SUM(H66:K66)+AG66+O66</f>
        <v>-0.00214285714287143</v>
      </c>
    </row>
    <row r="67" s="30" customFormat="true" ht="21.75" hidden="false" customHeight="true" outlineLevel="0" collapsed="false">
      <c r="A67" s="18" t="n">
        <v>43448</v>
      </c>
      <c r="B67" s="19"/>
      <c r="C67" s="20" t="s">
        <v>41</v>
      </c>
      <c r="D67" s="20" t="s">
        <v>88</v>
      </c>
      <c r="E67" s="20" t="s">
        <v>43</v>
      </c>
      <c r="F67" s="21" t="n">
        <v>2800</v>
      </c>
      <c r="G67" s="22" t="s">
        <v>338</v>
      </c>
      <c r="H67" s="23"/>
      <c r="I67" s="23"/>
      <c r="J67" s="23" t="n">
        <v>880</v>
      </c>
      <c r="K67" s="23"/>
      <c r="L67" s="24"/>
      <c r="M67" s="73" t="n">
        <f aca="false">SUM(H67:J67,K67/1.12)</f>
        <v>880</v>
      </c>
      <c r="N67" s="73" t="n">
        <f aca="false">K67/1.12*0.12</f>
        <v>0</v>
      </c>
      <c r="O67" s="73" t="n">
        <f aca="false">-SUM(I67:J67,K67/1.12)*L67</f>
        <v>-0</v>
      </c>
      <c r="P67" s="73" t="n">
        <v>880</v>
      </c>
      <c r="Q67" s="25"/>
      <c r="R67" s="25"/>
      <c r="S67" s="25"/>
      <c r="T67" s="26"/>
      <c r="U67" s="26"/>
      <c r="V67" s="26"/>
      <c r="W67" s="26"/>
      <c r="X67" s="26"/>
      <c r="Y67" s="25"/>
      <c r="Z67" s="25"/>
      <c r="AA67" s="25"/>
      <c r="AB67" s="25"/>
      <c r="AC67" s="26"/>
      <c r="AD67" s="26"/>
      <c r="AE67" s="25"/>
      <c r="AF67" s="25"/>
      <c r="AG67" s="73" t="n">
        <f aca="false">-SUM(N67:AF67)</f>
        <v>-880</v>
      </c>
      <c r="AH67" s="29" t="n">
        <f aca="false">SUM(H67:K67)+AG67+O67</f>
        <v>0</v>
      </c>
    </row>
    <row r="68" s="30" customFormat="true" ht="21.75" hidden="false" customHeight="true" outlineLevel="0" collapsed="false">
      <c r="A68" s="18" t="n">
        <v>43448</v>
      </c>
      <c r="B68" s="19"/>
      <c r="C68" s="20" t="s">
        <v>747</v>
      </c>
      <c r="D68" s="20" t="s">
        <v>814</v>
      </c>
      <c r="E68" s="20" t="s">
        <v>278</v>
      </c>
      <c r="F68" s="21" t="n">
        <v>33341</v>
      </c>
      <c r="G68" s="22" t="s">
        <v>1130</v>
      </c>
      <c r="H68" s="23"/>
      <c r="I68" s="23"/>
      <c r="J68" s="23"/>
      <c r="K68" s="23" t="n">
        <v>635.9</v>
      </c>
      <c r="L68" s="24"/>
      <c r="M68" s="73" t="n">
        <f aca="false">SUM(H68:J68,K68/1.12)</f>
        <v>567.767857142857</v>
      </c>
      <c r="N68" s="73" t="n">
        <f aca="false">K68/1.12*0.12</f>
        <v>68.1321428571429</v>
      </c>
      <c r="O68" s="73" t="n">
        <f aca="false">-SUM(I68:J68,K68/1.12)*L68</f>
        <v>-0</v>
      </c>
      <c r="P68" s="73" t="n">
        <v>567.77</v>
      </c>
      <c r="Q68" s="25"/>
      <c r="R68" s="25"/>
      <c r="S68" s="25"/>
      <c r="T68" s="26"/>
      <c r="U68" s="26"/>
      <c r="V68" s="26"/>
      <c r="W68" s="26"/>
      <c r="X68" s="26"/>
      <c r="Y68" s="25"/>
      <c r="Z68" s="25"/>
      <c r="AA68" s="25"/>
      <c r="AB68" s="25"/>
      <c r="AC68" s="26"/>
      <c r="AD68" s="26"/>
      <c r="AE68" s="25"/>
      <c r="AF68" s="25"/>
      <c r="AG68" s="73" t="n">
        <f aca="false">-SUM(N68:AF68)</f>
        <v>-635.902142857143</v>
      </c>
      <c r="AH68" s="29" t="n">
        <f aca="false">SUM(H68:K68)+AG68+O68</f>
        <v>-0.00214285714287143</v>
      </c>
    </row>
    <row r="69" s="30" customFormat="true" ht="21.75" hidden="false" customHeight="true" outlineLevel="0" collapsed="false">
      <c r="A69" s="18" t="n">
        <v>43448</v>
      </c>
      <c r="B69" s="19"/>
      <c r="C69" s="20" t="s">
        <v>63</v>
      </c>
      <c r="D69" s="20" t="s">
        <v>64</v>
      </c>
      <c r="E69" s="20" t="s">
        <v>120</v>
      </c>
      <c r="F69" s="21" t="n">
        <v>125621</v>
      </c>
      <c r="G69" s="22" t="s">
        <v>406</v>
      </c>
      <c r="H69" s="23"/>
      <c r="I69" s="23"/>
      <c r="J69" s="23" t="n">
        <v>91.75</v>
      </c>
      <c r="K69" s="23"/>
      <c r="L69" s="24"/>
      <c r="M69" s="73" t="n">
        <f aca="false">SUM(H69:J69,K69/1.12)</f>
        <v>91.75</v>
      </c>
      <c r="N69" s="73" t="n">
        <f aca="false">K69/1.12*0.12</f>
        <v>0</v>
      </c>
      <c r="O69" s="73" t="n">
        <f aca="false">-SUM(I69:J69,K69/1.12)*L69</f>
        <v>-0</v>
      </c>
      <c r="P69" s="73" t="n">
        <v>91.75</v>
      </c>
      <c r="Q69" s="25"/>
      <c r="R69" s="25"/>
      <c r="S69" s="25"/>
      <c r="T69" s="26"/>
      <c r="U69" s="26"/>
      <c r="V69" s="26"/>
      <c r="W69" s="26"/>
      <c r="X69" s="26"/>
      <c r="Y69" s="25"/>
      <c r="Z69" s="25"/>
      <c r="AA69" s="25"/>
      <c r="AB69" s="25"/>
      <c r="AC69" s="26"/>
      <c r="AD69" s="26"/>
      <c r="AE69" s="25"/>
      <c r="AF69" s="25"/>
      <c r="AG69" s="73" t="n">
        <f aca="false">-SUM(N69:AF69)</f>
        <v>-91.75</v>
      </c>
      <c r="AH69" s="29" t="n">
        <f aca="false">SUM(H69:K69)+AG69+O69</f>
        <v>0</v>
      </c>
    </row>
    <row r="70" s="30" customFormat="true" ht="21.75" hidden="false" customHeight="true" outlineLevel="0" collapsed="false">
      <c r="A70" s="18" t="n">
        <v>43448</v>
      </c>
      <c r="B70" s="19"/>
      <c r="C70" s="20" t="s">
        <v>63</v>
      </c>
      <c r="D70" s="20" t="s">
        <v>64</v>
      </c>
      <c r="E70" s="20" t="s">
        <v>120</v>
      </c>
      <c r="F70" s="21" t="n">
        <v>125621</v>
      </c>
      <c r="G70" s="22" t="s">
        <v>1131</v>
      </c>
      <c r="H70" s="23"/>
      <c r="I70" s="23"/>
      <c r="J70" s="23"/>
      <c r="K70" s="23" t="n">
        <f aca="false">628.08+75.37</f>
        <v>703.45</v>
      </c>
      <c r="L70" s="24"/>
      <c r="M70" s="73" t="n">
        <f aca="false">SUM(H70:J70,K70/1.12)</f>
        <v>628.080357142857</v>
      </c>
      <c r="N70" s="73" t="n">
        <f aca="false">K70/1.12*0.12</f>
        <v>75.3696428571429</v>
      </c>
      <c r="O70" s="73" t="n">
        <f aca="false">-SUM(I70:J70,K70/1.12)*L70</f>
        <v>-0</v>
      </c>
      <c r="P70" s="73" t="n">
        <v>628.08</v>
      </c>
      <c r="Q70" s="25"/>
      <c r="R70" s="25"/>
      <c r="S70" s="25"/>
      <c r="T70" s="26"/>
      <c r="U70" s="26"/>
      <c r="V70" s="26"/>
      <c r="W70" s="26"/>
      <c r="X70" s="26"/>
      <c r="Y70" s="25"/>
      <c r="Z70" s="25"/>
      <c r="AA70" s="25"/>
      <c r="AB70" s="25"/>
      <c r="AC70" s="26"/>
      <c r="AD70" s="26"/>
      <c r="AE70" s="25"/>
      <c r="AF70" s="25"/>
      <c r="AG70" s="73" t="n">
        <f aca="false">-SUM(N70:AF70)</f>
        <v>-703.449642857143</v>
      </c>
      <c r="AH70" s="29" t="n">
        <f aca="false">SUM(H70:K70)+AG70+O70</f>
        <v>0.000357142857183135</v>
      </c>
    </row>
    <row r="71" s="30" customFormat="true" ht="21.75" hidden="false" customHeight="true" outlineLevel="0" collapsed="false">
      <c r="A71" s="18" t="n">
        <v>43448</v>
      </c>
      <c r="B71" s="19"/>
      <c r="C71" s="20" t="s">
        <v>45</v>
      </c>
      <c r="D71" s="20"/>
      <c r="E71" s="20"/>
      <c r="F71" s="21"/>
      <c r="G71" s="22" t="s">
        <v>173</v>
      </c>
      <c r="H71" s="23" t="n">
        <v>100</v>
      </c>
      <c r="I71" s="23"/>
      <c r="J71" s="23"/>
      <c r="K71" s="23"/>
      <c r="L71" s="24"/>
      <c r="M71" s="73" t="n">
        <f aca="false">SUM(H71:J71,K71/1.12)</f>
        <v>100</v>
      </c>
      <c r="N71" s="73" t="n">
        <f aca="false">K71/1.12*0.12</f>
        <v>0</v>
      </c>
      <c r="O71" s="73" t="n">
        <f aca="false">-SUM(I71:J71,K71/1.12)*L71</f>
        <v>-0</v>
      </c>
      <c r="P71" s="73"/>
      <c r="Q71" s="25"/>
      <c r="R71" s="25"/>
      <c r="S71" s="25"/>
      <c r="T71" s="26"/>
      <c r="U71" s="26"/>
      <c r="V71" s="26"/>
      <c r="W71" s="26"/>
      <c r="X71" s="26"/>
      <c r="Y71" s="25"/>
      <c r="Z71" s="25"/>
      <c r="AA71" s="25" t="n">
        <v>100</v>
      </c>
      <c r="AB71" s="25"/>
      <c r="AC71" s="26"/>
      <c r="AD71" s="26"/>
      <c r="AE71" s="25"/>
      <c r="AF71" s="25"/>
      <c r="AG71" s="73" t="n">
        <f aca="false">-SUM(N71:AF71)</f>
        <v>-100</v>
      </c>
      <c r="AH71" s="29" t="n">
        <f aca="false">SUM(H71:K71)+AG71+O71</f>
        <v>0</v>
      </c>
    </row>
    <row r="72" s="30" customFormat="true" ht="21.75" hidden="false" customHeight="true" outlineLevel="0" collapsed="false">
      <c r="A72" s="18" t="n">
        <v>43448</v>
      </c>
      <c r="B72" s="19"/>
      <c r="C72" s="20" t="s">
        <v>707</v>
      </c>
      <c r="D72" s="20" t="s">
        <v>708</v>
      </c>
      <c r="E72" s="20" t="s">
        <v>709</v>
      </c>
      <c r="F72" s="21" t="n">
        <v>112758</v>
      </c>
      <c r="G72" s="22" t="s">
        <v>40</v>
      </c>
      <c r="H72" s="23"/>
      <c r="I72" s="23"/>
      <c r="J72" s="23"/>
      <c r="K72" s="23" t="n">
        <v>180</v>
      </c>
      <c r="L72" s="24"/>
      <c r="M72" s="73" t="n">
        <f aca="false">SUM(H72:J72,K72/1.12)</f>
        <v>160.714285714286</v>
      </c>
      <c r="N72" s="73" t="n">
        <f aca="false">K72/1.12*0.12</f>
        <v>19.2857142857143</v>
      </c>
      <c r="O72" s="73" t="n">
        <f aca="false">-SUM(I72:J72,K72/1.12)*L72</f>
        <v>-0</v>
      </c>
      <c r="P72" s="73"/>
      <c r="Q72" s="25" t="n">
        <v>160.71</v>
      </c>
      <c r="R72" s="25"/>
      <c r="S72" s="25"/>
      <c r="T72" s="26"/>
      <c r="U72" s="26"/>
      <c r="V72" s="26"/>
      <c r="W72" s="26"/>
      <c r="X72" s="26"/>
      <c r="Y72" s="25"/>
      <c r="Z72" s="25"/>
      <c r="AA72" s="25"/>
      <c r="AB72" s="25"/>
      <c r="AC72" s="26"/>
      <c r="AD72" s="26"/>
      <c r="AE72" s="25"/>
      <c r="AF72" s="25"/>
      <c r="AG72" s="73" t="n">
        <f aca="false">-SUM(N72:AF72)</f>
        <v>-179.995714285714</v>
      </c>
      <c r="AH72" s="29" t="n">
        <f aca="false">SUM(H72:K72)+AG72+O72</f>
        <v>0.00428571428571445</v>
      </c>
    </row>
    <row r="73" s="30" customFormat="true" ht="21.75" hidden="false" customHeight="true" outlineLevel="0" collapsed="false">
      <c r="A73" s="18" t="n">
        <v>43449</v>
      </c>
      <c r="B73" s="19"/>
      <c r="C73" s="20" t="s">
        <v>616</v>
      </c>
      <c r="D73" s="20"/>
      <c r="E73" s="20"/>
      <c r="F73" s="21"/>
      <c r="G73" s="22" t="s">
        <v>1132</v>
      </c>
      <c r="H73" s="23" t="n">
        <v>263.5</v>
      </c>
      <c r="I73" s="23"/>
      <c r="J73" s="23"/>
      <c r="K73" s="23"/>
      <c r="L73" s="24"/>
      <c r="M73" s="73" t="n">
        <f aca="false">SUM(H73:J73,K73/1.12)</f>
        <v>263.5</v>
      </c>
      <c r="N73" s="73" t="n">
        <f aca="false">K73/1.12*0.12</f>
        <v>0</v>
      </c>
      <c r="O73" s="73" t="n">
        <f aca="false">-SUM(I73:J73,K73/1.12)*L73</f>
        <v>-0</v>
      </c>
      <c r="P73" s="73"/>
      <c r="Q73" s="25"/>
      <c r="R73" s="25"/>
      <c r="S73" s="25"/>
      <c r="T73" s="26"/>
      <c r="U73" s="26"/>
      <c r="V73" s="26"/>
      <c r="W73" s="26"/>
      <c r="X73" s="26"/>
      <c r="Y73" s="25"/>
      <c r="Z73" s="25"/>
      <c r="AA73" s="25"/>
      <c r="AB73" s="25" t="n">
        <v>263.5</v>
      </c>
      <c r="AC73" s="26"/>
      <c r="AD73" s="26"/>
      <c r="AE73" s="25"/>
      <c r="AF73" s="25"/>
      <c r="AG73" s="73" t="n">
        <f aca="false">-SUM(N73:AF73)</f>
        <v>-263.5</v>
      </c>
      <c r="AH73" s="29" t="n">
        <f aca="false">SUM(H73:K73)+AG73+O73</f>
        <v>0</v>
      </c>
    </row>
    <row r="74" s="30" customFormat="true" ht="21.75" hidden="false" customHeight="true" outlineLevel="0" collapsed="false">
      <c r="A74" s="18" t="n">
        <v>43449</v>
      </c>
      <c r="B74" s="19"/>
      <c r="C74" s="20" t="s">
        <v>707</v>
      </c>
      <c r="D74" s="20" t="s">
        <v>708</v>
      </c>
      <c r="E74" s="20" t="s">
        <v>709</v>
      </c>
      <c r="F74" s="21" t="n">
        <v>114629</v>
      </c>
      <c r="G74" s="22" t="s">
        <v>40</v>
      </c>
      <c r="H74" s="23"/>
      <c r="I74" s="23"/>
      <c r="J74" s="23"/>
      <c r="K74" s="23" t="n">
        <v>90</v>
      </c>
      <c r="L74" s="24"/>
      <c r="M74" s="73" t="n">
        <f aca="false">SUM(H74:J74,K74/1.12)</f>
        <v>80.3571428571429</v>
      </c>
      <c r="N74" s="73" t="n">
        <f aca="false">K74/1.12*0.12</f>
        <v>9.64285714285714</v>
      </c>
      <c r="O74" s="73" t="n">
        <f aca="false">-SUM(I74:J74,K74/1.12)*L74</f>
        <v>-0</v>
      </c>
      <c r="P74" s="73"/>
      <c r="Q74" s="25" t="n">
        <v>80.36</v>
      </c>
      <c r="R74" s="25"/>
      <c r="S74" s="25"/>
      <c r="T74" s="26"/>
      <c r="U74" s="26"/>
      <c r="V74" s="26"/>
      <c r="W74" s="26"/>
      <c r="X74" s="26"/>
      <c r="Y74" s="25"/>
      <c r="Z74" s="25"/>
      <c r="AA74" s="25"/>
      <c r="AB74" s="25"/>
      <c r="AC74" s="26"/>
      <c r="AD74" s="26"/>
      <c r="AE74" s="25"/>
      <c r="AF74" s="25"/>
      <c r="AG74" s="73" t="n">
        <f aca="false">-SUM(N74:AF74)</f>
        <v>-90.0028571428571</v>
      </c>
      <c r="AH74" s="29" t="n">
        <f aca="false">SUM(H74:K74)+AG74+O74</f>
        <v>-0.00285714285713823</v>
      </c>
    </row>
    <row r="75" s="30" customFormat="true" ht="21.75" hidden="false" customHeight="true" outlineLevel="0" collapsed="false">
      <c r="A75" s="18" t="n">
        <v>43451</v>
      </c>
      <c r="B75" s="19"/>
      <c r="C75" s="20" t="s">
        <v>203</v>
      </c>
      <c r="D75" s="20" t="s">
        <v>1133</v>
      </c>
      <c r="E75" s="20" t="s">
        <v>205</v>
      </c>
      <c r="F75" s="21" t="n">
        <v>56205</v>
      </c>
      <c r="G75" s="22" t="s">
        <v>1134</v>
      </c>
      <c r="H75" s="23"/>
      <c r="I75" s="23"/>
      <c r="J75" s="23"/>
      <c r="K75" s="23" t="n">
        <v>956.82</v>
      </c>
      <c r="L75" s="24"/>
      <c r="M75" s="73" t="n">
        <f aca="false">SUM(H75:J75,K75/1.12)</f>
        <v>854.303571428572</v>
      </c>
      <c r="N75" s="73" t="n">
        <f aca="false">K75/1.12*0.12</f>
        <v>102.516428571429</v>
      </c>
      <c r="O75" s="73" t="n">
        <f aca="false">-SUM(I75:J75,K75/1.12)*L75</f>
        <v>-0</v>
      </c>
      <c r="P75" s="73" t="n">
        <v>854.3</v>
      </c>
      <c r="Q75" s="25"/>
      <c r="R75" s="25"/>
      <c r="S75" s="25"/>
      <c r="T75" s="26"/>
      <c r="U75" s="26"/>
      <c r="V75" s="26"/>
      <c r="W75" s="26"/>
      <c r="X75" s="26"/>
      <c r="Y75" s="25"/>
      <c r="Z75" s="25"/>
      <c r="AA75" s="25"/>
      <c r="AB75" s="25"/>
      <c r="AC75" s="26"/>
      <c r="AD75" s="26"/>
      <c r="AE75" s="25"/>
      <c r="AF75" s="25"/>
      <c r="AG75" s="73" t="n">
        <f aca="false">-SUM(N75:AF75)</f>
        <v>-956.816428571429</v>
      </c>
      <c r="AH75" s="29" t="n">
        <f aca="false">SUM(H75:K75)+AG75+O75</f>
        <v>0.00357142857149029</v>
      </c>
    </row>
    <row r="76" s="30" customFormat="true" ht="21.75" hidden="false" customHeight="true" outlineLevel="0" collapsed="false">
      <c r="A76" s="18" t="n">
        <v>43451</v>
      </c>
      <c r="B76" s="19"/>
      <c r="C76" s="20" t="s">
        <v>707</v>
      </c>
      <c r="D76" s="20" t="s">
        <v>708</v>
      </c>
      <c r="E76" s="20" t="s">
        <v>709</v>
      </c>
      <c r="F76" s="21" t="n">
        <v>126007</v>
      </c>
      <c r="G76" s="22" t="s">
        <v>40</v>
      </c>
      <c r="H76" s="23"/>
      <c r="I76" s="23"/>
      <c r="J76" s="23"/>
      <c r="K76" s="23" t="n">
        <v>180</v>
      </c>
      <c r="L76" s="24"/>
      <c r="M76" s="73" t="n">
        <f aca="false">SUM(H76:J76,K76/1.12)</f>
        <v>160.714285714286</v>
      </c>
      <c r="N76" s="73" t="n">
        <f aca="false">K76/1.12*0.12</f>
        <v>19.2857142857143</v>
      </c>
      <c r="O76" s="73" t="n">
        <f aca="false">-SUM(I76:J76,K76/1.12)*L76</f>
        <v>-0</v>
      </c>
      <c r="P76" s="73"/>
      <c r="Q76" s="25" t="n">
        <v>160.71</v>
      </c>
      <c r="R76" s="25"/>
      <c r="S76" s="25"/>
      <c r="T76" s="26"/>
      <c r="U76" s="26"/>
      <c r="V76" s="26"/>
      <c r="W76" s="26"/>
      <c r="X76" s="26"/>
      <c r="Y76" s="25"/>
      <c r="Z76" s="25"/>
      <c r="AA76" s="25"/>
      <c r="AB76" s="25"/>
      <c r="AC76" s="26"/>
      <c r="AD76" s="26"/>
      <c r="AE76" s="25"/>
      <c r="AF76" s="25"/>
      <c r="AG76" s="73" t="n">
        <f aca="false">-SUM(N76:AF76)</f>
        <v>-179.995714285714</v>
      </c>
      <c r="AH76" s="29" t="n">
        <f aca="false">SUM(H76:K76)+AG76+O76</f>
        <v>0.00428571428571445</v>
      </c>
    </row>
    <row r="77" s="30" customFormat="true" ht="21.75" hidden="false" customHeight="true" outlineLevel="0" collapsed="false">
      <c r="A77" s="18" t="n">
        <v>43452</v>
      </c>
      <c r="B77" s="19"/>
      <c r="C77" s="20" t="s">
        <v>707</v>
      </c>
      <c r="D77" s="20" t="s">
        <v>708</v>
      </c>
      <c r="E77" s="20" t="s">
        <v>709</v>
      </c>
      <c r="F77" s="21" t="n">
        <v>126056</v>
      </c>
      <c r="G77" s="22" t="s">
        <v>40</v>
      </c>
      <c r="H77" s="23"/>
      <c r="I77" s="23"/>
      <c r="J77" s="23"/>
      <c r="K77" s="23" t="n">
        <v>180</v>
      </c>
      <c r="L77" s="24"/>
      <c r="M77" s="73" t="n">
        <f aca="false">SUM(H77:J77,K77/1.12)</f>
        <v>160.714285714286</v>
      </c>
      <c r="N77" s="73" t="n">
        <f aca="false">K77/1.12*0.12</f>
        <v>19.2857142857143</v>
      </c>
      <c r="O77" s="73" t="n">
        <f aca="false">-SUM(I77:J77,K77/1.12)*L77</f>
        <v>-0</v>
      </c>
      <c r="P77" s="73"/>
      <c r="Q77" s="25" t="n">
        <v>160.71</v>
      </c>
      <c r="R77" s="25"/>
      <c r="S77" s="25"/>
      <c r="T77" s="26"/>
      <c r="U77" s="26"/>
      <c r="V77" s="26"/>
      <c r="W77" s="26"/>
      <c r="X77" s="26"/>
      <c r="Y77" s="25"/>
      <c r="Z77" s="25"/>
      <c r="AA77" s="25"/>
      <c r="AB77" s="25"/>
      <c r="AC77" s="26"/>
      <c r="AD77" s="26"/>
      <c r="AE77" s="25"/>
      <c r="AF77" s="25"/>
      <c r="AG77" s="73" t="n">
        <f aca="false">-SUM(N77:AF77)</f>
        <v>-179.995714285714</v>
      </c>
      <c r="AH77" s="29" t="n">
        <f aca="false">SUM(H77:K77)+AG77+O77</f>
        <v>0.00428571428571445</v>
      </c>
    </row>
    <row r="78" s="30" customFormat="true" ht="21.75" hidden="false" customHeight="true" outlineLevel="0" collapsed="false">
      <c r="A78" s="18" t="n">
        <v>43452</v>
      </c>
      <c r="B78" s="19"/>
      <c r="C78" s="20" t="s">
        <v>68</v>
      </c>
      <c r="D78" s="20"/>
      <c r="E78" s="20"/>
      <c r="F78" s="21"/>
      <c r="G78" s="22" t="s">
        <v>1135</v>
      </c>
      <c r="H78" s="23" t="n">
        <v>40</v>
      </c>
      <c r="I78" s="23"/>
      <c r="J78" s="23"/>
      <c r="K78" s="23"/>
      <c r="L78" s="24"/>
      <c r="M78" s="73" t="n">
        <f aca="false">SUM(H78:J78,K78/1.12)</f>
        <v>40</v>
      </c>
      <c r="N78" s="73" t="n">
        <f aca="false">K78/1.12*0.12</f>
        <v>0</v>
      </c>
      <c r="O78" s="73" t="n">
        <f aca="false">-SUM(I78:J78,K78/1.12)*L78</f>
        <v>-0</v>
      </c>
      <c r="P78" s="73"/>
      <c r="Q78" s="25"/>
      <c r="R78" s="25"/>
      <c r="S78" s="25"/>
      <c r="T78" s="26"/>
      <c r="U78" s="26"/>
      <c r="V78" s="26"/>
      <c r="W78" s="26"/>
      <c r="X78" s="26"/>
      <c r="Y78" s="25"/>
      <c r="Z78" s="25"/>
      <c r="AA78" s="25" t="n">
        <v>40</v>
      </c>
      <c r="AB78" s="25"/>
      <c r="AC78" s="26"/>
      <c r="AD78" s="26"/>
      <c r="AE78" s="25"/>
      <c r="AF78" s="25"/>
      <c r="AG78" s="73" t="n">
        <f aca="false">-SUM(N78:AF78)</f>
        <v>-40</v>
      </c>
      <c r="AH78" s="29" t="n">
        <f aca="false">SUM(H78:K78)+AG78+O78</f>
        <v>0</v>
      </c>
    </row>
    <row r="79" s="30" customFormat="true" ht="21.75" hidden="false" customHeight="true" outlineLevel="0" collapsed="false">
      <c r="A79" s="18" t="n">
        <v>43452</v>
      </c>
      <c r="B79" s="19"/>
      <c r="C79" s="20" t="s">
        <v>977</v>
      </c>
      <c r="D79" s="20"/>
      <c r="E79" s="20"/>
      <c r="F79" s="21"/>
      <c r="G79" s="22" t="s">
        <v>1004</v>
      </c>
      <c r="H79" s="23"/>
      <c r="I79" s="23"/>
      <c r="J79" s="23" t="n">
        <v>1123</v>
      </c>
      <c r="K79" s="23"/>
      <c r="L79" s="24"/>
      <c r="M79" s="73" t="n">
        <f aca="false">SUM(H79:J79,K79/1.12)</f>
        <v>1123</v>
      </c>
      <c r="N79" s="73" t="n">
        <f aca="false">K79/1.12*0.12</f>
        <v>0</v>
      </c>
      <c r="O79" s="73" t="n">
        <f aca="false">-SUM(I79:J79,K79/1.12)*L79</f>
        <v>-0</v>
      </c>
      <c r="P79" s="73" t="n">
        <v>1123</v>
      </c>
      <c r="Q79" s="25"/>
      <c r="R79" s="25"/>
      <c r="S79" s="25"/>
      <c r="T79" s="26"/>
      <c r="U79" s="26"/>
      <c r="V79" s="26"/>
      <c r="W79" s="26"/>
      <c r="X79" s="26"/>
      <c r="Y79" s="25"/>
      <c r="Z79" s="25"/>
      <c r="AA79" s="25"/>
      <c r="AB79" s="25"/>
      <c r="AC79" s="26"/>
      <c r="AD79" s="26"/>
      <c r="AE79" s="25"/>
      <c r="AF79" s="25"/>
      <c r="AG79" s="73" t="n">
        <f aca="false">-SUM(N79:AF79)</f>
        <v>-1123</v>
      </c>
      <c r="AH79" s="29" t="n">
        <f aca="false">SUM(H79:K79)+AG79+O79</f>
        <v>0</v>
      </c>
    </row>
    <row r="80" s="30" customFormat="true" ht="21.75" hidden="false" customHeight="true" outlineLevel="0" collapsed="false">
      <c r="A80" s="18" t="n">
        <v>43452</v>
      </c>
      <c r="B80" s="19"/>
      <c r="C80" s="20" t="s">
        <v>45</v>
      </c>
      <c r="D80" s="20"/>
      <c r="E80" s="20"/>
      <c r="F80" s="21"/>
      <c r="G80" s="22" t="s">
        <v>1136</v>
      </c>
      <c r="H80" s="23" t="n">
        <v>50</v>
      </c>
      <c r="I80" s="23"/>
      <c r="J80" s="23"/>
      <c r="K80" s="23"/>
      <c r="L80" s="24"/>
      <c r="M80" s="73" t="n">
        <f aca="false">SUM(H80:J80,K80/1.12)</f>
        <v>50</v>
      </c>
      <c r="N80" s="73" t="n">
        <f aca="false">K80/1.12*0.12</f>
        <v>0</v>
      </c>
      <c r="O80" s="73" t="n">
        <f aca="false">-SUM(I80:J80,K80/1.12)*L80</f>
        <v>-0</v>
      </c>
      <c r="P80" s="73"/>
      <c r="Q80" s="25"/>
      <c r="R80" s="25"/>
      <c r="S80" s="25"/>
      <c r="T80" s="26"/>
      <c r="U80" s="26"/>
      <c r="V80" s="26"/>
      <c r="W80" s="26"/>
      <c r="X80" s="26"/>
      <c r="Y80" s="25"/>
      <c r="Z80" s="25"/>
      <c r="AA80" s="25" t="n">
        <v>50</v>
      </c>
      <c r="AB80" s="25"/>
      <c r="AC80" s="26"/>
      <c r="AD80" s="26"/>
      <c r="AE80" s="25"/>
      <c r="AF80" s="25"/>
      <c r="AG80" s="73" t="n">
        <f aca="false">-SUM(N80:AF80)</f>
        <v>-50</v>
      </c>
      <c r="AH80" s="29" t="n">
        <f aca="false">SUM(H80:K80)+AG80+O80</f>
        <v>0</v>
      </c>
    </row>
    <row r="81" s="30" customFormat="true" ht="21.75" hidden="false" customHeight="true" outlineLevel="0" collapsed="false">
      <c r="A81" s="18" t="n">
        <v>43452</v>
      </c>
      <c r="B81" s="19"/>
      <c r="C81" s="20" t="s">
        <v>63</v>
      </c>
      <c r="D81" s="20" t="s">
        <v>64</v>
      </c>
      <c r="E81" s="20" t="s">
        <v>120</v>
      </c>
      <c r="F81" s="21" t="n">
        <v>147543</v>
      </c>
      <c r="G81" s="22" t="s">
        <v>1137</v>
      </c>
      <c r="H81" s="23"/>
      <c r="I81" s="23"/>
      <c r="J81" s="23"/>
      <c r="K81" s="23" t="n">
        <v>886.9</v>
      </c>
      <c r="L81" s="24"/>
      <c r="M81" s="73" t="n">
        <f aca="false">SUM(H81:J81,K81/1.12)</f>
        <v>791.875</v>
      </c>
      <c r="N81" s="73" t="n">
        <f aca="false">K81/1.12*0.12</f>
        <v>95.025</v>
      </c>
      <c r="O81" s="73" t="n">
        <f aca="false">-SUM(I81:J81,K81/1.12)*L81</f>
        <v>-0</v>
      </c>
      <c r="P81" s="73"/>
      <c r="Q81" s="25" t="n">
        <v>791.88</v>
      </c>
      <c r="R81" s="25"/>
      <c r="S81" s="25"/>
      <c r="T81" s="26"/>
      <c r="U81" s="26"/>
      <c r="V81" s="26"/>
      <c r="W81" s="26"/>
      <c r="X81" s="26"/>
      <c r="Y81" s="25"/>
      <c r="Z81" s="25"/>
      <c r="AA81" s="25"/>
      <c r="AB81" s="25"/>
      <c r="AC81" s="26"/>
      <c r="AD81" s="26"/>
      <c r="AE81" s="25"/>
      <c r="AF81" s="25"/>
      <c r="AG81" s="73" t="n">
        <f aca="false">-SUM(N81:AF81)</f>
        <v>-886.905</v>
      </c>
      <c r="AH81" s="29" t="n">
        <f aca="false">SUM(H81:K81)+AG81+O81</f>
        <v>-0.00499999999999545</v>
      </c>
    </row>
    <row r="82" s="30" customFormat="true" ht="21.75" hidden="false" customHeight="true" outlineLevel="0" collapsed="false">
      <c r="A82" s="18" t="n">
        <v>43452</v>
      </c>
      <c r="B82" s="19"/>
      <c r="C82" s="20" t="s">
        <v>63</v>
      </c>
      <c r="D82" s="20" t="s">
        <v>64</v>
      </c>
      <c r="E82" s="20" t="s">
        <v>120</v>
      </c>
      <c r="F82" s="21" t="n">
        <v>147543</v>
      </c>
      <c r="G82" s="22" t="s">
        <v>1138</v>
      </c>
      <c r="H82" s="23"/>
      <c r="I82" s="23"/>
      <c r="J82" s="23" t="n">
        <v>575.15</v>
      </c>
      <c r="K82" s="23"/>
      <c r="L82" s="24"/>
      <c r="M82" s="73" t="n">
        <f aca="false">SUM(H82:J82,K82/1.12)</f>
        <v>575.15</v>
      </c>
      <c r="N82" s="73" t="n">
        <f aca="false">K82/1.12*0.12</f>
        <v>0</v>
      </c>
      <c r="O82" s="73" t="n">
        <f aca="false">-SUM(I82:J82,K82/1.12)*L82</f>
        <v>-0</v>
      </c>
      <c r="P82" s="73"/>
      <c r="Q82" s="25" t="n">
        <v>575.15</v>
      </c>
      <c r="R82" s="25"/>
      <c r="S82" s="25"/>
      <c r="T82" s="26"/>
      <c r="U82" s="26"/>
      <c r="V82" s="26"/>
      <c r="W82" s="26"/>
      <c r="X82" s="26"/>
      <c r="Y82" s="25"/>
      <c r="Z82" s="25"/>
      <c r="AA82" s="25"/>
      <c r="AB82" s="25"/>
      <c r="AC82" s="26"/>
      <c r="AD82" s="26"/>
      <c r="AE82" s="25"/>
      <c r="AF82" s="25"/>
      <c r="AG82" s="73" t="n">
        <f aca="false">-SUM(N82:AF82)</f>
        <v>-575.15</v>
      </c>
      <c r="AH82" s="29" t="n">
        <f aca="false">SUM(H82:K82)+AG82+O82</f>
        <v>0</v>
      </c>
    </row>
    <row r="83" s="30" customFormat="true" ht="21.75" hidden="false" customHeight="true" outlineLevel="0" collapsed="false">
      <c r="A83" s="18" t="n">
        <v>43453</v>
      </c>
      <c r="B83" s="19"/>
      <c r="C83" s="20" t="s">
        <v>707</v>
      </c>
      <c r="D83" s="20" t="s">
        <v>708</v>
      </c>
      <c r="E83" s="20" t="s">
        <v>709</v>
      </c>
      <c r="F83" s="21" t="n">
        <v>126103</v>
      </c>
      <c r="G83" s="22" t="s">
        <v>40</v>
      </c>
      <c r="H83" s="23"/>
      <c r="I83" s="23"/>
      <c r="J83" s="23"/>
      <c r="K83" s="23" t="n">
        <v>180</v>
      </c>
      <c r="L83" s="24"/>
      <c r="M83" s="73" t="n">
        <f aca="false">SUM(H83:J83,K83/1.12)</f>
        <v>160.714285714286</v>
      </c>
      <c r="N83" s="73" t="n">
        <f aca="false">K83/1.12*0.12</f>
        <v>19.2857142857143</v>
      </c>
      <c r="O83" s="73" t="n">
        <f aca="false">-SUM(I83:J83,K83/1.12)*L83</f>
        <v>-0</v>
      </c>
      <c r="P83" s="73" t="n">
        <v>160.71</v>
      </c>
      <c r="Q83" s="25"/>
      <c r="R83" s="25"/>
      <c r="S83" s="25"/>
      <c r="T83" s="26"/>
      <c r="U83" s="26"/>
      <c r="V83" s="26"/>
      <c r="W83" s="26"/>
      <c r="X83" s="26"/>
      <c r="Y83" s="25"/>
      <c r="Z83" s="25"/>
      <c r="AA83" s="25"/>
      <c r="AB83" s="25"/>
      <c r="AC83" s="26"/>
      <c r="AD83" s="26"/>
      <c r="AE83" s="25"/>
      <c r="AF83" s="25"/>
      <c r="AG83" s="73" t="n">
        <f aca="false">-SUM(N83:AF83)</f>
        <v>-179.995714285714</v>
      </c>
      <c r="AH83" s="29" t="n">
        <f aca="false">SUM(H83:K83)+AG83+O83</f>
        <v>0.00428571428571445</v>
      </c>
    </row>
    <row r="84" s="30" customFormat="true" ht="21.75" hidden="false" customHeight="true" outlineLevel="0" collapsed="false">
      <c r="A84" s="18" t="n">
        <v>43453</v>
      </c>
      <c r="B84" s="19"/>
      <c r="C84" s="20" t="s">
        <v>41</v>
      </c>
      <c r="D84" s="20" t="s">
        <v>88</v>
      </c>
      <c r="E84" s="20" t="s">
        <v>43</v>
      </c>
      <c r="F84" s="21" t="n">
        <v>2819</v>
      </c>
      <c r="G84" s="22" t="s">
        <v>637</v>
      </c>
      <c r="H84" s="23"/>
      <c r="I84" s="23"/>
      <c r="J84" s="23" t="n">
        <v>1340</v>
      </c>
      <c r="K84" s="23"/>
      <c r="L84" s="24"/>
      <c r="M84" s="73" t="n">
        <f aca="false">SUM(H84:J84,K84/1.12)</f>
        <v>1340</v>
      </c>
      <c r="N84" s="73" t="n">
        <f aca="false">K84/1.12*0.12</f>
        <v>0</v>
      </c>
      <c r="O84" s="73" t="n">
        <f aca="false">-SUM(I84:J84,K84/1.12)*L84</f>
        <v>-0</v>
      </c>
      <c r="P84" s="73" t="n">
        <v>1340</v>
      </c>
      <c r="Q84" s="25"/>
      <c r="R84" s="25"/>
      <c r="S84" s="25"/>
      <c r="T84" s="26"/>
      <c r="U84" s="26"/>
      <c r="V84" s="26"/>
      <c r="W84" s="26"/>
      <c r="X84" s="26"/>
      <c r="Y84" s="25"/>
      <c r="Z84" s="25"/>
      <c r="AA84" s="25"/>
      <c r="AB84" s="25"/>
      <c r="AC84" s="26"/>
      <c r="AD84" s="26"/>
      <c r="AE84" s="25"/>
      <c r="AF84" s="25"/>
      <c r="AG84" s="73" t="n">
        <f aca="false">-SUM(N84:AF84)</f>
        <v>-1340</v>
      </c>
      <c r="AH84" s="29" t="n">
        <f aca="false">SUM(H84:K84)+AG84+O84</f>
        <v>0</v>
      </c>
    </row>
    <row r="85" s="30" customFormat="true" ht="21.75" hidden="false" customHeight="true" outlineLevel="0" collapsed="false">
      <c r="A85" s="18" t="n">
        <v>43453</v>
      </c>
      <c r="B85" s="19"/>
      <c r="C85" s="20" t="s">
        <v>45</v>
      </c>
      <c r="D85" s="20"/>
      <c r="E85" s="20"/>
      <c r="F85" s="21"/>
      <c r="G85" s="22" t="s">
        <v>173</v>
      </c>
      <c r="H85" s="23" t="n">
        <v>100</v>
      </c>
      <c r="I85" s="23"/>
      <c r="J85" s="23"/>
      <c r="K85" s="23"/>
      <c r="L85" s="24"/>
      <c r="M85" s="73" t="n">
        <f aca="false">SUM(H85:J85,K85/1.12)</f>
        <v>100</v>
      </c>
      <c r="N85" s="73" t="n">
        <f aca="false">K85/1.12*0.12</f>
        <v>0</v>
      </c>
      <c r="O85" s="73" t="n">
        <f aca="false">-SUM(I85:J85,K85/1.12)*L85</f>
        <v>-0</v>
      </c>
      <c r="P85" s="73"/>
      <c r="Q85" s="25"/>
      <c r="R85" s="25"/>
      <c r="S85" s="25"/>
      <c r="T85" s="26"/>
      <c r="U85" s="26"/>
      <c r="V85" s="26"/>
      <c r="W85" s="26"/>
      <c r="X85" s="26"/>
      <c r="Y85" s="25"/>
      <c r="Z85" s="25"/>
      <c r="AA85" s="25" t="n">
        <v>100</v>
      </c>
      <c r="AB85" s="25"/>
      <c r="AC85" s="26"/>
      <c r="AD85" s="26"/>
      <c r="AE85" s="25"/>
      <c r="AF85" s="25"/>
      <c r="AG85" s="73" t="n">
        <f aca="false">-SUM(N85:AF85)</f>
        <v>-100</v>
      </c>
      <c r="AH85" s="29" t="n">
        <f aca="false">SUM(H85:K85)+AG85+O85</f>
        <v>0</v>
      </c>
    </row>
    <row r="86" s="30" customFormat="true" ht="21.75" hidden="false" customHeight="true" outlineLevel="0" collapsed="false">
      <c r="A86" s="18" t="n">
        <v>43453</v>
      </c>
      <c r="B86" s="19"/>
      <c r="C86" s="20" t="s">
        <v>68</v>
      </c>
      <c r="D86" s="20"/>
      <c r="E86" s="20"/>
      <c r="F86" s="21"/>
      <c r="G86" s="22" t="s">
        <v>595</v>
      </c>
      <c r="H86" s="23"/>
      <c r="I86" s="23"/>
      <c r="J86" s="23" t="n">
        <v>1150</v>
      </c>
      <c r="K86" s="23"/>
      <c r="L86" s="24"/>
      <c r="M86" s="73" t="n">
        <f aca="false">SUM(H86:J86,K86/1.12)</f>
        <v>1150</v>
      </c>
      <c r="N86" s="73" t="n">
        <f aca="false">K86/1.12*0.12</f>
        <v>0</v>
      </c>
      <c r="O86" s="73" t="n">
        <f aca="false">-SUM(I86:J86,K86/1.12)*L86</f>
        <v>-0</v>
      </c>
      <c r="P86" s="73" t="n">
        <v>1150</v>
      </c>
      <c r="Q86" s="25"/>
      <c r="R86" s="25"/>
      <c r="S86" s="25"/>
      <c r="T86" s="26"/>
      <c r="U86" s="26"/>
      <c r="V86" s="26"/>
      <c r="W86" s="26"/>
      <c r="X86" s="26"/>
      <c r="Y86" s="25"/>
      <c r="Z86" s="25"/>
      <c r="AA86" s="25"/>
      <c r="AB86" s="25"/>
      <c r="AC86" s="26"/>
      <c r="AD86" s="26"/>
      <c r="AE86" s="25"/>
      <c r="AF86" s="25"/>
      <c r="AG86" s="73" t="n">
        <f aca="false">-SUM(N86:AF86)</f>
        <v>-1150</v>
      </c>
      <c r="AH86" s="29" t="n">
        <f aca="false">SUM(H86:K86)+AG86+O86</f>
        <v>0</v>
      </c>
    </row>
    <row r="87" s="30" customFormat="true" ht="21.75" hidden="false" customHeight="true" outlineLevel="0" collapsed="false">
      <c r="A87" s="18" t="n">
        <v>43453</v>
      </c>
      <c r="B87" s="19"/>
      <c r="C87" s="20" t="s">
        <v>68</v>
      </c>
      <c r="D87" s="20"/>
      <c r="E87" s="20"/>
      <c r="F87" s="21"/>
      <c r="G87" s="22" t="s">
        <v>1139</v>
      </c>
      <c r="H87" s="23" t="n">
        <v>20</v>
      </c>
      <c r="I87" s="23"/>
      <c r="J87" s="23"/>
      <c r="K87" s="23"/>
      <c r="L87" s="24"/>
      <c r="M87" s="73" t="n">
        <f aca="false">SUM(H87:J87,K87/1.12)</f>
        <v>20</v>
      </c>
      <c r="N87" s="73" t="n">
        <f aca="false">K87/1.12*0.12</f>
        <v>0</v>
      </c>
      <c r="O87" s="73" t="n">
        <f aca="false">-SUM(I87:J87,K87/1.12)*L87</f>
        <v>-0</v>
      </c>
      <c r="P87" s="73"/>
      <c r="Q87" s="25"/>
      <c r="R87" s="25"/>
      <c r="S87" s="25"/>
      <c r="T87" s="26"/>
      <c r="U87" s="26"/>
      <c r="V87" s="26"/>
      <c r="W87" s="26"/>
      <c r="X87" s="26"/>
      <c r="Y87" s="25"/>
      <c r="Z87" s="25"/>
      <c r="AA87" s="25" t="n">
        <v>20</v>
      </c>
      <c r="AB87" s="25"/>
      <c r="AC87" s="26"/>
      <c r="AD87" s="26"/>
      <c r="AE87" s="25"/>
      <c r="AF87" s="25"/>
      <c r="AG87" s="73" t="n">
        <f aca="false">-SUM(N87:AF87)</f>
        <v>-20</v>
      </c>
      <c r="AH87" s="29" t="n">
        <f aca="false">SUM(H87:K87)+AG87+O87</f>
        <v>0</v>
      </c>
    </row>
    <row r="88" s="46" customFormat="true" ht="21.75" hidden="false" customHeight="true" outlineLevel="0" collapsed="false">
      <c r="A88" s="33" t="n">
        <v>43453</v>
      </c>
      <c r="B88" s="34"/>
      <c r="C88" s="36" t="s">
        <v>63</v>
      </c>
      <c r="D88" s="36" t="s">
        <v>64</v>
      </c>
      <c r="E88" s="36" t="s">
        <v>120</v>
      </c>
      <c r="F88" s="37" t="n">
        <v>108787</v>
      </c>
      <c r="G88" s="38" t="s">
        <v>1140</v>
      </c>
      <c r="H88" s="39"/>
      <c r="I88" s="39"/>
      <c r="J88" s="39" t="n">
        <v>488.15</v>
      </c>
      <c r="K88" s="39"/>
      <c r="L88" s="40"/>
      <c r="M88" s="82" t="n">
        <f aca="false">SUM(H88:J88,K88/1.12)</f>
        <v>488.15</v>
      </c>
      <c r="N88" s="82" t="n">
        <f aca="false">K88/1.12*0.12</f>
        <v>0</v>
      </c>
      <c r="O88" s="82" t="n">
        <f aca="false">-SUM(I88:J88,K88/1.12)*L88</f>
        <v>-0</v>
      </c>
      <c r="P88" s="82" t="n">
        <v>488.15</v>
      </c>
      <c r="Q88" s="41"/>
      <c r="R88" s="41"/>
      <c r="S88" s="41"/>
      <c r="T88" s="42"/>
      <c r="U88" s="42"/>
      <c r="V88" s="42"/>
      <c r="W88" s="42"/>
      <c r="X88" s="42"/>
      <c r="Y88" s="41"/>
      <c r="Z88" s="41"/>
      <c r="AA88" s="41"/>
      <c r="AB88" s="41"/>
      <c r="AC88" s="42"/>
      <c r="AD88" s="42"/>
      <c r="AE88" s="41"/>
      <c r="AF88" s="41"/>
      <c r="AG88" s="82" t="n">
        <f aca="false">-SUM(N88:AF88)</f>
        <v>-488.15</v>
      </c>
      <c r="AH88" s="45" t="n">
        <f aca="false">SUM(H88:K88)+AG88+O88</f>
        <v>0</v>
      </c>
    </row>
    <row r="89" s="30" customFormat="true" ht="21.75" hidden="false" customHeight="true" outlineLevel="0" collapsed="false">
      <c r="A89" s="18" t="n">
        <v>43454</v>
      </c>
      <c r="B89" s="19"/>
      <c r="C89" s="20" t="s">
        <v>707</v>
      </c>
      <c r="D89" s="20" t="s">
        <v>708</v>
      </c>
      <c r="E89" s="20" t="s">
        <v>709</v>
      </c>
      <c r="F89" s="21" t="n">
        <v>126150</v>
      </c>
      <c r="G89" s="22" t="s">
        <v>40</v>
      </c>
      <c r="H89" s="23"/>
      <c r="I89" s="23"/>
      <c r="J89" s="23"/>
      <c r="K89" s="23" t="n">
        <v>180</v>
      </c>
      <c r="L89" s="24"/>
      <c r="M89" s="73" t="n">
        <f aca="false">SUM(H89:J89,K89/1.12)</f>
        <v>160.714285714286</v>
      </c>
      <c r="N89" s="73" t="n">
        <f aca="false">K89/1.12*0.12</f>
        <v>19.2857142857143</v>
      </c>
      <c r="O89" s="73" t="n">
        <f aca="false">-SUM(I89:J89,K89/1.12)*L89</f>
        <v>-0</v>
      </c>
      <c r="P89" s="73"/>
      <c r="Q89" s="25" t="n">
        <v>160.71</v>
      </c>
      <c r="R89" s="25"/>
      <c r="S89" s="25"/>
      <c r="T89" s="26"/>
      <c r="U89" s="26"/>
      <c r="V89" s="26"/>
      <c r="W89" s="26"/>
      <c r="X89" s="26"/>
      <c r="Y89" s="25"/>
      <c r="Z89" s="25"/>
      <c r="AA89" s="25"/>
      <c r="AB89" s="25"/>
      <c r="AC89" s="26"/>
      <c r="AD89" s="26"/>
      <c r="AE89" s="25"/>
      <c r="AF89" s="25"/>
      <c r="AG89" s="73" t="n">
        <f aca="false">-SUM(N89:AF89)</f>
        <v>-179.995714285714</v>
      </c>
      <c r="AH89" s="29" t="n">
        <f aca="false">SUM(H89:K89)+AG89+O89</f>
        <v>0.00428571428571445</v>
      </c>
    </row>
    <row r="90" s="30" customFormat="true" ht="21.75" hidden="false" customHeight="true" outlineLevel="0" collapsed="false">
      <c r="A90" s="18" t="n">
        <v>43454</v>
      </c>
      <c r="B90" s="19"/>
      <c r="C90" s="20" t="s">
        <v>63</v>
      </c>
      <c r="D90" s="20" t="s">
        <v>64</v>
      </c>
      <c r="E90" s="20" t="s">
        <v>120</v>
      </c>
      <c r="F90" s="21" t="n">
        <v>66792</v>
      </c>
      <c r="G90" s="22" t="s">
        <v>1141</v>
      </c>
      <c r="H90" s="23"/>
      <c r="I90" s="23"/>
      <c r="J90" s="23"/>
      <c r="K90" s="23" t="n">
        <f aca="false">612.28+73.47</f>
        <v>685.75</v>
      </c>
      <c r="L90" s="24"/>
      <c r="M90" s="73" t="n">
        <f aca="false">SUM(H90:J90,K90/1.12)</f>
        <v>612.276785714286</v>
      </c>
      <c r="N90" s="73" t="n">
        <f aca="false">K90/1.12*0.12</f>
        <v>73.4732142857143</v>
      </c>
      <c r="O90" s="73" t="n">
        <f aca="false">-SUM(I90:J90,K90/1.12)*L90</f>
        <v>-0</v>
      </c>
      <c r="P90" s="73" t="n">
        <v>612.28</v>
      </c>
      <c r="Q90" s="25"/>
      <c r="R90" s="25"/>
      <c r="S90" s="25"/>
      <c r="T90" s="26"/>
      <c r="U90" s="26"/>
      <c r="V90" s="26"/>
      <c r="W90" s="26"/>
      <c r="X90" s="26"/>
      <c r="Y90" s="25"/>
      <c r="Z90" s="25"/>
      <c r="AA90" s="25"/>
      <c r="AB90" s="25"/>
      <c r="AC90" s="26"/>
      <c r="AD90" s="26"/>
      <c r="AE90" s="25"/>
      <c r="AF90" s="25"/>
      <c r="AG90" s="73" t="n">
        <f aca="false">-SUM(N90:AF90)</f>
        <v>-685.753214285714</v>
      </c>
      <c r="AH90" s="29" t="n">
        <f aca="false">SUM(H90:K90)+AG90+O90</f>
        <v>-0.00321428571419347</v>
      </c>
    </row>
    <row r="91" s="30" customFormat="true" ht="21.75" hidden="false" customHeight="true" outlineLevel="0" collapsed="false">
      <c r="A91" s="18" t="n">
        <v>43454</v>
      </c>
      <c r="B91" s="19"/>
      <c r="C91" s="20" t="s">
        <v>63</v>
      </c>
      <c r="D91" s="20" t="s">
        <v>64</v>
      </c>
      <c r="E91" s="20" t="s">
        <v>120</v>
      </c>
      <c r="F91" s="21" t="n">
        <v>66792</v>
      </c>
      <c r="G91" s="22" t="s">
        <v>1142</v>
      </c>
      <c r="H91" s="23"/>
      <c r="I91" s="23"/>
      <c r="J91" s="23" t="n">
        <v>615.7</v>
      </c>
      <c r="K91" s="23"/>
      <c r="L91" s="24"/>
      <c r="M91" s="73" t="n">
        <f aca="false">SUM(H91:J91,K91/1.12)</f>
        <v>615.7</v>
      </c>
      <c r="N91" s="73" t="n">
        <f aca="false">K91/1.12*0.12</f>
        <v>0</v>
      </c>
      <c r="O91" s="73" t="n">
        <f aca="false">-SUM(I91:J91,K91/1.12)*L91</f>
        <v>-0</v>
      </c>
      <c r="P91" s="73" t="n">
        <v>615.7</v>
      </c>
      <c r="Q91" s="25"/>
      <c r="R91" s="25"/>
      <c r="S91" s="25"/>
      <c r="T91" s="26"/>
      <c r="U91" s="26"/>
      <c r="V91" s="26"/>
      <c r="W91" s="26"/>
      <c r="X91" s="26"/>
      <c r="Y91" s="25"/>
      <c r="Z91" s="25"/>
      <c r="AA91" s="25"/>
      <c r="AB91" s="25"/>
      <c r="AC91" s="26"/>
      <c r="AD91" s="26"/>
      <c r="AE91" s="25"/>
      <c r="AF91" s="25"/>
      <c r="AG91" s="73" t="n">
        <f aca="false">-SUM(N91:AF91)</f>
        <v>-615.7</v>
      </c>
      <c r="AH91" s="29" t="n">
        <f aca="false">SUM(H91:K91)+AG91+O91</f>
        <v>0</v>
      </c>
    </row>
    <row r="92" s="30" customFormat="true" ht="21.75" hidden="false" customHeight="true" outlineLevel="0" collapsed="false">
      <c r="A92" s="18" t="n">
        <v>43455</v>
      </c>
      <c r="B92" s="19"/>
      <c r="C92" s="20" t="s">
        <v>1143</v>
      </c>
      <c r="D92" s="20" t="s">
        <v>274</v>
      </c>
      <c r="E92" s="20" t="s">
        <v>120</v>
      </c>
      <c r="F92" s="21" t="n">
        <v>166983</v>
      </c>
      <c r="G92" s="22" t="s">
        <v>1144</v>
      </c>
      <c r="H92" s="23"/>
      <c r="I92" s="23"/>
      <c r="J92" s="23"/>
      <c r="K92" s="23" t="n">
        <v>650</v>
      </c>
      <c r="L92" s="24"/>
      <c r="M92" s="73" t="n">
        <f aca="false">SUM(H92:J92,K92/1.12)</f>
        <v>580.357142857143</v>
      </c>
      <c r="N92" s="73" t="n">
        <f aca="false">K92/1.12*0.12</f>
        <v>69.6428571428571</v>
      </c>
      <c r="O92" s="73" t="n">
        <f aca="false">-SUM(I92:J92,K92/1.12)*L92</f>
        <v>-0</v>
      </c>
      <c r="P92" s="73"/>
      <c r="Q92" s="25"/>
      <c r="R92" s="25"/>
      <c r="S92" s="25" t="n">
        <v>580.36</v>
      </c>
      <c r="T92" s="26"/>
      <c r="U92" s="26"/>
      <c r="V92" s="26"/>
      <c r="W92" s="26"/>
      <c r="X92" s="26"/>
      <c r="Y92" s="25"/>
      <c r="Z92" s="25"/>
      <c r="AA92" s="25"/>
      <c r="AB92" s="25"/>
      <c r="AC92" s="26"/>
      <c r="AD92" s="26"/>
      <c r="AE92" s="25"/>
      <c r="AF92" s="25"/>
      <c r="AG92" s="73" t="n">
        <f aca="false">-SUM(N92:AF92)</f>
        <v>-650.002857142857</v>
      </c>
      <c r="AH92" s="29" t="n">
        <f aca="false">SUM(H92:K92)+AG92+O92</f>
        <v>-0.00285714285712402</v>
      </c>
    </row>
    <row r="93" s="30" customFormat="true" ht="21.75" hidden="false" customHeight="true" outlineLevel="0" collapsed="false">
      <c r="A93" s="18" t="n">
        <v>43455</v>
      </c>
      <c r="B93" s="19"/>
      <c r="C93" s="20" t="s">
        <v>68</v>
      </c>
      <c r="D93" s="20"/>
      <c r="E93" s="20"/>
      <c r="F93" s="21"/>
      <c r="G93" s="22" t="s">
        <v>386</v>
      </c>
      <c r="H93" s="23" t="n">
        <v>40</v>
      </c>
      <c r="I93" s="23"/>
      <c r="J93" s="23"/>
      <c r="K93" s="23"/>
      <c r="L93" s="24"/>
      <c r="M93" s="73" t="n">
        <f aca="false">SUM(H93:J93,K93/1.12)</f>
        <v>40</v>
      </c>
      <c r="N93" s="73" t="n">
        <f aca="false">K93/1.12*0.12</f>
        <v>0</v>
      </c>
      <c r="O93" s="73" t="n">
        <f aca="false">-SUM(I93:J93,K93/1.12)*L93</f>
        <v>-0</v>
      </c>
      <c r="P93" s="73"/>
      <c r="Q93" s="25"/>
      <c r="R93" s="25"/>
      <c r="S93" s="25"/>
      <c r="T93" s="26"/>
      <c r="U93" s="26"/>
      <c r="V93" s="26"/>
      <c r="W93" s="26"/>
      <c r="X93" s="26"/>
      <c r="Y93" s="25"/>
      <c r="Z93" s="25"/>
      <c r="AA93" s="25" t="n">
        <v>40</v>
      </c>
      <c r="AB93" s="25"/>
      <c r="AC93" s="26"/>
      <c r="AD93" s="26"/>
      <c r="AE93" s="25"/>
      <c r="AF93" s="25"/>
      <c r="AG93" s="73" t="n">
        <f aca="false">-SUM(N93:AF93)</f>
        <v>-40</v>
      </c>
      <c r="AH93" s="29" t="n">
        <f aca="false">SUM(H93:K93)+AG93+O93</f>
        <v>0</v>
      </c>
    </row>
    <row r="94" s="30" customFormat="true" ht="21.75" hidden="false" customHeight="true" outlineLevel="0" collapsed="false">
      <c r="A94" s="18" t="n">
        <v>43455</v>
      </c>
      <c r="B94" s="19"/>
      <c r="C94" s="20" t="s">
        <v>707</v>
      </c>
      <c r="D94" s="20" t="s">
        <v>708</v>
      </c>
      <c r="E94" s="20" t="s">
        <v>709</v>
      </c>
      <c r="F94" s="21" t="n">
        <v>149078</v>
      </c>
      <c r="G94" s="22" t="s">
        <v>40</v>
      </c>
      <c r="H94" s="23"/>
      <c r="I94" s="23"/>
      <c r="J94" s="23"/>
      <c r="K94" s="23" t="n">
        <v>180</v>
      </c>
      <c r="L94" s="24"/>
      <c r="M94" s="73" t="n">
        <f aca="false">SUM(H94:J94,K94/1.12)</f>
        <v>160.714285714286</v>
      </c>
      <c r="N94" s="73" t="n">
        <f aca="false">K94/1.12*0.12</f>
        <v>19.2857142857143</v>
      </c>
      <c r="O94" s="73" t="n">
        <f aca="false">-SUM(I94:J94,K94/1.12)*L94</f>
        <v>-0</v>
      </c>
      <c r="P94" s="73" t="n">
        <v>160.71</v>
      </c>
      <c r="Q94" s="25"/>
      <c r="R94" s="25"/>
      <c r="S94" s="25"/>
      <c r="T94" s="26"/>
      <c r="U94" s="26"/>
      <c r="V94" s="26"/>
      <c r="W94" s="26"/>
      <c r="X94" s="26"/>
      <c r="Y94" s="25"/>
      <c r="Z94" s="25"/>
      <c r="AA94" s="25"/>
      <c r="AB94" s="25"/>
      <c r="AC94" s="26"/>
      <c r="AD94" s="26"/>
      <c r="AE94" s="25"/>
      <c r="AF94" s="25"/>
      <c r="AG94" s="73" t="n">
        <f aca="false">-SUM(N94:AF94)</f>
        <v>-179.995714285714</v>
      </c>
      <c r="AH94" s="29" t="n">
        <f aca="false">SUM(H94:K94)+AG94+O94</f>
        <v>0.00428571428571445</v>
      </c>
    </row>
    <row r="95" s="30" customFormat="true" ht="21.75" hidden="false" customHeight="true" outlineLevel="0" collapsed="false">
      <c r="A95" s="18" t="n">
        <v>43455</v>
      </c>
      <c r="B95" s="19"/>
      <c r="C95" s="20" t="s">
        <v>41</v>
      </c>
      <c r="D95" s="20" t="s">
        <v>88</v>
      </c>
      <c r="E95" s="20" t="s">
        <v>43</v>
      </c>
      <c r="F95" s="21" t="n">
        <v>2825</v>
      </c>
      <c r="G95" s="22" t="s">
        <v>1145</v>
      </c>
      <c r="H95" s="23"/>
      <c r="I95" s="23"/>
      <c r="J95" s="23" t="n">
        <v>1460</v>
      </c>
      <c r="K95" s="23"/>
      <c r="L95" s="24"/>
      <c r="M95" s="73" t="n">
        <f aca="false">SUM(H95:J95,K95/1.12)</f>
        <v>1460</v>
      </c>
      <c r="N95" s="73" t="n">
        <f aca="false">K95/1.12*0.12</f>
        <v>0</v>
      </c>
      <c r="O95" s="73" t="n">
        <f aca="false">-SUM(I95:J95,K95/1.12)*L95</f>
        <v>-0</v>
      </c>
      <c r="P95" s="73" t="n">
        <v>1460</v>
      </c>
      <c r="Q95" s="25"/>
      <c r="R95" s="25"/>
      <c r="S95" s="25"/>
      <c r="T95" s="26"/>
      <c r="U95" s="26"/>
      <c r="V95" s="26"/>
      <c r="W95" s="26"/>
      <c r="X95" s="26"/>
      <c r="Y95" s="25"/>
      <c r="Z95" s="25"/>
      <c r="AA95" s="25"/>
      <c r="AB95" s="25"/>
      <c r="AC95" s="26"/>
      <c r="AD95" s="26"/>
      <c r="AE95" s="25"/>
      <c r="AF95" s="25"/>
      <c r="AG95" s="73" t="n">
        <f aca="false">-SUM(N95:AF95)</f>
        <v>-1460</v>
      </c>
      <c r="AH95" s="29" t="n">
        <f aca="false">SUM(H95:K95)+AG95+O95</f>
        <v>0</v>
      </c>
    </row>
    <row r="96" s="30" customFormat="true" ht="21.75" hidden="false" customHeight="true" outlineLevel="0" collapsed="false">
      <c r="A96" s="18" t="n">
        <v>43455</v>
      </c>
      <c r="B96" s="19"/>
      <c r="C96" s="20" t="s">
        <v>45</v>
      </c>
      <c r="D96" s="20"/>
      <c r="E96" s="20"/>
      <c r="F96" s="21"/>
      <c r="G96" s="22" t="s">
        <v>484</v>
      </c>
      <c r="H96" s="23" t="n">
        <v>100</v>
      </c>
      <c r="I96" s="23"/>
      <c r="J96" s="23"/>
      <c r="K96" s="23"/>
      <c r="L96" s="24"/>
      <c r="M96" s="73" t="n">
        <f aca="false">SUM(H96:J96,K96/1.12)</f>
        <v>100</v>
      </c>
      <c r="N96" s="73" t="n">
        <f aca="false">K96/1.12*0.12</f>
        <v>0</v>
      </c>
      <c r="O96" s="73" t="n">
        <f aca="false">-SUM(I96:J96,K96/1.12)*L96</f>
        <v>-0</v>
      </c>
      <c r="P96" s="73"/>
      <c r="Q96" s="25"/>
      <c r="R96" s="25"/>
      <c r="S96" s="25"/>
      <c r="T96" s="26"/>
      <c r="U96" s="26"/>
      <c r="V96" s="26"/>
      <c r="W96" s="26"/>
      <c r="X96" s="26"/>
      <c r="Y96" s="25"/>
      <c r="Z96" s="25"/>
      <c r="AA96" s="25" t="n">
        <v>100</v>
      </c>
      <c r="AB96" s="25"/>
      <c r="AC96" s="26"/>
      <c r="AD96" s="26"/>
      <c r="AE96" s="25"/>
      <c r="AF96" s="25"/>
      <c r="AG96" s="73" t="n">
        <f aca="false">-SUM(N96:AF96)</f>
        <v>-100</v>
      </c>
      <c r="AH96" s="29" t="n">
        <f aca="false">SUM(H96:K96)+AG96+O96</f>
        <v>0</v>
      </c>
    </row>
    <row r="97" s="30" customFormat="true" ht="21.75" hidden="false" customHeight="true" outlineLevel="0" collapsed="false">
      <c r="A97" s="18" t="n">
        <v>43455</v>
      </c>
      <c r="B97" s="19"/>
      <c r="C97" s="20" t="s">
        <v>747</v>
      </c>
      <c r="D97" s="20" t="s">
        <v>814</v>
      </c>
      <c r="E97" s="20" t="s">
        <v>278</v>
      </c>
      <c r="F97" s="21" t="n">
        <v>33546</v>
      </c>
      <c r="G97" s="22" t="s">
        <v>1146</v>
      </c>
      <c r="H97" s="23"/>
      <c r="I97" s="23"/>
      <c r="J97" s="23"/>
      <c r="K97" s="23" t="n">
        <v>193.2</v>
      </c>
      <c r="L97" s="24"/>
      <c r="M97" s="73" t="n">
        <f aca="false">SUM(H97:J97,K97/1.12)</f>
        <v>172.5</v>
      </c>
      <c r="N97" s="73" t="n">
        <f aca="false">K97/1.12*0.12</f>
        <v>20.7</v>
      </c>
      <c r="O97" s="73" t="n">
        <f aca="false">-SUM(I97:J97,K97/1.12)*L97</f>
        <v>-0</v>
      </c>
      <c r="P97" s="73" t="n">
        <v>172.5</v>
      </c>
      <c r="Q97" s="25"/>
      <c r="R97" s="25"/>
      <c r="S97" s="25"/>
      <c r="T97" s="26"/>
      <c r="U97" s="26"/>
      <c r="V97" s="26"/>
      <c r="W97" s="26"/>
      <c r="X97" s="26"/>
      <c r="Y97" s="25"/>
      <c r="Z97" s="25"/>
      <c r="AA97" s="25"/>
      <c r="AB97" s="25"/>
      <c r="AC97" s="26"/>
      <c r="AD97" s="26"/>
      <c r="AE97" s="25"/>
      <c r="AF97" s="25"/>
      <c r="AG97" s="73" t="n">
        <f aca="false">-SUM(N97:AF97)</f>
        <v>-193.2</v>
      </c>
      <c r="AH97" s="29" t="n">
        <f aca="false">SUM(H97:K97)+AG97+O97</f>
        <v>0</v>
      </c>
    </row>
    <row r="98" s="30" customFormat="true" ht="21.75" hidden="false" customHeight="true" outlineLevel="0" collapsed="false">
      <c r="A98" s="18" t="n">
        <v>43455</v>
      </c>
      <c r="B98" s="19"/>
      <c r="C98" s="20" t="s">
        <v>203</v>
      </c>
      <c r="D98" s="20" t="s">
        <v>1147</v>
      </c>
      <c r="E98" s="20" t="s">
        <v>120</v>
      </c>
      <c r="F98" s="21" t="n">
        <v>10701</v>
      </c>
      <c r="G98" s="22" t="s">
        <v>1148</v>
      </c>
      <c r="H98" s="23"/>
      <c r="I98" s="23"/>
      <c r="J98" s="23"/>
      <c r="K98" s="23" t="n">
        <v>956.82</v>
      </c>
      <c r="L98" s="24"/>
      <c r="M98" s="73" t="n">
        <f aca="false">SUM(H98:J98,K98/1.12)</f>
        <v>854.303571428572</v>
      </c>
      <c r="N98" s="73" t="n">
        <f aca="false">K98/1.12*0.12</f>
        <v>102.516428571429</v>
      </c>
      <c r="O98" s="73" t="n">
        <f aca="false">-SUM(I98:J98,K98/1.12)*L98</f>
        <v>-0</v>
      </c>
      <c r="P98" s="73" t="n">
        <v>854.3</v>
      </c>
      <c r="Q98" s="25"/>
      <c r="R98" s="25"/>
      <c r="S98" s="25"/>
      <c r="T98" s="26"/>
      <c r="U98" s="26"/>
      <c r="V98" s="26"/>
      <c r="W98" s="26"/>
      <c r="X98" s="26"/>
      <c r="Y98" s="25"/>
      <c r="Z98" s="25"/>
      <c r="AA98" s="25"/>
      <c r="AB98" s="25"/>
      <c r="AC98" s="26"/>
      <c r="AD98" s="26"/>
      <c r="AE98" s="25"/>
      <c r="AF98" s="25"/>
      <c r="AG98" s="73" t="n">
        <f aca="false">-SUM(N98:AF98)</f>
        <v>-956.816428571429</v>
      </c>
      <c r="AH98" s="29" t="n">
        <f aca="false">SUM(H98:K98)+AG98+O98</f>
        <v>0.00357142857149029</v>
      </c>
    </row>
    <row r="99" s="30" customFormat="true" ht="21.75" hidden="false" customHeight="true" outlineLevel="0" collapsed="false">
      <c r="A99" s="18" t="n">
        <v>43456</v>
      </c>
      <c r="B99" s="19"/>
      <c r="C99" s="20" t="s">
        <v>468</v>
      </c>
      <c r="D99" s="20" t="s">
        <v>469</v>
      </c>
      <c r="E99" s="20" t="s">
        <v>120</v>
      </c>
      <c r="F99" s="21" t="n">
        <v>149407</v>
      </c>
      <c r="G99" s="22" t="s">
        <v>40</v>
      </c>
      <c r="H99" s="23"/>
      <c r="I99" s="23"/>
      <c r="J99" s="23"/>
      <c r="K99" s="23" t="n">
        <v>76</v>
      </c>
      <c r="L99" s="24"/>
      <c r="M99" s="73" t="n">
        <f aca="false">SUM(H99:J99,K99/1.12)</f>
        <v>67.8571428571429</v>
      </c>
      <c r="N99" s="73" t="n">
        <f aca="false">K99/1.12*0.12</f>
        <v>8.14285714285714</v>
      </c>
      <c r="O99" s="73" t="n">
        <f aca="false">-SUM(I99:J99,K99/1.12)*L99</f>
        <v>-0</v>
      </c>
      <c r="P99" s="73"/>
      <c r="Q99" s="25" t="n">
        <v>67.86</v>
      </c>
      <c r="R99" s="25"/>
      <c r="S99" s="25"/>
      <c r="T99" s="26"/>
      <c r="U99" s="26"/>
      <c r="V99" s="26"/>
      <c r="W99" s="26"/>
      <c r="X99" s="26"/>
      <c r="Y99" s="25"/>
      <c r="Z99" s="25"/>
      <c r="AA99" s="25"/>
      <c r="AB99" s="25"/>
      <c r="AC99" s="26"/>
      <c r="AD99" s="26"/>
      <c r="AE99" s="25"/>
      <c r="AF99" s="25"/>
      <c r="AG99" s="73" t="n">
        <f aca="false">-SUM(N99:AF99)</f>
        <v>-76.0028571428571</v>
      </c>
      <c r="AH99" s="29" t="n">
        <f aca="false">SUM(H99:K99)+AG99+O99</f>
        <v>-0.00285714285713823</v>
      </c>
    </row>
    <row r="100" s="30" customFormat="true" ht="21.75" hidden="false" customHeight="true" outlineLevel="0" collapsed="false">
      <c r="A100" s="18" t="n">
        <v>43456</v>
      </c>
      <c r="B100" s="19"/>
      <c r="C100" s="20" t="s">
        <v>59</v>
      </c>
      <c r="D100" s="20" t="s">
        <v>60</v>
      </c>
      <c r="E100" s="20" t="s">
        <v>120</v>
      </c>
      <c r="F100" s="21" t="n">
        <v>721376</v>
      </c>
      <c r="G100" s="22" t="s">
        <v>511</v>
      </c>
      <c r="H100" s="23"/>
      <c r="I100" s="23"/>
      <c r="J100" s="23"/>
      <c r="K100" s="23" t="n">
        <v>99.75</v>
      </c>
      <c r="L100" s="24"/>
      <c r="M100" s="73" t="n">
        <f aca="false">SUM(H100:J100,K100/1.12)</f>
        <v>89.0625</v>
      </c>
      <c r="N100" s="73" t="n">
        <f aca="false">K100/1.12*0.12</f>
        <v>10.6875</v>
      </c>
      <c r="O100" s="73" t="n">
        <f aca="false">-SUM(I100:J100,K100/1.12)*L100</f>
        <v>-0</v>
      </c>
      <c r="P100" s="73"/>
      <c r="Q100" s="25"/>
      <c r="R100" s="25"/>
      <c r="S100" s="25"/>
      <c r="T100" s="26" t="n">
        <v>89.06</v>
      </c>
      <c r="U100" s="26"/>
      <c r="V100" s="26"/>
      <c r="W100" s="26"/>
      <c r="X100" s="26"/>
      <c r="Y100" s="25"/>
      <c r="Z100" s="25"/>
      <c r="AA100" s="25"/>
      <c r="AB100" s="25"/>
      <c r="AC100" s="26"/>
      <c r="AD100" s="26"/>
      <c r="AE100" s="25"/>
      <c r="AF100" s="25"/>
      <c r="AG100" s="73" t="n">
        <f aca="false">-SUM(N100:AF100)</f>
        <v>-99.7475</v>
      </c>
      <c r="AH100" s="29" t="n">
        <f aca="false">SUM(H100:K100)+AG100+O100</f>
        <v>0.00249999999999773</v>
      </c>
    </row>
    <row r="101" s="30" customFormat="true" ht="21.75" hidden="false" customHeight="true" outlineLevel="0" collapsed="false">
      <c r="A101" s="18" t="n">
        <v>43456</v>
      </c>
      <c r="B101" s="19"/>
      <c r="C101" s="20" t="s">
        <v>747</v>
      </c>
      <c r="D101" s="20" t="s">
        <v>814</v>
      </c>
      <c r="E101" s="20" t="s">
        <v>278</v>
      </c>
      <c r="F101" s="21" t="n">
        <v>91579</v>
      </c>
      <c r="G101" s="22" t="s">
        <v>1149</v>
      </c>
      <c r="H101" s="23"/>
      <c r="I101" s="23"/>
      <c r="J101" s="23"/>
      <c r="K101" s="23" t="n">
        <v>57.06</v>
      </c>
      <c r="L101" s="24"/>
      <c r="M101" s="73" t="n">
        <f aca="false">SUM(H101:J101,K101/1.12)</f>
        <v>50.9464285714286</v>
      </c>
      <c r="N101" s="73" t="n">
        <f aca="false">K101/1.12*0.12</f>
        <v>6.11357142857143</v>
      </c>
      <c r="O101" s="73" t="n">
        <f aca="false">-SUM(I101:J101,K101/1.12)*L101</f>
        <v>-0</v>
      </c>
      <c r="P101" s="73" t="n">
        <v>50.95</v>
      </c>
      <c r="Q101" s="25"/>
      <c r="R101" s="25"/>
      <c r="S101" s="25"/>
      <c r="T101" s="26"/>
      <c r="U101" s="26"/>
      <c r="V101" s="26"/>
      <c r="W101" s="26"/>
      <c r="X101" s="26"/>
      <c r="Y101" s="25"/>
      <c r="Z101" s="25"/>
      <c r="AA101" s="25"/>
      <c r="AB101" s="25"/>
      <c r="AC101" s="26"/>
      <c r="AD101" s="26"/>
      <c r="AE101" s="25"/>
      <c r="AF101" s="25"/>
      <c r="AG101" s="73" t="n">
        <f aca="false">-SUM(N101:AF101)</f>
        <v>-57.0635714285714</v>
      </c>
      <c r="AH101" s="29" t="n">
        <f aca="false">SUM(H101:K101)+AG101+O101</f>
        <v>-0.00357142857142634</v>
      </c>
    </row>
    <row r="102" s="30" customFormat="true" ht="21.75" hidden="false" customHeight="true" outlineLevel="0" collapsed="false">
      <c r="A102" s="18" t="n">
        <v>43456</v>
      </c>
      <c r="B102" s="19"/>
      <c r="C102" s="20" t="s">
        <v>520</v>
      </c>
      <c r="D102" s="20" t="s">
        <v>1150</v>
      </c>
      <c r="E102" s="20" t="s">
        <v>635</v>
      </c>
      <c r="F102" s="21" t="n">
        <v>1602</v>
      </c>
      <c r="G102" s="22" t="s">
        <v>1151</v>
      </c>
      <c r="H102" s="23"/>
      <c r="I102" s="23"/>
      <c r="J102" s="23"/>
      <c r="K102" s="23" t="n">
        <v>1303.25</v>
      </c>
      <c r="L102" s="24"/>
      <c r="M102" s="73" t="n">
        <f aca="false">SUM(H102:J102,K102/1.12)</f>
        <v>1163.61607142857</v>
      </c>
      <c r="N102" s="73" t="n">
        <f aca="false">K102/1.12*0.12</f>
        <v>139.633928571429</v>
      </c>
      <c r="O102" s="73" t="n">
        <f aca="false">-SUM(I102:J102,K102/1.12)*L102</f>
        <v>-0</v>
      </c>
      <c r="P102" s="73" t="n">
        <v>1163.62</v>
      </c>
      <c r="Q102" s="25"/>
      <c r="R102" s="25"/>
      <c r="S102" s="25"/>
      <c r="T102" s="26"/>
      <c r="U102" s="26"/>
      <c r="V102" s="26"/>
      <c r="W102" s="26"/>
      <c r="X102" s="26"/>
      <c r="Y102" s="25"/>
      <c r="Z102" s="25"/>
      <c r="AA102" s="25"/>
      <c r="AB102" s="25"/>
      <c r="AC102" s="26"/>
      <c r="AD102" s="26"/>
      <c r="AE102" s="25"/>
      <c r="AF102" s="25"/>
      <c r="AG102" s="73" t="n">
        <f aca="false">-SUM(N102:AF102)</f>
        <v>-1303.25392857143</v>
      </c>
      <c r="AH102" s="29" t="n">
        <f aca="false">SUM(H102:K102)+AG102+O102</f>
        <v>-0.00392857142833236</v>
      </c>
    </row>
    <row r="103" s="30" customFormat="true" ht="21.75" hidden="false" customHeight="true" outlineLevel="0" collapsed="false">
      <c r="A103" s="18" t="n">
        <v>43460</v>
      </c>
      <c r="B103" s="19"/>
      <c r="C103" s="20" t="s">
        <v>707</v>
      </c>
      <c r="D103" s="20" t="s">
        <v>708</v>
      </c>
      <c r="E103" s="20" t="s">
        <v>709</v>
      </c>
      <c r="F103" s="21" t="n">
        <v>101194</v>
      </c>
      <c r="G103" s="22" t="s">
        <v>40</v>
      </c>
      <c r="H103" s="23"/>
      <c r="I103" s="23"/>
      <c r="J103" s="23"/>
      <c r="K103" s="23" t="n">
        <v>180</v>
      </c>
      <c r="L103" s="24"/>
      <c r="M103" s="73" t="n">
        <f aca="false">SUM(H103:J103,K103/1.12)</f>
        <v>160.714285714286</v>
      </c>
      <c r="N103" s="73" t="n">
        <f aca="false">K103/1.12*0.12</f>
        <v>19.2857142857143</v>
      </c>
      <c r="O103" s="73" t="n">
        <f aca="false">-SUM(I103:J103,K103/1.12)*L103</f>
        <v>-0</v>
      </c>
      <c r="P103" s="73"/>
      <c r="Q103" s="25" t="n">
        <v>160.71</v>
      </c>
      <c r="R103" s="25"/>
      <c r="S103" s="25"/>
      <c r="T103" s="26"/>
      <c r="U103" s="26"/>
      <c r="V103" s="26"/>
      <c r="W103" s="26"/>
      <c r="X103" s="26"/>
      <c r="Y103" s="25"/>
      <c r="Z103" s="25"/>
      <c r="AA103" s="25"/>
      <c r="AB103" s="25"/>
      <c r="AC103" s="26"/>
      <c r="AD103" s="26"/>
      <c r="AE103" s="25"/>
      <c r="AF103" s="25"/>
      <c r="AG103" s="73" t="n">
        <f aca="false">-SUM(N103:AF103)</f>
        <v>-179.995714285714</v>
      </c>
      <c r="AH103" s="29" t="n">
        <f aca="false">SUM(H103:K103)+AG103+O103</f>
        <v>0.00428571428571445</v>
      </c>
    </row>
    <row r="104" s="30" customFormat="true" ht="21.75" hidden="false" customHeight="true" outlineLevel="0" collapsed="false">
      <c r="A104" s="18" t="n">
        <v>43460</v>
      </c>
      <c r="B104" s="19"/>
      <c r="C104" s="20" t="s">
        <v>616</v>
      </c>
      <c r="D104" s="20"/>
      <c r="E104" s="20"/>
      <c r="F104" s="21"/>
      <c r="G104" s="22" t="s">
        <v>668</v>
      </c>
      <c r="H104" s="23" t="n">
        <v>527</v>
      </c>
      <c r="I104" s="23"/>
      <c r="J104" s="23"/>
      <c r="K104" s="23"/>
      <c r="L104" s="24"/>
      <c r="M104" s="73" t="n">
        <f aca="false">SUM(H104:J104,K104/1.12)</f>
        <v>527</v>
      </c>
      <c r="N104" s="73" t="n">
        <f aca="false">K104/1.12*0.12</f>
        <v>0</v>
      </c>
      <c r="O104" s="73" t="n">
        <f aca="false">-SUM(I104:J104,K104/1.12)*L104</f>
        <v>-0</v>
      </c>
      <c r="P104" s="73"/>
      <c r="Q104" s="25"/>
      <c r="R104" s="25"/>
      <c r="S104" s="25"/>
      <c r="T104" s="26"/>
      <c r="U104" s="26"/>
      <c r="V104" s="26"/>
      <c r="W104" s="26"/>
      <c r="X104" s="26"/>
      <c r="Y104" s="25"/>
      <c r="Z104" s="25"/>
      <c r="AA104" s="25"/>
      <c r="AB104" s="25" t="n">
        <v>527</v>
      </c>
      <c r="AC104" s="26"/>
      <c r="AD104" s="26"/>
      <c r="AE104" s="25"/>
      <c r="AF104" s="25"/>
      <c r="AG104" s="73" t="n">
        <f aca="false">-SUM(N104:AF104)</f>
        <v>-527</v>
      </c>
      <c r="AH104" s="29" t="n">
        <f aca="false">SUM(H104:K104)+AG104+O104</f>
        <v>0</v>
      </c>
    </row>
    <row r="105" s="30" customFormat="true" ht="21.75" hidden="false" customHeight="true" outlineLevel="0" collapsed="false">
      <c r="A105" s="18" t="n">
        <v>43461</v>
      </c>
      <c r="B105" s="19"/>
      <c r="C105" s="20" t="s">
        <v>747</v>
      </c>
      <c r="D105" s="20" t="s">
        <v>814</v>
      </c>
      <c r="E105" s="20" t="s">
        <v>278</v>
      </c>
      <c r="F105" s="21" t="n">
        <v>33376</v>
      </c>
      <c r="G105" s="22" t="s">
        <v>435</v>
      </c>
      <c r="H105" s="23"/>
      <c r="I105" s="23"/>
      <c r="J105" s="23"/>
      <c r="K105" s="23" t="n">
        <v>390</v>
      </c>
      <c r="L105" s="24"/>
      <c r="M105" s="73" t="n">
        <f aca="false">SUM(H105:J105,K105/1.12)</f>
        <v>348.214285714286</v>
      </c>
      <c r="N105" s="73" t="n">
        <f aca="false">K105/1.12*0.12</f>
        <v>41.7857142857143</v>
      </c>
      <c r="O105" s="73" t="n">
        <f aca="false">-SUM(I105:J105,K105/1.12)*L105</f>
        <v>-0</v>
      </c>
      <c r="P105" s="73" t="n">
        <v>348.21</v>
      </c>
      <c r="Q105" s="25"/>
      <c r="R105" s="25"/>
      <c r="S105" s="25"/>
      <c r="T105" s="26"/>
      <c r="U105" s="26"/>
      <c r="V105" s="26"/>
      <c r="W105" s="26"/>
      <c r="X105" s="26"/>
      <c r="Y105" s="25"/>
      <c r="Z105" s="25"/>
      <c r="AA105" s="25"/>
      <c r="AB105" s="25"/>
      <c r="AC105" s="26"/>
      <c r="AD105" s="26"/>
      <c r="AE105" s="25"/>
      <c r="AF105" s="25"/>
      <c r="AG105" s="73" t="n">
        <f aca="false">-SUM(N105:AF105)</f>
        <v>-389.995714285714</v>
      </c>
      <c r="AH105" s="29" t="n">
        <f aca="false">SUM(H105:K105)+AG105+O105</f>
        <v>0.00428571428574287</v>
      </c>
    </row>
    <row r="106" s="30" customFormat="true" ht="21.75" hidden="false" customHeight="true" outlineLevel="0" collapsed="false">
      <c r="A106" s="18" t="n">
        <v>43461</v>
      </c>
      <c r="B106" s="19"/>
      <c r="C106" s="20" t="s">
        <v>707</v>
      </c>
      <c r="D106" s="20" t="s">
        <v>708</v>
      </c>
      <c r="E106" s="20" t="s">
        <v>709</v>
      </c>
      <c r="F106" s="21" t="n">
        <v>144486</v>
      </c>
      <c r="G106" s="22" t="s">
        <v>40</v>
      </c>
      <c r="H106" s="23"/>
      <c r="I106" s="23"/>
      <c r="J106" s="23"/>
      <c r="K106" s="23" t="n">
        <v>180</v>
      </c>
      <c r="L106" s="24"/>
      <c r="M106" s="73" t="n">
        <f aca="false">SUM(H106:J106,K106/1.12)</f>
        <v>160.714285714286</v>
      </c>
      <c r="N106" s="73" t="n">
        <f aca="false">K106/1.12*0.12</f>
        <v>19.2857142857143</v>
      </c>
      <c r="O106" s="73" t="n">
        <f aca="false">-SUM(I106:J106,K106/1.12)*L106</f>
        <v>-0</v>
      </c>
      <c r="P106" s="73"/>
      <c r="Q106" s="25" t="n">
        <v>160.71</v>
      </c>
      <c r="R106" s="25"/>
      <c r="S106" s="25"/>
      <c r="T106" s="26"/>
      <c r="U106" s="26"/>
      <c r="V106" s="26"/>
      <c r="W106" s="26"/>
      <c r="X106" s="26"/>
      <c r="Y106" s="25"/>
      <c r="Z106" s="25"/>
      <c r="AA106" s="25"/>
      <c r="AB106" s="25"/>
      <c r="AC106" s="26"/>
      <c r="AD106" s="26"/>
      <c r="AE106" s="25"/>
      <c r="AF106" s="25"/>
      <c r="AG106" s="73" t="n">
        <f aca="false">-SUM(N106:AF106)</f>
        <v>-179.995714285714</v>
      </c>
      <c r="AH106" s="29" t="n">
        <f aca="false">SUM(H106:K106)+AG106+O106</f>
        <v>0.00428571428571445</v>
      </c>
    </row>
    <row r="107" s="30" customFormat="true" ht="21.75" hidden="false" customHeight="true" outlineLevel="0" collapsed="false">
      <c r="A107" s="18" t="n">
        <v>43462</v>
      </c>
      <c r="B107" s="19"/>
      <c r="C107" s="20" t="s">
        <v>707</v>
      </c>
      <c r="D107" s="20" t="s">
        <v>708</v>
      </c>
      <c r="E107" s="20" t="s">
        <v>709</v>
      </c>
      <c r="F107" s="21" t="n">
        <v>144533</v>
      </c>
      <c r="G107" s="22" t="s">
        <v>40</v>
      </c>
      <c r="H107" s="23"/>
      <c r="I107" s="23"/>
      <c r="J107" s="23"/>
      <c r="K107" s="23" t="n">
        <v>180</v>
      </c>
      <c r="L107" s="24"/>
      <c r="M107" s="73" t="n">
        <f aca="false">SUM(H107:J107,K107/1.12)</f>
        <v>160.714285714286</v>
      </c>
      <c r="N107" s="73" t="n">
        <f aca="false">K107/1.12*0.12</f>
        <v>19.2857142857143</v>
      </c>
      <c r="O107" s="73" t="n">
        <f aca="false">-SUM(I107:J107,K107/1.12)*L107</f>
        <v>-0</v>
      </c>
      <c r="P107" s="73"/>
      <c r="Q107" s="25" t="n">
        <v>160.71</v>
      </c>
      <c r="R107" s="25"/>
      <c r="S107" s="25"/>
      <c r="T107" s="26"/>
      <c r="U107" s="26"/>
      <c r="V107" s="26"/>
      <c r="W107" s="26"/>
      <c r="X107" s="26"/>
      <c r="Y107" s="25"/>
      <c r="Z107" s="25"/>
      <c r="AA107" s="25"/>
      <c r="AB107" s="25"/>
      <c r="AC107" s="26"/>
      <c r="AD107" s="26"/>
      <c r="AE107" s="25"/>
      <c r="AF107" s="25"/>
      <c r="AG107" s="73" t="n">
        <f aca="false">-SUM(N107:AF107)</f>
        <v>-179.995714285714</v>
      </c>
      <c r="AH107" s="29" t="n">
        <f aca="false">SUM(H107:K107)+AG107+O107</f>
        <v>0.00428571428571445</v>
      </c>
    </row>
    <row r="108" s="30" customFormat="true" ht="21.75" hidden="false" customHeight="true" outlineLevel="0" collapsed="false">
      <c r="A108" s="18" t="n">
        <v>43462</v>
      </c>
      <c r="B108" s="19"/>
      <c r="C108" s="20" t="s">
        <v>63</v>
      </c>
      <c r="D108" s="20" t="s">
        <v>64</v>
      </c>
      <c r="E108" s="20" t="s">
        <v>120</v>
      </c>
      <c r="F108" s="21" t="n">
        <v>195769</v>
      </c>
      <c r="G108" s="22" t="s">
        <v>1152</v>
      </c>
      <c r="H108" s="23"/>
      <c r="I108" s="23"/>
      <c r="J108" s="23" t="n">
        <v>295.25</v>
      </c>
      <c r="K108" s="23"/>
      <c r="L108" s="24"/>
      <c r="M108" s="73" t="n">
        <f aca="false">SUM(H108:J108,K108/1.12)</f>
        <v>295.25</v>
      </c>
      <c r="N108" s="73" t="n">
        <f aca="false">K108/1.12*0.12</f>
        <v>0</v>
      </c>
      <c r="O108" s="73" t="n">
        <f aca="false">-SUM(I108:J108,K108/1.12)*L108</f>
        <v>-0</v>
      </c>
      <c r="P108" s="73" t="n">
        <v>295.25</v>
      </c>
      <c r="Q108" s="25"/>
      <c r="R108" s="25"/>
      <c r="S108" s="25"/>
      <c r="T108" s="26"/>
      <c r="U108" s="26"/>
      <c r="V108" s="26"/>
      <c r="W108" s="26"/>
      <c r="X108" s="26"/>
      <c r="Y108" s="25"/>
      <c r="Z108" s="25"/>
      <c r="AA108" s="25"/>
      <c r="AB108" s="25"/>
      <c r="AC108" s="26"/>
      <c r="AD108" s="26"/>
      <c r="AE108" s="25"/>
      <c r="AF108" s="25"/>
      <c r="AG108" s="73" t="n">
        <f aca="false">-SUM(N108:AF108)</f>
        <v>-295.25</v>
      </c>
      <c r="AH108" s="29" t="n">
        <f aca="false">SUM(H108:K108)+AG108+O108</f>
        <v>0</v>
      </c>
    </row>
    <row r="109" s="30" customFormat="true" ht="21.75" hidden="false" customHeight="true" outlineLevel="0" collapsed="false">
      <c r="A109" s="18" t="n">
        <v>43462</v>
      </c>
      <c r="B109" s="19"/>
      <c r="C109" s="20" t="s">
        <v>63</v>
      </c>
      <c r="D109" s="20" t="s">
        <v>64</v>
      </c>
      <c r="E109" s="20" t="s">
        <v>120</v>
      </c>
      <c r="F109" s="21" t="n">
        <v>195769</v>
      </c>
      <c r="G109" s="22" t="s">
        <v>1153</v>
      </c>
      <c r="H109" s="23"/>
      <c r="I109" s="23"/>
      <c r="J109" s="23"/>
      <c r="K109" s="23" t="n">
        <f aca="false">924.46+110.94</f>
        <v>1035.4</v>
      </c>
      <c r="L109" s="24"/>
      <c r="M109" s="73" t="n">
        <f aca="false">SUM(H109:J109,K109/1.12)</f>
        <v>924.464285714286</v>
      </c>
      <c r="N109" s="73" t="n">
        <f aca="false">K109/1.12*0.12</f>
        <v>110.935714285714</v>
      </c>
      <c r="O109" s="73" t="n">
        <f aca="false">-SUM(I109:J109,K109/1.12)*L109</f>
        <v>-0</v>
      </c>
      <c r="P109" s="73" t="n">
        <v>924.46</v>
      </c>
      <c r="Q109" s="25"/>
      <c r="R109" s="25"/>
      <c r="S109" s="25"/>
      <c r="T109" s="26"/>
      <c r="U109" s="26"/>
      <c r="V109" s="26"/>
      <c r="W109" s="26"/>
      <c r="X109" s="26"/>
      <c r="Y109" s="25"/>
      <c r="Z109" s="25"/>
      <c r="AA109" s="25"/>
      <c r="AB109" s="25"/>
      <c r="AC109" s="26"/>
      <c r="AD109" s="26"/>
      <c r="AE109" s="25"/>
      <c r="AF109" s="25"/>
      <c r="AG109" s="73" t="n">
        <f aca="false">-SUM(N109:AF109)</f>
        <v>-1035.39571428571</v>
      </c>
      <c r="AH109" s="29" t="n">
        <f aca="false">SUM(H109:K109)+AG109+O109</f>
        <v>0.00428571428574287</v>
      </c>
    </row>
    <row r="110" s="30" customFormat="true" ht="21.75" hidden="false" customHeight="true" outlineLevel="0" collapsed="false">
      <c r="A110" s="18" t="n">
        <v>43462</v>
      </c>
      <c r="B110" s="19"/>
      <c r="C110" s="20" t="s">
        <v>747</v>
      </c>
      <c r="D110" s="20" t="s">
        <v>814</v>
      </c>
      <c r="E110" s="20" t="s">
        <v>278</v>
      </c>
      <c r="F110" s="21" t="n">
        <v>336013</v>
      </c>
      <c r="G110" s="22" t="s">
        <v>1154</v>
      </c>
      <c r="H110" s="23"/>
      <c r="I110" s="23"/>
      <c r="J110" s="23"/>
      <c r="K110" s="23" t="n">
        <v>652.05</v>
      </c>
      <c r="L110" s="24"/>
      <c r="M110" s="73" t="n">
        <f aca="false">SUM(H110:J110,K110/1.12)</f>
        <v>582.1875</v>
      </c>
      <c r="N110" s="73" t="n">
        <f aca="false">K110/1.12*0.12</f>
        <v>69.8625</v>
      </c>
      <c r="O110" s="73" t="n">
        <f aca="false">-SUM(I110:J110,K110/1.12)*L110</f>
        <v>-0</v>
      </c>
      <c r="P110" s="73" t="n">
        <v>582.19</v>
      </c>
      <c r="Q110" s="25"/>
      <c r="R110" s="25"/>
      <c r="S110" s="25"/>
      <c r="T110" s="26"/>
      <c r="U110" s="26"/>
      <c r="V110" s="26"/>
      <c r="W110" s="26"/>
      <c r="X110" s="26"/>
      <c r="Y110" s="25"/>
      <c r="Z110" s="25"/>
      <c r="AA110" s="25"/>
      <c r="AB110" s="25"/>
      <c r="AC110" s="26"/>
      <c r="AD110" s="26"/>
      <c r="AE110" s="25"/>
      <c r="AF110" s="25"/>
      <c r="AG110" s="73" t="n">
        <f aca="false">-SUM(N110:AF110)</f>
        <v>-652.0525</v>
      </c>
      <c r="AH110" s="29" t="n">
        <f aca="false">SUM(H110:K110)+AG110+O110</f>
        <v>-0.00250000000005457</v>
      </c>
    </row>
    <row r="111" s="30" customFormat="true" ht="21.75" hidden="false" customHeight="true" outlineLevel="0" collapsed="false">
      <c r="A111" s="18" t="n">
        <v>43462</v>
      </c>
      <c r="B111" s="19"/>
      <c r="C111" s="20" t="s">
        <v>747</v>
      </c>
      <c r="D111" s="20" t="s">
        <v>814</v>
      </c>
      <c r="E111" s="20" t="s">
        <v>278</v>
      </c>
      <c r="F111" s="21" t="n">
        <v>33620</v>
      </c>
      <c r="G111" s="22" t="s">
        <v>1155</v>
      </c>
      <c r="H111" s="23"/>
      <c r="I111" s="23"/>
      <c r="J111" s="23"/>
      <c r="K111" s="23" t="n">
        <v>151</v>
      </c>
      <c r="L111" s="24"/>
      <c r="M111" s="73" t="n">
        <f aca="false">SUM(H111:J111,K111/1.12)</f>
        <v>134.821428571429</v>
      </c>
      <c r="N111" s="73" t="n">
        <f aca="false">K111/1.12*0.12</f>
        <v>16.1785714285714</v>
      </c>
      <c r="O111" s="73" t="n">
        <f aca="false">-SUM(I111:J111,K111/1.12)*L111</f>
        <v>-0</v>
      </c>
      <c r="P111" s="73" t="n">
        <v>134.82</v>
      </c>
      <c r="Q111" s="25"/>
      <c r="R111" s="25"/>
      <c r="S111" s="25"/>
      <c r="T111" s="26"/>
      <c r="U111" s="26"/>
      <c r="V111" s="26"/>
      <c r="W111" s="26"/>
      <c r="X111" s="26"/>
      <c r="Y111" s="25"/>
      <c r="Z111" s="25"/>
      <c r="AA111" s="25"/>
      <c r="AB111" s="25"/>
      <c r="AC111" s="26"/>
      <c r="AD111" s="26"/>
      <c r="AE111" s="25"/>
      <c r="AF111" s="25"/>
      <c r="AG111" s="73" t="n">
        <f aca="false">-SUM(N111:AF111)</f>
        <v>-150.998571428571</v>
      </c>
      <c r="AH111" s="29" t="n">
        <f aca="false">SUM(H111:K111)+AG111+O111</f>
        <v>0.00142857142859043</v>
      </c>
    </row>
    <row r="112" s="30" customFormat="true" ht="21.75" hidden="false" customHeight="true" outlineLevel="0" collapsed="false">
      <c r="A112" s="18" t="n">
        <v>43462</v>
      </c>
      <c r="B112" s="19"/>
      <c r="C112" s="20" t="s">
        <v>747</v>
      </c>
      <c r="D112" s="20" t="s">
        <v>814</v>
      </c>
      <c r="E112" s="20" t="s">
        <v>278</v>
      </c>
      <c r="F112" s="21" t="n">
        <v>33619</v>
      </c>
      <c r="G112" s="22" t="s">
        <v>595</v>
      </c>
      <c r="H112" s="23"/>
      <c r="I112" s="23"/>
      <c r="J112" s="23"/>
      <c r="K112" s="23" t="n">
        <v>639</v>
      </c>
      <c r="L112" s="24"/>
      <c r="M112" s="73" t="n">
        <f aca="false">SUM(H112:J112,K112/1.12)</f>
        <v>570.535714285714</v>
      </c>
      <c r="N112" s="73" t="n">
        <f aca="false">K112/1.12*0.12</f>
        <v>68.4642857142857</v>
      </c>
      <c r="O112" s="73" t="n">
        <f aca="false">-SUM(I112:J112,K112/1.12)*L112</f>
        <v>-0</v>
      </c>
      <c r="P112" s="73" t="n">
        <v>570.54</v>
      </c>
      <c r="Q112" s="25"/>
      <c r="R112" s="25"/>
      <c r="S112" s="25"/>
      <c r="T112" s="26"/>
      <c r="U112" s="26"/>
      <c r="V112" s="26"/>
      <c r="W112" s="26"/>
      <c r="X112" s="26"/>
      <c r="Y112" s="25"/>
      <c r="Z112" s="25"/>
      <c r="AA112" s="25"/>
      <c r="AB112" s="25"/>
      <c r="AC112" s="26"/>
      <c r="AD112" s="26"/>
      <c r="AE112" s="25"/>
      <c r="AF112" s="25"/>
      <c r="AG112" s="73" t="n">
        <f aca="false">-SUM(N112:AF112)</f>
        <v>-639.004285714286</v>
      </c>
      <c r="AH112" s="29" t="n">
        <f aca="false">SUM(H112:K112)+AG112+O112</f>
        <v>-0.00428571428562918</v>
      </c>
    </row>
    <row r="113" s="30" customFormat="true" ht="21.75" hidden="false" customHeight="true" outlineLevel="0" collapsed="false">
      <c r="A113" s="18" t="n">
        <v>43462</v>
      </c>
      <c r="B113" s="19"/>
      <c r="C113" s="20" t="s">
        <v>747</v>
      </c>
      <c r="D113" s="20" t="s">
        <v>814</v>
      </c>
      <c r="E113" s="20" t="s">
        <v>278</v>
      </c>
      <c r="F113" s="21" t="n">
        <v>33619</v>
      </c>
      <c r="G113" s="22" t="s">
        <v>1156</v>
      </c>
      <c r="H113" s="23"/>
      <c r="I113" s="23"/>
      <c r="J113" s="23"/>
      <c r="K113" s="23" t="n">
        <v>51</v>
      </c>
      <c r="L113" s="24"/>
      <c r="M113" s="73" t="n">
        <f aca="false">SUM(H113:J113,K113/1.12)</f>
        <v>45.5357142857143</v>
      </c>
      <c r="N113" s="73" t="n">
        <f aca="false">K113/1.12*0.12</f>
        <v>5.46428571428571</v>
      </c>
      <c r="O113" s="73" t="n">
        <f aca="false">-SUM(I113:J113,K113/1.12)*L113</f>
        <v>-0</v>
      </c>
      <c r="P113" s="73"/>
      <c r="Q113" s="25"/>
      <c r="R113" s="25" t="n">
        <v>45.54</v>
      </c>
      <c r="S113" s="25"/>
      <c r="T113" s="26"/>
      <c r="U113" s="26"/>
      <c r="V113" s="26"/>
      <c r="W113" s="26"/>
      <c r="X113" s="26"/>
      <c r="Y113" s="25"/>
      <c r="Z113" s="25"/>
      <c r="AA113" s="25"/>
      <c r="AB113" s="25"/>
      <c r="AC113" s="26"/>
      <c r="AD113" s="26"/>
      <c r="AE113" s="25"/>
      <c r="AF113" s="25"/>
      <c r="AG113" s="73" t="n">
        <f aca="false">-SUM(N113:AF113)</f>
        <v>-51.0042857142857</v>
      </c>
      <c r="AH113" s="29" t="n">
        <f aca="false">SUM(H113:K113)+AG113+O113</f>
        <v>-0.00428571428571445</v>
      </c>
    </row>
    <row r="114" s="30" customFormat="true" ht="21.75" hidden="false" customHeight="true" outlineLevel="0" collapsed="false">
      <c r="A114" s="18" t="n">
        <v>43463</v>
      </c>
      <c r="B114" s="19"/>
      <c r="C114" s="20" t="s">
        <v>468</v>
      </c>
      <c r="D114" s="20" t="s">
        <v>469</v>
      </c>
      <c r="E114" s="20" t="s">
        <v>120</v>
      </c>
      <c r="F114" s="21" t="n">
        <v>152906</v>
      </c>
      <c r="G114" s="22" t="s">
        <v>40</v>
      </c>
      <c r="H114" s="23"/>
      <c r="I114" s="23"/>
      <c r="J114" s="23"/>
      <c r="K114" s="23" t="n">
        <v>38</v>
      </c>
      <c r="L114" s="24"/>
      <c r="M114" s="73" t="n">
        <f aca="false">SUM(H114:J114,K114/1.12)</f>
        <v>33.9285714285714</v>
      </c>
      <c r="N114" s="73" t="n">
        <f aca="false">K114/1.12*0.12</f>
        <v>4.07142857142857</v>
      </c>
      <c r="O114" s="73" t="n">
        <f aca="false">-SUM(I114:J114,K114/1.12)*L114</f>
        <v>-0</v>
      </c>
      <c r="P114" s="73"/>
      <c r="Q114" s="25" t="n">
        <v>33.93</v>
      </c>
      <c r="R114" s="25"/>
      <c r="S114" s="25"/>
      <c r="T114" s="26"/>
      <c r="U114" s="26"/>
      <c r="V114" s="26"/>
      <c r="W114" s="26"/>
      <c r="X114" s="26"/>
      <c r="Y114" s="25"/>
      <c r="Z114" s="25"/>
      <c r="AA114" s="25"/>
      <c r="AB114" s="25"/>
      <c r="AC114" s="26"/>
      <c r="AD114" s="26"/>
      <c r="AE114" s="25"/>
      <c r="AF114" s="25"/>
      <c r="AG114" s="73" t="n">
        <f aca="false">-SUM(N114:AF114)</f>
        <v>-38.0014285714286</v>
      </c>
      <c r="AH114" s="29" t="n">
        <f aca="false">SUM(H114:K114)+AG114+O114</f>
        <v>-0.00142857142856911</v>
      </c>
    </row>
    <row r="115" s="30" customFormat="true" ht="21.75" hidden="false" customHeight="true" outlineLevel="0" collapsed="false">
      <c r="A115" s="18" t="n">
        <v>43463</v>
      </c>
      <c r="B115" s="19"/>
      <c r="C115" s="20" t="s">
        <v>520</v>
      </c>
      <c r="D115" s="20" t="s">
        <v>1150</v>
      </c>
      <c r="E115" s="20" t="s">
        <v>635</v>
      </c>
      <c r="F115" s="21" t="n">
        <v>1607</v>
      </c>
      <c r="G115" s="22" t="s">
        <v>1157</v>
      </c>
      <c r="H115" s="23"/>
      <c r="I115" s="23"/>
      <c r="J115" s="23"/>
      <c r="K115" s="23" t="n">
        <v>652.12</v>
      </c>
      <c r="L115" s="24"/>
      <c r="M115" s="73" t="n">
        <f aca="false">SUM(H115:J115,K115/1.12)</f>
        <v>582.25</v>
      </c>
      <c r="N115" s="73" t="n">
        <f aca="false">K115/1.12*0.12</f>
        <v>69.87</v>
      </c>
      <c r="O115" s="73" t="n">
        <f aca="false">-SUM(I115:J115,K115/1.12)*L115</f>
        <v>-0</v>
      </c>
      <c r="P115" s="73" t="n">
        <v>582.25</v>
      </c>
      <c r="Q115" s="25"/>
      <c r="R115" s="25"/>
      <c r="S115" s="25"/>
      <c r="T115" s="26"/>
      <c r="U115" s="26"/>
      <c r="V115" s="26"/>
      <c r="W115" s="26"/>
      <c r="X115" s="26"/>
      <c r="Y115" s="25"/>
      <c r="Z115" s="25"/>
      <c r="AA115" s="25"/>
      <c r="AB115" s="25"/>
      <c r="AC115" s="26"/>
      <c r="AD115" s="26"/>
      <c r="AE115" s="25"/>
      <c r="AF115" s="25"/>
      <c r="AG115" s="73" t="n">
        <f aca="false">-SUM(N115:AF115)</f>
        <v>-652.12</v>
      </c>
      <c r="AH115" s="29" t="n">
        <f aca="false">SUM(H115:K115)+AG115+O115</f>
        <v>0</v>
      </c>
    </row>
    <row r="116" s="30" customFormat="true" ht="21.75" hidden="false" customHeight="true" outlineLevel="0" collapsed="false">
      <c r="A116" s="18" t="n">
        <v>43463</v>
      </c>
      <c r="B116" s="19"/>
      <c r="C116" s="20" t="s">
        <v>355</v>
      </c>
      <c r="D116" s="20" t="s">
        <v>1047</v>
      </c>
      <c r="E116" s="20" t="s">
        <v>120</v>
      </c>
      <c r="F116" s="21" t="n">
        <v>185070</v>
      </c>
      <c r="G116" s="22" t="s">
        <v>1158</v>
      </c>
      <c r="H116" s="23"/>
      <c r="I116" s="23"/>
      <c r="J116" s="23"/>
      <c r="K116" s="23" t="n">
        <v>409</v>
      </c>
      <c r="L116" s="24"/>
      <c r="M116" s="73" t="n">
        <f aca="false">SUM(H116:J116,K116/1.12)</f>
        <v>365.178571428571</v>
      </c>
      <c r="N116" s="73" t="n">
        <f aca="false">K116/1.12*0.12</f>
        <v>43.8214285714286</v>
      </c>
      <c r="O116" s="73" t="n">
        <f aca="false">-SUM(I116:J116,K116/1.12)*L116</f>
        <v>-0</v>
      </c>
      <c r="P116" s="73"/>
      <c r="Q116" s="25"/>
      <c r="R116" s="25" t="n">
        <v>365.18</v>
      </c>
      <c r="S116" s="25"/>
      <c r="T116" s="26"/>
      <c r="U116" s="26"/>
      <c r="V116" s="26"/>
      <c r="W116" s="26"/>
      <c r="X116" s="26"/>
      <c r="Y116" s="25"/>
      <c r="Z116" s="25"/>
      <c r="AA116" s="25"/>
      <c r="AB116" s="25"/>
      <c r="AC116" s="26"/>
      <c r="AD116" s="26"/>
      <c r="AE116" s="25"/>
      <c r="AF116" s="25"/>
      <c r="AG116" s="73" t="n">
        <f aca="false">-SUM(N116:AF116)</f>
        <v>-409.001428571429</v>
      </c>
      <c r="AH116" s="29" t="n">
        <f aca="false">SUM(H116:K116)+AG116+O116</f>
        <v>-0.00142857142856201</v>
      </c>
    </row>
    <row r="117" s="30" customFormat="true" ht="21.75" hidden="false" customHeight="true" outlineLevel="0" collapsed="false">
      <c r="A117" s="18"/>
      <c r="B117" s="19"/>
      <c r="C117" s="20"/>
      <c r="D117" s="20"/>
      <c r="E117" s="20"/>
      <c r="F117" s="21"/>
      <c r="G117" s="22"/>
      <c r="H117" s="23"/>
      <c r="I117" s="23"/>
      <c r="J117" s="23"/>
      <c r="K117" s="23"/>
      <c r="L117" s="24"/>
      <c r="M117" s="73" t="n">
        <f aca="false">SUM(H117:J117,K117/1.12)</f>
        <v>0</v>
      </c>
      <c r="N117" s="73" t="n">
        <f aca="false">K117/1.12*0.12</f>
        <v>0</v>
      </c>
      <c r="O117" s="73" t="n">
        <f aca="false">-SUM(I117:J117,K117/1.12)*L117</f>
        <v>-0</v>
      </c>
      <c r="P117" s="73"/>
      <c r="Q117" s="25"/>
      <c r="R117" s="25"/>
      <c r="S117" s="25"/>
      <c r="T117" s="26"/>
      <c r="U117" s="26"/>
      <c r="V117" s="26"/>
      <c r="W117" s="26"/>
      <c r="X117" s="26"/>
      <c r="Y117" s="25"/>
      <c r="Z117" s="25"/>
      <c r="AA117" s="25"/>
      <c r="AB117" s="25"/>
      <c r="AC117" s="26"/>
      <c r="AD117" s="26"/>
      <c r="AE117" s="25"/>
      <c r="AF117" s="25"/>
      <c r="AG117" s="73" t="n">
        <f aca="false">-SUM(N117:AF117)</f>
        <v>-0</v>
      </c>
      <c r="AH117" s="29" t="n">
        <f aca="false">SUM(H117:K117)+AG117+O117</f>
        <v>0</v>
      </c>
    </row>
    <row r="118" s="30" customFormat="true" ht="19.5" hidden="false" customHeight="true" outlineLevel="0" collapsed="false">
      <c r="A118" s="18"/>
      <c r="B118" s="19"/>
      <c r="C118" s="47"/>
      <c r="D118" s="47"/>
      <c r="E118" s="47"/>
      <c r="F118" s="21"/>
      <c r="G118" s="22"/>
      <c r="H118" s="23"/>
      <c r="I118" s="23"/>
      <c r="J118" s="23"/>
      <c r="K118" s="23"/>
      <c r="L118" s="24"/>
      <c r="M118" s="25" t="n">
        <f aca="false">SUM(H118:J118,K118/1.12)</f>
        <v>0</v>
      </c>
      <c r="N118" s="25" t="n">
        <f aca="false">K118/1.12*0.12</f>
        <v>0</v>
      </c>
      <c r="O118" s="25" t="n">
        <f aca="false">-SUM(I118:J118,K118/1.12)*L118</f>
        <v>-0</v>
      </c>
      <c r="P118" s="25"/>
      <c r="Q118" s="25"/>
      <c r="R118" s="25"/>
      <c r="S118" s="25"/>
      <c r="T118" s="26"/>
      <c r="U118" s="26"/>
      <c r="V118" s="26"/>
      <c r="W118" s="26"/>
      <c r="X118" s="26"/>
      <c r="Y118" s="31"/>
      <c r="Z118" s="25"/>
      <c r="AA118" s="25"/>
      <c r="AB118" s="25"/>
      <c r="AC118" s="26"/>
      <c r="AD118" s="26"/>
      <c r="AE118" s="27"/>
      <c r="AF118" s="27"/>
      <c r="AG118" s="28" t="n">
        <f aca="false">-SUM(N118:AF118)</f>
        <v>-0</v>
      </c>
      <c r="AH118" s="29" t="n">
        <f aca="false">SUM(H118:K118)+AG118+O118</f>
        <v>0</v>
      </c>
    </row>
    <row r="119" s="55" customFormat="true" ht="12" hidden="false" customHeight="true" outlineLevel="0" collapsed="false">
      <c r="A119" s="48"/>
      <c r="B119" s="49"/>
      <c r="C119" s="50"/>
      <c r="D119" s="51"/>
      <c r="E119" s="51"/>
      <c r="F119" s="52"/>
      <c r="G119" s="50"/>
      <c r="H119" s="53" t="n">
        <f aca="false">SUM(H5:H118)</f>
        <v>6082.5</v>
      </c>
      <c r="I119" s="53" t="n">
        <f aca="false">SUM(I5:I118)</f>
        <v>0</v>
      </c>
      <c r="J119" s="53" t="n">
        <f aca="false">SUM(J5:J118)</f>
        <v>15351.35</v>
      </c>
      <c r="K119" s="53" t="n">
        <f aca="false">SUM(K5:K118)</f>
        <v>31140.78</v>
      </c>
      <c r="L119" s="53" t="n">
        <f aca="false">SUM(L5:L118)</f>
        <v>0</v>
      </c>
      <c r="M119" s="53" t="n">
        <f aca="false">SUM(M5:M118)</f>
        <v>49238.1178571428</v>
      </c>
      <c r="N119" s="53" t="n">
        <f aca="false">SUM(N5:N118)</f>
        <v>3336.51214285714</v>
      </c>
      <c r="O119" s="53" t="n">
        <f aca="false">SUM(O5:O118)</f>
        <v>0</v>
      </c>
      <c r="P119" s="53" t="n">
        <f aca="false">SUM(P5:P118)</f>
        <v>35532.18</v>
      </c>
      <c r="Q119" s="53" t="n">
        <f aca="false">SUM(Q5:Q118)</f>
        <v>4910.96</v>
      </c>
      <c r="R119" s="53" t="n">
        <f aca="false">SUM(R5:R118)</f>
        <v>410.72</v>
      </c>
      <c r="S119" s="53" t="n">
        <f aca="false">SUM(S5:S118)</f>
        <v>792.36</v>
      </c>
      <c r="T119" s="53" t="n">
        <f aca="false">SUM(T5:T118)</f>
        <v>1509.37</v>
      </c>
      <c r="U119" s="53" t="n">
        <f aca="false">SUM(U5:U118)</f>
        <v>0</v>
      </c>
      <c r="V119" s="53" t="n">
        <f aca="false">SUM(V5:V118)</f>
        <v>0</v>
      </c>
      <c r="W119" s="53" t="n">
        <f aca="false">SUM(W5:W118)</f>
        <v>0</v>
      </c>
      <c r="X119" s="53" t="n">
        <f aca="false">SUM(X5:X118)</f>
        <v>0</v>
      </c>
      <c r="Y119" s="53" t="n">
        <f aca="false">SUM(Y5:Y118)</f>
        <v>0</v>
      </c>
      <c r="Z119" s="53" t="n">
        <f aca="false">SUM(Z5:Z118)</f>
        <v>0</v>
      </c>
      <c r="AA119" s="53" t="n">
        <f aca="false">SUM(AA5:AA118)</f>
        <v>810</v>
      </c>
      <c r="AB119" s="53" t="n">
        <f aca="false">SUM(AB5:AB118)</f>
        <v>2572.5</v>
      </c>
      <c r="AC119" s="53" t="n">
        <f aca="false">SUM(AC5:AC118)</f>
        <v>0</v>
      </c>
      <c r="AD119" s="53" t="n">
        <f aca="false">SUM(AD5:AD118)</f>
        <v>2700</v>
      </c>
      <c r="AE119" s="53" t="n">
        <f aca="false">SUM(AE5:AE118)</f>
        <v>0</v>
      </c>
      <c r="AF119" s="54" t="n">
        <f aca="false">SUM(AF5:AF118)</f>
        <v>0</v>
      </c>
      <c r="AG119" s="53" t="n">
        <f aca="false">SUM(AG5:AG118)</f>
        <v>-52574.6021428572</v>
      </c>
      <c r="AH119" s="53" t="n">
        <f aca="false">SUM(AH5:AH118)</f>
        <v>0.0278571428576697</v>
      </c>
    </row>
    <row r="120" customFormat="false" ht="12" hidden="false" customHeight="true" outlineLevel="0" collapsed="false"/>
    <row r="121" customFormat="false" ht="11.4" hidden="false" customHeight="false" outlineLevel="0" collapsed="false">
      <c r="K121" s="56" t="n">
        <f aca="false">H119+I119+J119+K119</f>
        <v>52574.63</v>
      </c>
      <c r="AG121" s="56" t="n">
        <f aca="false">+AG119</f>
        <v>-52574.6021428572</v>
      </c>
    </row>
    <row r="123" customFormat="false" ht="12" hidden="false" customHeight="false" outlineLevel="0" collapsed="false">
      <c r="C123" s="57" t="s">
        <v>193</v>
      </c>
      <c r="G123" s="55"/>
      <c r="K123" s="58"/>
      <c r="L123" s="58"/>
      <c r="M123" s="58"/>
    </row>
    <row r="126" s="3" customFormat="true" ht="10.2" hidden="false" customHeight="false" outlineLevel="0" collapsed="false">
      <c r="K126" s="5"/>
      <c r="L126" s="6"/>
      <c r="M126" s="5"/>
      <c r="Y126" s="5"/>
    </row>
    <row r="133" customFormat="false" ht="10.2" hidden="false" customHeight="false" outlineLevel="0" collapsed="false">
      <c r="Q133" s="5" t="n">
        <v>0</v>
      </c>
    </row>
  </sheetData>
  <mergeCells count="1">
    <mergeCell ref="K123:M1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10.26"/>
    <col collapsed="false" customWidth="true" hidden="true" outlineLevel="0" max="2" min="2" style="2" width="9.17"/>
    <col collapsed="false" customWidth="true" hidden="false" outlineLevel="0" max="3" min="3" style="3" width="28.45"/>
    <col collapsed="false" customWidth="true" hidden="false" outlineLevel="0" max="4" min="4" style="4" width="17.64"/>
    <col collapsed="false" customWidth="true" hidden="false" outlineLevel="0" max="5" min="5" style="4" width="28.62"/>
    <col collapsed="false" customWidth="true" hidden="false" outlineLevel="0" max="6" min="6" style="2" width="9.89"/>
    <col collapsed="false" customWidth="true" hidden="false" outlineLevel="0" max="7" min="7" style="3" width="39.79"/>
    <col collapsed="false" customWidth="true" hidden="false" outlineLevel="0" max="8" min="8" style="5" width="10.08"/>
    <col collapsed="false" customWidth="true" hidden="false" outlineLevel="0" max="9" min="9" style="5" width="10.62"/>
    <col collapsed="false" customWidth="true" hidden="false" outlineLevel="0" max="10" min="10" style="5" width="12.23"/>
    <col collapsed="false" customWidth="true" hidden="false" outlineLevel="0" max="11" min="11" style="5" width="13.14"/>
    <col collapsed="false" customWidth="true" hidden="false" outlineLevel="0" max="12" min="12" style="6" width="9.89"/>
    <col collapsed="false" customWidth="true" hidden="false" outlineLevel="0" max="13" min="13" style="5" width="12.23"/>
    <col collapsed="false" customWidth="true" hidden="false" outlineLevel="0" max="14" min="14" style="5" width="10.8"/>
    <col collapsed="false" customWidth="true" hidden="false" outlineLevel="0" max="15" min="15" style="5" width="11.34"/>
    <col collapsed="false" customWidth="true" hidden="false" outlineLevel="0" max="16" min="16" style="5" width="12.41"/>
    <col collapsed="false" customWidth="true" hidden="false" outlineLevel="0" max="17" min="17" style="5" width="9.89"/>
    <col collapsed="false" customWidth="true" hidden="false" outlineLevel="0" max="18" min="18" style="5" width="9.71"/>
    <col collapsed="false" customWidth="true" hidden="false" outlineLevel="0" max="19" min="19" style="5" width="10.26"/>
    <col collapsed="false" customWidth="false" hidden="false" outlineLevel="0" max="21" min="20" style="5" width="11.52"/>
    <col collapsed="false" customWidth="true" hidden="false" outlineLevel="0" max="24" min="22" style="5" width="8.63"/>
    <col collapsed="false" customWidth="true" hidden="false" outlineLevel="0" max="25" min="25" style="5" width="11.69"/>
    <col collapsed="false" customWidth="true" hidden="false" outlineLevel="0" max="26" min="26" style="5" width="10.43"/>
    <col collapsed="false" customWidth="true" hidden="false" outlineLevel="0" max="27" min="27" style="5" width="8.45"/>
    <col collapsed="false" customWidth="true" hidden="false" outlineLevel="0" max="28" min="28" style="5" width="12.06"/>
    <col collapsed="false" customWidth="true" hidden="false" outlineLevel="0" max="30" min="29" style="5" width="10.08"/>
    <col collapsed="false" customWidth="true" hidden="false" outlineLevel="0" max="31" min="31" style="5" width="12.78"/>
    <col collapsed="false" customWidth="true" hidden="false" outlineLevel="0" max="32" min="32" style="5" width="0.18"/>
    <col collapsed="false" customWidth="true" hidden="false" outlineLevel="0" max="33" min="33" style="5" width="13.5"/>
    <col collapsed="false" customWidth="true" hidden="false" outlineLevel="0" max="34" min="34" style="3" width="9.54"/>
    <col collapsed="false" customWidth="false" hidden="false" outlineLevel="0" max="1025" min="35" style="3" width="11.52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194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6236</v>
      </c>
      <c r="AG3" s="10" t="n">
        <v>1002</v>
      </c>
    </row>
    <row r="4" s="17" customFormat="true" ht="43.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="30" customFormat="true" ht="19.5" hidden="false" customHeight="true" outlineLevel="0" collapsed="false">
      <c r="A5" s="18" t="n">
        <v>43132</v>
      </c>
      <c r="B5" s="19"/>
      <c r="C5" s="20" t="s">
        <v>59</v>
      </c>
      <c r="D5" s="20" t="s">
        <v>137</v>
      </c>
      <c r="E5" s="20" t="s">
        <v>120</v>
      </c>
      <c r="F5" s="21" t="n">
        <v>626194</v>
      </c>
      <c r="G5" s="22" t="s">
        <v>195</v>
      </c>
      <c r="H5" s="23"/>
      <c r="I5" s="23"/>
      <c r="J5" s="23"/>
      <c r="K5" s="23" t="n">
        <v>79.5</v>
      </c>
      <c r="L5" s="24"/>
      <c r="M5" s="25" t="n">
        <f aca="false">SUM(H5:J5,K5/1.12)</f>
        <v>70.9821428571429</v>
      </c>
      <c r="N5" s="25" t="n">
        <f aca="false">K5/1.12*0.12</f>
        <v>8.51785714285714</v>
      </c>
      <c r="O5" s="25" t="n">
        <f aca="false">-SUM(I5:J5,K5/1.12)*L5</f>
        <v>-0</v>
      </c>
      <c r="P5" s="25"/>
      <c r="Q5" s="25"/>
      <c r="R5" s="25"/>
      <c r="S5" s="25"/>
      <c r="T5" s="26" t="n">
        <v>70.98</v>
      </c>
      <c r="U5" s="26"/>
      <c r="V5" s="26"/>
      <c r="W5" s="26"/>
      <c r="X5" s="26"/>
      <c r="Y5" s="31"/>
      <c r="Z5" s="25"/>
      <c r="AA5" s="25"/>
      <c r="AB5" s="25"/>
      <c r="AC5" s="25"/>
      <c r="AD5" s="25"/>
      <c r="AE5" s="25"/>
      <c r="AF5" s="25"/>
      <c r="AG5" s="25" t="n">
        <f aca="false">-SUM(N5:AF5)</f>
        <v>-79.4978571428571</v>
      </c>
      <c r="AH5" s="29" t="n">
        <f aca="false">SUM(H5:K5)+AG5+O5</f>
        <v>0.00214285714285722</v>
      </c>
    </row>
    <row r="6" s="30" customFormat="true" ht="19.5" hidden="false" customHeight="true" outlineLevel="0" collapsed="false">
      <c r="A6" s="18" t="n">
        <v>43132</v>
      </c>
      <c r="B6" s="19"/>
      <c r="C6" s="20" t="s">
        <v>51</v>
      </c>
      <c r="D6" s="20" t="s">
        <v>52</v>
      </c>
      <c r="E6" s="20" t="s">
        <v>39</v>
      </c>
      <c r="F6" s="21" t="n">
        <v>28374</v>
      </c>
      <c r="G6" s="22" t="s">
        <v>196</v>
      </c>
      <c r="H6" s="23"/>
      <c r="I6" s="23"/>
      <c r="J6" s="23"/>
      <c r="K6" s="23" t="n">
        <v>183.75</v>
      </c>
      <c r="L6" s="24"/>
      <c r="M6" s="25" t="n">
        <f aca="false">SUM(H6:J6,K6/1.12)</f>
        <v>164.0625</v>
      </c>
      <c r="N6" s="25" t="n">
        <f aca="false">K6/1.12*0.12</f>
        <v>19.6875</v>
      </c>
      <c r="O6" s="25" t="n">
        <f aca="false">-SUM(I6:J6,K6/1.12)*L6</f>
        <v>-0</v>
      </c>
      <c r="P6" s="25"/>
      <c r="Q6" s="25" t="n">
        <v>164.06</v>
      </c>
      <c r="R6" s="25"/>
      <c r="S6" s="25"/>
      <c r="T6" s="26"/>
      <c r="U6" s="26"/>
      <c r="V6" s="26"/>
      <c r="W6" s="26"/>
      <c r="X6" s="26"/>
      <c r="Y6" s="31"/>
      <c r="Z6" s="25"/>
      <c r="AA6" s="25"/>
      <c r="AB6" s="25"/>
      <c r="AC6" s="25"/>
      <c r="AD6" s="25"/>
      <c r="AE6" s="25"/>
      <c r="AF6" s="25"/>
      <c r="AG6" s="25" t="n">
        <f aca="false">-SUM(N6:AF6)</f>
        <v>-183.7475</v>
      </c>
      <c r="AH6" s="29" t="n">
        <f aca="false">SUM(H6:K6)+AG6+O6</f>
        <v>0.00249999999999773</v>
      </c>
    </row>
    <row r="7" s="30" customFormat="true" ht="19.5" hidden="false" customHeight="true" outlineLevel="0" collapsed="false">
      <c r="A7" s="18" t="n">
        <v>43132</v>
      </c>
      <c r="B7" s="19"/>
      <c r="C7" s="20" t="s">
        <v>41</v>
      </c>
      <c r="D7" s="20" t="s">
        <v>88</v>
      </c>
      <c r="E7" s="20" t="s">
        <v>43</v>
      </c>
      <c r="F7" s="21" t="n">
        <v>2270</v>
      </c>
      <c r="G7" s="22" t="s">
        <v>132</v>
      </c>
      <c r="H7" s="23"/>
      <c r="I7" s="23"/>
      <c r="J7" s="23" t="n">
        <v>3340</v>
      </c>
      <c r="K7" s="23"/>
      <c r="L7" s="24"/>
      <c r="M7" s="25" t="n">
        <f aca="false">SUM(H7:J7,K7/1.12)</f>
        <v>3340</v>
      </c>
      <c r="N7" s="25" t="n">
        <f aca="false">K7/1.12*0.12</f>
        <v>0</v>
      </c>
      <c r="O7" s="25" t="n">
        <f aca="false">-SUM(I7:J7,K7/1.12)*L7</f>
        <v>-0</v>
      </c>
      <c r="P7" s="25" t="n">
        <v>3340</v>
      </c>
      <c r="Q7" s="25"/>
      <c r="R7" s="25"/>
      <c r="S7" s="25"/>
      <c r="T7" s="26"/>
      <c r="U7" s="26"/>
      <c r="V7" s="26"/>
      <c r="W7" s="26"/>
      <c r="X7" s="26"/>
      <c r="Y7" s="31"/>
      <c r="Z7" s="25"/>
      <c r="AA7" s="25"/>
      <c r="AB7" s="25"/>
      <c r="AC7" s="25"/>
      <c r="AD7" s="25"/>
      <c r="AE7" s="25"/>
      <c r="AF7" s="25"/>
      <c r="AG7" s="25" t="n">
        <f aca="false">-SUM(N7:AF7)</f>
        <v>-3340</v>
      </c>
      <c r="AH7" s="29" t="n">
        <f aca="false">SUM(H7:K7)+AG7+O7</f>
        <v>0</v>
      </c>
    </row>
    <row r="8" s="30" customFormat="true" ht="19.5" hidden="false" customHeight="true" outlineLevel="0" collapsed="false">
      <c r="A8" s="18" t="n">
        <v>43132</v>
      </c>
      <c r="B8" s="19"/>
      <c r="C8" s="20" t="s">
        <v>45</v>
      </c>
      <c r="D8" s="20"/>
      <c r="E8" s="20"/>
      <c r="F8" s="21"/>
      <c r="G8" s="22" t="s">
        <v>197</v>
      </c>
      <c r="H8" s="23" t="n">
        <v>100</v>
      </c>
      <c r="I8" s="23"/>
      <c r="J8" s="23"/>
      <c r="K8" s="23"/>
      <c r="L8" s="24"/>
      <c r="M8" s="25" t="n">
        <f aca="false">SUM(H8:J8,K8/1.12)</f>
        <v>100</v>
      </c>
      <c r="N8" s="25" t="n">
        <f aca="false">K8/1.12*0.12</f>
        <v>0</v>
      </c>
      <c r="O8" s="25" t="n">
        <f aca="false">-SUM(I8:J8,K8/1.12)*L8</f>
        <v>-0</v>
      </c>
      <c r="P8" s="25"/>
      <c r="Q8" s="25"/>
      <c r="R8" s="25"/>
      <c r="S8" s="25"/>
      <c r="T8" s="26"/>
      <c r="U8" s="26"/>
      <c r="V8" s="26"/>
      <c r="W8" s="26"/>
      <c r="X8" s="26"/>
      <c r="Y8" s="31"/>
      <c r="Z8" s="25"/>
      <c r="AA8" s="25" t="n">
        <v>100</v>
      </c>
      <c r="AB8" s="25"/>
      <c r="AC8" s="25"/>
      <c r="AD8" s="25"/>
      <c r="AE8" s="25"/>
      <c r="AF8" s="25"/>
      <c r="AG8" s="25" t="n">
        <f aca="false">-SUM(N8:AF8)</f>
        <v>-100</v>
      </c>
      <c r="AH8" s="29" t="n">
        <f aca="false">SUM(H8:K8)+AG8+O8</f>
        <v>0</v>
      </c>
    </row>
    <row r="9" s="30" customFormat="true" ht="19.5" hidden="false" customHeight="true" outlineLevel="0" collapsed="false">
      <c r="A9" s="18" t="n">
        <v>43132</v>
      </c>
      <c r="B9" s="19"/>
      <c r="C9" s="20" t="s">
        <v>180</v>
      </c>
      <c r="D9" s="20" t="s">
        <v>71</v>
      </c>
      <c r="E9" s="20" t="s">
        <v>72</v>
      </c>
      <c r="F9" s="21" t="n">
        <v>32564</v>
      </c>
      <c r="G9" s="22" t="s">
        <v>198</v>
      </c>
      <c r="H9" s="23"/>
      <c r="I9" s="23"/>
      <c r="J9" s="23"/>
      <c r="K9" s="23" t="n">
        <v>375</v>
      </c>
      <c r="L9" s="24" t="n">
        <v>0.01</v>
      </c>
      <c r="M9" s="25" t="n">
        <f aca="false">SUM(H9:J9,K9/1.12)</f>
        <v>334.821428571429</v>
      </c>
      <c r="N9" s="25" t="n">
        <f aca="false">K9/1.12*0.12</f>
        <v>40.1785714285714</v>
      </c>
      <c r="O9" s="25" t="n">
        <f aca="false">-SUM(I9:J9,K9/1.12)*L9</f>
        <v>-3.34821428571429</v>
      </c>
      <c r="P9" s="25" t="n">
        <v>334.82</v>
      </c>
      <c r="Q9" s="25"/>
      <c r="R9" s="25"/>
      <c r="S9" s="25"/>
      <c r="T9" s="26"/>
      <c r="U9" s="26"/>
      <c r="V9" s="26"/>
      <c r="W9" s="26"/>
      <c r="X9" s="26"/>
      <c r="Y9" s="31"/>
      <c r="Z9" s="25"/>
      <c r="AA9" s="25"/>
      <c r="AB9" s="25"/>
      <c r="AC9" s="25"/>
      <c r="AD9" s="25"/>
      <c r="AE9" s="25"/>
      <c r="AF9" s="25"/>
      <c r="AG9" s="25" t="n">
        <f aca="false">-SUM(N9:AF9)</f>
        <v>-371.650357142857</v>
      </c>
      <c r="AH9" s="29" t="n">
        <f aca="false">SUM(H9:K9)+AG9+O9</f>
        <v>0.00142857142855402</v>
      </c>
    </row>
    <row r="10" s="30" customFormat="true" ht="19.5" hidden="false" customHeight="true" outlineLevel="0" collapsed="false">
      <c r="A10" s="18" t="n">
        <v>43132</v>
      </c>
      <c r="B10" s="19"/>
      <c r="C10" s="20" t="s">
        <v>199</v>
      </c>
      <c r="D10" s="20" t="s">
        <v>200</v>
      </c>
      <c r="E10" s="20" t="s">
        <v>201</v>
      </c>
      <c r="F10" s="21" t="n">
        <v>7475</v>
      </c>
      <c r="G10" s="22" t="s">
        <v>202</v>
      </c>
      <c r="H10" s="23"/>
      <c r="I10" s="23"/>
      <c r="J10" s="23"/>
      <c r="K10" s="23" t="n">
        <v>492</v>
      </c>
      <c r="L10" s="24" t="n">
        <v>0.01</v>
      </c>
      <c r="M10" s="25" t="n">
        <f aca="false">SUM(H10:J10,K10/1.12)</f>
        <v>439.285714285714</v>
      </c>
      <c r="N10" s="25" t="n">
        <f aca="false">K10/1.12*0.12</f>
        <v>52.7142857142857</v>
      </c>
      <c r="O10" s="25" t="n">
        <f aca="false">-SUM(I10:J10,K10/1.12)*L10</f>
        <v>-4.39285714285714</v>
      </c>
      <c r="P10" s="25" t="n">
        <v>439.29</v>
      </c>
      <c r="Q10" s="25"/>
      <c r="R10" s="25"/>
      <c r="S10" s="25"/>
      <c r="T10" s="26"/>
      <c r="U10" s="26"/>
      <c r="V10" s="26"/>
      <c r="W10" s="26"/>
      <c r="X10" s="26"/>
      <c r="Y10" s="31"/>
      <c r="Z10" s="25"/>
      <c r="AA10" s="25"/>
      <c r="AB10" s="25"/>
      <c r="AC10" s="25"/>
      <c r="AD10" s="25"/>
      <c r="AE10" s="25"/>
      <c r="AF10" s="25"/>
      <c r="AG10" s="25" t="n">
        <f aca="false">-SUM(N10:AF10)</f>
        <v>-487.611428571429</v>
      </c>
      <c r="AH10" s="29" t="n">
        <f aca="false">SUM(H10:K10)+AG10+O10</f>
        <v>-0.004285714285718</v>
      </c>
    </row>
    <row r="11" s="30" customFormat="true" ht="19.5" hidden="false" customHeight="true" outlineLevel="0" collapsed="false">
      <c r="A11" s="18" t="n">
        <v>43132</v>
      </c>
      <c r="B11" s="19"/>
      <c r="C11" s="20" t="s">
        <v>203</v>
      </c>
      <c r="D11" s="20" t="s">
        <v>204</v>
      </c>
      <c r="E11" s="20" t="s">
        <v>205</v>
      </c>
      <c r="F11" s="21" t="n">
        <v>24503</v>
      </c>
      <c r="G11" s="22" t="s">
        <v>206</v>
      </c>
      <c r="H11" s="23"/>
      <c r="I11" s="23"/>
      <c r="J11" s="23"/>
      <c r="K11" s="23" t="n">
        <v>1283.53</v>
      </c>
      <c r="L11" s="24"/>
      <c r="M11" s="25" t="n">
        <f aca="false">SUM(H11:J11,K11/1.12)</f>
        <v>1146.00892857143</v>
      </c>
      <c r="N11" s="25" t="n">
        <f aca="false">K11/1.12*0.12</f>
        <v>137.521071428571</v>
      </c>
      <c r="O11" s="25" t="n">
        <f aca="false">-SUM(I11:J11,K11/1.12)*L11</f>
        <v>-0</v>
      </c>
      <c r="P11" s="25" t="n">
        <v>1146.01</v>
      </c>
      <c r="Q11" s="25"/>
      <c r="R11" s="25"/>
      <c r="S11" s="25"/>
      <c r="T11" s="26"/>
      <c r="U11" s="26"/>
      <c r="V11" s="26"/>
      <c r="W11" s="26"/>
      <c r="X11" s="26"/>
      <c r="Y11" s="31"/>
      <c r="Z11" s="25"/>
      <c r="AA11" s="25"/>
      <c r="AB11" s="25"/>
      <c r="AC11" s="25"/>
      <c r="AD11" s="25"/>
      <c r="AE11" s="25"/>
      <c r="AF11" s="25"/>
      <c r="AG11" s="25" t="n">
        <f aca="false">-SUM(N11:AF11)</f>
        <v>-1283.53107142857</v>
      </c>
      <c r="AH11" s="29" t="n">
        <f aca="false">SUM(H11:K11)+AG11+O11</f>
        <v>-0.0010714285715494</v>
      </c>
    </row>
    <row r="12" s="30" customFormat="true" ht="19.5" hidden="false" customHeight="true" outlineLevel="0" collapsed="false">
      <c r="A12" s="18" t="n">
        <v>43132</v>
      </c>
      <c r="B12" s="19"/>
      <c r="C12" s="20" t="s">
        <v>63</v>
      </c>
      <c r="D12" s="20" t="s">
        <v>64</v>
      </c>
      <c r="E12" s="20" t="s">
        <v>65</v>
      </c>
      <c r="F12" s="21" t="n">
        <v>81018</v>
      </c>
      <c r="G12" s="22" t="s">
        <v>207</v>
      </c>
      <c r="H12" s="23"/>
      <c r="I12" s="23"/>
      <c r="J12" s="23" t="n">
        <v>566.9</v>
      </c>
      <c r="K12" s="23"/>
      <c r="L12" s="24" t="n">
        <v>0.01</v>
      </c>
      <c r="M12" s="25" t="n">
        <f aca="false">SUM(H12:J12,K12/1.12)</f>
        <v>566.9</v>
      </c>
      <c r="N12" s="25" t="n">
        <f aca="false">K12/1.12*0.12</f>
        <v>0</v>
      </c>
      <c r="O12" s="25" t="n">
        <f aca="false">-SUM(I12:J12,K12/1.12)*L12</f>
        <v>-5.669</v>
      </c>
      <c r="P12" s="25" t="n">
        <v>566.9</v>
      </c>
      <c r="Q12" s="25"/>
      <c r="R12" s="25"/>
      <c r="S12" s="25"/>
      <c r="T12" s="26"/>
      <c r="U12" s="26"/>
      <c r="V12" s="26"/>
      <c r="W12" s="26"/>
      <c r="X12" s="26"/>
      <c r="Y12" s="31"/>
      <c r="Z12" s="25"/>
      <c r="AA12" s="25"/>
      <c r="AB12" s="25"/>
      <c r="AC12" s="25"/>
      <c r="AD12" s="25"/>
      <c r="AE12" s="25"/>
      <c r="AF12" s="25"/>
      <c r="AG12" s="25" t="n">
        <f aca="false">-SUM(N12:AF12)</f>
        <v>-561.231</v>
      </c>
      <c r="AH12" s="29" t="n">
        <f aca="false">SUM(H12:K12)+AG12+O12</f>
        <v>0</v>
      </c>
    </row>
    <row r="13" s="30" customFormat="true" ht="21.75" hidden="false" customHeight="true" outlineLevel="0" collapsed="false">
      <c r="A13" s="18" t="n">
        <v>43132</v>
      </c>
      <c r="B13" s="19"/>
      <c r="C13" s="20" t="s">
        <v>63</v>
      </c>
      <c r="D13" s="20" t="s">
        <v>64</v>
      </c>
      <c r="E13" s="20" t="s">
        <v>65</v>
      </c>
      <c r="F13" s="21" t="n">
        <v>81018</v>
      </c>
      <c r="G13" s="22" t="s">
        <v>208</v>
      </c>
      <c r="H13" s="23"/>
      <c r="I13" s="23"/>
      <c r="J13" s="23"/>
      <c r="K13" s="23" t="n">
        <f aca="false">899.82+107.98</f>
        <v>1007.8</v>
      </c>
      <c r="L13" s="24" t="n">
        <v>0.01</v>
      </c>
      <c r="M13" s="25" t="n">
        <f aca="false">SUM(H13:J13,K13/1.12)</f>
        <v>899.821428571429</v>
      </c>
      <c r="N13" s="25" t="n">
        <f aca="false">K13/1.12*0.12</f>
        <v>107.978571428571</v>
      </c>
      <c r="O13" s="25" t="n">
        <f aca="false">-SUM(I13:J13,K13/1.12)*L13</f>
        <v>-8.99821428571429</v>
      </c>
      <c r="P13" s="25" t="n">
        <v>899.82</v>
      </c>
      <c r="Q13" s="25"/>
      <c r="R13" s="25"/>
      <c r="S13" s="25"/>
      <c r="T13" s="26"/>
      <c r="U13" s="26"/>
      <c r="V13" s="26"/>
      <c r="W13" s="26"/>
      <c r="X13" s="26"/>
      <c r="Y13" s="31"/>
      <c r="Z13" s="25"/>
      <c r="AA13" s="25"/>
      <c r="AB13" s="25"/>
      <c r="AC13" s="25"/>
      <c r="AD13" s="25"/>
      <c r="AE13" s="25"/>
      <c r="AF13" s="25"/>
      <c r="AG13" s="25" t="n">
        <f aca="false">-SUM(N13:AF13)</f>
        <v>-998.800357142857</v>
      </c>
      <c r="AH13" s="29" t="n">
        <f aca="false">SUM(H13:K13)+AG13+O13</f>
        <v>0.0014285714286455</v>
      </c>
    </row>
    <row r="14" s="30" customFormat="true" ht="22.5" hidden="false" customHeight="true" outlineLevel="0" collapsed="false">
      <c r="A14" s="18" t="n">
        <v>43132</v>
      </c>
      <c r="B14" s="19"/>
      <c r="C14" s="20" t="s">
        <v>68</v>
      </c>
      <c r="D14" s="20"/>
      <c r="E14" s="20"/>
      <c r="F14" s="21"/>
      <c r="G14" s="22" t="s">
        <v>209</v>
      </c>
      <c r="H14" s="23" t="n">
        <v>140</v>
      </c>
      <c r="I14" s="23"/>
      <c r="J14" s="23"/>
      <c r="K14" s="23"/>
      <c r="L14" s="24"/>
      <c r="M14" s="25" t="n">
        <f aca="false">SUM(H14:J14,K14/1.12)</f>
        <v>140</v>
      </c>
      <c r="N14" s="25" t="n">
        <f aca="false">K14/1.12*0.12</f>
        <v>0</v>
      </c>
      <c r="O14" s="25" t="n">
        <f aca="false">-SUM(I14:J14,K14/1.12)*L14</f>
        <v>-0</v>
      </c>
      <c r="P14" s="25"/>
      <c r="Q14" s="25"/>
      <c r="R14" s="25"/>
      <c r="S14" s="25"/>
      <c r="T14" s="26"/>
      <c r="U14" s="26"/>
      <c r="V14" s="26"/>
      <c r="W14" s="26"/>
      <c r="X14" s="26"/>
      <c r="Y14" s="31"/>
      <c r="Z14" s="25"/>
      <c r="AA14" s="25" t="n">
        <v>140</v>
      </c>
      <c r="AB14" s="25"/>
      <c r="AC14" s="25"/>
      <c r="AD14" s="25"/>
      <c r="AE14" s="25"/>
      <c r="AF14" s="25"/>
      <c r="AG14" s="25" t="n">
        <f aca="false">-SUM(N14:AF14)</f>
        <v>-140</v>
      </c>
      <c r="AH14" s="29" t="n">
        <f aca="false">SUM(H14:K14)+AG14+O14</f>
        <v>0</v>
      </c>
    </row>
    <row r="15" s="30" customFormat="true" ht="19.5" hidden="false" customHeight="true" outlineLevel="0" collapsed="false">
      <c r="A15" s="18" t="n">
        <v>43132</v>
      </c>
      <c r="B15" s="19"/>
      <c r="C15" s="20" t="s">
        <v>210</v>
      </c>
      <c r="D15" s="20" t="s">
        <v>211</v>
      </c>
      <c r="E15" s="20" t="s">
        <v>120</v>
      </c>
      <c r="F15" s="21" t="n">
        <v>41165</v>
      </c>
      <c r="G15" s="22" t="s">
        <v>212</v>
      </c>
      <c r="H15" s="23"/>
      <c r="I15" s="23"/>
      <c r="J15" s="23"/>
      <c r="K15" s="23" t="n">
        <v>350</v>
      </c>
      <c r="L15" s="24"/>
      <c r="M15" s="25" t="n">
        <f aca="false">SUM(H15:J15,K15/1.12)</f>
        <v>312.5</v>
      </c>
      <c r="N15" s="25" t="n">
        <f aca="false">K15/1.12*0.12</f>
        <v>37.5</v>
      </c>
      <c r="O15" s="25" t="n">
        <f aca="false">-SUM(I15:J15,K15/1.12)*L15</f>
        <v>-0</v>
      </c>
      <c r="P15" s="25"/>
      <c r="Q15" s="25"/>
      <c r="R15" s="25"/>
      <c r="S15" s="25"/>
      <c r="T15" s="26"/>
      <c r="U15" s="26"/>
      <c r="V15" s="26"/>
      <c r="W15" s="26"/>
      <c r="X15" s="26"/>
      <c r="Y15" s="31" t="n">
        <v>312.5</v>
      </c>
      <c r="Z15" s="25"/>
      <c r="AA15" s="25"/>
      <c r="AB15" s="25"/>
      <c r="AC15" s="25"/>
      <c r="AD15" s="25"/>
      <c r="AE15" s="25"/>
      <c r="AF15" s="25"/>
      <c r="AG15" s="25" t="n">
        <f aca="false">-SUM(N15:AF15)</f>
        <v>-350</v>
      </c>
      <c r="AH15" s="29" t="n">
        <f aca="false">SUM(H15:K15)+AG15+O15</f>
        <v>0</v>
      </c>
    </row>
    <row r="16" s="30" customFormat="true" ht="19.5" hidden="false" customHeight="true" outlineLevel="0" collapsed="false">
      <c r="A16" s="18" t="n">
        <v>43133</v>
      </c>
      <c r="B16" s="19"/>
      <c r="C16" s="20" t="s">
        <v>59</v>
      </c>
      <c r="D16" s="20" t="s">
        <v>137</v>
      </c>
      <c r="E16" s="20" t="s">
        <v>120</v>
      </c>
      <c r="F16" s="21" t="n">
        <v>626673</v>
      </c>
      <c r="G16" s="22" t="s">
        <v>213</v>
      </c>
      <c r="H16" s="23"/>
      <c r="I16" s="23"/>
      <c r="J16" s="23"/>
      <c r="K16" s="23" t="n">
        <v>51.75</v>
      </c>
      <c r="L16" s="24"/>
      <c r="M16" s="25" t="n">
        <f aca="false">SUM(H16:J16,K16/1.12)</f>
        <v>46.2053571428571</v>
      </c>
      <c r="N16" s="25" t="n">
        <f aca="false">K16/1.12*0.12</f>
        <v>5.54464285714286</v>
      </c>
      <c r="O16" s="25" t="n">
        <f aca="false">-SUM(I16:J16,K16/1.12)*L16</f>
        <v>-0</v>
      </c>
      <c r="P16" s="25"/>
      <c r="Q16" s="25"/>
      <c r="R16" s="25"/>
      <c r="S16" s="25"/>
      <c r="T16" s="26"/>
      <c r="U16" s="26"/>
      <c r="V16" s="26"/>
      <c r="W16" s="26" t="n">
        <v>46.21</v>
      </c>
      <c r="X16" s="26"/>
      <c r="Y16" s="31"/>
      <c r="Z16" s="25"/>
      <c r="AA16" s="25"/>
      <c r="AB16" s="25"/>
      <c r="AC16" s="25"/>
      <c r="AD16" s="25"/>
      <c r="AE16" s="25"/>
      <c r="AF16" s="25"/>
      <c r="AG16" s="25" t="n">
        <f aca="false">-SUM(N16:AF16)</f>
        <v>-51.7546428571429</v>
      </c>
      <c r="AH16" s="29" t="n">
        <f aca="false">SUM(H16:K16)+AG16+O16</f>
        <v>-0.00464285714285495</v>
      </c>
    </row>
    <row r="17" s="30" customFormat="true" ht="19.5" hidden="false" customHeight="true" outlineLevel="0" collapsed="false">
      <c r="A17" s="18" t="n">
        <v>43133</v>
      </c>
      <c r="B17" s="19"/>
      <c r="C17" s="20" t="s">
        <v>59</v>
      </c>
      <c r="D17" s="20" t="s">
        <v>137</v>
      </c>
      <c r="E17" s="20" t="s">
        <v>120</v>
      </c>
      <c r="F17" s="21" t="n">
        <v>626673</v>
      </c>
      <c r="G17" s="22" t="s">
        <v>214</v>
      </c>
      <c r="H17" s="23"/>
      <c r="I17" s="23"/>
      <c r="J17" s="23"/>
      <c r="K17" s="23" t="n">
        <v>28</v>
      </c>
      <c r="L17" s="24"/>
      <c r="M17" s="25" t="n">
        <f aca="false">SUM(H17:J17,K17/1.12)</f>
        <v>25</v>
      </c>
      <c r="N17" s="25" t="n">
        <f aca="false">K17/1.12*0.12</f>
        <v>3</v>
      </c>
      <c r="O17" s="25" t="n">
        <f aca="false">-SUM(I17:J17,K17/1.12)*L17</f>
        <v>-0</v>
      </c>
      <c r="P17" s="25"/>
      <c r="Q17" s="25"/>
      <c r="R17" s="25"/>
      <c r="S17" s="25"/>
      <c r="T17" s="26"/>
      <c r="U17" s="26"/>
      <c r="V17" s="26"/>
      <c r="W17" s="26"/>
      <c r="X17" s="26"/>
      <c r="Y17" s="31"/>
      <c r="Z17" s="25" t="n">
        <v>25</v>
      </c>
      <c r="AA17" s="25"/>
      <c r="AB17" s="25"/>
      <c r="AC17" s="25"/>
      <c r="AD17" s="25"/>
      <c r="AE17" s="25"/>
      <c r="AF17" s="25"/>
      <c r="AG17" s="25" t="n">
        <f aca="false">-SUM(N17:AF17)</f>
        <v>-28</v>
      </c>
      <c r="AH17" s="29" t="n">
        <f aca="false">SUM(H17:K17)+AG17+O17</f>
        <v>0</v>
      </c>
    </row>
    <row r="18" s="30" customFormat="true" ht="24.75" hidden="false" customHeight="true" outlineLevel="0" collapsed="false">
      <c r="A18" s="18" t="n">
        <v>43133</v>
      </c>
      <c r="B18" s="19"/>
      <c r="C18" s="20" t="s">
        <v>59</v>
      </c>
      <c r="D18" s="20" t="s">
        <v>137</v>
      </c>
      <c r="E18" s="20" t="s">
        <v>120</v>
      </c>
      <c r="F18" s="21" t="n">
        <v>626673</v>
      </c>
      <c r="G18" s="22" t="s">
        <v>215</v>
      </c>
      <c r="H18" s="23"/>
      <c r="I18" s="23"/>
      <c r="J18" s="23"/>
      <c r="K18" s="23" t="n">
        <f aca="false">3.75+14.5+220</f>
        <v>238.25</v>
      </c>
      <c r="L18" s="24"/>
      <c r="M18" s="25" t="n">
        <f aca="false">SUM(H18:J18,K18/1.12)</f>
        <v>212.723214285714</v>
      </c>
      <c r="N18" s="25" t="n">
        <f aca="false">K18/1.12*0.12</f>
        <v>25.5267857142857</v>
      </c>
      <c r="O18" s="25" t="n">
        <f aca="false">-SUM(I18:J18,K18/1.12)*L18</f>
        <v>-0</v>
      </c>
      <c r="P18" s="25"/>
      <c r="Q18" s="25"/>
      <c r="R18" s="25"/>
      <c r="S18" s="25"/>
      <c r="T18" s="26" t="n">
        <v>212.72</v>
      </c>
      <c r="U18" s="26"/>
      <c r="V18" s="26"/>
      <c r="W18" s="26"/>
      <c r="X18" s="26"/>
      <c r="Y18" s="31"/>
      <c r="Z18" s="25"/>
      <c r="AA18" s="25"/>
      <c r="AB18" s="25"/>
      <c r="AC18" s="25"/>
      <c r="AD18" s="25"/>
      <c r="AE18" s="25"/>
      <c r="AF18" s="25"/>
      <c r="AG18" s="25" t="n">
        <f aca="false">-SUM(N18:AF18)</f>
        <v>-238.246785714286</v>
      </c>
      <c r="AH18" s="29" t="n">
        <f aca="false">SUM(H18:K18)+AG18+O18</f>
        <v>0.00321428571427873</v>
      </c>
    </row>
    <row r="19" s="30" customFormat="true" ht="19.5" hidden="false" customHeight="true" outlineLevel="0" collapsed="false">
      <c r="A19" s="18" t="n">
        <v>43134</v>
      </c>
      <c r="B19" s="19"/>
      <c r="C19" s="20" t="s">
        <v>41</v>
      </c>
      <c r="D19" s="20" t="s">
        <v>88</v>
      </c>
      <c r="E19" s="20" t="s">
        <v>43</v>
      </c>
      <c r="F19" s="21" t="n">
        <v>2273</v>
      </c>
      <c r="G19" s="22" t="s">
        <v>172</v>
      </c>
      <c r="H19" s="23"/>
      <c r="I19" s="23"/>
      <c r="J19" s="23" t="n">
        <v>680</v>
      </c>
      <c r="K19" s="23"/>
      <c r="L19" s="24"/>
      <c r="M19" s="25" t="n">
        <f aca="false">SUM(H19:J19,K19/1.12)</f>
        <v>680</v>
      </c>
      <c r="N19" s="25" t="n">
        <f aca="false">K19/1.12*0.12</f>
        <v>0</v>
      </c>
      <c r="O19" s="25" t="n">
        <f aca="false">-SUM(I19:J19,K19/1.12)*L19</f>
        <v>-0</v>
      </c>
      <c r="P19" s="25" t="n">
        <v>680</v>
      </c>
      <c r="Q19" s="25"/>
      <c r="R19" s="25"/>
      <c r="S19" s="25"/>
      <c r="T19" s="26"/>
      <c r="U19" s="26"/>
      <c r="V19" s="26"/>
      <c r="W19" s="26"/>
      <c r="X19" s="26"/>
      <c r="Y19" s="31"/>
      <c r="Z19" s="25"/>
      <c r="AA19" s="25"/>
      <c r="AB19" s="25"/>
      <c r="AC19" s="25"/>
      <c r="AD19" s="25"/>
      <c r="AE19" s="25"/>
      <c r="AF19" s="25"/>
      <c r="AG19" s="25" t="n">
        <f aca="false">-SUM(N19:AF19)</f>
        <v>-680</v>
      </c>
      <c r="AH19" s="29" t="n">
        <f aca="false">SUM(H19:K19)+AG19+O19</f>
        <v>0</v>
      </c>
    </row>
    <row r="20" s="30" customFormat="true" ht="19.5" hidden="false" customHeight="true" outlineLevel="0" collapsed="false">
      <c r="A20" s="18" t="n">
        <v>43134</v>
      </c>
      <c r="B20" s="19"/>
      <c r="C20" s="20" t="s">
        <v>216</v>
      </c>
      <c r="D20" s="20" t="s">
        <v>217</v>
      </c>
      <c r="E20" s="20" t="s">
        <v>175</v>
      </c>
      <c r="F20" s="21" t="n">
        <v>1523</v>
      </c>
      <c r="G20" s="22" t="s">
        <v>218</v>
      </c>
      <c r="H20" s="23"/>
      <c r="I20" s="23"/>
      <c r="J20" s="23"/>
      <c r="K20" s="23" t="n">
        <v>1320</v>
      </c>
      <c r="L20" s="24" t="n">
        <v>0.01</v>
      </c>
      <c r="M20" s="25" t="n">
        <f aca="false">SUM(H20:J20,K20/1.12)</f>
        <v>1178.57142857143</v>
      </c>
      <c r="N20" s="25" t="n">
        <f aca="false">K20/1.12*0.12</f>
        <v>141.428571428571</v>
      </c>
      <c r="O20" s="25" t="n">
        <f aca="false">-SUM(I20:J20,K20/1.12)*L20</f>
        <v>-11.7857142857143</v>
      </c>
      <c r="P20" s="25" t="n">
        <v>1178.57</v>
      </c>
      <c r="Q20" s="25"/>
      <c r="R20" s="25"/>
      <c r="S20" s="25"/>
      <c r="T20" s="26"/>
      <c r="U20" s="26"/>
      <c r="V20" s="26"/>
      <c r="W20" s="26"/>
      <c r="X20" s="26"/>
      <c r="Y20" s="31"/>
      <c r="Z20" s="25"/>
      <c r="AA20" s="25"/>
      <c r="AB20" s="25"/>
      <c r="AC20" s="25"/>
      <c r="AD20" s="25"/>
      <c r="AE20" s="25"/>
      <c r="AF20" s="25"/>
      <c r="AG20" s="25" t="n">
        <f aca="false">-SUM(N20:AF20)</f>
        <v>-1308.21285714286</v>
      </c>
      <c r="AH20" s="29" t="n">
        <f aca="false">SUM(H20:K20)+AG20+O20</f>
        <v>0.00142857142866859</v>
      </c>
    </row>
    <row r="21" s="30" customFormat="true" ht="19.5" hidden="false" customHeight="true" outlineLevel="0" collapsed="false">
      <c r="A21" s="33" t="n">
        <v>43134</v>
      </c>
      <c r="B21" s="34"/>
      <c r="C21" s="36" t="s">
        <v>174</v>
      </c>
      <c r="D21" s="36"/>
      <c r="E21" s="36" t="s">
        <v>175</v>
      </c>
      <c r="F21" s="37" t="n">
        <v>21936</v>
      </c>
      <c r="G21" s="38" t="s">
        <v>219</v>
      </c>
      <c r="H21" s="39" t="n">
        <v>308</v>
      </c>
      <c r="I21" s="39"/>
      <c r="J21" s="39"/>
      <c r="K21" s="39"/>
      <c r="L21" s="40"/>
      <c r="M21" s="41" t="n">
        <f aca="false">SUM(H21:J21,K21/1.12)</f>
        <v>308</v>
      </c>
      <c r="N21" s="41" t="n">
        <f aca="false">K21/1.12*0.12</f>
        <v>0</v>
      </c>
      <c r="O21" s="41" t="n">
        <f aca="false">-SUM(I21:J21,K21/1.12)*L21</f>
        <v>-0</v>
      </c>
      <c r="P21" s="41"/>
      <c r="Q21" s="41"/>
      <c r="R21" s="41"/>
      <c r="S21" s="41"/>
      <c r="T21" s="42"/>
      <c r="U21" s="42"/>
      <c r="V21" s="42"/>
      <c r="W21" s="42"/>
      <c r="X21" s="42"/>
      <c r="Y21" s="41"/>
      <c r="Z21" s="41"/>
      <c r="AA21" s="41" t="n">
        <v>308</v>
      </c>
      <c r="AB21" s="41"/>
      <c r="AC21" s="41"/>
      <c r="AD21" s="41"/>
      <c r="AE21" s="41"/>
      <c r="AF21" s="41"/>
      <c r="AG21" s="41" t="n">
        <f aca="false">-SUM(N21:AF21)</f>
        <v>-308</v>
      </c>
      <c r="AH21" s="45" t="n">
        <f aca="false">SUM(H21:K21)+AG21+O21</f>
        <v>0</v>
      </c>
    </row>
    <row r="22" s="30" customFormat="true" ht="18" hidden="false" customHeight="true" outlineLevel="0" collapsed="false">
      <c r="A22" s="18" t="n">
        <v>43133</v>
      </c>
      <c r="B22" s="19"/>
      <c r="C22" s="20" t="s">
        <v>51</v>
      </c>
      <c r="D22" s="20" t="s">
        <v>52</v>
      </c>
      <c r="E22" s="20" t="s">
        <v>39</v>
      </c>
      <c r="F22" s="21" t="n">
        <v>28337</v>
      </c>
      <c r="G22" s="21" t="s">
        <v>220</v>
      </c>
      <c r="H22" s="23"/>
      <c r="I22" s="23"/>
      <c r="J22" s="23"/>
      <c r="K22" s="23" t="n">
        <v>191.98</v>
      </c>
      <c r="L22" s="24"/>
      <c r="M22" s="25" t="n">
        <f aca="false">SUM(H22:J22,K22/1.12)</f>
        <v>171.410714285714</v>
      </c>
      <c r="N22" s="25" t="n">
        <f aca="false">K22/1.12*0.12</f>
        <v>20.5692857142857</v>
      </c>
      <c r="O22" s="25" t="n">
        <f aca="false">-SUM(I22:J22,K22/1.12)*L22</f>
        <v>-0</v>
      </c>
      <c r="P22" s="25" t="n">
        <v>171.41</v>
      </c>
      <c r="Q22" s="25"/>
      <c r="R22" s="25"/>
      <c r="S22" s="25"/>
      <c r="T22" s="26"/>
      <c r="U22" s="26"/>
      <c r="V22" s="26"/>
      <c r="W22" s="26"/>
      <c r="X22" s="26"/>
      <c r="Y22" s="31"/>
      <c r="Z22" s="25"/>
      <c r="AA22" s="25"/>
      <c r="AB22" s="25"/>
      <c r="AC22" s="25"/>
      <c r="AD22" s="25"/>
      <c r="AE22" s="25"/>
      <c r="AF22" s="25"/>
      <c r="AG22" s="25" t="n">
        <f aca="false">-SUM(N22:AF22)</f>
        <v>-191.979285714286</v>
      </c>
      <c r="AH22" s="29" t="n">
        <f aca="false">SUM(H22:K22)+AG22+O22</f>
        <v>0.000714285714281004</v>
      </c>
    </row>
    <row r="23" s="30" customFormat="true" ht="24.75" hidden="false" customHeight="true" outlineLevel="0" collapsed="false">
      <c r="A23" s="18" t="n">
        <v>43134</v>
      </c>
      <c r="B23" s="19"/>
      <c r="C23" s="20" t="s">
        <v>63</v>
      </c>
      <c r="D23" s="20" t="s">
        <v>64</v>
      </c>
      <c r="E23" s="20" t="s">
        <v>65</v>
      </c>
      <c r="F23" s="21" t="n">
        <v>93699</v>
      </c>
      <c r="G23" s="22" t="s">
        <v>221</v>
      </c>
      <c r="H23" s="23"/>
      <c r="I23" s="23"/>
      <c r="J23" s="23"/>
      <c r="K23" s="23" t="n">
        <f aca="false">647.32+77.68</f>
        <v>725</v>
      </c>
      <c r="L23" s="24"/>
      <c r="M23" s="25" t="n">
        <f aca="false">SUM(H23:J23,K23/1.12)</f>
        <v>647.321428571429</v>
      </c>
      <c r="N23" s="25" t="n">
        <f aca="false">K23/1.12*0.12</f>
        <v>77.6785714285714</v>
      </c>
      <c r="O23" s="25" t="n">
        <f aca="false">-SUM(I23:J23,K23/1.12)*L23</f>
        <v>-0</v>
      </c>
      <c r="P23" s="25" t="n">
        <v>647.32</v>
      </c>
      <c r="Q23" s="25"/>
      <c r="R23" s="25"/>
      <c r="S23" s="25"/>
      <c r="T23" s="26"/>
      <c r="U23" s="26"/>
      <c r="V23" s="26"/>
      <c r="W23" s="26"/>
      <c r="X23" s="26"/>
      <c r="Y23" s="31"/>
      <c r="Z23" s="25"/>
      <c r="AA23" s="25"/>
      <c r="AB23" s="25"/>
      <c r="AC23" s="25"/>
      <c r="AD23" s="25"/>
      <c r="AE23" s="25"/>
      <c r="AF23" s="25"/>
      <c r="AG23" s="25" t="n">
        <f aca="false">-SUM(N23:AF23)</f>
        <v>-724.998571428572</v>
      </c>
      <c r="AH23" s="29" t="n">
        <f aca="false">SUM(H23:K23)+AG23+O23</f>
        <v>0.00142857142850517</v>
      </c>
    </row>
    <row r="24" s="30" customFormat="true" ht="19.5" hidden="false" customHeight="true" outlineLevel="0" collapsed="false">
      <c r="A24" s="18" t="n">
        <v>43134</v>
      </c>
      <c r="B24" s="19"/>
      <c r="C24" s="20" t="s">
        <v>63</v>
      </c>
      <c r="D24" s="20" t="s">
        <v>64</v>
      </c>
      <c r="E24" s="20" t="s">
        <v>65</v>
      </c>
      <c r="F24" s="21" t="n">
        <v>93699</v>
      </c>
      <c r="G24" s="22" t="s">
        <v>222</v>
      </c>
      <c r="H24" s="23"/>
      <c r="I24" s="23"/>
      <c r="J24" s="23" t="n">
        <v>637.1</v>
      </c>
      <c r="K24" s="23"/>
      <c r="L24" s="24"/>
      <c r="M24" s="25" t="n">
        <f aca="false">SUM(H24:J24,K24/1.12)</f>
        <v>637.1</v>
      </c>
      <c r="N24" s="25" t="n">
        <f aca="false">K24/1.12*0.12</f>
        <v>0</v>
      </c>
      <c r="O24" s="25" t="n">
        <f aca="false">-SUM(I24:J24,K24/1.12)*L24</f>
        <v>-0</v>
      </c>
      <c r="P24" s="25" t="n">
        <v>637.1</v>
      </c>
      <c r="Q24" s="25"/>
      <c r="R24" s="25"/>
      <c r="S24" s="25"/>
      <c r="T24" s="26"/>
      <c r="U24" s="26"/>
      <c r="V24" s="26"/>
      <c r="W24" s="26"/>
      <c r="X24" s="26"/>
      <c r="Y24" s="31"/>
      <c r="Z24" s="25"/>
      <c r="AA24" s="25"/>
      <c r="AB24" s="25"/>
      <c r="AC24" s="25"/>
      <c r="AD24" s="25"/>
      <c r="AE24" s="25"/>
      <c r="AF24" s="25"/>
      <c r="AG24" s="25" t="n">
        <f aca="false">-SUM(N24:AF24)</f>
        <v>-637.1</v>
      </c>
      <c r="AH24" s="29" t="n">
        <f aca="false">SUM(H24:K24)+AG24+O24</f>
        <v>0</v>
      </c>
    </row>
    <row r="25" s="30" customFormat="true" ht="19.5" hidden="false" customHeight="true" outlineLevel="0" collapsed="false">
      <c r="A25" s="18" t="n">
        <v>43134</v>
      </c>
      <c r="B25" s="19"/>
      <c r="C25" s="20" t="s">
        <v>51</v>
      </c>
      <c r="D25" s="20" t="s">
        <v>52</v>
      </c>
      <c r="E25" s="20" t="s">
        <v>39</v>
      </c>
      <c r="F25" s="21" t="n">
        <v>28349</v>
      </c>
      <c r="G25" s="22" t="s">
        <v>148</v>
      </c>
      <c r="H25" s="23"/>
      <c r="I25" s="23"/>
      <c r="J25" s="23"/>
      <c r="K25" s="23" t="n">
        <v>170</v>
      </c>
      <c r="L25" s="24"/>
      <c r="M25" s="25" t="n">
        <f aca="false">SUM(H25:J25,K25/1.12)</f>
        <v>151.785714285714</v>
      </c>
      <c r="N25" s="25" t="n">
        <f aca="false">K25/1.12*0.12</f>
        <v>18.2142857142857</v>
      </c>
      <c r="O25" s="25" t="n">
        <f aca="false">-SUM(I25:J25,K25/1.12)*L25</f>
        <v>-0</v>
      </c>
      <c r="P25" s="25" t="n">
        <v>151.79</v>
      </c>
      <c r="Q25" s="25"/>
      <c r="R25" s="25"/>
      <c r="S25" s="25"/>
      <c r="T25" s="26"/>
      <c r="U25" s="26"/>
      <c r="V25" s="26"/>
      <c r="W25" s="26"/>
      <c r="X25" s="26"/>
      <c r="Y25" s="31"/>
      <c r="Z25" s="25"/>
      <c r="AA25" s="25"/>
      <c r="AB25" s="25"/>
      <c r="AC25" s="25"/>
      <c r="AD25" s="25"/>
      <c r="AE25" s="25"/>
      <c r="AF25" s="25"/>
      <c r="AG25" s="25" t="n">
        <f aca="false">-SUM(N25:AF25)</f>
        <v>-170.004285714286</v>
      </c>
      <c r="AH25" s="29" t="n">
        <f aca="false">SUM(H25:K25)+AG25+O25</f>
        <v>-0.00428571428571445</v>
      </c>
    </row>
    <row r="26" s="30" customFormat="true" ht="19.5" hidden="false" customHeight="true" outlineLevel="0" collapsed="false">
      <c r="A26" s="18" t="n">
        <v>43136</v>
      </c>
      <c r="B26" s="19"/>
      <c r="C26" s="20" t="s">
        <v>63</v>
      </c>
      <c r="D26" s="20" t="s">
        <v>64</v>
      </c>
      <c r="E26" s="20" t="s">
        <v>65</v>
      </c>
      <c r="F26" s="21" t="n">
        <v>6087</v>
      </c>
      <c r="G26" s="22" t="s">
        <v>223</v>
      </c>
      <c r="H26" s="23"/>
      <c r="I26" s="23"/>
      <c r="J26" s="23"/>
      <c r="K26" s="23" t="n">
        <v>49.75</v>
      </c>
      <c r="L26" s="24"/>
      <c r="M26" s="25" t="n">
        <f aca="false">SUM(H26:J26,K26/1.12)</f>
        <v>44.4196428571429</v>
      </c>
      <c r="N26" s="25" t="n">
        <f aca="false">K26/1.12*0.12</f>
        <v>5.33035714285714</v>
      </c>
      <c r="O26" s="25" t="n">
        <f aca="false">-SUM(I26:J26,K26/1.12)*L26</f>
        <v>-0</v>
      </c>
      <c r="P26" s="25"/>
      <c r="Q26" s="25"/>
      <c r="R26" s="25"/>
      <c r="S26" s="25"/>
      <c r="T26" s="26"/>
      <c r="U26" s="26"/>
      <c r="V26" s="26"/>
      <c r="W26" s="26"/>
      <c r="X26" s="26" t="n">
        <v>44.42</v>
      </c>
      <c r="Y26" s="31"/>
      <c r="Z26" s="25"/>
      <c r="AA26" s="25"/>
      <c r="AB26" s="25"/>
      <c r="AC26" s="25"/>
      <c r="AD26" s="25"/>
      <c r="AE26" s="25"/>
      <c r="AF26" s="25"/>
      <c r="AG26" s="25" t="n">
        <f aca="false">-SUM(N26:AF26)</f>
        <v>-49.7503571428571</v>
      </c>
      <c r="AH26" s="29" t="n">
        <f aca="false">SUM(H26:K26)+AG26+O26</f>
        <v>-0.000357142857140502</v>
      </c>
    </row>
    <row r="27" s="30" customFormat="true" ht="19.5" hidden="false" customHeight="true" outlineLevel="0" collapsed="false">
      <c r="A27" s="18" t="n">
        <v>43136</v>
      </c>
      <c r="B27" s="19"/>
      <c r="C27" s="20" t="s">
        <v>224</v>
      </c>
      <c r="D27" s="20" t="s">
        <v>225</v>
      </c>
      <c r="E27" s="20" t="s">
        <v>65</v>
      </c>
      <c r="F27" s="21" t="n">
        <v>122056</v>
      </c>
      <c r="G27" s="22" t="s">
        <v>226</v>
      </c>
      <c r="H27" s="23"/>
      <c r="I27" s="23"/>
      <c r="J27" s="23"/>
      <c r="K27" s="23" t="n">
        <v>255</v>
      </c>
      <c r="L27" s="24"/>
      <c r="M27" s="25" t="n">
        <f aca="false">SUM(H27:J27,K27/1.12)</f>
        <v>227.678571428571</v>
      </c>
      <c r="N27" s="25" t="n">
        <f aca="false">K27/1.12*0.12</f>
        <v>27.3214285714286</v>
      </c>
      <c r="O27" s="25" t="n">
        <f aca="false">-SUM(I27:J27,K27/1.12)*L27</f>
        <v>-0</v>
      </c>
      <c r="P27" s="25"/>
      <c r="Q27" s="25"/>
      <c r="R27" s="25"/>
      <c r="S27" s="25"/>
      <c r="T27" s="26"/>
      <c r="U27" s="26"/>
      <c r="V27" s="26"/>
      <c r="W27" s="26"/>
      <c r="X27" s="26" t="n">
        <v>227.68</v>
      </c>
      <c r="Y27" s="31"/>
      <c r="Z27" s="25"/>
      <c r="AA27" s="25"/>
      <c r="AB27" s="25"/>
      <c r="AC27" s="25"/>
      <c r="AD27" s="25"/>
      <c r="AE27" s="25"/>
      <c r="AF27" s="25"/>
      <c r="AG27" s="25" t="n">
        <f aca="false">-SUM(N27:AF27)</f>
        <v>-255.001428571429</v>
      </c>
      <c r="AH27" s="29" t="n">
        <f aca="false">SUM(H27:K27)+AG27+O27</f>
        <v>-0.00142857142856201</v>
      </c>
    </row>
    <row r="28" s="30" customFormat="true" ht="19.5" hidden="false" customHeight="true" outlineLevel="0" collapsed="false">
      <c r="A28" s="18" t="n">
        <v>43136</v>
      </c>
      <c r="B28" s="19"/>
      <c r="C28" s="20" t="s">
        <v>96</v>
      </c>
      <c r="D28" s="20"/>
      <c r="E28" s="20"/>
      <c r="F28" s="21"/>
      <c r="G28" s="22" t="s">
        <v>227</v>
      </c>
      <c r="H28" s="23" t="n">
        <v>500</v>
      </c>
      <c r="I28" s="23"/>
      <c r="J28" s="23"/>
      <c r="K28" s="23"/>
      <c r="L28" s="24"/>
      <c r="M28" s="25" t="n">
        <f aca="false">SUM(H28:J28,K28/1.12)</f>
        <v>500</v>
      </c>
      <c r="N28" s="25" t="n">
        <f aca="false">K28/1.12*0.12</f>
        <v>0</v>
      </c>
      <c r="O28" s="25" t="n">
        <f aca="false">-SUM(I28:J28,K28/1.12)*L28</f>
        <v>-0</v>
      </c>
      <c r="P28" s="25"/>
      <c r="Q28" s="25"/>
      <c r="R28" s="25"/>
      <c r="S28" s="25"/>
      <c r="T28" s="26"/>
      <c r="U28" s="26"/>
      <c r="V28" s="26"/>
      <c r="W28" s="26"/>
      <c r="X28" s="26"/>
      <c r="Y28" s="31"/>
      <c r="Z28" s="25"/>
      <c r="AA28" s="25"/>
      <c r="AB28" s="25"/>
      <c r="AC28" s="25"/>
      <c r="AD28" s="25"/>
      <c r="AE28" s="25"/>
      <c r="AF28" s="25" t="n">
        <v>500</v>
      </c>
      <c r="AG28" s="25" t="n">
        <f aca="false">-SUM(N28:AF28)</f>
        <v>-500</v>
      </c>
      <c r="AH28" s="29" t="n">
        <f aca="false">SUM(H28:K28)+AG28+O28</f>
        <v>0</v>
      </c>
    </row>
    <row r="29" s="30" customFormat="true" ht="27" hidden="false" customHeight="true" outlineLevel="0" collapsed="false">
      <c r="A29" s="18" t="n">
        <v>43136</v>
      </c>
      <c r="B29" s="19"/>
      <c r="C29" s="20" t="s">
        <v>96</v>
      </c>
      <c r="D29" s="20"/>
      <c r="E29" s="20"/>
      <c r="F29" s="21"/>
      <c r="G29" s="22" t="s">
        <v>228</v>
      </c>
      <c r="H29" s="23" t="n">
        <v>106</v>
      </c>
      <c r="I29" s="23"/>
      <c r="J29" s="23"/>
      <c r="K29" s="23"/>
      <c r="L29" s="24"/>
      <c r="M29" s="25" t="n">
        <f aca="false">SUM(H29:J29,K29/1.12)</f>
        <v>106</v>
      </c>
      <c r="N29" s="25" t="n">
        <f aca="false">K29/1.12*0.12</f>
        <v>0</v>
      </c>
      <c r="O29" s="25" t="n">
        <f aca="false">-SUM(I29:J29,K29/1.12)*L29</f>
        <v>-0</v>
      </c>
      <c r="P29" s="25"/>
      <c r="Q29" s="25"/>
      <c r="R29" s="25"/>
      <c r="S29" s="25"/>
      <c r="T29" s="26"/>
      <c r="U29" s="26"/>
      <c r="V29" s="26"/>
      <c r="W29" s="26"/>
      <c r="X29" s="26"/>
      <c r="Y29" s="31"/>
      <c r="Z29" s="25"/>
      <c r="AA29" s="25" t="n">
        <v>106</v>
      </c>
      <c r="AB29" s="25"/>
      <c r="AC29" s="25"/>
      <c r="AD29" s="25"/>
      <c r="AE29" s="25"/>
      <c r="AF29" s="25"/>
      <c r="AG29" s="25" t="n">
        <f aca="false">-SUM(N29:AF29)</f>
        <v>-106</v>
      </c>
      <c r="AH29" s="29" t="n">
        <f aca="false">SUM(H29:K29)+AG29+O29</f>
        <v>0</v>
      </c>
    </row>
    <row r="30" s="30" customFormat="true" ht="46.5" hidden="false" customHeight="true" outlineLevel="0" collapsed="false">
      <c r="A30" s="18" t="n">
        <v>43136</v>
      </c>
      <c r="B30" s="19"/>
      <c r="C30" s="20" t="s">
        <v>68</v>
      </c>
      <c r="D30" s="20"/>
      <c r="E30" s="20"/>
      <c r="F30" s="21"/>
      <c r="G30" s="22" t="s">
        <v>229</v>
      </c>
      <c r="H30" s="23" t="n">
        <v>80</v>
      </c>
      <c r="I30" s="23"/>
      <c r="J30" s="23"/>
      <c r="K30" s="23"/>
      <c r="L30" s="24"/>
      <c r="M30" s="25" t="n">
        <f aca="false">SUM(H30:J30,K30/1.12)</f>
        <v>80</v>
      </c>
      <c r="N30" s="25" t="n">
        <f aca="false">K30/1.12*0.12</f>
        <v>0</v>
      </c>
      <c r="O30" s="25" t="n">
        <f aca="false">-SUM(I30:J30,K30/1.12)*L30</f>
        <v>-0</v>
      </c>
      <c r="P30" s="25"/>
      <c r="Q30" s="25"/>
      <c r="R30" s="25"/>
      <c r="S30" s="25"/>
      <c r="T30" s="26"/>
      <c r="U30" s="26"/>
      <c r="V30" s="26"/>
      <c r="W30" s="26"/>
      <c r="X30" s="26"/>
      <c r="Y30" s="31"/>
      <c r="Z30" s="25"/>
      <c r="AA30" s="25" t="n">
        <v>80</v>
      </c>
      <c r="AB30" s="25"/>
      <c r="AC30" s="25"/>
      <c r="AD30" s="25"/>
      <c r="AE30" s="25"/>
      <c r="AF30" s="25"/>
      <c r="AG30" s="25" t="n">
        <f aca="false">-SUM(N30:AF30)</f>
        <v>-80</v>
      </c>
      <c r="AH30" s="29" t="n">
        <f aca="false">SUM(H30:K30)+AG30+O30</f>
        <v>0</v>
      </c>
    </row>
    <row r="31" s="30" customFormat="true" ht="21.75" hidden="false" customHeight="true" outlineLevel="0" collapsed="false">
      <c r="A31" s="18" t="n">
        <v>43136</v>
      </c>
      <c r="B31" s="19"/>
      <c r="C31" s="20" t="s">
        <v>230</v>
      </c>
      <c r="D31" s="20"/>
      <c r="E31" s="20"/>
      <c r="F31" s="21"/>
      <c r="G31" s="22" t="s">
        <v>231</v>
      </c>
      <c r="H31" s="23" t="n">
        <v>2000</v>
      </c>
      <c r="I31" s="23"/>
      <c r="J31" s="23"/>
      <c r="K31" s="23"/>
      <c r="L31" s="24"/>
      <c r="M31" s="25" t="n">
        <f aca="false">SUM(H31:J31,K31/1.12)</f>
        <v>2000</v>
      </c>
      <c r="N31" s="25" t="n">
        <f aca="false">K31/1.12*0.12</f>
        <v>0</v>
      </c>
      <c r="O31" s="25" t="n">
        <f aca="false">-SUM(I31:J31,K31/1.12)*L31</f>
        <v>-0</v>
      </c>
      <c r="P31" s="25"/>
      <c r="Q31" s="25"/>
      <c r="R31" s="25"/>
      <c r="S31" s="25"/>
      <c r="T31" s="26"/>
      <c r="U31" s="26"/>
      <c r="V31" s="26"/>
      <c r="W31" s="26"/>
      <c r="X31" s="26"/>
      <c r="Y31" s="31"/>
      <c r="Z31" s="25"/>
      <c r="AA31" s="25"/>
      <c r="AB31" s="25"/>
      <c r="AC31" s="25" t="n">
        <v>2000</v>
      </c>
      <c r="AD31" s="25"/>
      <c r="AE31" s="25"/>
      <c r="AF31" s="25"/>
      <c r="AG31" s="25" t="n">
        <f aca="false">-SUM(N31:AF31)</f>
        <v>-2000</v>
      </c>
      <c r="AH31" s="29" t="n">
        <f aca="false">SUM(H31:K31)+AG31+O31</f>
        <v>0</v>
      </c>
    </row>
    <row r="32" s="30" customFormat="true" ht="19.5" hidden="false" customHeight="true" outlineLevel="0" collapsed="false">
      <c r="A32" s="18" t="n">
        <v>43136</v>
      </c>
      <c r="B32" s="19"/>
      <c r="C32" s="20" t="s">
        <v>96</v>
      </c>
      <c r="D32" s="20"/>
      <c r="E32" s="20"/>
      <c r="F32" s="21"/>
      <c r="G32" s="22" t="s">
        <v>232</v>
      </c>
      <c r="H32" s="23" t="n">
        <v>318</v>
      </c>
      <c r="I32" s="23"/>
      <c r="J32" s="23"/>
      <c r="K32" s="23"/>
      <c r="L32" s="24"/>
      <c r="M32" s="25" t="n">
        <f aca="false">SUM(H32:J32,K32/1.12)</f>
        <v>318</v>
      </c>
      <c r="N32" s="25" t="n">
        <f aca="false">K32/1.12*0.12</f>
        <v>0</v>
      </c>
      <c r="O32" s="25" t="n">
        <f aca="false">-SUM(I32:J32,K32/1.12)*L32</f>
        <v>-0</v>
      </c>
      <c r="P32" s="25"/>
      <c r="Q32" s="25"/>
      <c r="R32" s="25"/>
      <c r="S32" s="25"/>
      <c r="T32" s="26"/>
      <c r="U32" s="26"/>
      <c r="V32" s="26"/>
      <c r="W32" s="26"/>
      <c r="X32" s="26"/>
      <c r="Y32" s="31"/>
      <c r="Z32" s="25"/>
      <c r="AA32" s="25"/>
      <c r="AB32" s="25"/>
      <c r="AC32" s="25"/>
      <c r="AD32" s="25"/>
      <c r="AE32" s="25"/>
      <c r="AF32" s="25" t="n">
        <v>318</v>
      </c>
      <c r="AG32" s="25" t="n">
        <f aca="false">-SUM(N32:AF32)</f>
        <v>-318</v>
      </c>
      <c r="AH32" s="29" t="n">
        <f aca="false">SUM(H32:K32)+AG32+O32</f>
        <v>0</v>
      </c>
    </row>
    <row r="33" s="30" customFormat="true" ht="19.5" hidden="false" customHeight="true" outlineLevel="0" collapsed="false">
      <c r="A33" s="18" t="n">
        <v>43137</v>
      </c>
      <c r="B33" s="19"/>
      <c r="C33" s="20" t="s">
        <v>51</v>
      </c>
      <c r="D33" s="20" t="s">
        <v>52</v>
      </c>
      <c r="E33" s="20" t="s">
        <v>39</v>
      </c>
      <c r="F33" s="21" t="n">
        <v>29473</v>
      </c>
      <c r="G33" s="22" t="s">
        <v>233</v>
      </c>
      <c r="H33" s="23"/>
      <c r="I33" s="23"/>
      <c r="J33" s="23"/>
      <c r="K33" s="23" t="n">
        <v>133.5</v>
      </c>
      <c r="L33" s="24"/>
      <c r="M33" s="25" t="n">
        <f aca="false">SUM(H33:J33,K33/1.12)</f>
        <v>119.196428571429</v>
      </c>
      <c r="N33" s="25" t="n">
        <f aca="false">K33/1.12*0.12</f>
        <v>14.3035714285714</v>
      </c>
      <c r="O33" s="25" t="n">
        <f aca="false">-SUM(I33:J33,K33/1.12)*L33</f>
        <v>-0</v>
      </c>
      <c r="P33" s="25" t="n">
        <v>119.2</v>
      </c>
      <c r="Q33" s="25"/>
      <c r="R33" s="25"/>
      <c r="S33" s="25"/>
      <c r="T33" s="26"/>
      <c r="U33" s="26"/>
      <c r="V33" s="26"/>
      <c r="W33" s="26"/>
      <c r="X33" s="26"/>
      <c r="Y33" s="31"/>
      <c r="Z33" s="25"/>
      <c r="AA33" s="25"/>
      <c r="AB33" s="25"/>
      <c r="AC33" s="25"/>
      <c r="AD33" s="25"/>
      <c r="AE33" s="25"/>
      <c r="AF33" s="25"/>
      <c r="AG33" s="25" t="n">
        <f aca="false">-SUM(N33:AF33)</f>
        <v>-133.503571428571</v>
      </c>
      <c r="AH33" s="29" t="n">
        <f aca="false">SUM(H33:K33)+AG33+O33</f>
        <v>-0.00357142857143344</v>
      </c>
    </row>
    <row r="34" s="30" customFormat="true" ht="21.75" hidden="false" customHeight="true" outlineLevel="0" collapsed="false">
      <c r="A34" s="18" t="n">
        <v>43137</v>
      </c>
      <c r="B34" s="19"/>
      <c r="C34" s="20" t="s">
        <v>45</v>
      </c>
      <c r="D34" s="20"/>
      <c r="E34" s="20"/>
      <c r="F34" s="21"/>
      <c r="G34" s="22" t="s">
        <v>234</v>
      </c>
      <c r="H34" s="23" t="n">
        <v>250</v>
      </c>
      <c r="I34" s="23"/>
      <c r="J34" s="23"/>
      <c r="K34" s="23"/>
      <c r="L34" s="24"/>
      <c r="M34" s="25" t="n">
        <f aca="false">SUM(H34:J34,K34/1.12)</f>
        <v>250</v>
      </c>
      <c r="N34" s="25" t="n">
        <f aca="false">K34/1.12*0.12</f>
        <v>0</v>
      </c>
      <c r="O34" s="25" t="n">
        <f aca="false">-SUM(I34:J34,K34/1.12)*L34</f>
        <v>-0</v>
      </c>
      <c r="P34" s="25"/>
      <c r="Q34" s="25"/>
      <c r="R34" s="25"/>
      <c r="S34" s="25"/>
      <c r="T34" s="26"/>
      <c r="U34" s="26"/>
      <c r="V34" s="26"/>
      <c r="W34" s="26"/>
      <c r="X34" s="26"/>
      <c r="Y34" s="31"/>
      <c r="Z34" s="25"/>
      <c r="AA34" s="25"/>
      <c r="AB34" s="25" t="n">
        <v>250</v>
      </c>
      <c r="AC34" s="25"/>
      <c r="AD34" s="25"/>
      <c r="AE34" s="25"/>
      <c r="AF34" s="25"/>
      <c r="AG34" s="25" t="n">
        <f aca="false">-SUM(N34:AF34)</f>
        <v>-250</v>
      </c>
      <c r="AH34" s="29" t="n">
        <f aca="false">SUM(H34:K34)+AG34+O34</f>
        <v>0</v>
      </c>
    </row>
    <row r="35" s="30" customFormat="true" ht="22.5" hidden="false" customHeight="true" outlineLevel="0" collapsed="false">
      <c r="A35" s="18" t="n">
        <v>43138</v>
      </c>
      <c r="B35" s="19"/>
      <c r="C35" s="20" t="s">
        <v>235</v>
      </c>
      <c r="D35" s="20" t="s">
        <v>236</v>
      </c>
      <c r="E35" s="20" t="s">
        <v>237</v>
      </c>
      <c r="F35" s="21" t="n">
        <v>115222</v>
      </c>
      <c r="G35" s="22" t="s">
        <v>238</v>
      </c>
      <c r="H35" s="23"/>
      <c r="I35" s="23"/>
      <c r="J35" s="23"/>
      <c r="K35" s="23" t="n">
        <v>2500</v>
      </c>
      <c r="L35" s="24" t="n">
        <v>0.02</v>
      </c>
      <c r="M35" s="25" t="n">
        <f aca="false">SUM(H35:J35,K35/1.12)</f>
        <v>2232.14285714286</v>
      </c>
      <c r="N35" s="25" t="n">
        <f aca="false">K35/1.12*0.12</f>
        <v>267.857142857143</v>
      </c>
      <c r="O35" s="25" t="n">
        <f aca="false">-SUM(I35:J35,K35/1.12)*L35</f>
        <v>-44.6428571428571</v>
      </c>
      <c r="P35" s="25"/>
      <c r="Q35" s="25"/>
      <c r="R35" s="25"/>
      <c r="S35" s="25"/>
      <c r="T35" s="26"/>
      <c r="U35" s="26"/>
      <c r="V35" s="26"/>
      <c r="W35" s="26"/>
      <c r="X35" s="26"/>
      <c r="Y35" s="31" t="n">
        <v>2232.14</v>
      </c>
      <c r="Z35" s="25"/>
      <c r="AA35" s="25"/>
      <c r="AB35" s="25"/>
      <c r="AC35" s="25"/>
      <c r="AD35" s="25"/>
      <c r="AE35" s="25"/>
      <c r="AF35" s="25"/>
      <c r="AG35" s="25" t="n">
        <f aca="false">-SUM(N35:AF35)</f>
        <v>-2455.35428571429</v>
      </c>
      <c r="AH35" s="29" t="n">
        <f aca="false">SUM(H35:K35)+AG35+O35</f>
        <v>0.00285714285766403</v>
      </c>
    </row>
    <row r="36" s="30" customFormat="true" ht="19.5" hidden="false" customHeight="true" outlineLevel="0" collapsed="false">
      <c r="A36" s="18" t="n">
        <v>43138</v>
      </c>
      <c r="B36" s="19"/>
      <c r="C36" s="20" t="s">
        <v>51</v>
      </c>
      <c r="D36" s="20" t="s">
        <v>52</v>
      </c>
      <c r="E36" s="20" t="s">
        <v>39</v>
      </c>
      <c r="F36" s="21" t="n">
        <v>29480</v>
      </c>
      <c r="G36" s="22" t="s">
        <v>239</v>
      </c>
      <c r="H36" s="23"/>
      <c r="I36" s="23"/>
      <c r="J36" s="23"/>
      <c r="K36" s="23" t="n">
        <f aca="false">109.9+87</f>
        <v>196.9</v>
      </c>
      <c r="L36" s="24"/>
      <c r="M36" s="25" t="n">
        <f aca="false">SUM(H36:J36,K36/1.12)</f>
        <v>175.803571428571</v>
      </c>
      <c r="N36" s="25" t="n">
        <f aca="false">K36/1.12*0.12</f>
        <v>21.0964285714286</v>
      </c>
      <c r="O36" s="25" t="n">
        <f aca="false">-SUM(I36:J36,K36/1.12)*L36</f>
        <v>-0</v>
      </c>
      <c r="P36" s="25" t="n">
        <v>175.5</v>
      </c>
      <c r="Q36" s="25"/>
      <c r="R36" s="25"/>
      <c r="S36" s="25"/>
      <c r="T36" s="26"/>
      <c r="U36" s="26"/>
      <c r="V36" s="26"/>
      <c r="W36" s="26"/>
      <c r="X36" s="26"/>
      <c r="Y36" s="31"/>
      <c r="Z36" s="25"/>
      <c r="AA36" s="25"/>
      <c r="AB36" s="25"/>
      <c r="AC36" s="25"/>
      <c r="AD36" s="25"/>
      <c r="AE36" s="25"/>
      <c r="AF36" s="25"/>
      <c r="AG36" s="25" t="n">
        <f aca="false">-SUM(N36:AF36)</f>
        <v>-196.596428571429</v>
      </c>
      <c r="AH36" s="29" t="n">
        <f aca="false">SUM(H36:K36)+AG36+O36</f>
        <v>0.303571428571445</v>
      </c>
    </row>
    <row r="37" s="30" customFormat="true" ht="19.5" hidden="false" customHeight="true" outlineLevel="0" collapsed="false">
      <c r="A37" s="18" t="n">
        <v>43138</v>
      </c>
      <c r="B37" s="19"/>
      <c r="C37" s="20" t="s">
        <v>51</v>
      </c>
      <c r="D37" s="20" t="s">
        <v>52</v>
      </c>
      <c r="E37" s="20" t="s">
        <v>39</v>
      </c>
      <c r="F37" s="21" t="n">
        <v>29480</v>
      </c>
      <c r="G37" s="22" t="s">
        <v>240</v>
      </c>
      <c r="H37" s="23"/>
      <c r="I37" s="23"/>
      <c r="J37" s="23"/>
      <c r="K37" s="23" t="n">
        <v>123.59</v>
      </c>
      <c r="L37" s="24"/>
      <c r="M37" s="25" t="n">
        <f aca="false">SUM(H37:J37,K37/1.12)</f>
        <v>110.348214285714</v>
      </c>
      <c r="N37" s="25" t="n">
        <f aca="false">K37/1.12*0.12</f>
        <v>13.2417857142857</v>
      </c>
      <c r="O37" s="25" t="n">
        <f aca="false">-SUM(I37:J37,K37/1.12)*L37</f>
        <v>-0</v>
      </c>
      <c r="P37" s="25"/>
      <c r="Q37" s="25"/>
      <c r="R37" s="25"/>
      <c r="S37" s="25" t="n">
        <v>110.35</v>
      </c>
      <c r="T37" s="26"/>
      <c r="U37" s="26"/>
      <c r="V37" s="26"/>
      <c r="W37" s="26"/>
      <c r="X37" s="26"/>
      <c r="Y37" s="31"/>
      <c r="Z37" s="25"/>
      <c r="AA37" s="25"/>
      <c r="AB37" s="25"/>
      <c r="AC37" s="25"/>
      <c r="AD37" s="25"/>
      <c r="AE37" s="25"/>
      <c r="AF37" s="25"/>
      <c r="AG37" s="25" t="n">
        <f aca="false">-SUM(N37:AF37)</f>
        <v>-123.591785714286</v>
      </c>
      <c r="AH37" s="29" t="n">
        <f aca="false">SUM(H37:K37)+AG37+O37</f>
        <v>-0.00178571428570251</v>
      </c>
    </row>
    <row r="38" s="30" customFormat="true" ht="19.5" hidden="false" customHeight="true" outlineLevel="0" collapsed="false">
      <c r="A38" s="18" t="n">
        <v>43138</v>
      </c>
      <c r="B38" s="19"/>
      <c r="C38" s="20" t="s">
        <v>51</v>
      </c>
      <c r="D38" s="20" t="s">
        <v>52</v>
      </c>
      <c r="E38" s="20" t="s">
        <v>39</v>
      </c>
      <c r="F38" s="21" t="n">
        <v>29486</v>
      </c>
      <c r="G38" s="22" t="s">
        <v>241</v>
      </c>
      <c r="H38" s="23"/>
      <c r="I38" s="23"/>
      <c r="J38" s="23"/>
      <c r="K38" s="23" t="n">
        <v>175.7</v>
      </c>
      <c r="L38" s="24"/>
      <c r="M38" s="25" t="n">
        <f aca="false">SUM(H38:J38,K38/1.12)</f>
        <v>156.875</v>
      </c>
      <c r="N38" s="25" t="n">
        <f aca="false">K38/1.12*0.12</f>
        <v>18.825</v>
      </c>
      <c r="O38" s="25" t="n">
        <f aca="false">-SUM(I38:J38,K38/1.12)*L38</f>
        <v>-0</v>
      </c>
      <c r="P38" s="25" t="n">
        <v>156.88</v>
      </c>
      <c r="Q38" s="25"/>
      <c r="R38" s="25"/>
      <c r="S38" s="25"/>
      <c r="T38" s="26"/>
      <c r="U38" s="26"/>
      <c r="V38" s="26"/>
      <c r="W38" s="26"/>
      <c r="X38" s="26"/>
      <c r="Y38" s="31"/>
      <c r="Z38" s="25"/>
      <c r="AA38" s="25"/>
      <c r="AB38" s="25"/>
      <c r="AC38" s="25"/>
      <c r="AD38" s="25"/>
      <c r="AE38" s="25"/>
      <c r="AF38" s="25"/>
      <c r="AG38" s="25" t="n">
        <f aca="false">-SUM(N38:AF38)</f>
        <v>-175.705</v>
      </c>
      <c r="AH38" s="29" t="n">
        <f aca="false">SUM(H38:K38)+AG38+O38</f>
        <v>-0.00499999999999545</v>
      </c>
    </row>
    <row r="39" s="30" customFormat="true" ht="24.75" hidden="false" customHeight="true" outlineLevel="0" collapsed="false">
      <c r="A39" s="18" t="n">
        <v>43138</v>
      </c>
      <c r="B39" s="19"/>
      <c r="C39" s="20" t="s">
        <v>63</v>
      </c>
      <c r="D39" s="20" t="s">
        <v>64</v>
      </c>
      <c r="E39" s="20" t="s">
        <v>65</v>
      </c>
      <c r="F39" s="21" t="n">
        <v>67509</v>
      </c>
      <c r="G39" s="22" t="s">
        <v>242</v>
      </c>
      <c r="H39" s="23"/>
      <c r="I39" s="23"/>
      <c r="J39" s="23"/>
      <c r="K39" s="23" t="n">
        <v>2649.55</v>
      </c>
      <c r="L39" s="24"/>
      <c r="M39" s="25" t="n">
        <f aca="false">SUM(H39:J39,K39/1.12)</f>
        <v>2365.66964285714</v>
      </c>
      <c r="N39" s="25" t="n">
        <f aca="false">K39/1.12*0.12</f>
        <v>283.880357142857</v>
      </c>
      <c r="O39" s="25" t="n">
        <f aca="false">-SUM(I39:J39,K39/1.12)*L39</f>
        <v>-0</v>
      </c>
      <c r="P39" s="25" t="n">
        <v>2365.67</v>
      </c>
      <c r="Q39" s="25"/>
      <c r="R39" s="25"/>
      <c r="S39" s="25"/>
      <c r="T39" s="26"/>
      <c r="U39" s="26"/>
      <c r="V39" s="26"/>
      <c r="W39" s="26"/>
      <c r="X39" s="26"/>
      <c r="Y39" s="31"/>
      <c r="Z39" s="25"/>
      <c r="AA39" s="25"/>
      <c r="AB39" s="25"/>
      <c r="AC39" s="25"/>
      <c r="AD39" s="25"/>
      <c r="AE39" s="25"/>
      <c r="AF39" s="25"/>
      <c r="AG39" s="25" t="n">
        <f aca="false">-SUM(N39:AF39)</f>
        <v>-2649.55035714286</v>
      </c>
      <c r="AH39" s="29" t="n">
        <f aca="false">SUM(H39:K39)+AG39+O39</f>
        <v>-0.000357142856955761</v>
      </c>
    </row>
    <row r="40" s="30" customFormat="true" ht="19.5" hidden="false" customHeight="true" outlineLevel="0" collapsed="false">
      <c r="A40" s="18" t="n">
        <v>43138</v>
      </c>
      <c r="B40" s="19"/>
      <c r="C40" s="20" t="s">
        <v>63</v>
      </c>
      <c r="D40" s="20" t="s">
        <v>64</v>
      </c>
      <c r="E40" s="20" t="s">
        <v>65</v>
      </c>
      <c r="F40" s="21" t="n">
        <v>67509</v>
      </c>
      <c r="G40" s="22" t="s">
        <v>243</v>
      </c>
      <c r="H40" s="23"/>
      <c r="I40" s="23"/>
      <c r="J40" s="23" t="n">
        <v>1047.2</v>
      </c>
      <c r="K40" s="23"/>
      <c r="L40" s="24"/>
      <c r="M40" s="25" t="n">
        <f aca="false">SUM(H40:J40,K40/1.12)</f>
        <v>1047.2</v>
      </c>
      <c r="N40" s="25" t="n">
        <f aca="false">K40/1.12*0.12</f>
        <v>0</v>
      </c>
      <c r="O40" s="25" t="n">
        <f aca="false">-SUM(I40:J40,K40/1.12)*L40</f>
        <v>-0</v>
      </c>
      <c r="P40" s="25" t="n">
        <v>1047.2</v>
      </c>
      <c r="Q40" s="25"/>
      <c r="R40" s="25"/>
      <c r="S40" s="25"/>
      <c r="T40" s="26"/>
      <c r="U40" s="26"/>
      <c r="V40" s="26"/>
      <c r="W40" s="26"/>
      <c r="X40" s="26"/>
      <c r="Y40" s="31"/>
      <c r="Z40" s="25"/>
      <c r="AA40" s="25"/>
      <c r="AB40" s="25"/>
      <c r="AC40" s="25"/>
      <c r="AD40" s="25"/>
      <c r="AE40" s="25"/>
      <c r="AF40" s="25"/>
      <c r="AG40" s="25" t="n">
        <f aca="false">-SUM(N40:AF40)</f>
        <v>-1047.2</v>
      </c>
      <c r="AH40" s="29" t="n">
        <f aca="false">SUM(H40:K40)+AG40+O40</f>
        <v>0</v>
      </c>
    </row>
    <row r="41" s="30" customFormat="true" ht="19.5" hidden="false" customHeight="true" outlineLevel="0" collapsed="false">
      <c r="A41" s="18" t="n">
        <v>43138</v>
      </c>
      <c r="B41" s="19"/>
      <c r="C41" s="20" t="s">
        <v>63</v>
      </c>
      <c r="D41" s="20" t="s">
        <v>64</v>
      </c>
      <c r="E41" s="20" t="s">
        <v>65</v>
      </c>
      <c r="F41" s="21" t="n">
        <v>67509</v>
      </c>
      <c r="G41" s="22"/>
      <c r="H41" s="23"/>
      <c r="I41" s="23"/>
      <c r="J41" s="23"/>
      <c r="K41" s="23" t="n">
        <v>99</v>
      </c>
      <c r="L41" s="24"/>
      <c r="M41" s="25" t="n">
        <f aca="false">SUM(H41:J41,K41/1.12)</f>
        <v>88.3928571428571</v>
      </c>
      <c r="N41" s="25" t="n">
        <f aca="false">K41/1.12*0.12</f>
        <v>10.6071428571429</v>
      </c>
      <c r="O41" s="25" t="n">
        <f aca="false">-SUM(I41:J41,K41/1.12)*L41</f>
        <v>-0</v>
      </c>
      <c r="P41" s="25"/>
      <c r="Q41" s="25"/>
      <c r="R41" s="25" t="n">
        <v>88.39</v>
      </c>
      <c r="S41" s="25"/>
      <c r="T41" s="26"/>
      <c r="U41" s="26"/>
      <c r="V41" s="26"/>
      <c r="W41" s="26"/>
      <c r="X41" s="26"/>
      <c r="Y41" s="31"/>
      <c r="Z41" s="25"/>
      <c r="AA41" s="25"/>
      <c r="AB41" s="25"/>
      <c r="AC41" s="25"/>
      <c r="AD41" s="25"/>
      <c r="AE41" s="25"/>
      <c r="AF41" s="25"/>
      <c r="AG41" s="25" t="n">
        <f aca="false">-SUM(N41:AF41)</f>
        <v>-98.9971428571429</v>
      </c>
      <c r="AH41" s="29" t="n">
        <f aca="false">SUM(H41:K41)+AG41+O41</f>
        <v>0.00285714285713823</v>
      </c>
    </row>
    <row r="42" s="30" customFormat="true" ht="19.5" hidden="false" customHeight="true" outlineLevel="0" collapsed="false">
      <c r="A42" s="18" t="n">
        <v>43139</v>
      </c>
      <c r="B42" s="19"/>
      <c r="C42" s="20" t="s">
        <v>59</v>
      </c>
      <c r="D42" s="20" t="s">
        <v>137</v>
      </c>
      <c r="E42" s="20" t="s">
        <v>120</v>
      </c>
      <c r="F42" s="21" t="n">
        <v>627860</v>
      </c>
      <c r="G42" s="22" t="s">
        <v>244</v>
      </c>
      <c r="H42" s="23"/>
      <c r="I42" s="23"/>
      <c r="J42" s="23"/>
      <c r="K42" s="23" t="n">
        <v>430</v>
      </c>
      <c r="L42" s="24"/>
      <c r="M42" s="25" t="n">
        <f aca="false">SUM(H42:J42,K42/1.12)</f>
        <v>383.928571428571</v>
      </c>
      <c r="N42" s="25" t="n">
        <f aca="false">K42/1.12*0.12</f>
        <v>46.0714285714286</v>
      </c>
      <c r="O42" s="25" t="n">
        <f aca="false">-SUM(I42:J42,K42/1.12)*L42</f>
        <v>-0</v>
      </c>
      <c r="P42" s="25"/>
      <c r="Q42" s="25"/>
      <c r="R42" s="25"/>
      <c r="S42" s="25"/>
      <c r="T42" s="26" t="n">
        <v>383.93</v>
      </c>
      <c r="U42" s="26"/>
      <c r="V42" s="26"/>
      <c r="W42" s="26"/>
      <c r="X42" s="26"/>
      <c r="Y42" s="31"/>
      <c r="Z42" s="25"/>
      <c r="AA42" s="25"/>
      <c r="AB42" s="25"/>
      <c r="AC42" s="25"/>
      <c r="AD42" s="25"/>
      <c r="AE42" s="25"/>
      <c r="AF42" s="25"/>
      <c r="AG42" s="25" t="n">
        <f aca="false">-SUM(N42:AF42)</f>
        <v>-430.001428571429</v>
      </c>
      <c r="AH42" s="29" t="n">
        <f aca="false">SUM(H42:K42)+AG42+O42</f>
        <v>-0.00142857142856201</v>
      </c>
    </row>
    <row r="43" s="30" customFormat="true" ht="19.5" hidden="false" customHeight="true" outlineLevel="0" collapsed="false">
      <c r="A43" s="18" t="n">
        <v>43139</v>
      </c>
      <c r="B43" s="19"/>
      <c r="C43" s="20" t="s">
        <v>59</v>
      </c>
      <c r="D43" s="20" t="s">
        <v>137</v>
      </c>
      <c r="E43" s="20" t="s">
        <v>120</v>
      </c>
      <c r="F43" s="21" t="n">
        <v>627677</v>
      </c>
      <c r="G43" s="22" t="s">
        <v>245</v>
      </c>
      <c r="H43" s="23"/>
      <c r="I43" s="23"/>
      <c r="J43" s="23"/>
      <c r="K43" s="23" t="n">
        <v>89.5</v>
      </c>
      <c r="L43" s="24"/>
      <c r="M43" s="25" t="n">
        <f aca="false">SUM(H43:J43,K43/1.12)</f>
        <v>79.9107142857143</v>
      </c>
      <c r="N43" s="25" t="n">
        <f aca="false">K43/1.12*0.12</f>
        <v>9.58928571428571</v>
      </c>
      <c r="O43" s="25" t="n">
        <f aca="false">-SUM(I43:J43,K43/1.12)*L43</f>
        <v>-0</v>
      </c>
      <c r="P43" s="25"/>
      <c r="Q43" s="25"/>
      <c r="R43" s="25"/>
      <c r="S43" s="25"/>
      <c r="T43" s="26" t="n">
        <v>79.91</v>
      </c>
      <c r="U43" s="26"/>
      <c r="V43" s="26"/>
      <c r="W43" s="26"/>
      <c r="X43" s="26"/>
      <c r="Y43" s="31"/>
      <c r="Z43" s="25"/>
      <c r="AA43" s="25"/>
      <c r="AB43" s="25"/>
      <c r="AC43" s="25"/>
      <c r="AD43" s="25"/>
      <c r="AE43" s="25"/>
      <c r="AF43" s="25"/>
      <c r="AG43" s="25" t="n">
        <f aca="false">-SUM(N43:AF43)</f>
        <v>-89.4992857142857</v>
      </c>
      <c r="AH43" s="29" t="n">
        <f aca="false">SUM(H43:K43)+AG43+O43</f>
        <v>0.000714285714295215</v>
      </c>
    </row>
    <row r="44" s="30" customFormat="true" ht="19.5" hidden="false" customHeight="true" outlineLevel="0" collapsed="false">
      <c r="A44" s="18" t="n">
        <v>43139</v>
      </c>
      <c r="B44" s="19"/>
      <c r="C44" s="20" t="s">
        <v>51</v>
      </c>
      <c r="D44" s="20" t="s">
        <v>52</v>
      </c>
      <c r="E44" s="20" t="s">
        <v>39</v>
      </c>
      <c r="F44" s="21" t="n">
        <v>28416</v>
      </c>
      <c r="G44" s="22" t="s">
        <v>246</v>
      </c>
      <c r="H44" s="23"/>
      <c r="I44" s="23"/>
      <c r="J44" s="23"/>
      <c r="K44" s="23" t="n">
        <v>180</v>
      </c>
      <c r="L44" s="24"/>
      <c r="M44" s="25" t="n">
        <f aca="false">SUM(H44:J44,K44/1.12)</f>
        <v>160.714285714286</v>
      </c>
      <c r="N44" s="25" t="n">
        <f aca="false">K44/1.12*0.12</f>
        <v>19.2857142857143</v>
      </c>
      <c r="O44" s="25" t="n">
        <f aca="false">-SUM(I44:J44,K44/1.12)*L44</f>
        <v>-0</v>
      </c>
      <c r="P44" s="25"/>
      <c r="Q44" s="25" t="n">
        <v>160.71</v>
      </c>
      <c r="R44" s="25"/>
      <c r="S44" s="25"/>
      <c r="T44" s="26"/>
      <c r="U44" s="26"/>
      <c r="V44" s="26"/>
      <c r="W44" s="26"/>
      <c r="X44" s="26"/>
      <c r="Y44" s="31"/>
      <c r="Z44" s="25"/>
      <c r="AA44" s="25"/>
      <c r="AB44" s="25"/>
      <c r="AC44" s="25"/>
      <c r="AD44" s="25"/>
      <c r="AE44" s="25"/>
      <c r="AF44" s="25"/>
      <c r="AG44" s="25" t="n">
        <f aca="false">-SUM(N44:AF44)</f>
        <v>-179.995714285714</v>
      </c>
      <c r="AH44" s="29" t="n">
        <f aca="false">SUM(H44:K44)+AG44+O44</f>
        <v>0.00428571428571445</v>
      </c>
    </row>
    <row r="45" s="30" customFormat="true" ht="19.5" hidden="false" customHeight="true" outlineLevel="0" collapsed="false">
      <c r="A45" s="18" t="n">
        <v>43139</v>
      </c>
      <c r="B45" s="19"/>
      <c r="C45" s="20" t="s">
        <v>247</v>
      </c>
      <c r="D45" s="20" t="s">
        <v>88</v>
      </c>
      <c r="E45" s="20" t="s">
        <v>43</v>
      </c>
      <c r="F45" s="21" t="n">
        <v>2282</v>
      </c>
      <c r="G45" s="22" t="s">
        <v>90</v>
      </c>
      <c r="H45" s="23"/>
      <c r="I45" s="23"/>
      <c r="J45" s="23" t="n">
        <v>270</v>
      </c>
      <c r="K45" s="23"/>
      <c r="L45" s="24"/>
      <c r="M45" s="25" t="n">
        <f aca="false">SUM(H45:J45,K45/1.12)</f>
        <v>270</v>
      </c>
      <c r="N45" s="25" t="n">
        <f aca="false">K45/1.12*0.12</f>
        <v>0</v>
      </c>
      <c r="O45" s="25" t="n">
        <f aca="false">-SUM(I45:J45,K45/1.12)*L45</f>
        <v>-0</v>
      </c>
      <c r="P45" s="25" t="n">
        <v>270</v>
      </c>
      <c r="Q45" s="25"/>
      <c r="R45" s="25"/>
      <c r="S45" s="25"/>
      <c r="T45" s="26"/>
      <c r="U45" s="26"/>
      <c r="V45" s="26"/>
      <c r="W45" s="26"/>
      <c r="X45" s="26"/>
      <c r="Y45" s="31"/>
      <c r="Z45" s="25"/>
      <c r="AA45" s="25"/>
      <c r="AB45" s="25"/>
      <c r="AC45" s="25"/>
      <c r="AD45" s="25"/>
      <c r="AE45" s="25"/>
      <c r="AF45" s="25"/>
      <c r="AG45" s="25" t="n">
        <f aca="false">-SUM(N45:AF45)</f>
        <v>-270</v>
      </c>
      <c r="AH45" s="29" t="n">
        <f aca="false">SUM(H45:K45)+AG45+O45</f>
        <v>0</v>
      </c>
    </row>
    <row r="46" s="30" customFormat="true" ht="19.5" hidden="false" customHeight="true" outlineLevel="0" collapsed="false">
      <c r="A46" s="18" t="n">
        <v>43139</v>
      </c>
      <c r="B46" s="19"/>
      <c r="C46" s="20" t="s">
        <v>45</v>
      </c>
      <c r="D46" s="20" t="s">
        <v>52</v>
      </c>
      <c r="E46" s="20" t="s">
        <v>39</v>
      </c>
      <c r="F46" s="21"/>
      <c r="G46" s="22" t="s">
        <v>248</v>
      </c>
      <c r="H46" s="23" t="n">
        <v>100</v>
      </c>
      <c r="I46" s="23"/>
      <c r="J46" s="23"/>
      <c r="K46" s="23"/>
      <c r="L46" s="24"/>
      <c r="M46" s="25" t="n">
        <f aca="false">SUM(H46:J46,K46/1.12)</f>
        <v>100</v>
      </c>
      <c r="N46" s="25" t="n">
        <f aca="false">K46/1.12*0.12</f>
        <v>0</v>
      </c>
      <c r="O46" s="25" t="n">
        <f aca="false">-SUM(I46:J46,K46/1.12)*L46</f>
        <v>-0</v>
      </c>
      <c r="P46" s="25"/>
      <c r="Q46" s="25"/>
      <c r="R46" s="25"/>
      <c r="S46" s="25"/>
      <c r="T46" s="26"/>
      <c r="U46" s="26"/>
      <c r="V46" s="26"/>
      <c r="W46" s="26"/>
      <c r="X46" s="26"/>
      <c r="Y46" s="31"/>
      <c r="Z46" s="25"/>
      <c r="AA46" s="25" t="n">
        <v>100</v>
      </c>
      <c r="AB46" s="25"/>
      <c r="AC46" s="25"/>
      <c r="AD46" s="25"/>
      <c r="AE46" s="25"/>
      <c r="AF46" s="25"/>
      <c r="AG46" s="25" t="n">
        <f aca="false">-SUM(N46:AF46)</f>
        <v>-100</v>
      </c>
      <c r="AH46" s="29" t="n">
        <f aca="false">SUM(H46:K46)+AG46+O46</f>
        <v>0</v>
      </c>
    </row>
    <row r="47" s="30" customFormat="true" ht="24.75" hidden="false" customHeight="true" outlineLevel="0" collapsed="false">
      <c r="A47" s="18" t="n">
        <v>43140</v>
      </c>
      <c r="B47" s="19"/>
      <c r="C47" s="20" t="s">
        <v>249</v>
      </c>
      <c r="D47" s="20" t="s">
        <v>55</v>
      </c>
      <c r="E47" s="20" t="s">
        <v>250</v>
      </c>
      <c r="F47" s="21" t="n">
        <v>133</v>
      </c>
      <c r="G47" s="22" t="s">
        <v>251</v>
      </c>
      <c r="H47" s="23"/>
      <c r="I47" s="23"/>
      <c r="J47" s="23" t="n">
        <v>3524</v>
      </c>
      <c r="K47" s="23"/>
      <c r="L47" s="24" t="n">
        <v>0.01</v>
      </c>
      <c r="M47" s="25" t="n">
        <f aca="false">SUM(H47:J47,K47/1.12)</f>
        <v>3524</v>
      </c>
      <c r="N47" s="25" t="n">
        <f aca="false">K47/1.12*0.12</f>
        <v>0</v>
      </c>
      <c r="O47" s="25" t="n">
        <f aca="false">-SUM(I47:J47,K47/1.12)*L47</f>
        <v>-35.24</v>
      </c>
      <c r="P47" s="25" t="n">
        <v>3524</v>
      </c>
      <c r="Q47" s="25"/>
      <c r="R47" s="25"/>
      <c r="S47" s="25"/>
      <c r="T47" s="26"/>
      <c r="U47" s="26"/>
      <c r="V47" s="26"/>
      <c r="W47" s="26"/>
      <c r="X47" s="26"/>
      <c r="Y47" s="31"/>
      <c r="Z47" s="25"/>
      <c r="AA47" s="25"/>
      <c r="AB47" s="25"/>
      <c r="AC47" s="25"/>
      <c r="AD47" s="25"/>
      <c r="AE47" s="25"/>
      <c r="AF47" s="25"/>
      <c r="AG47" s="25" t="n">
        <f aca="false">-SUM(N47:AF47)</f>
        <v>-3488.76</v>
      </c>
      <c r="AH47" s="29" t="n">
        <f aca="false">SUM(H47:K47)+AG47+O47</f>
        <v>-2.20268248085631E-013</v>
      </c>
    </row>
    <row r="48" s="30" customFormat="true" ht="24.75" hidden="false" customHeight="true" outlineLevel="0" collapsed="false">
      <c r="A48" s="18" t="n">
        <v>43140</v>
      </c>
      <c r="B48" s="19"/>
      <c r="C48" s="20" t="s">
        <v>104</v>
      </c>
      <c r="D48" s="20" t="s">
        <v>105</v>
      </c>
      <c r="E48" s="20" t="s">
        <v>146</v>
      </c>
      <c r="F48" s="21" t="n">
        <v>91301</v>
      </c>
      <c r="G48" s="22" t="s">
        <v>252</v>
      </c>
      <c r="H48" s="23"/>
      <c r="I48" s="23"/>
      <c r="J48" s="23"/>
      <c r="K48" s="23" t="n">
        <v>3164.74</v>
      </c>
      <c r="L48" s="24" t="n">
        <v>0.01</v>
      </c>
      <c r="M48" s="25" t="n">
        <f aca="false">SUM(H48:J48,K48/1.12)</f>
        <v>2825.66071428571</v>
      </c>
      <c r="N48" s="25" t="n">
        <f aca="false">K48/1.12*0.12</f>
        <v>339.079285714286</v>
      </c>
      <c r="O48" s="25" t="n">
        <f aca="false">-SUM(I48:J48,K48/1.12)*L48</f>
        <v>-28.2566071428571</v>
      </c>
      <c r="P48" s="25" t="n">
        <v>2825.66</v>
      </c>
      <c r="Q48" s="25"/>
      <c r="R48" s="25"/>
      <c r="S48" s="25"/>
      <c r="T48" s="26"/>
      <c r="U48" s="26"/>
      <c r="V48" s="26"/>
      <c r="W48" s="26"/>
      <c r="X48" s="26"/>
      <c r="Y48" s="31"/>
      <c r="Z48" s="25"/>
      <c r="AA48" s="25"/>
      <c r="AB48" s="25"/>
      <c r="AC48" s="25"/>
      <c r="AD48" s="25"/>
      <c r="AE48" s="25"/>
      <c r="AF48" s="25"/>
      <c r="AG48" s="25" t="n">
        <f aca="false">-SUM(N48:AF48)</f>
        <v>-3136.48267857143</v>
      </c>
      <c r="AH48" s="29" t="n">
        <f aca="false">SUM(H48:K48)+AG48+O48</f>
        <v>0.000714285714547458</v>
      </c>
    </row>
    <row r="49" s="30" customFormat="true" ht="24.75" hidden="false" customHeight="true" outlineLevel="0" collapsed="false">
      <c r="A49" s="33" t="n">
        <v>43140</v>
      </c>
      <c r="B49" s="34"/>
      <c r="C49" s="36" t="s">
        <v>68</v>
      </c>
      <c r="D49" s="36"/>
      <c r="E49" s="36"/>
      <c r="F49" s="37"/>
      <c r="G49" s="38" t="s">
        <v>253</v>
      </c>
      <c r="H49" s="39" t="n">
        <v>40</v>
      </c>
      <c r="I49" s="39"/>
      <c r="J49" s="39"/>
      <c r="K49" s="39"/>
      <c r="L49" s="40"/>
      <c r="M49" s="41" t="n">
        <f aca="false">SUM(H49:J49,K49/1.12)</f>
        <v>40</v>
      </c>
      <c r="N49" s="41" t="n">
        <f aca="false">K49/1.12*0.12</f>
        <v>0</v>
      </c>
      <c r="O49" s="41" t="n">
        <f aca="false">-SUM(I49:J49,K49/1.12)*L49</f>
        <v>-0</v>
      </c>
      <c r="P49" s="41"/>
      <c r="Q49" s="41"/>
      <c r="R49" s="41"/>
      <c r="S49" s="41"/>
      <c r="T49" s="42"/>
      <c r="U49" s="42"/>
      <c r="V49" s="42"/>
      <c r="W49" s="42"/>
      <c r="X49" s="42"/>
      <c r="Y49" s="41"/>
      <c r="Z49" s="41"/>
      <c r="AA49" s="41" t="n">
        <v>40</v>
      </c>
      <c r="AB49" s="41"/>
      <c r="AC49" s="41"/>
      <c r="AD49" s="41"/>
      <c r="AE49" s="41"/>
      <c r="AF49" s="41"/>
      <c r="AG49" s="41" t="n">
        <f aca="false">-SUM(N49:AF49)</f>
        <v>-40</v>
      </c>
      <c r="AH49" s="45" t="n">
        <f aca="false">SUM(H49:K49)+AG49+O49</f>
        <v>0</v>
      </c>
    </row>
    <row r="50" s="30" customFormat="true" ht="21.75" hidden="false" customHeight="true" outlineLevel="0" collapsed="false">
      <c r="A50" s="18" t="n">
        <v>43141</v>
      </c>
      <c r="B50" s="19"/>
      <c r="C50" s="20" t="s">
        <v>254</v>
      </c>
      <c r="D50" s="20" t="s">
        <v>255</v>
      </c>
      <c r="E50" s="20" t="s">
        <v>156</v>
      </c>
      <c r="F50" s="21" t="n">
        <v>2949</v>
      </c>
      <c r="G50" s="21" t="s">
        <v>256</v>
      </c>
      <c r="H50" s="23"/>
      <c r="I50" s="23"/>
      <c r="J50" s="23" t="n">
        <v>525</v>
      </c>
      <c r="K50" s="23"/>
      <c r="L50" s="24"/>
      <c r="M50" s="25" t="n">
        <f aca="false">SUM(H50:J50,K50/1.12)</f>
        <v>525</v>
      </c>
      <c r="N50" s="25" t="n">
        <f aca="false">K50/1.12*0.12</f>
        <v>0</v>
      </c>
      <c r="O50" s="25" t="n">
        <f aca="false">-SUM(I50:J50,K50/1.12)*L50</f>
        <v>-0</v>
      </c>
      <c r="P50" s="25"/>
      <c r="Q50" s="25"/>
      <c r="R50" s="25"/>
      <c r="S50" s="25"/>
      <c r="T50" s="26"/>
      <c r="U50" s="26"/>
      <c r="V50" s="26" t="n">
        <v>525</v>
      </c>
      <c r="W50" s="26"/>
      <c r="X50" s="26"/>
      <c r="Y50" s="31"/>
      <c r="Z50" s="25"/>
      <c r="AA50" s="25"/>
      <c r="AB50" s="25"/>
      <c r="AC50" s="25"/>
      <c r="AD50" s="25"/>
      <c r="AE50" s="25"/>
      <c r="AF50" s="25"/>
      <c r="AG50" s="25" t="n">
        <f aca="false">-SUM(N50:AF50)</f>
        <v>-525</v>
      </c>
      <c r="AH50" s="29" t="n">
        <f aca="false">SUM(H50:K50)+AG50+O50</f>
        <v>0</v>
      </c>
    </row>
    <row r="51" s="30" customFormat="true" ht="24.75" hidden="false" customHeight="true" outlineLevel="0" collapsed="false">
      <c r="A51" s="18" t="n">
        <v>43141</v>
      </c>
      <c r="B51" s="19"/>
      <c r="C51" s="20" t="s">
        <v>257</v>
      </c>
      <c r="D51" s="20" t="s">
        <v>155</v>
      </c>
      <c r="E51" s="20" t="s">
        <v>156</v>
      </c>
      <c r="F51" s="21" t="n">
        <v>108545</v>
      </c>
      <c r="G51" s="22" t="s">
        <v>159</v>
      </c>
      <c r="H51" s="23"/>
      <c r="I51" s="23"/>
      <c r="J51" s="23"/>
      <c r="K51" s="23" t="n">
        <v>960</v>
      </c>
      <c r="L51" s="24"/>
      <c r="M51" s="25" t="n">
        <f aca="false">SUM(H51:J51,K51/1.12)</f>
        <v>857.142857142857</v>
      </c>
      <c r="N51" s="25" t="n">
        <f aca="false">K51/1.12*0.12</f>
        <v>102.857142857143</v>
      </c>
      <c r="O51" s="25" t="n">
        <f aca="false">-SUM(I51:J51,K51/1.12)*L51</f>
        <v>-0</v>
      </c>
      <c r="P51" s="25" t="n">
        <v>857.14</v>
      </c>
      <c r="Q51" s="25"/>
      <c r="R51" s="25"/>
      <c r="S51" s="25"/>
      <c r="T51" s="26"/>
      <c r="U51" s="26"/>
      <c r="V51" s="26"/>
      <c r="W51" s="26"/>
      <c r="X51" s="26"/>
      <c r="Y51" s="31"/>
      <c r="Z51" s="25"/>
      <c r="AA51" s="25"/>
      <c r="AB51" s="25"/>
      <c r="AC51" s="25"/>
      <c r="AD51" s="25"/>
      <c r="AE51" s="25"/>
      <c r="AF51" s="25"/>
      <c r="AG51" s="25" t="n">
        <f aca="false">-SUM(N51:AF51)</f>
        <v>-959.997142857143</v>
      </c>
      <c r="AH51" s="29" t="n">
        <f aca="false">SUM(H51:K51)+AG51+O51</f>
        <v>0.00285714285712402</v>
      </c>
    </row>
    <row r="52" s="30" customFormat="true" ht="19.5" hidden="false" customHeight="true" outlineLevel="0" collapsed="false">
      <c r="A52" s="18" t="n">
        <v>43141</v>
      </c>
      <c r="B52" s="19"/>
      <c r="C52" s="20" t="s">
        <v>257</v>
      </c>
      <c r="D52" s="20" t="s">
        <v>155</v>
      </c>
      <c r="E52" s="20" t="s">
        <v>156</v>
      </c>
      <c r="F52" s="21" t="n">
        <v>108545</v>
      </c>
      <c r="G52" s="22" t="s">
        <v>258</v>
      </c>
      <c r="H52" s="23"/>
      <c r="I52" s="23"/>
      <c r="J52" s="23"/>
      <c r="K52" s="23" t="n">
        <v>200</v>
      </c>
      <c r="L52" s="24"/>
      <c r="M52" s="25" t="n">
        <f aca="false">SUM(H52:J52,K52/1.12)</f>
        <v>178.571428571429</v>
      </c>
      <c r="N52" s="25" t="n">
        <f aca="false">K52/1.12*0.12</f>
        <v>21.4285714285714</v>
      </c>
      <c r="O52" s="25" t="n">
        <f aca="false">-SUM(I52:J52,K52/1.12)*L52</f>
        <v>-0</v>
      </c>
      <c r="P52" s="25"/>
      <c r="Q52" s="25"/>
      <c r="R52" s="25"/>
      <c r="S52" s="25" t="n">
        <v>178.57</v>
      </c>
      <c r="T52" s="26"/>
      <c r="U52" s="26"/>
      <c r="V52" s="26"/>
      <c r="W52" s="26"/>
      <c r="X52" s="26"/>
      <c r="Y52" s="31"/>
      <c r="Z52" s="25"/>
      <c r="AA52" s="25"/>
      <c r="AB52" s="25"/>
      <c r="AC52" s="25"/>
      <c r="AD52" s="25"/>
      <c r="AE52" s="25"/>
      <c r="AF52" s="25"/>
      <c r="AG52" s="25" t="n">
        <f aca="false">-SUM(N52:AF52)</f>
        <v>-199.998571428571</v>
      </c>
      <c r="AH52" s="29" t="n">
        <f aca="false">SUM(H52:K52)+AG52+O52</f>
        <v>0.00142857142859043</v>
      </c>
    </row>
    <row r="53" s="30" customFormat="true" ht="21.75" hidden="false" customHeight="true" outlineLevel="0" collapsed="false">
      <c r="A53" s="18" t="n">
        <v>43141</v>
      </c>
      <c r="B53" s="19"/>
      <c r="C53" s="20" t="s">
        <v>68</v>
      </c>
      <c r="D53" s="20"/>
      <c r="E53" s="20"/>
      <c r="F53" s="21"/>
      <c r="G53" s="22" t="s">
        <v>259</v>
      </c>
      <c r="H53" s="23" t="n">
        <v>130</v>
      </c>
      <c r="I53" s="23"/>
      <c r="J53" s="23"/>
      <c r="K53" s="23"/>
      <c r="L53" s="24"/>
      <c r="M53" s="25" t="n">
        <f aca="false">SUM(H53:J53,K53/1.12)</f>
        <v>130</v>
      </c>
      <c r="N53" s="25" t="n">
        <f aca="false">K53/1.12*0.12</f>
        <v>0</v>
      </c>
      <c r="O53" s="25" t="n">
        <f aca="false">-SUM(I53:J53,K53/1.12)*L53</f>
        <v>-0</v>
      </c>
      <c r="P53" s="25"/>
      <c r="Q53" s="25"/>
      <c r="R53" s="25"/>
      <c r="S53" s="25"/>
      <c r="T53" s="26"/>
      <c r="U53" s="26"/>
      <c r="V53" s="26"/>
      <c r="W53" s="26"/>
      <c r="X53" s="26"/>
      <c r="Y53" s="31"/>
      <c r="Z53" s="25"/>
      <c r="AA53" s="25" t="n">
        <v>130</v>
      </c>
      <c r="AB53" s="25"/>
      <c r="AC53" s="25"/>
      <c r="AD53" s="25"/>
      <c r="AE53" s="25"/>
      <c r="AF53" s="25"/>
      <c r="AG53" s="25" t="n">
        <f aca="false">-SUM(N53:AF53)</f>
        <v>-130</v>
      </c>
      <c r="AH53" s="29" t="n">
        <f aca="false">SUM(H53:K53)+AG53+O53</f>
        <v>0</v>
      </c>
    </row>
    <row r="54" s="30" customFormat="true" ht="19.5" hidden="false" customHeight="true" outlineLevel="0" collapsed="false">
      <c r="A54" s="18" t="n">
        <v>43141</v>
      </c>
      <c r="B54" s="19"/>
      <c r="C54" s="20" t="s">
        <v>59</v>
      </c>
      <c r="D54" s="20" t="s">
        <v>137</v>
      </c>
      <c r="E54" s="20" t="s">
        <v>120</v>
      </c>
      <c r="F54" s="21" t="n">
        <v>657616</v>
      </c>
      <c r="G54" s="22" t="s">
        <v>260</v>
      </c>
      <c r="H54" s="23"/>
      <c r="I54" s="23"/>
      <c r="J54" s="23"/>
      <c r="K54" s="23" t="n">
        <v>121.5</v>
      </c>
      <c r="L54" s="24"/>
      <c r="M54" s="25" t="n">
        <f aca="false">SUM(H54:J54,K54/1.12)</f>
        <v>108.482142857143</v>
      </c>
      <c r="N54" s="25" t="n">
        <f aca="false">K54/1.12*0.12</f>
        <v>13.0178571428571</v>
      </c>
      <c r="O54" s="25" t="n">
        <f aca="false">-SUM(I54:J54,K54/1.12)*L54</f>
        <v>-0</v>
      </c>
      <c r="P54" s="25"/>
      <c r="Q54" s="25"/>
      <c r="R54" s="25"/>
      <c r="S54" s="25" t="n">
        <v>108.48</v>
      </c>
      <c r="T54" s="26"/>
      <c r="U54" s="26"/>
      <c r="V54" s="26"/>
      <c r="W54" s="26"/>
      <c r="X54" s="26"/>
      <c r="Y54" s="31"/>
      <c r="Z54" s="25"/>
      <c r="AA54" s="25"/>
      <c r="AB54" s="25"/>
      <c r="AC54" s="25"/>
      <c r="AD54" s="25"/>
      <c r="AE54" s="25"/>
      <c r="AF54" s="25"/>
      <c r="AG54" s="25" t="n">
        <f aca="false">-SUM(N54:AF54)</f>
        <v>-121.497857142857</v>
      </c>
      <c r="AH54" s="29" t="n">
        <f aca="false">SUM(H54:K54)+AG54+O54</f>
        <v>0.00214285714285722</v>
      </c>
    </row>
    <row r="55" s="30" customFormat="true" ht="22.5" hidden="false" customHeight="true" outlineLevel="0" collapsed="false">
      <c r="A55" s="18" t="n">
        <v>43143</v>
      </c>
      <c r="B55" s="19"/>
      <c r="C55" s="20" t="s">
        <v>224</v>
      </c>
      <c r="D55" s="20" t="s">
        <v>261</v>
      </c>
      <c r="E55" s="20" t="s">
        <v>262</v>
      </c>
      <c r="F55" s="21" t="n">
        <v>112569</v>
      </c>
      <c r="G55" s="22" t="s">
        <v>263</v>
      </c>
      <c r="H55" s="23"/>
      <c r="I55" s="23"/>
      <c r="J55" s="23"/>
      <c r="K55" s="23" t="n">
        <v>199</v>
      </c>
      <c r="L55" s="24"/>
      <c r="M55" s="25" t="n">
        <f aca="false">SUM(H55:J55,K55/1.12)</f>
        <v>177.678571428571</v>
      </c>
      <c r="N55" s="25" t="n">
        <f aca="false">K55/1.12*0.12</f>
        <v>21.3214285714286</v>
      </c>
      <c r="O55" s="25" t="n">
        <f aca="false">-SUM(I55:J55,K55/1.12)*L55</f>
        <v>-0</v>
      </c>
      <c r="P55" s="25"/>
      <c r="Q55" s="25"/>
      <c r="R55" s="25"/>
      <c r="S55" s="25"/>
      <c r="T55" s="26"/>
      <c r="U55" s="26"/>
      <c r="V55" s="26" t="n">
        <v>177.68</v>
      </c>
      <c r="W55" s="26"/>
      <c r="X55" s="26"/>
      <c r="Y55" s="31"/>
      <c r="Z55" s="25"/>
      <c r="AA55" s="25"/>
      <c r="AB55" s="25"/>
      <c r="AC55" s="25"/>
      <c r="AD55" s="25"/>
      <c r="AE55" s="25"/>
      <c r="AF55" s="25"/>
      <c r="AG55" s="25" t="n">
        <f aca="false">-SUM(N55:AF55)</f>
        <v>-199.001428571429</v>
      </c>
      <c r="AH55" s="29" t="n">
        <f aca="false">SUM(H55:K55)+AG55+O55</f>
        <v>-0.00142857142856201</v>
      </c>
    </row>
    <row r="56" s="30" customFormat="true" ht="19.5" hidden="false" customHeight="true" outlineLevel="0" collapsed="false">
      <c r="A56" s="18" t="n">
        <v>43143</v>
      </c>
      <c r="B56" s="19"/>
      <c r="C56" s="20" t="s">
        <v>264</v>
      </c>
      <c r="D56" s="20" t="s">
        <v>265</v>
      </c>
      <c r="E56" s="20" t="s">
        <v>262</v>
      </c>
      <c r="F56" s="21" t="n">
        <v>298</v>
      </c>
      <c r="G56" s="22" t="s">
        <v>266</v>
      </c>
      <c r="H56" s="23"/>
      <c r="I56" s="23"/>
      <c r="J56" s="23"/>
      <c r="K56" s="23" t="n">
        <v>100</v>
      </c>
      <c r="L56" s="24"/>
      <c r="M56" s="25" t="n">
        <f aca="false">SUM(H56:J56,K56/1.12)</f>
        <v>89.2857142857143</v>
      </c>
      <c r="N56" s="25" t="n">
        <f aca="false">K56/1.12*0.12</f>
        <v>10.7142857142857</v>
      </c>
      <c r="O56" s="25" t="n">
        <f aca="false">-SUM(I56:J56,K56/1.12)*L56</f>
        <v>-0</v>
      </c>
      <c r="P56" s="25"/>
      <c r="Q56" s="25"/>
      <c r="R56" s="25"/>
      <c r="S56" s="25" t="n">
        <v>89.29</v>
      </c>
      <c r="T56" s="26"/>
      <c r="U56" s="26"/>
      <c r="V56" s="26"/>
      <c r="W56" s="26"/>
      <c r="X56" s="26"/>
      <c r="Y56" s="31"/>
      <c r="Z56" s="25"/>
      <c r="AA56" s="25"/>
      <c r="AB56" s="25"/>
      <c r="AC56" s="25"/>
      <c r="AD56" s="25"/>
      <c r="AE56" s="25"/>
      <c r="AF56" s="25"/>
      <c r="AG56" s="25" t="n">
        <f aca="false">-SUM(N56:AF56)</f>
        <v>-100.004285714286</v>
      </c>
      <c r="AH56" s="29" t="n">
        <f aca="false">SUM(H56:K56)+AG56+O56</f>
        <v>-0.00428571428571445</v>
      </c>
    </row>
    <row r="57" s="30" customFormat="true" ht="18.75" hidden="false" customHeight="true" outlineLevel="0" collapsed="false">
      <c r="A57" s="18" t="n">
        <v>43143</v>
      </c>
      <c r="B57" s="19"/>
      <c r="C57" s="20" t="s">
        <v>59</v>
      </c>
      <c r="D57" s="20" t="s">
        <v>137</v>
      </c>
      <c r="E57" s="20" t="s">
        <v>120</v>
      </c>
      <c r="F57" s="21" t="n">
        <v>628349</v>
      </c>
      <c r="G57" s="22" t="s">
        <v>267</v>
      </c>
      <c r="H57" s="23"/>
      <c r="I57" s="23"/>
      <c r="J57" s="23"/>
      <c r="K57" s="23" t="n">
        <v>31.5</v>
      </c>
      <c r="L57" s="24"/>
      <c r="M57" s="25" t="n">
        <f aca="false">SUM(H57:J57,K57/1.12)</f>
        <v>28.125</v>
      </c>
      <c r="N57" s="25" t="n">
        <f aca="false">K57/1.12*0.12</f>
        <v>3.375</v>
      </c>
      <c r="O57" s="25" t="n">
        <f aca="false">-SUM(I57:J57,K57/1.12)*L57</f>
        <v>-0</v>
      </c>
      <c r="P57" s="25"/>
      <c r="Q57" s="25"/>
      <c r="R57" s="25"/>
      <c r="S57" s="25"/>
      <c r="T57" s="26" t="n">
        <v>28.13</v>
      </c>
      <c r="U57" s="26"/>
      <c r="V57" s="26"/>
      <c r="W57" s="26"/>
      <c r="X57" s="26"/>
      <c r="Y57" s="31"/>
      <c r="Z57" s="25"/>
      <c r="AA57" s="25"/>
      <c r="AB57" s="25"/>
      <c r="AC57" s="25"/>
      <c r="AD57" s="25"/>
      <c r="AE57" s="25"/>
      <c r="AF57" s="25"/>
      <c r="AG57" s="25" t="n">
        <f aca="false">-SUM(N57:AF57)</f>
        <v>-31.505</v>
      </c>
      <c r="AH57" s="29" t="n">
        <f aca="false">SUM(H57:K57)+AG57+O57</f>
        <v>-0.00499999999999901</v>
      </c>
    </row>
    <row r="58" s="30" customFormat="true" ht="21" hidden="false" customHeight="true" outlineLevel="0" collapsed="false">
      <c r="A58" s="18" t="n">
        <v>43145</v>
      </c>
      <c r="B58" s="19"/>
      <c r="C58" s="20" t="s">
        <v>63</v>
      </c>
      <c r="D58" s="20" t="s">
        <v>64</v>
      </c>
      <c r="E58" s="20" t="s">
        <v>65</v>
      </c>
      <c r="F58" s="21" t="n">
        <v>65076</v>
      </c>
      <c r="G58" s="22" t="s">
        <v>268</v>
      </c>
      <c r="H58" s="23"/>
      <c r="I58" s="23"/>
      <c r="J58" s="23" t="n">
        <f aca="false">371.8+710.75</f>
        <v>1082.55</v>
      </c>
      <c r="K58" s="23"/>
      <c r="L58" s="24"/>
      <c r="M58" s="25" t="n">
        <f aca="false">SUM(H58:J58,K58/1.12)</f>
        <v>1082.55</v>
      </c>
      <c r="N58" s="25" t="n">
        <f aca="false">K58/1.12*0.12</f>
        <v>0</v>
      </c>
      <c r="O58" s="25" t="n">
        <f aca="false">-SUM(I58:J58,K58/1.12)*L58</f>
        <v>-0</v>
      </c>
      <c r="P58" s="25" t="n">
        <v>1082.55</v>
      </c>
      <c r="Q58" s="25"/>
      <c r="R58" s="25"/>
      <c r="S58" s="25"/>
      <c r="T58" s="26"/>
      <c r="U58" s="26"/>
      <c r="V58" s="26"/>
      <c r="W58" s="26"/>
      <c r="X58" s="26"/>
      <c r="Y58" s="31"/>
      <c r="Z58" s="25"/>
      <c r="AA58" s="25"/>
      <c r="AB58" s="25"/>
      <c r="AC58" s="25"/>
      <c r="AD58" s="25"/>
      <c r="AE58" s="25"/>
      <c r="AF58" s="25"/>
      <c r="AG58" s="25" t="n">
        <f aca="false">-SUM(N58:AF58)</f>
        <v>-1082.55</v>
      </c>
      <c r="AH58" s="29" t="n">
        <f aca="false">SUM(H58:K58)+AG58+O58</f>
        <v>0</v>
      </c>
    </row>
    <row r="59" s="30" customFormat="true" ht="21.75" hidden="false" customHeight="true" outlineLevel="0" collapsed="false">
      <c r="A59" s="18" t="n">
        <v>43145</v>
      </c>
      <c r="B59" s="19"/>
      <c r="C59" s="20" t="s">
        <v>63</v>
      </c>
      <c r="D59" s="20" t="s">
        <v>64</v>
      </c>
      <c r="E59" s="20" t="s">
        <v>65</v>
      </c>
      <c r="F59" s="21" t="n">
        <v>65076</v>
      </c>
      <c r="G59" s="22" t="s">
        <v>269</v>
      </c>
      <c r="H59" s="23"/>
      <c r="I59" s="23"/>
      <c r="J59" s="23"/>
      <c r="K59" s="23" t="n">
        <f aca="false">130.7+265.5</f>
        <v>396.2</v>
      </c>
      <c r="L59" s="24"/>
      <c r="M59" s="25" t="n">
        <f aca="false">SUM(H59:J59,K59/1.12)</f>
        <v>353.75</v>
      </c>
      <c r="N59" s="25" t="n">
        <f aca="false">K59/1.12*0.12</f>
        <v>42.45</v>
      </c>
      <c r="O59" s="25" t="n">
        <f aca="false">-SUM(I59:J59,K59/1.12)*L59</f>
        <v>-0</v>
      </c>
      <c r="P59" s="25" t="n">
        <v>353.75</v>
      </c>
      <c r="Q59" s="25"/>
      <c r="R59" s="25"/>
      <c r="S59" s="25"/>
      <c r="T59" s="26"/>
      <c r="U59" s="26"/>
      <c r="V59" s="26"/>
      <c r="W59" s="26"/>
      <c r="X59" s="26"/>
      <c r="Y59" s="31"/>
      <c r="Z59" s="25"/>
      <c r="AA59" s="25"/>
      <c r="AB59" s="25"/>
      <c r="AC59" s="25"/>
      <c r="AD59" s="25"/>
      <c r="AE59" s="25"/>
      <c r="AF59" s="25"/>
      <c r="AG59" s="25" t="n">
        <f aca="false">-SUM(N59:AF59)</f>
        <v>-396.2</v>
      </c>
      <c r="AH59" s="29" t="n">
        <f aca="false">SUM(H59:K59)+AG59+O59</f>
        <v>0</v>
      </c>
    </row>
    <row r="60" s="30" customFormat="true" ht="19.5" hidden="false" customHeight="true" outlineLevel="0" collapsed="false">
      <c r="A60" s="18" t="n">
        <v>43145</v>
      </c>
      <c r="B60" s="19"/>
      <c r="C60" s="20" t="s">
        <v>51</v>
      </c>
      <c r="D60" s="20" t="s">
        <v>52</v>
      </c>
      <c r="E60" s="20" t="s">
        <v>39</v>
      </c>
      <c r="F60" s="21" t="n">
        <v>27832</v>
      </c>
      <c r="G60" s="22" t="s">
        <v>270</v>
      </c>
      <c r="H60" s="23"/>
      <c r="I60" s="23"/>
      <c r="J60" s="23"/>
      <c r="K60" s="23" t="n">
        <v>128</v>
      </c>
      <c r="L60" s="24"/>
      <c r="M60" s="25" t="n">
        <f aca="false">SUM(H60:J60,K60/1.12)</f>
        <v>114.285714285714</v>
      </c>
      <c r="N60" s="25" t="n">
        <f aca="false">K60/1.12*0.12</f>
        <v>13.7142857142857</v>
      </c>
      <c r="O60" s="25" t="n">
        <f aca="false">-SUM(I60:J60,K60/1.12)*L60</f>
        <v>-0</v>
      </c>
      <c r="P60" s="25"/>
      <c r="Q60" s="25"/>
      <c r="R60" s="25" t="n">
        <v>114.29</v>
      </c>
      <c r="S60" s="25"/>
      <c r="T60" s="26"/>
      <c r="U60" s="26"/>
      <c r="V60" s="26"/>
      <c r="W60" s="26"/>
      <c r="X60" s="26"/>
      <c r="Y60" s="31"/>
      <c r="Z60" s="25"/>
      <c r="AA60" s="25"/>
      <c r="AB60" s="25"/>
      <c r="AC60" s="25"/>
      <c r="AD60" s="25"/>
      <c r="AE60" s="25"/>
      <c r="AF60" s="25"/>
      <c r="AG60" s="25" t="n">
        <f aca="false">-SUM(N60:AF60)</f>
        <v>-128.004285714286</v>
      </c>
      <c r="AH60" s="29" t="n">
        <f aca="false">SUM(H60:K60)+AG60+O60</f>
        <v>-0.00428571428571445</v>
      </c>
    </row>
    <row r="61" s="30" customFormat="true" ht="19.5" hidden="false" customHeight="true" outlineLevel="0" collapsed="false">
      <c r="A61" s="33" t="n">
        <v>43145</v>
      </c>
      <c r="B61" s="34"/>
      <c r="C61" s="36" t="s">
        <v>127</v>
      </c>
      <c r="D61" s="36" t="s">
        <v>38</v>
      </c>
      <c r="E61" s="36" t="s">
        <v>39</v>
      </c>
      <c r="F61" s="37" t="n">
        <v>23139</v>
      </c>
      <c r="G61" s="38" t="s">
        <v>40</v>
      </c>
      <c r="H61" s="39"/>
      <c r="I61" s="39"/>
      <c r="J61" s="39"/>
      <c r="K61" s="39" t="n">
        <v>70</v>
      </c>
      <c r="L61" s="40"/>
      <c r="M61" s="41" t="n">
        <f aca="false">SUM(H61:J61,K61/1.12)</f>
        <v>62.5</v>
      </c>
      <c r="N61" s="41" t="n">
        <f aca="false">K61/1.12*0.12</f>
        <v>7.5</v>
      </c>
      <c r="O61" s="41" t="n">
        <f aca="false">-SUM(I61:J61,K61/1.12)*L61</f>
        <v>-0</v>
      </c>
      <c r="P61" s="41"/>
      <c r="Q61" s="41" t="n">
        <v>62.5</v>
      </c>
      <c r="R61" s="41"/>
      <c r="S61" s="41"/>
      <c r="T61" s="42"/>
      <c r="U61" s="42"/>
      <c r="V61" s="42"/>
      <c r="W61" s="42"/>
      <c r="X61" s="42"/>
      <c r="Y61" s="41"/>
      <c r="Z61" s="41"/>
      <c r="AA61" s="41"/>
      <c r="AB61" s="41"/>
      <c r="AC61" s="41"/>
      <c r="AD61" s="41"/>
      <c r="AE61" s="41"/>
      <c r="AF61" s="41"/>
      <c r="AG61" s="41" t="n">
        <f aca="false">-SUM(N61:AF61)</f>
        <v>-70</v>
      </c>
      <c r="AH61" s="45" t="n">
        <f aca="false">SUM(H61:K61)+AG61+O61</f>
        <v>0</v>
      </c>
    </row>
    <row r="62" s="30" customFormat="true" ht="21.75" hidden="false" customHeight="true" outlineLevel="0" collapsed="false">
      <c r="A62" s="59" t="n">
        <v>43136</v>
      </c>
      <c r="B62" s="60"/>
      <c r="C62" s="20" t="s">
        <v>271</v>
      </c>
      <c r="D62" s="20"/>
      <c r="E62" s="20"/>
      <c r="F62" s="61"/>
      <c r="G62" s="61" t="s">
        <v>272</v>
      </c>
      <c r="H62" s="23"/>
      <c r="I62" s="23"/>
      <c r="J62" s="23"/>
      <c r="K62" s="23" t="n">
        <v>2000</v>
      </c>
      <c r="L62" s="24"/>
      <c r="M62" s="25" t="n">
        <f aca="false">SUM(H62:J62,K62/1.12)</f>
        <v>1785.71428571429</v>
      </c>
      <c r="N62" s="25" t="n">
        <f aca="false">K62/1.12*0.12</f>
        <v>214.285714285714</v>
      </c>
      <c r="O62" s="25" t="n">
        <f aca="false">-SUM(I62:J62,K62/1.12)*L62</f>
        <v>-0</v>
      </c>
      <c r="P62" s="25"/>
      <c r="Q62" s="25"/>
      <c r="R62" s="25"/>
      <c r="S62" s="25"/>
      <c r="T62" s="26"/>
      <c r="U62" s="26"/>
      <c r="V62" s="26"/>
      <c r="W62" s="26"/>
      <c r="X62" s="26"/>
      <c r="Y62" s="31"/>
      <c r="Z62" s="25"/>
      <c r="AA62" s="25"/>
      <c r="AB62" s="25"/>
      <c r="AC62" s="25" t="n">
        <v>1785.71</v>
      </c>
      <c r="AD62" s="25"/>
      <c r="AE62" s="25"/>
      <c r="AF62" s="25"/>
      <c r="AG62" s="25" t="n">
        <f aca="false">-SUM(N62:AF62)</f>
        <v>-1999.99571428571</v>
      </c>
      <c r="AH62" s="29" t="n">
        <f aca="false">SUM(H62:K62)+AG62+O62</f>
        <v>0.00428571428574287</v>
      </c>
    </row>
    <row r="63" s="30" customFormat="true" ht="24.75" hidden="false" customHeight="true" outlineLevel="0" collapsed="false">
      <c r="A63" s="59" t="n">
        <v>43141</v>
      </c>
      <c r="B63" s="60"/>
      <c r="C63" s="20" t="s">
        <v>273</v>
      </c>
      <c r="D63" s="20" t="s">
        <v>274</v>
      </c>
      <c r="E63" s="20" t="s">
        <v>120</v>
      </c>
      <c r="F63" s="61" t="n">
        <v>144563</v>
      </c>
      <c r="G63" s="62" t="s">
        <v>275</v>
      </c>
      <c r="H63" s="23"/>
      <c r="I63" s="23"/>
      <c r="J63" s="23"/>
      <c r="K63" s="23" t="n">
        <f aca="false">595-65</f>
        <v>530</v>
      </c>
      <c r="L63" s="24"/>
      <c r="M63" s="25" t="n">
        <f aca="false">SUM(H63:J63,K63/1.12)</f>
        <v>473.214285714286</v>
      </c>
      <c r="N63" s="25" t="n">
        <f aca="false">K63/1.12*0.12</f>
        <v>56.7857142857143</v>
      </c>
      <c r="O63" s="25" t="n">
        <f aca="false">-SUM(I63:J63,K63/1.12)*L63</f>
        <v>-0</v>
      </c>
      <c r="P63" s="25"/>
      <c r="Q63" s="25"/>
      <c r="R63" s="25"/>
      <c r="S63" s="25" t="n">
        <v>473.21</v>
      </c>
      <c r="T63" s="26"/>
      <c r="U63" s="26"/>
      <c r="V63" s="26"/>
      <c r="W63" s="26"/>
      <c r="X63" s="26"/>
      <c r="Y63" s="31"/>
      <c r="Z63" s="25"/>
      <c r="AA63" s="25"/>
      <c r="AB63" s="25"/>
      <c r="AC63" s="25"/>
      <c r="AD63" s="25"/>
      <c r="AE63" s="25"/>
      <c r="AF63" s="25"/>
      <c r="AG63" s="25" t="n">
        <f aca="false">-SUM(N63:AF63)</f>
        <v>-529.995714285714</v>
      </c>
      <c r="AH63" s="29" t="n">
        <f aca="false">SUM(H63:K63)+AG63+O63</f>
        <v>0.00428571428574287</v>
      </c>
    </row>
    <row r="64" s="30" customFormat="true" ht="19.5" hidden="false" customHeight="true" outlineLevel="0" collapsed="false">
      <c r="A64" s="59" t="n">
        <v>43141</v>
      </c>
      <c r="B64" s="60"/>
      <c r="C64" s="20" t="s">
        <v>273</v>
      </c>
      <c r="D64" s="20" t="s">
        <v>274</v>
      </c>
      <c r="E64" s="20" t="s">
        <v>120</v>
      </c>
      <c r="F64" s="61" t="n">
        <v>144563</v>
      </c>
      <c r="G64" s="62" t="s">
        <v>276</v>
      </c>
      <c r="H64" s="23"/>
      <c r="I64" s="23"/>
      <c r="J64" s="23"/>
      <c r="K64" s="23" t="n">
        <v>65</v>
      </c>
      <c r="L64" s="24"/>
      <c r="M64" s="25" t="n">
        <f aca="false">SUM(H64:J64,K64/1.12)</f>
        <v>58.0357142857143</v>
      </c>
      <c r="N64" s="25" t="n">
        <f aca="false">K64/1.12*0.12</f>
        <v>6.96428571428571</v>
      </c>
      <c r="O64" s="25" t="n">
        <f aca="false">-SUM(I64:J64,K64/1.12)*L64</f>
        <v>-0</v>
      </c>
      <c r="P64" s="25"/>
      <c r="Q64" s="25"/>
      <c r="R64" s="25" t="n">
        <v>58.04</v>
      </c>
      <c r="S64" s="25"/>
      <c r="T64" s="26"/>
      <c r="U64" s="26"/>
      <c r="V64" s="26"/>
      <c r="W64" s="26"/>
      <c r="X64" s="26"/>
      <c r="Y64" s="31"/>
      <c r="Z64" s="25"/>
      <c r="AA64" s="25"/>
      <c r="AB64" s="25"/>
      <c r="AC64" s="25"/>
      <c r="AD64" s="25"/>
      <c r="AE64" s="25"/>
      <c r="AF64" s="25"/>
      <c r="AG64" s="25" t="n">
        <f aca="false">-SUM(N64:AF64)</f>
        <v>-65.0042857142857</v>
      </c>
      <c r="AH64" s="29" t="n">
        <f aca="false">SUM(H64:K64)+AG64+O64</f>
        <v>-0.00428571428571445</v>
      </c>
    </row>
    <row r="65" s="30" customFormat="true" ht="21.75" hidden="false" customHeight="true" outlineLevel="0" collapsed="false">
      <c r="A65" s="59" t="n">
        <v>43146</v>
      </c>
      <c r="B65" s="60"/>
      <c r="C65" s="20" t="s">
        <v>277</v>
      </c>
      <c r="D65" s="20" t="s">
        <v>52</v>
      </c>
      <c r="E65" s="20" t="s">
        <v>278</v>
      </c>
      <c r="F65" s="61" t="n">
        <v>27847</v>
      </c>
      <c r="G65" s="62" t="s">
        <v>279</v>
      </c>
      <c r="H65" s="23"/>
      <c r="I65" s="23"/>
      <c r="J65" s="23"/>
      <c r="K65" s="23" t="n">
        <v>147</v>
      </c>
      <c r="L65" s="24"/>
      <c r="M65" s="25" t="n">
        <f aca="false">SUM(H65:J65,K65/1.12)</f>
        <v>131.25</v>
      </c>
      <c r="N65" s="25" t="n">
        <f aca="false">K65/1.12*0.12</f>
        <v>15.75</v>
      </c>
      <c r="O65" s="25" t="n">
        <f aca="false">-SUM(I65:J65,K65/1.12)*L65</f>
        <v>-0</v>
      </c>
      <c r="P65" s="25"/>
      <c r="Q65" s="25"/>
      <c r="R65" s="25" t="n">
        <v>131.25</v>
      </c>
      <c r="S65" s="25"/>
      <c r="T65" s="26"/>
      <c r="U65" s="26"/>
      <c r="V65" s="26"/>
      <c r="W65" s="26"/>
      <c r="X65" s="26"/>
      <c r="Y65" s="31"/>
      <c r="Z65" s="25"/>
      <c r="AA65" s="25"/>
      <c r="AB65" s="25"/>
      <c r="AC65" s="25"/>
      <c r="AD65" s="25"/>
      <c r="AE65" s="25"/>
      <c r="AF65" s="25"/>
      <c r="AG65" s="25" t="n">
        <f aca="false">-SUM(N65:AF65)</f>
        <v>-147</v>
      </c>
      <c r="AH65" s="29" t="n">
        <f aca="false">SUM(H65:K65)+AG65+O65</f>
        <v>0</v>
      </c>
    </row>
    <row r="66" s="30" customFormat="true" ht="19.5" hidden="false" customHeight="true" outlineLevel="0" collapsed="false">
      <c r="A66" s="59" t="n">
        <v>43151</v>
      </c>
      <c r="B66" s="60"/>
      <c r="C66" s="20" t="s">
        <v>68</v>
      </c>
      <c r="D66" s="20"/>
      <c r="E66" s="20"/>
      <c r="F66" s="61"/>
      <c r="G66" s="62" t="s">
        <v>280</v>
      </c>
      <c r="H66" s="23" t="n">
        <v>80</v>
      </c>
      <c r="I66" s="23"/>
      <c r="J66" s="23"/>
      <c r="K66" s="23"/>
      <c r="L66" s="24"/>
      <c r="M66" s="25" t="n">
        <f aca="false">SUM(H66:J66,K66/1.12)</f>
        <v>80</v>
      </c>
      <c r="N66" s="25" t="n">
        <f aca="false">K66/1.12*0.12</f>
        <v>0</v>
      </c>
      <c r="O66" s="25" t="n">
        <f aca="false">-SUM(I66:J66,K66/1.12)*L66</f>
        <v>-0</v>
      </c>
      <c r="P66" s="25"/>
      <c r="Q66" s="25"/>
      <c r="R66" s="25"/>
      <c r="S66" s="25"/>
      <c r="T66" s="26"/>
      <c r="U66" s="26"/>
      <c r="V66" s="26"/>
      <c r="W66" s="26"/>
      <c r="X66" s="26"/>
      <c r="Y66" s="31"/>
      <c r="Z66" s="25"/>
      <c r="AA66" s="25" t="n">
        <v>80</v>
      </c>
      <c r="AB66" s="25"/>
      <c r="AC66" s="25"/>
      <c r="AD66" s="25"/>
      <c r="AE66" s="25"/>
      <c r="AF66" s="25"/>
      <c r="AG66" s="25" t="n">
        <f aca="false">-SUM(N66:AF66)</f>
        <v>-80</v>
      </c>
      <c r="AH66" s="29" t="n">
        <f aca="false">SUM(H66:K66)+AG66+O66</f>
        <v>0</v>
      </c>
    </row>
    <row r="67" s="30" customFormat="true" ht="22.5" hidden="false" customHeight="true" outlineLevel="0" collapsed="false">
      <c r="A67" s="59" t="n">
        <v>43152</v>
      </c>
      <c r="B67" s="60"/>
      <c r="C67" s="20" t="s">
        <v>281</v>
      </c>
      <c r="D67" s="20" t="s">
        <v>282</v>
      </c>
      <c r="E67" s="20" t="s">
        <v>283</v>
      </c>
      <c r="F67" s="61" t="n">
        <v>653286</v>
      </c>
      <c r="G67" s="62" t="s">
        <v>284</v>
      </c>
      <c r="H67" s="23"/>
      <c r="I67" s="23"/>
      <c r="J67" s="23"/>
      <c r="K67" s="23" t="n">
        <v>1240</v>
      </c>
      <c r="L67" s="24"/>
      <c r="M67" s="25" t="n">
        <f aca="false">SUM(H67:J67,K67/1.12)</f>
        <v>1107.14285714286</v>
      </c>
      <c r="N67" s="25" t="n">
        <f aca="false">K67/1.12*0.12</f>
        <v>132.857142857143</v>
      </c>
      <c r="O67" s="25" t="n">
        <f aca="false">-SUM(I67:J67,K67/1.12)*L67</f>
        <v>-0</v>
      </c>
      <c r="P67" s="25"/>
      <c r="Q67" s="25"/>
      <c r="R67" s="25"/>
      <c r="S67" s="25"/>
      <c r="T67" s="26"/>
      <c r="U67" s="26"/>
      <c r="V67" s="26"/>
      <c r="W67" s="26"/>
      <c r="X67" s="26"/>
      <c r="Y67" s="31" t="n">
        <v>1107.14</v>
      </c>
      <c r="Z67" s="25"/>
      <c r="AA67" s="25"/>
      <c r="AB67" s="25"/>
      <c r="AC67" s="25"/>
      <c r="AD67" s="25"/>
      <c r="AE67" s="25"/>
      <c r="AF67" s="25"/>
      <c r="AG67" s="25" t="n">
        <f aca="false">-SUM(N67:AF67)</f>
        <v>-1239.99714285714</v>
      </c>
      <c r="AH67" s="29" t="n">
        <f aca="false">SUM(H67:K67)+AG67+O67</f>
        <v>0.00285714285701033</v>
      </c>
    </row>
    <row r="68" s="30" customFormat="true" ht="22.5" hidden="false" customHeight="true" outlineLevel="0" collapsed="false">
      <c r="A68" s="59" t="n">
        <v>43152</v>
      </c>
      <c r="B68" s="60"/>
      <c r="C68" s="20" t="s">
        <v>285</v>
      </c>
      <c r="D68" s="20" t="s">
        <v>184</v>
      </c>
      <c r="E68" s="20" t="s">
        <v>286</v>
      </c>
      <c r="F68" s="61" t="n">
        <v>1579627</v>
      </c>
      <c r="G68" s="62" t="s">
        <v>287</v>
      </c>
      <c r="H68" s="23"/>
      <c r="I68" s="23"/>
      <c r="J68" s="23"/>
      <c r="K68" s="23" t="n">
        <v>450</v>
      </c>
      <c r="L68" s="24"/>
      <c r="M68" s="25" t="n">
        <f aca="false">SUM(H68:J68,K68/1.12)</f>
        <v>401.785714285714</v>
      </c>
      <c r="N68" s="25" t="n">
        <f aca="false">K68/1.12*0.12</f>
        <v>48.2142857142857</v>
      </c>
      <c r="O68" s="25" t="n">
        <f aca="false">-SUM(I68:J68,K68/1.12)*L68</f>
        <v>-0</v>
      </c>
      <c r="P68" s="25"/>
      <c r="Q68" s="25"/>
      <c r="R68" s="25"/>
      <c r="S68" s="25"/>
      <c r="T68" s="26"/>
      <c r="U68" s="26"/>
      <c r="V68" s="26"/>
      <c r="W68" s="26"/>
      <c r="X68" s="26"/>
      <c r="Y68" s="31"/>
      <c r="Z68" s="25" t="n">
        <v>401.79</v>
      </c>
      <c r="AA68" s="25"/>
      <c r="AB68" s="25"/>
      <c r="AC68" s="25"/>
      <c r="AD68" s="25"/>
      <c r="AE68" s="25"/>
      <c r="AF68" s="25"/>
      <c r="AG68" s="25" t="n">
        <f aca="false">-SUM(N68:AF68)</f>
        <v>-450.004285714286</v>
      </c>
      <c r="AH68" s="29" t="n">
        <f aca="false">SUM(H68:K68)+AG68+O68</f>
        <v>-0.00428571428574287</v>
      </c>
    </row>
    <row r="69" s="30" customFormat="true" ht="22.5" hidden="false" customHeight="true" outlineLevel="0" collapsed="false">
      <c r="A69" s="59" t="n">
        <v>43152</v>
      </c>
      <c r="B69" s="60"/>
      <c r="C69" s="20" t="s">
        <v>96</v>
      </c>
      <c r="D69" s="20"/>
      <c r="E69" s="20"/>
      <c r="F69" s="61"/>
      <c r="G69" s="62" t="s">
        <v>280</v>
      </c>
      <c r="H69" s="23" t="n">
        <v>16</v>
      </c>
      <c r="I69" s="23"/>
      <c r="J69" s="23"/>
      <c r="K69" s="23"/>
      <c r="L69" s="24"/>
      <c r="M69" s="25" t="n">
        <f aca="false">SUM(H69:J69,K69/1.12)</f>
        <v>16</v>
      </c>
      <c r="N69" s="25" t="n">
        <f aca="false">K69/1.12*0.12</f>
        <v>0</v>
      </c>
      <c r="O69" s="25" t="n">
        <f aca="false">-SUM(I69:J69,K69/1.12)*L69</f>
        <v>-0</v>
      </c>
      <c r="P69" s="25"/>
      <c r="Q69" s="25"/>
      <c r="R69" s="25"/>
      <c r="S69" s="25"/>
      <c r="T69" s="26"/>
      <c r="U69" s="26"/>
      <c r="V69" s="26"/>
      <c r="W69" s="26"/>
      <c r="X69" s="26"/>
      <c r="Y69" s="31"/>
      <c r="Z69" s="25"/>
      <c r="AA69" s="25" t="n">
        <v>16</v>
      </c>
      <c r="AB69" s="25"/>
      <c r="AC69" s="25"/>
      <c r="AD69" s="25"/>
      <c r="AE69" s="25"/>
      <c r="AF69" s="25"/>
      <c r="AG69" s="25" t="n">
        <f aca="false">-SUM(N69:AF69)</f>
        <v>-16</v>
      </c>
      <c r="AH69" s="29" t="n">
        <f aca="false">SUM(H69:K69)+AG69+O69</f>
        <v>0</v>
      </c>
    </row>
    <row r="70" s="30" customFormat="true" ht="22.5" hidden="false" customHeight="true" outlineLevel="0" collapsed="false">
      <c r="A70" s="59" t="n">
        <v>43152</v>
      </c>
      <c r="B70" s="60"/>
      <c r="C70" s="20" t="s">
        <v>288</v>
      </c>
      <c r="D70" s="20" t="s">
        <v>289</v>
      </c>
      <c r="E70" s="20" t="s">
        <v>120</v>
      </c>
      <c r="F70" s="61" t="n">
        <v>545445</v>
      </c>
      <c r="G70" s="62" t="s">
        <v>290</v>
      </c>
      <c r="H70" s="23"/>
      <c r="I70" s="23"/>
      <c r="J70" s="23"/>
      <c r="K70" s="23" t="n">
        <v>721.5</v>
      </c>
      <c r="L70" s="24"/>
      <c r="M70" s="25" t="n">
        <f aca="false">SUM(H70:J70,K70/1.12)</f>
        <v>644.196428571429</v>
      </c>
      <c r="N70" s="25" t="n">
        <f aca="false">K70/1.12*0.12</f>
        <v>77.3035714285714</v>
      </c>
      <c r="O70" s="25" t="n">
        <f aca="false">-SUM(I70:J70,K70/1.12)*L70</f>
        <v>-0</v>
      </c>
      <c r="P70" s="25"/>
      <c r="Q70" s="25" t="n">
        <v>644.2</v>
      </c>
      <c r="R70" s="25"/>
      <c r="S70" s="25"/>
      <c r="T70" s="26"/>
      <c r="U70" s="26"/>
      <c r="V70" s="26"/>
      <c r="W70" s="26"/>
      <c r="X70" s="26"/>
      <c r="Y70" s="31"/>
      <c r="Z70" s="25"/>
      <c r="AA70" s="25"/>
      <c r="AB70" s="25"/>
      <c r="AC70" s="25"/>
      <c r="AD70" s="25"/>
      <c r="AE70" s="25"/>
      <c r="AF70" s="25"/>
      <c r="AG70" s="25" t="n">
        <f aca="false">-SUM(N70:AF70)</f>
        <v>-721.503571428572</v>
      </c>
      <c r="AH70" s="29" t="n">
        <f aca="false">SUM(H70:K70)+AG70+O70</f>
        <v>-0.00357142857149029</v>
      </c>
    </row>
    <row r="71" s="30" customFormat="true" ht="22.5" hidden="false" customHeight="true" outlineLevel="0" collapsed="false">
      <c r="A71" s="59" t="n">
        <v>43152</v>
      </c>
      <c r="B71" s="60"/>
      <c r="C71" s="20" t="s">
        <v>288</v>
      </c>
      <c r="D71" s="20" t="s">
        <v>289</v>
      </c>
      <c r="E71" s="20" t="s">
        <v>120</v>
      </c>
      <c r="F71" s="61" t="n">
        <v>545445</v>
      </c>
      <c r="G71" s="62" t="s">
        <v>291</v>
      </c>
      <c r="H71" s="23"/>
      <c r="I71" s="23"/>
      <c r="J71" s="23"/>
      <c r="K71" s="23" t="n">
        <v>300</v>
      </c>
      <c r="L71" s="24"/>
      <c r="M71" s="25" t="n">
        <f aca="false">SUM(H71:J71,K71/1.12)</f>
        <v>267.857142857143</v>
      </c>
      <c r="N71" s="25" t="n">
        <f aca="false">K71/1.12*0.12</f>
        <v>32.1428571428571</v>
      </c>
      <c r="O71" s="25" t="n">
        <f aca="false">-SUM(I71:J71,K71/1.12)*L71</f>
        <v>-0</v>
      </c>
      <c r="P71" s="25" t="n">
        <v>267.86</v>
      </c>
      <c r="Q71" s="25"/>
      <c r="R71" s="25"/>
      <c r="S71" s="25"/>
      <c r="T71" s="26"/>
      <c r="U71" s="26"/>
      <c r="V71" s="26"/>
      <c r="W71" s="26"/>
      <c r="X71" s="26"/>
      <c r="Y71" s="31"/>
      <c r="Z71" s="25"/>
      <c r="AA71" s="25"/>
      <c r="AB71" s="25"/>
      <c r="AC71" s="25"/>
      <c r="AD71" s="25"/>
      <c r="AE71" s="25"/>
      <c r="AF71" s="25"/>
      <c r="AG71" s="25" t="n">
        <f aca="false">-SUM(N71:AF71)</f>
        <v>-300.002857142857</v>
      </c>
      <c r="AH71" s="29" t="n">
        <f aca="false">SUM(H71:K71)+AG71+O71</f>
        <v>-0.00285714285712402</v>
      </c>
    </row>
    <row r="72" s="30" customFormat="true" ht="22.5" hidden="false" customHeight="true" outlineLevel="0" collapsed="false">
      <c r="A72" s="59" t="n">
        <v>43153</v>
      </c>
      <c r="B72" s="60"/>
      <c r="C72" s="20" t="s">
        <v>41</v>
      </c>
      <c r="D72" s="20" t="s">
        <v>88</v>
      </c>
      <c r="E72" s="20" t="s">
        <v>43</v>
      </c>
      <c r="F72" s="61" t="n">
        <v>2304</v>
      </c>
      <c r="G72" s="62" t="s">
        <v>172</v>
      </c>
      <c r="H72" s="23"/>
      <c r="I72" s="23"/>
      <c r="J72" s="23" t="n">
        <v>850</v>
      </c>
      <c r="K72" s="23"/>
      <c r="L72" s="24"/>
      <c r="M72" s="25" t="n">
        <f aca="false">SUM(H72:J72,K72/1.12)</f>
        <v>850</v>
      </c>
      <c r="N72" s="25" t="n">
        <f aca="false">K72/1.12*0.12</f>
        <v>0</v>
      </c>
      <c r="O72" s="25" t="n">
        <f aca="false">-SUM(I72:J72,K72/1.12)*L72</f>
        <v>-0</v>
      </c>
      <c r="P72" s="25" t="n">
        <v>850</v>
      </c>
      <c r="Q72" s="25"/>
      <c r="R72" s="25"/>
      <c r="S72" s="25"/>
      <c r="T72" s="26"/>
      <c r="U72" s="26"/>
      <c r="V72" s="26"/>
      <c r="W72" s="26"/>
      <c r="X72" s="26"/>
      <c r="Y72" s="31"/>
      <c r="Z72" s="25"/>
      <c r="AA72" s="25"/>
      <c r="AB72" s="25"/>
      <c r="AC72" s="25"/>
      <c r="AD72" s="25"/>
      <c r="AE72" s="25"/>
      <c r="AF72" s="25"/>
      <c r="AG72" s="25" t="n">
        <f aca="false">-SUM(N72:AF72)</f>
        <v>-850</v>
      </c>
      <c r="AH72" s="29" t="n">
        <f aca="false">SUM(H72:K72)+AG72+O72</f>
        <v>0</v>
      </c>
    </row>
    <row r="73" s="30" customFormat="true" ht="22.5" hidden="false" customHeight="true" outlineLevel="0" collapsed="false">
      <c r="A73" s="59" t="n">
        <v>43153</v>
      </c>
      <c r="B73" s="60"/>
      <c r="C73" s="20" t="s">
        <v>45</v>
      </c>
      <c r="D73" s="20"/>
      <c r="E73" s="20"/>
      <c r="F73" s="61"/>
      <c r="G73" s="62" t="s">
        <v>280</v>
      </c>
      <c r="H73" s="23" t="n">
        <v>100</v>
      </c>
      <c r="I73" s="23"/>
      <c r="J73" s="23"/>
      <c r="K73" s="23"/>
      <c r="L73" s="24"/>
      <c r="M73" s="25" t="n">
        <f aca="false">SUM(H73:J73,K73/1.12)</f>
        <v>100</v>
      </c>
      <c r="N73" s="25" t="n">
        <f aca="false">K73/1.12*0.12</f>
        <v>0</v>
      </c>
      <c r="O73" s="25" t="n">
        <f aca="false">-SUM(I73:J73,K73/1.12)*L73</f>
        <v>-0</v>
      </c>
      <c r="P73" s="25"/>
      <c r="Q73" s="25"/>
      <c r="R73" s="25"/>
      <c r="S73" s="25"/>
      <c r="T73" s="26"/>
      <c r="U73" s="26"/>
      <c r="V73" s="26"/>
      <c r="W73" s="26"/>
      <c r="X73" s="26"/>
      <c r="Y73" s="31"/>
      <c r="Z73" s="25"/>
      <c r="AA73" s="25" t="n">
        <v>100</v>
      </c>
      <c r="AB73" s="25"/>
      <c r="AC73" s="25"/>
      <c r="AD73" s="25"/>
      <c r="AE73" s="25"/>
      <c r="AF73" s="25"/>
      <c r="AG73" s="25" t="n">
        <f aca="false">-SUM(N73:AF73)</f>
        <v>-100</v>
      </c>
      <c r="AH73" s="29" t="n">
        <f aca="false">SUM(H73:K73)+AG73+O73</f>
        <v>0</v>
      </c>
    </row>
    <row r="74" s="30" customFormat="true" ht="22.5" hidden="false" customHeight="true" outlineLevel="0" collapsed="false">
      <c r="A74" s="59" t="n">
        <v>43153</v>
      </c>
      <c r="B74" s="60"/>
      <c r="C74" s="20" t="s">
        <v>59</v>
      </c>
      <c r="D74" s="20" t="s">
        <v>60</v>
      </c>
      <c r="E74" s="20" t="s">
        <v>120</v>
      </c>
      <c r="F74" s="61" t="n">
        <v>630221</v>
      </c>
      <c r="G74" s="62" t="s">
        <v>292</v>
      </c>
      <c r="H74" s="23"/>
      <c r="I74" s="23"/>
      <c r="J74" s="23"/>
      <c r="K74" s="23" t="n">
        <v>464</v>
      </c>
      <c r="L74" s="24"/>
      <c r="M74" s="25" t="n">
        <f aca="false">SUM(H74:J74,K74/1.12)</f>
        <v>414.285714285714</v>
      </c>
      <c r="N74" s="25" t="n">
        <f aca="false">K74/1.12*0.12</f>
        <v>49.7142857142857</v>
      </c>
      <c r="O74" s="25" t="n">
        <f aca="false">-SUM(I74:J74,K74/1.12)*L74</f>
        <v>-0</v>
      </c>
      <c r="P74" s="25"/>
      <c r="Q74" s="25"/>
      <c r="R74" s="25"/>
      <c r="S74" s="25"/>
      <c r="T74" s="26" t="n">
        <v>414.29</v>
      </c>
      <c r="U74" s="26"/>
      <c r="V74" s="26"/>
      <c r="W74" s="26"/>
      <c r="X74" s="26"/>
      <c r="Y74" s="31"/>
      <c r="Z74" s="25"/>
      <c r="AA74" s="25"/>
      <c r="AB74" s="25"/>
      <c r="AC74" s="25"/>
      <c r="AD74" s="25"/>
      <c r="AE74" s="25"/>
      <c r="AF74" s="25"/>
      <c r="AG74" s="25" t="n">
        <f aca="false">-SUM(N74:AF74)</f>
        <v>-464.004285714286</v>
      </c>
      <c r="AH74" s="29" t="n">
        <f aca="false">SUM(H74:K74)+AG74+O74</f>
        <v>-0.00428571428574287</v>
      </c>
    </row>
    <row r="75" s="30" customFormat="true" ht="21.75" hidden="false" customHeight="true" outlineLevel="0" collapsed="false">
      <c r="A75" s="59" t="n">
        <v>43153</v>
      </c>
      <c r="B75" s="60"/>
      <c r="C75" s="20" t="s">
        <v>68</v>
      </c>
      <c r="D75" s="20"/>
      <c r="E75" s="20"/>
      <c r="F75" s="61"/>
      <c r="G75" s="62" t="s">
        <v>280</v>
      </c>
      <c r="H75" s="23" t="n">
        <v>50</v>
      </c>
      <c r="I75" s="23"/>
      <c r="J75" s="23"/>
      <c r="K75" s="23"/>
      <c r="L75" s="24"/>
      <c r="M75" s="25" t="n">
        <f aca="false">SUM(H75:J75,K75/1.12)</f>
        <v>50</v>
      </c>
      <c r="N75" s="25" t="n">
        <f aca="false">K75/1.12*0.12</f>
        <v>0</v>
      </c>
      <c r="O75" s="25" t="n">
        <f aca="false">-SUM(I75:J75,K75/1.12)*L75</f>
        <v>-0</v>
      </c>
      <c r="P75" s="25"/>
      <c r="Q75" s="25"/>
      <c r="R75" s="25"/>
      <c r="S75" s="25"/>
      <c r="T75" s="26"/>
      <c r="U75" s="26"/>
      <c r="V75" s="26"/>
      <c r="W75" s="26"/>
      <c r="X75" s="26"/>
      <c r="Y75" s="31"/>
      <c r="Z75" s="25"/>
      <c r="AA75" s="25" t="n">
        <v>50</v>
      </c>
      <c r="AB75" s="25"/>
      <c r="AC75" s="25"/>
      <c r="AD75" s="25"/>
      <c r="AE75" s="25"/>
      <c r="AF75" s="25"/>
      <c r="AG75" s="25" t="n">
        <f aca="false">-SUM(N75:AF75)</f>
        <v>-50</v>
      </c>
      <c r="AH75" s="29" t="n">
        <f aca="false">SUM(H75:K75)+AG75+O75</f>
        <v>0</v>
      </c>
    </row>
    <row r="76" s="30" customFormat="true" ht="23.25" hidden="false" customHeight="true" outlineLevel="0" collapsed="false">
      <c r="A76" s="59" t="n">
        <v>43153</v>
      </c>
      <c r="B76" s="60"/>
      <c r="C76" s="20" t="s">
        <v>63</v>
      </c>
      <c r="D76" s="20" t="s">
        <v>64</v>
      </c>
      <c r="E76" s="20" t="s">
        <v>65</v>
      </c>
      <c r="F76" s="61" t="n">
        <v>95260</v>
      </c>
      <c r="G76" s="62" t="s">
        <v>293</v>
      </c>
      <c r="H76" s="23"/>
      <c r="I76" s="23"/>
      <c r="J76" s="23" t="n">
        <v>397.75</v>
      </c>
      <c r="K76" s="23"/>
      <c r="L76" s="24"/>
      <c r="M76" s="25" t="n">
        <f aca="false">SUM(H76:J76,K76/1.12)</f>
        <v>397.75</v>
      </c>
      <c r="N76" s="25" t="n">
        <f aca="false">K76/1.12*0.12</f>
        <v>0</v>
      </c>
      <c r="O76" s="25" t="n">
        <f aca="false">-SUM(I76:J76,K76/1.12)*L76</f>
        <v>-0</v>
      </c>
      <c r="P76" s="25" t="n">
        <v>397.75</v>
      </c>
      <c r="Q76" s="25"/>
      <c r="R76" s="25"/>
      <c r="S76" s="25"/>
      <c r="T76" s="26"/>
      <c r="U76" s="26"/>
      <c r="V76" s="26"/>
      <c r="W76" s="26"/>
      <c r="X76" s="26"/>
      <c r="Y76" s="31"/>
      <c r="Z76" s="25"/>
      <c r="AA76" s="25"/>
      <c r="AB76" s="25"/>
      <c r="AC76" s="25"/>
      <c r="AD76" s="25"/>
      <c r="AE76" s="25"/>
      <c r="AF76" s="25"/>
      <c r="AG76" s="25" t="n">
        <f aca="false">-SUM(N76:AF76)</f>
        <v>-397.75</v>
      </c>
      <c r="AH76" s="29" t="n">
        <f aca="false">SUM(H76:K76)+AG76+O76</f>
        <v>0</v>
      </c>
    </row>
    <row r="77" s="30" customFormat="true" ht="21" hidden="false" customHeight="true" outlineLevel="0" collapsed="false">
      <c r="A77" s="59" t="n">
        <v>43153</v>
      </c>
      <c r="B77" s="60"/>
      <c r="C77" s="20" t="s">
        <v>63</v>
      </c>
      <c r="D77" s="20" t="s">
        <v>64</v>
      </c>
      <c r="E77" s="20" t="s">
        <v>65</v>
      </c>
      <c r="F77" s="61" t="n">
        <v>95260</v>
      </c>
      <c r="G77" s="62" t="s">
        <v>294</v>
      </c>
      <c r="H77" s="23"/>
      <c r="I77" s="23"/>
      <c r="J77" s="23"/>
      <c r="K77" s="23" t="n">
        <f aca="false">1276.21+153.14</f>
        <v>1429.35</v>
      </c>
      <c r="L77" s="24"/>
      <c r="M77" s="25" t="n">
        <f aca="false">SUM(H77:J77,K77/1.12)</f>
        <v>1276.20535714286</v>
      </c>
      <c r="N77" s="25" t="n">
        <f aca="false">K77/1.12*0.12</f>
        <v>153.144642857143</v>
      </c>
      <c r="O77" s="25" t="n">
        <f aca="false">-SUM(I77:J77,K77/1.12)*L77</f>
        <v>-0</v>
      </c>
      <c r="P77" s="25" t="n">
        <v>1276.21</v>
      </c>
      <c r="Q77" s="25"/>
      <c r="R77" s="25"/>
      <c r="S77" s="25"/>
      <c r="T77" s="26"/>
      <c r="U77" s="26"/>
      <c r="V77" s="26"/>
      <c r="W77" s="26"/>
      <c r="X77" s="26"/>
      <c r="Y77" s="31"/>
      <c r="Z77" s="25"/>
      <c r="AA77" s="25"/>
      <c r="AB77" s="25"/>
      <c r="AC77" s="25"/>
      <c r="AD77" s="25"/>
      <c r="AE77" s="25"/>
      <c r="AF77" s="25"/>
      <c r="AG77" s="25" t="n">
        <f aca="false">-SUM(N77:AF77)</f>
        <v>-1429.35464285714</v>
      </c>
      <c r="AH77" s="29" t="n">
        <f aca="false">SUM(H77:K77)+AG77+O77</f>
        <v>-0.004642857142926</v>
      </c>
    </row>
    <row r="78" s="30" customFormat="true" ht="21.75" hidden="false" customHeight="true" outlineLevel="0" collapsed="false">
      <c r="A78" s="59" t="n">
        <v>43155</v>
      </c>
      <c r="B78" s="60"/>
      <c r="C78" s="20" t="s">
        <v>41</v>
      </c>
      <c r="D78" s="20" t="s">
        <v>88</v>
      </c>
      <c r="E78" s="20" t="s">
        <v>43</v>
      </c>
      <c r="F78" s="61" t="n">
        <v>2308</v>
      </c>
      <c r="G78" s="62" t="s">
        <v>172</v>
      </c>
      <c r="H78" s="23"/>
      <c r="I78" s="23"/>
      <c r="J78" s="23" t="n">
        <v>510</v>
      </c>
      <c r="K78" s="23"/>
      <c r="L78" s="24"/>
      <c r="M78" s="25" t="n">
        <f aca="false">SUM(H78:J78,K78/1.12)</f>
        <v>510</v>
      </c>
      <c r="N78" s="25" t="n">
        <f aca="false">K78/1.12*0.12</f>
        <v>0</v>
      </c>
      <c r="O78" s="25" t="n">
        <f aca="false">-SUM(I78:J78,K78/1.12)*L78</f>
        <v>-0</v>
      </c>
      <c r="P78" s="25" t="n">
        <v>510</v>
      </c>
      <c r="Q78" s="25"/>
      <c r="R78" s="25"/>
      <c r="S78" s="25"/>
      <c r="T78" s="26"/>
      <c r="U78" s="26"/>
      <c r="V78" s="26"/>
      <c r="W78" s="26"/>
      <c r="X78" s="26"/>
      <c r="Y78" s="31"/>
      <c r="Z78" s="25"/>
      <c r="AA78" s="25"/>
      <c r="AB78" s="25"/>
      <c r="AC78" s="25"/>
      <c r="AD78" s="25"/>
      <c r="AE78" s="25"/>
      <c r="AF78" s="25"/>
      <c r="AG78" s="25" t="n">
        <f aca="false">-SUM(N78:AF78)</f>
        <v>-510</v>
      </c>
      <c r="AH78" s="29" t="n">
        <f aca="false">SUM(H78:K78)+AG78+O78</f>
        <v>0</v>
      </c>
    </row>
    <row r="79" s="30" customFormat="true" ht="19.5" hidden="false" customHeight="true" outlineLevel="0" collapsed="false">
      <c r="A79" s="63" t="n">
        <v>43155</v>
      </c>
      <c r="B79" s="64"/>
      <c r="C79" s="36" t="s">
        <v>295</v>
      </c>
      <c r="D79" s="36" t="s">
        <v>296</v>
      </c>
      <c r="E79" s="36" t="s">
        <v>43</v>
      </c>
      <c r="F79" s="65" t="n">
        <v>12847</v>
      </c>
      <c r="G79" s="66" t="s">
        <v>297</v>
      </c>
      <c r="H79" s="39"/>
      <c r="I79" s="39"/>
      <c r="J79" s="39" t="n">
        <v>440</v>
      </c>
      <c r="K79" s="39"/>
      <c r="L79" s="40"/>
      <c r="M79" s="41" t="n">
        <f aca="false">SUM(H79:J79,K79/1.12)</f>
        <v>440</v>
      </c>
      <c r="N79" s="41" t="n">
        <f aca="false">K79/1.12*0.12</f>
        <v>0</v>
      </c>
      <c r="O79" s="41" t="n">
        <f aca="false">-SUM(I79:J79,K79/1.12)*L79</f>
        <v>-0</v>
      </c>
      <c r="P79" s="41" t="n">
        <v>440</v>
      </c>
      <c r="Q79" s="41"/>
      <c r="R79" s="41"/>
      <c r="S79" s="41"/>
      <c r="T79" s="42"/>
      <c r="U79" s="42"/>
      <c r="V79" s="42"/>
      <c r="W79" s="42"/>
      <c r="X79" s="42"/>
      <c r="Y79" s="41"/>
      <c r="Z79" s="41"/>
      <c r="AA79" s="41"/>
      <c r="AB79" s="41"/>
      <c r="AC79" s="41"/>
      <c r="AD79" s="41"/>
      <c r="AE79" s="41"/>
      <c r="AF79" s="41"/>
      <c r="AG79" s="41" t="n">
        <f aca="false">-SUM(N79:AF79)</f>
        <v>-440</v>
      </c>
      <c r="AH79" s="45" t="n">
        <f aca="false">SUM(H79:K79)+AG79+O79</f>
        <v>0</v>
      </c>
    </row>
    <row r="80" s="30" customFormat="true" ht="21.75" hidden="false" customHeight="true" outlineLevel="0" collapsed="false">
      <c r="A80" s="59" t="n">
        <v>43155</v>
      </c>
      <c r="B80" s="60"/>
      <c r="C80" s="20" t="s">
        <v>277</v>
      </c>
      <c r="D80" s="20" t="s">
        <v>52</v>
      </c>
      <c r="E80" s="20" t="s">
        <v>278</v>
      </c>
      <c r="F80" s="61" t="n">
        <v>31155</v>
      </c>
      <c r="G80" s="61" t="s">
        <v>298</v>
      </c>
      <c r="H80" s="23"/>
      <c r="I80" s="23"/>
      <c r="J80" s="23"/>
      <c r="K80" s="23" t="n">
        <v>170.57</v>
      </c>
      <c r="L80" s="24"/>
      <c r="M80" s="25" t="n">
        <f aca="false">SUM(H80:J80,K80/1.12)</f>
        <v>152.294642857143</v>
      </c>
      <c r="N80" s="25" t="n">
        <f aca="false">K80/1.12*0.12</f>
        <v>18.2753571428571</v>
      </c>
      <c r="O80" s="25" t="n">
        <f aca="false">-SUM(I80:J80,K80/1.12)*L80</f>
        <v>-0</v>
      </c>
      <c r="P80" s="25" t="n">
        <v>152.29</v>
      </c>
      <c r="Q80" s="25"/>
      <c r="R80" s="25"/>
      <c r="S80" s="25"/>
      <c r="T80" s="26"/>
      <c r="U80" s="26"/>
      <c r="V80" s="26"/>
      <c r="W80" s="26"/>
      <c r="X80" s="26"/>
      <c r="Y80" s="31"/>
      <c r="Z80" s="25"/>
      <c r="AA80" s="25"/>
      <c r="AB80" s="25"/>
      <c r="AC80" s="25"/>
      <c r="AD80" s="25"/>
      <c r="AE80" s="25"/>
      <c r="AF80" s="25"/>
      <c r="AG80" s="25" t="n">
        <f aca="false">-SUM(N80:AF80)</f>
        <v>-170.565357142857</v>
      </c>
      <c r="AH80" s="29" t="n">
        <f aca="false">SUM(H80:K80)+AG80+O80</f>
        <v>0.00464285714286916</v>
      </c>
    </row>
    <row r="81" s="30" customFormat="true" ht="24.75" hidden="false" customHeight="true" outlineLevel="0" collapsed="false">
      <c r="A81" s="59" t="n">
        <v>43158</v>
      </c>
      <c r="B81" s="60"/>
      <c r="C81" s="20" t="s">
        <v>63</v>
      </c>
      <c r="D81" s="20" t="s">
        <v>64</v>
      </c>
      <c r="E81" s="20" t="s">
        <v>65</v>
      </c>
      <c r="F81" s="61" t="n">
        <v>67575</v>
      </c>
      <c r="G81" s="62" t="s">
        <v>79</v>
      </c>
      <c r="H81" s="23"/>
      <c r="I81" s="23"/>
      <c r="J81" s="23" t="n">
        <v>652.05</v>
      </c>
      <c r="K81" s="23"/>
      <c r="L81" s="24"/>
      <c r="M81" s="25" t="n">
        <f aca="false">SUM(H81:J81,K81/1.12)</f>
        <v>652.05</v>
      </c>
      <c r="N81" s="25" t="n">
        <f aca="false">K81/1.12*0.12</f>
        <v>0</v>
      </c>
      <c r="O81" s="25" t="n">
        <f aca="false">-SUM(I81:J81,K81/1.12)*L81</f>
        <v>-0</v>
      </c>
      <c r="P81" s="25" t="n">
        <v>652.05</v>
      </c>
      <c r="Q81" s="25"/>
      <c r="R81" s="25"/>
      <c r="S81" s="25"/>
      <c r="T81" s="26"/>
      <c r="U81" s="26"/>
      <c r="V81" s="26"/>
      <c r="W81" s="26"/>
      <c r="X81" s="26"/>
      <c r="Y81" s="31"/>
      <c r="Z81" s="25"/>
      <c r="AA81" s="25"/>
      <c r="AB81" s="25"/>
      <c r="AC81" s="25"/>
      <c r="AD81" s="25"/>
      <c r="AE81" s="25"/>
      <c r="AF81" s="25"/>
      <c r="AG81" s="25" t="n">
        <f aca="false">-SUM(N81:AF81)</f>
        <v>-652.05</v>
      </c>
      <c r="AH81" s="29" t="n">
        <f aca="false">SUM(H81:K81)+AG81+O81</f>
        <v>0</v>
      </c>
    </row>
    <row r="82" s="30" customFormat="true" ht="19.5" hidden="false" customHeight="true" outlineLevel="0" collapsed="false">
      <c r="A82" s="59" t="n">
        <v>43158</v>
      </c>
      <c r="B82" s="60"/>
      <c r="C82" s="20" t="s">
        <v>63</v>
      </c>
      <c r="D82" s="20" t="s">
        <v>64</v>
      </c>
      <c r="E82" s="20" t="s">
        <v>65</v>
      </c>
      <c r="F82" s="61" t="n">
        <v>67575</v>
      </c>
      <c r="G82" s="62" t="s">
        <v>159</v>
      </c>
      <c r="H82" s="23"/>
      <c r="I82" s="23"/>
      <c r="J82" s="23"/>
      <c r="K82" s="23" t="n">
        <f aca="false">646.47+77.58</f>
        <v>724.05</v>
      </c>
      <c r="L82" s="24"/>
      <c r="M82" s="25" t="n">
        <f aca="false">SUM(H82:J82,K82/1.12)</f>
        <v>646.473214285714</v>
      </c>
      <c r="N82" s="25" t="n">
        <f aca="false">K82/1.12*0.12</f>
        <v>77.5767857142857</v>
      </c>
      <c r="O82" s="25" t="n">
        <f aca="false">-SUM(I82:J82,K82/1.12)*L82</f>
        <v>-0</v>
      </c>
      <c r="P82" s="25" t="n">
        <v>646.47</v>
      </c>
      <c r="Q82" s="25"/>
      <c r="R82" s="25"/>
      <c r="S82" s="25"/>
      <c r="T82" s="26"/>
      <c r="U82" s="26"/>
      <c r="V82" s="26"/>
      <c r="W82" s="26"/>
      <c r="X82" s="26"/>
      <c r="Y82" s="31"/>
      <c r="Z82" s="25"/>
      <c r="AA82" s="25"/>
      <c r="AB82" s="25"/>
      <c r="AC82" s="25"/>
      <c r="AD82" s="25"/>
      <c r="AE82" s="25"/>
      <c r="AF82" s="25"/>
      <c r="AG82" s="25" t="n">
        <f aca="false">-SUM(N82:AF82)</f>
        <v>-724.046785714286</v>
      </c>
      <c r="AH82" s="29" t="n">
        <f aca="false">SUM(H82:K82)+AG82+O82</f>
        <v>0.00321428571430715</v>
      </c>
    </row>
    <row r="83" s="30" customFormat="true" ht="21" hidden="false" customHeight="true" outlineLevel="0" collapsed="false">
      <c r="A83" s="59" t="n">
        <v>43158</v>
      </c>
      <c r="B83" s="60"/>
      <c r="C83" s="20" t="s">
        <v>63</v>
      </c>
      <c r="D83" s="20" t="s">
        <v>64</v>
      </c>
      <c r="E83" s="20" t="s">
        <v>65</v>
      </c>
      <c r="F83" s="61" t="n">
        <v>119906</v>
      </c>
      <c r="G83" s="62" t="s">
        <v>299</v>
      </c>
      <c r="H83" s="23"/>
      <c r="I83" s="23"/>
      <c r="J83" s="23"/>
      <c r="K83" s="23" t="n">
        <v>129.85</v>
      </c>
      <c r="L83" s="24"/>
      <c r="M83" s="25" t="n">
        <f aca="false">SUM(H83:J83,K83/1.12)</f>
        <v>115.9375</v>
      </c>
      <c r="N83" s="25" t="n">
        <f aca="false">K83/1.12*0.12</f>
        <v>13.9125</v>
      </c>
      <c r="O83" s="25" t="n">
        <f aca="false">-SUM(I83:J83,K83/1.12)*L83</f>
        <v>-0</v>
      </c>
      <c r="P83" s="25" t="n">
        <v>115.85</v>
      </c>
      <c r="Q83" s="25"/>
      <c r="R83" s="25"/>
      <c r="S83" s="25"/>
      <c r="T83" s="26"/>
      <c r="U83" s="26"/>
      <c r="V83" s="26"/>
      <c r="W83" s="26"/>
      <c r="X83" s="26"/>
      <c r="Y83" s="31"/>
      <c r="Z83" s="25"/>
      <c r="AA83" s="25"/>
      <c r="AB83" s="25"/>
      <c r="AC83" s="25"/>
      <c r="AD83" s="25"/>
      <c r="AE83" s="25"/>
      <c r="AF83" s="25"/>
      <c r="AG83" s="25" t="n">
        <f aca="false">-SUM(N83:AF83)</f>
        <v>-129.7625</v>
      </c>
      <c r="AH83" s="29" t="n">
        <f aca="false">SUM(H83:K83)+AG83+O83</f>
        <v>0.0875000000000057</v>
      </c>
    </row>
    <row r="84" s="30" customFormat="true" ht="19.5" hidden="false" customHeight="true" outlineLevel="0" collapsed="false">
      <c r="A84" s="59" t="n">
        <v>43159</v>
      </c>
      <c r="B84" s="60"/>
      <c r="C84" s="20" t="s">
        <v>63</v>
      </c>
      <c r="D84" s="20" t="s">
        <v>64</v>
      </c>
      <c r="E84" s="20" t="s">
        <v>65</v>
      </c>
      <c r="F84" s="61" t="n">
        <v>78597</v>
      </c>
      <c r="G84" s="62" t="s">
        <v>300</v>
      </c>
      <c r="H84" s="23"/>
      <c r="I84" s="23"/>
      <c r="J84" s="23" t="n">
        <v>1669.25</v>
      </c>
      <c r="K84" s="23"/>
      <c r="L84" s="24"/>
      <c r="M84" s="25" t="n">
        <f aca="false">SUM(H84:J84,K84/1.12)</f>
        <v>1669.25</v>
      </c>
      <c r="N84" s="25" t="n">
        <f aca="false">K84/1.12*0.12</f>
        <v>0</v>
      </c>
      <c r="O84" s="25" t="n">
        <f aca="false">-SUM(I84:J84,K84/1.12)*L84</f>
        <v>-0</v>
      </c>
      <c r="P84" s="25" t="n">
        <v>1669.25</v>
      </c>
      <c r="Q84" s="25"/>
      <c r="R84" s="25"/>
      <c r="S84" s="25"/>
      <c r="T84" s="26"/>
      <c r="U84" s="26"/>
      <c r="V84" s="26"/>
      <c r="W84" s="26"/>
      <c r="X84" s="26"/>
      <c r="Y84" s="31"/>
      <c r="Z84" s="25"/>
      <c r="AA84" s="25"/>
      <c r="AB84" s="25"/>
      <c r="AC84" s="25"/>
      <c r="AD84" s="25"/>
      <c r="AE84" s="25"/>
      <c r="AF84" s="25"/>
      <c r="AG84" s="25" t="n">
        <f aca="false">-SUM(N84:AF84)</f>
        <v>-1669.25</v>
      </c>
      <c r="AH84" s="29" t="n">
        <f aca="false">SUM(H84:K84)+AG84+O84</f>
        <v>0</v>
      </c>
    </row>
    <row r="85" s="30" customFormat="true" ht="19.5" hidden="false" customHeight="true" outlineLevel="0" collapsed="false">
      <c r="A85" s="59" t="n">
        <v>43159</v>
      </c>
      <c r="B85" s="60"/>
      <c r="C85" s="20" t="s">
        <v>63</v>
      </c>
      <c r="D85" s="20" t="s">
        <v>64</v>
      </c>
      <c r="E85" s="20" t="s">
        <v>65</v>
      </c>
      <c r="F85" s="61" t="n">
        <v>78597</v>
      </c>
      <c r="G85" s="62" t="s">
        <v>301</v>
      </c>
      <c r="H85" s="23"/>
      <c r="I85" s="23"/>
      <c r="J85" s="23"/>
      <c r="K85" s="23" t="n">
        <f aca="false">192.95+23.15</f>
        <v>216.1</v>
      </c>
      <c r="L85" s="24"/>
      <c r="M85" s="25" t="n">
        <f aca="false">SUM(H85:J85,K85/1.12)</f>
        <v>192.946428571429</v>
      </c>
      <c r="N85" s="25" t="n">
        <f aca="false">K85/1.12*0.12</f>
        <v>23.1535714285714</v>
      </c>
      <c r="O85" s="25" t="n">
        <f aca="false">-SUM(I85:J85,K85/1.12)*L85</f>
        <v>-0</v>
      </c>
      <c r="P85" s="25" t="n">
        <v>192.95</v>
      </c>
      <c r="Q85" s="25"/>
      <c r="R85" s="25"/>
      <c r="S85" s="25"/>
      <c r="T85" s="26"/>
      <c r="U85" s="26"/>
      <c r="V85" s="26"/>
      <c r="W85" s="26"/>
      <c r="X85" s="26"/>
      <c r="Y85" s="31"/>
      <c r="Z85" s="25"/>
      <c r="AA85" s="25"/>
      <c r="AB85" s="25"/>
      <c r="AC85" s="25"/>
      <c r="AD85" s="25"/>
      <c r="AE85" s="25"/>
      <c r="AF85" s="25"/>
      <c r="AG85" s="25" t="n">
        <f aca="false">-SUM(N85:AF85)</f>
        <v>-216.103571428571</v>
      </c>
      <c r="AH85" s="29" t="n">
        <f aca="false">SUM(H85:K85)+AG85+O85</f>
        <v>-0.00357142857140502</v>
      </c>
    </row>
    <row r="86" s="30" customFormat="true" ht="19.5" hidden="false" customHeight="true" outlineLevel="0" collapsed="false">
      <c r="A86" s="59" t="n">
        <v>43159</v>
      </c>
      <c r="B86" s="60"/>
      <c r="C86" s="20" t="s">
        <v>277</v>
      </c>
      <c r="D86" s="20" t="s">
        <v>52</v>
      </c>
      <c r="E86" s="20" t="s">
        <v>278</v>
      </c>
      <c r="F86" s="61" t="n">
        <v>28462</v>
      </c>
      <c r="G86" s="62" t="s">
        <v>302</v>
      </c>
      <c r="H86" s="23"/>
      <c r="I86" s="23"/>
      <c r="J86" s="23"/>
      <c r="K86" s="23" t="n">
        <v>248</v>
      </c>
      <c r="L86" s="24"/>
      <c r="M86" s="25" t="n">
        <f aca="false">SUM(H86:J86,K86/1.12)</f>
        <v>221.428571428571</v>
      </c>
      <c r="N86" s="25" t="n">
        <f aca="false">K86/1.12*0.12</f>
        <v>26.5714285714286</v>
      </c>
      <c r="O86" s="25" t="n">
        <f aca="false">-SUM(I86:J86,K86/1.12)*L86</f>
        <v>-0</v>
      </c>
      <c r="P86" s="25" t="n">
        <v>221.43</v>
      </c>
      <c r="Q86" s="25"/>
      <c r="R86" s="25"/>
      <c r="S86" s="25"/>
      <c r="T86" s="26"/>
      <c r="U86" s="26"/>
      <c r="V86" s="26"/>
      <c r="W86" s="26"/>
      <c r="X86" s="26"/>
      <c r="Y86" s="31"/>
      <c r="Z86" s="25"/>
      <c r="AA86" s="25"/>
      <c r="AB86" s="25"/>
      <c r="AC86" s="25"/>
      <c r="AD86" s="25"/>
      <c r="AE86" s="25"/>
      <c r="AF86" s="25"/>
      <c r="AG86" s="25" t="n">
        <f aca="false">-SUM(N86:AF86)</f>
        <v>-248.001428571429</v>
      </c>
      <c r="AH86" s="29" t="n">
        <f aca="false">SUM(H86:K86)+AG86+O86</f>
        <v>-0.00142857142856201</v>
      </c>
    </row>
    <row r="87" s="30" customFormat="true" ht="19.5" hidden="false" customHeight="true" outlineLevel="0" collapsed="false">
      <c r="A87" s="18"/>
      <c r="B87" s="19"/>
      <c r="C87" s="20"/>
      <c r="D87" s="20"/>
      <c r="E87" s="20"/>
      <c r="F87" s="21"/>
      <c r="G87" s="22"/>
      <c r="H87" s="23"/>
      <c r="I87" s="23"/>
      <c r="J87" s="23"/>
      <c r="K87" s="23"/>
      <c r="L87" s="24"/>
      <c r="M87" s="25" t="n">
        <f aca="false">SUM(H87:J87,K87/1.12)</f>
        <v>0</v>
      </c>
      <c r="N87" s="25" t="n">
        <f aca="false">K87/1.12*0.12</f>
        <v>0</v>
      </c>
      <c r="O87" s="25" t="n">
        <f aca="false">-SUM(I87:J87,K87/1.12)*L87</f>
        <v>-0</v>
      </c>
      <c r="P87" s="25"/>
      <c r="Q87" s="25"/>
      <c r="R87" s="25"/>
      <c r="S87" s="25"/>
      <c r="T87" s="26"/>
      <c r="U87" s="26"/>
      <c r="V87" s="26"/>
      <c r="W87" s="26"/>
      <c r="X87" s="26"/>
      <c r="Y87" s="31"/>
      <c r="Z87" s="25"/>
      <c r="AA87" s="25"/>
      <c r="AB87" s="25"/>
      <c r="AC87" s="26"/>
      <c r="AD87" s="26"/>
      <c r="AE87" s="27"/>
      <c r="AF87" s="27"/>
      <c r="AG87" s="28" t="n">
        <f aca="false">-SUM(N87:AF87)</f>
        <v>-0</v>
      </c>
      <c r="AH87" s="29" t="n">
        <f aca="false">SUM(H87:K87)+AG87+O87</f>
        <v>0</v>
      </c>
    </row>
    <row r="88" s="30" customFormat="true" ht="19.5" hidden="false" customHeight="true" outlineLevel="0" collapsed="false">
      <c r="A88" s="18"/>
      <c r="B88" s="19"/>
      <c r="C88" s="47"/>
      <c r="D88" s="47"/>
      <c r="E88" s="47"/>
      <c r="F88" s="21"/>
      <c r="G88" s="22"/>
      <c r="H88" s="23"/>
      <c r="I88" s="23"/>
      <c r="J88" s="23"/>
      <c r="K88" s="23"/>
      <c r="L88" s="24"/>
      <c r="M88" s="25" t="n">
        <f aca="false">SUM(H88:J88,K88/1.12)</f>
        <v>0</v>
      </c>
      <c r="N88" s="25" t="n">
        <f aca="false">K88/1.12*0.12</f>
        <v>0</v>
      </c>
      <c r="O88" s="25" t="n">
        <f aca="false">-SUM(I88:J88,K88/1.12)*L88</f>
        <v>-0</v>
      </c>
      <c r="P88" s="25"/>
      <c r="Q88" s="25"/>
      <c r="R88" s="25"/>
      <c r="S88" s="25"/>
      <c r="T88" s="26"/>
      <c r="U88" s="26"/>
      <c r="V88" s="26"/>
      <c r="W88" s="26"/>
      <c r="X88" s="26"/>
      <c r="Y88" s="31"/>
      <c r="Z88" s="25"/>
      <c r="AA88" s="25"/>
      <c r="AB88" s="25"/>
      <c r="AC88" s="26"/>
      <c r="AD88" s="26"/>
      <c r="AE88" s="27"/>
      <c r="AF88" s="27"/>
      <c r="AG88" s="28" t="n">
        <f aca="false">-SUM(N88:AF88)</f>
        <v>-0</v>
      </c>
      <c r="AH88" s="29" t="n">
        <f aca="false">SUM(H88:K88)+AG88+O88</f>
        <v>0</v>
      </c>
    </row>
    <row r="89" s="55" customFormat="true" ht="12" hidden="false" customHeight="true" outlineLevel="0" collapsed="false">
      <c r="A89" s="48"/>
      <c r="B89" s="49"/>
      <c r="C89" s="50"/>
      <c r="D89" s="51"/>
      <c r="E89" s="51"/>
      <c r="F89" s="52"/>
      <c r="G89" s="50"/>
      <c r="H89" s="53" t="n">
        <f aca="false">SUM(H5:H88)</f>
        <v>4318</v>
      </c>
      <c r="I89" s="53" t="n">
        <f aca="false">SUM(I5:I88)</f>
        <v>0</v>
      </c>
      <c r="J89" s="53" t="n">
        <f aca="false">SUM(J5:J88)</f>
        <v>16191.8</v>
      </c>
      <c r="K89" s="53" t="n">
        <f aca="false">SUM(K5:K88)</f>
        <v>27585.41</v>
      </c>
      <c r="L89" s="53" t="n">
        <f aca="false">SUM(L5:L88)</f>
        <v>0.09</v>
      </c>
      <c r="M89" s="53" t="n">
        <f aca="false">SUM(M5:M88)</f>
        <v>45139.6303571429</v>
      </c>
      <c r="N89" s="53" t="n">
        <f aca="false">SUM(N5:N88)</f>
        <v>2955.57964285714</v>
      </c>
      <c r="O89" s="53" t="n">
        <f aca="false">SUM(O5:O88)</f>
        <v>-142.333464285714</v>
      </c>
      <c r="P89" s="53" t="n">
        <f aca="false">SUM(P5:P88)</f>
        <v>30362.69</v>
      </c>
      <c r="Q89" s="53" t="n">
        <f aca="false">SUM(Q5:Q88)</f>
        <v>1031.47</v>
      </c>
      <c r="R89" s="53" t="n">
        <f aca="false">SUM(R5:R88)</f>
        <v>391.97</v>
      </c>
      <c r="S89" s="53" t="n">
        <f aca="false">SUM(S5:S88)</f>
        <v>959.9</v>
      </c>
      <c r="T89" s="53" t="n">
        <f aca="false">SUM(T5:T88)</f>
        <v>1189.96</v>
      </c>
      <c r="U89" s="53" t="n">
        <f aca="false">SUM(U5:U88)</f>
        <v>0</v>
      </c>
      <c r="V89" s="53" t="n">
        <f aca="false">SUM(V5:V88)</f>
        <v>702.68</v>
      </c>
      <c r="W89" s="53" t="n">
        <f aca="false">SUM(W5:W88)</f>
        <v>46.21</v>
      </c>
      <c r="X89" s="53" t="n">
        <f aca="false">SUM(X5:X88)</f>
        <v>272.1</v>
      </c>
      <c r="Y89" s="53" t="n">
        <f aca="false">SUM(Y5:Y88)</f>
        <v>3651.78</v>
      </c>
      <c r="Z89" s="53" t="n">
        <f aca="false">SUM(Z5:Z88)</f>
        <v>426.79</v>
      </c>
      <c r="AA89" s="53" t="n">
        <f aca="false">SUM(AA5:AA88)</f>
        <v>1250</v>
      </c>
      <c r="AB89" s="53" t="n">
        <f aca="false">SUM(AB5:AB88)</f>
        <v>250</v>
      </c>
      <c r="AC89" s="53" t="n">
        <f aca="false">SUM(AC5:AC88)</f>
        <v>3785.71</v>
      </c>
      <c r="AD89" s="53" t="n">
        <f aca="false">SUM(AD5:AD88)</f>
        <v>0</v>
      </c>
      <c r="AE89" s="53" t="n">
        <f aca="false">SUM(AE5:AE88)</f>
        <v>0</v>
      </c>
      <c r="AF89" s="54" t="n">
        <f aca="false">SUM(AF5:AF88)</f>
        <v>818</v>
      </c>
      <c r="AG89" s="53" t="n">
        <f aca="false">SUM(AG5:AG88)</f>
        <v>-47952.5061785714</v>
      </c>
      <c r="AH89" s="53" t="n">
        <f aca="false">SUM(AH5:AH88)</f>
        <v>0.370357142857736</v>
      </c>
    </row>
    <row r="90" customFormat="false" ht="12" hidden="false" customHeight="true" outlineLevel="0" collapsed="false"/>
    <row r="91" customFormat="false" ht="12" hidden="false" customHeight="true" outlineLevel="0" collapsed="false">
      <c r="K91" s="56" t="n">
        <f aca="false">+K89+J89+H89</f>
        <v>48095.21</v>
      </c>
      <c r="AG91" s="56" t="n">
        <f aca="false">+AG89</f>
        <v>-47952.5061785714</v>
      </c>
    </row>
    <row r="92" customFormat="false" ht="12" hidden="false" customHeight="true" outlineLevel="0" collapsed="false"/>
    <row r="93" customFormat="false" ht="12" hidden="false" customHeight="true" outlineLevel="0" collapsed="false">
      <c r="C93" s="57" t="s">
        <v>193</v>
      </c>
      <c r="G93" s="55"/>
      <c r="K93" s="58"/>
      <c r="L93" s="58"/>
      <c r="M93" s="58"/>
    </row>
    <row r="94" customFormat="false" ht="12" hidden="false" customHeight="true" outlineLevel="0" collapsed="false"/>
    <row r="95" customFormat="false" ht="12" hidden="false" customHeight="true" outlineLevel="0" collapsed="false"/>
    <row r="96" s="3" customFormat="true" ht="12" hidden="false" customHeight="true" outlineLevel="0" collapsed="false">
      <c r="K96" s="5"/>
      <c r="L96" s="6"/>
      <c r="M96" s="5"/>
      <c r="Y96" s="5"/>
    </row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>
      <c r="Q103" s="5" t="n">
        <v>0</v>
      </c>
    </row>
    <row r="104" customFormat="false" ht="12" hidden="false" customHeight="true" outlineLevel="0" collapsed="false"/>
  </sheetData>
  <mergeCells count="1">
    <mergeCell ref="K93:M9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10.26"/>
    <col collapsed="false" customWidth="true" hidden="true" outlineLevel="0" max="2" min="2" style="2" width="9.17"/>
    <col collapsed="false" customWidth="true" hidden="false" outlineLevel="0" max="3" min="3" style="3" width="32.58"/>
    <col collapsed="false" customWidth="true" hidden="true" outlineLevel="0" max="4" min="4" style="4" width="17.64"/>
    <col collapsed="false" customWidth="true" hidden="true" outlineLevel="0" max="5" min="5" style="4" width="28.62"/>
    <col collapsed="false" customWidth="true" hidden="true" outlineLevel="0" max="6" min="6" style="2" width="9.89"/>
    <col collapsed="false" customWidth="true" hidden="false" outlineLevel="0" max="7" min="7" style="3" width="30.24"/>
    <col collapsed="false" customWidth="true" hidden="true" outlineLevel="0" max="8" min="8" style="5" width="10.26"/>
    <col collapsed="false" customWidth="true" hidden="true" outlineLevel="0" max="9" min="9" style="5" width="10.62"/>
    <col collapsed="false" customWidth="true" hidden="false" outlineLevel="0" max="10" min="10" style="5" width="12.23"/>
    <col collapsed="false" customWidth="true" hidden="false" outlineLevel="0" max="11" min="11" style="5" width="13.14"/>
    <col collapsed="false" customWidth="true" hidden="true" outlineLevel="0" max="12" min="12" style="6" width="9.89"/>
    <col collapsed="false" customWidth="true" hidden="false" outlineLevel="0" max="13" min="13" style="5" width="12.23"/>
    <col collapsed="false" customWidth="true" hidden="true" outlineLevel="0" max="15" min="14" style="5" width="10.8"/>
    <col collapsed="false" customWidth="true" hidden="false" outlineLevel="0" max="16" min="16" style="5" width="12.41"/>
    <col collapsed="false" customWidth="true" hidden="true" outlineLevel="0" max="17" min="17" style="5" width="9.89"/>
    <col collapsed="false" customWidth="true" hidden="true" outlineLevel="0" max="18" min="18" style="5" width="9.71"/>
    <col collapsed="false" customWidth="true" hidden="false" outlineLevel="0" max="19" min="19" style="5" width="10.26"/>
    <col collapsed="false" customWidth="true" hidden="true" outlineLevel="0" max="24" min="20" style="5" width="8.63"/>
    <col collapsed="false" customWidth="true" hidden="false" outlineLevel="0" max="25" min="25" style="5" width="11.69"/>
    <col collapsed="false" customWidth="true" hidden="true" outlineLevel="0" max="26" min="26" style="5" width="10.43"/>
    <col collapsed="false" customWidth="true" hidden="true" outlineLevel="0" max="27" min="27" style="5" width="8.45"/>
    <col collapsed="false" customWidth="true" hidden="true" outlineLevel="0" max="28" min="28" style="5" width="12.06"/>
    <col collapsed="false" customWidth="true" hidden="true" outlineLevel="0" max="30" min="29" style="5" width="10.08"/>
    <col collapsed="false" customWidth="true" hidden="true" outlineLevel="0" max="31" min="31" style="5" width="12.95"/>
    <col collapsed="false" customWidth="true" hidden="true" outlineLevel="0" max="32" min="32" style="5" width="9.89"/>
    <col collapsed="false" customWidth="true" hidden="false" outlineLevel="0" max="33" min="33" style="5" width="13.5"/>
    <col collapsed="false" customWidth="true" hidden="false" outlineLevel="0" max="34" min="34" style="3" width="9.89"/>
    <col collapsed="false" customWidth="false" hidden="false" outlineLevel="0" max="1025" min="35" style="3" width="11.52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194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6236</v>
      </c>
      <c r="AG3" s="10" t="n">
        <v>1002</v>
      </c>
    </row>
    <row r="4" s="17" customFormat="true" ht="43.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34</v>
      </c>
      <c r="AG4" s="13" t="s">
        <v>36</v>
      </c>
    </row>
    <row r="5" s="30" customFormat="true" ht="21.75" hidden="false" customHeight="true" outlineLevel="0" collapsed="false">
      <c r="A5" s="59" t="n">
        <v>43136</v>
      </c>
      <c r="B5" s="60"/>
      <c r="C5" s="20" t="s">
        <v>68</v>
      </c>
      <c r="D5" s="20"/>
      <c r="E5" s="20"/>
      <c r="F5" s="61"/>
      <c r="G5" s="61" t="s">
        <v>303</v>
      </c>
      <c r="H5" s="23"/>
      <c r="I5" s="23"/>
      <c r="J5" s="23" t="n">
        <v>202</v>
      </c>
      <c r="K5" s="23"/>
      <c r="L5" s="24"/>
      <c r="M5" s="25" t="n">
        <f aca="false">SUM(H5:J5,K5/1.12)</f>
        <v>202</v>
      </c>
      <c r="N5" s="25" t="n">
        <f aca="false">K5/1.12*0.12</f>
        <v>0</v>
      </c>
      <c r="O5" s="25" t="n">
        <f aca="false">-SUM(I5:J5,K5/1.12)*L5</f>
        <v>-0</v>
      </c>
      <c r="P5" s="25" t="n">
        <v>202</v>
      </c>
      <c r="Q5" s="25"/>
      <c r="R5" s="25"/>
      <c r="S5" s="25"/>
      <c r="T5" s="26"/>
      <c r="U5" s="26"/>
      <c r="V5" s="26"/>
      <c r="W5" s="26"/>
      <c r="X5" s="26"/>
      <c r="Y5" s="31"/>
      <c r="Z5" s="25"/>
      <c r="AA5" s="25"/>
      <c r="AB5" s="25"/>
      <c r="AC5" s="25"/>
      <c r="AD5" s="25"/>
      <c r="AE5" s="25"/>
      <c r="AF5" s="25"/>
      <c r="AG5" s="25" t="n">
        <f aca="false">-SUM(N5:AF5)</f>
        <v>-202</v>
      </c>
      <c r="AH5" s="29" t="n">
        <f aca="false">SUM(H5:K5)+AG5+O5</f>
        <v>0</v>
      </c>
    </row>
    <row r="6" s="30" customFormat="true" ht="24.75" hidden="false" customHeight="true" outlineLevel="0" collapsed="false">
      <c r="A6" s="59" t="n">
        <v>43141</v>
      </c>
      <c r="B6" s="60"/>
      <c r="C6" s="20" t="s">
        <v>96</v>
      </c>
      <c r="D6" s="20"/>
      <c r="E6" s="20"/>
      <c r="F6" s="61"/>
      <c r="G6" s="62" t="s">
        <v>304</v>
      </c>
      <c r="H6" s="23"/>
      <c r="I6" s="23"/>
      <c r="J6" s="23" t="n">
        <v>150</v>
      </c>
      <c r="K6" s="23"/>
      <c r="L6" s="24"/>
      <c r="M6" s="25" t="n">
        <f aca="false">SUM(H6:J6,K6/1.12)</f>
        <v>150</v>
      </c>
      <c r="N6" s="25" t="n">
        <f aca="false">K6/1.12*0.12</f>
        <v>0</v>
      </c>
      <c r="O6" s="25" t="n">
        <f aca="false">-SUM(I6:J6,K6/1.12)*L6</f>
        <v>-0</v>
      </c>
      <c r="P6" s="25"/>
      <c r="Q6" s="25"/>
      <c r="R6" s="25"/>
      <c r="S6" s="25"/>
      <c r="T6" s="26"/>
      <c r="U6" s="26"/>
      <c r="V6" s="26"/>
      <c r="W6" s="26"/>
      <c r="X6" s="26"/>
      <c r="Y6" s="31" t="n">
        <v>150</v>
      </c>
      <c r="Z6" s="25"/>
      <c r="AA6" s="25"/>
      <c r="AB6" s="25"/>
      <c r="AC6" s="25"/>
      <c r="AD6" s="25"/>
      <c r="AE6" s="25"/>
      <c r="AF6" s="25"/>
      <c r="AG6" s="25" t="n">
        <f aca="false">-SUM(N6:AF6)</f>
        <v>-150</v>
      </c>
      <c r="AH6" s="29" t="n">
        <f aca="false">SUM(H6:K6)+AG6+O6</f>
        <v>0</v>
      </c>
    </row>
    <row r="7" s="30" customFormat="true" ht="19.5" hidden="false" customHeight="true" outlineLevel="0" collapsed="false">
      <c r="A7" s="59" t="n">
        <v>43141</v>
      </c>
      <c r="B7" s="60"/>
      <c r="C7" s="20" t="s">
        <v>96</v>
      </c>
      <c r="D7" s="20"/>
      <c r="E7" s="20"/>
      <c r="F7" s="61"/>
      <c r="G7" s="62" t="s">
        <v>187</v>
      </c>
      <c r="H7" s="23"/>
      <c r="I7" s="23"/>
      <c r="J7" s="23" t="n">
        <v>50</v>
      </c>
      <c r="K7" s="23"/>
      <c r="L7" s="24"/>
      <c r="M7" s="25" t="n">
        <f aca="false">SUM(H7:J7,K7/1.12)</f>
        <v>50</v>
      </c>
      <c r="N7" s="25" t="n">
        <f aca="false">K7/1.12*0.12</f>
        <v>0</v>
      </c>
      <c r="O7" s="25" t="n">
        <f aca="false">-SUM(I7:J7,K7/1.12)*L7</f>
        <v>-0</v>
      </c>
      <c r="P7" s="25"/>
      <c r="Q7" s="25"/>
      <c r="R7" s="25"/>
      <c r="S7" s="25" t="n">
        <v>50</v>
      </c>
      <c r="T7" s="26"/>
      <c r="U7" s="26"/>
      <c r="V7" s="26"/>
      <c r="W7" s="26"/>
      <c r="X7" s="26"/>
      <c r="Y7" s="31"/>
      <c r="Z7" s="25"/>
      <c r="AA7" s="25"/>
      <c r="AB7" s="25"/>
      <c r="AC7" s="25"/>
      <c r="AD7" s="25"/>
      <c r="AE7" s="25"/>
      <c r="AF7" s="25"/>
      <c r="AG7" s="25" t="n">
        <f aca="false">-SUM(N7:AF7)</f>
        <v>-50</v>
      </c>
      <c r="AH7" s="29" t="n">
        <f aca="false">SUM(H7:K7)+AG7+O7</f>
        <v>0</v>
      </c>
    </row>
    <row r="8" s="30" customFormat="true" ht="19.5" hidden="false" customHeight="true" outlineLevel="0" collapsed="false">
      <c r="A8" s="59"/>
      <c r="B8" s="60"/>
      <c r="C8" s="20"/>
      <c r="D8" s="20"/>
      <c r="E8" s="20"/>
      <c r="F8" s="61"/>
      <c r="G8" s="62"/>
      <c r="H8" s="23"/>
      <c r="I8" s="23"/>
      <c r="J8" s="23"/>
      <c r="K8" s="23"/>
      <c r="L8" s="24"/>
      <c r="M8" s="25" t="n">
        <f aca="false">SUM(H8:J8,K8/1.12)</f>
        <v>0</v>
      </c>
      <c r="N8" s="25" t="n">
        <f aca="false">K8/1.12*0.12</f>
        <v>0</v>
      </c>
      <c r="O8" s="25" t="n">
        <f aca="false">-SUM(I8:J8,K8/1.12)*L8</f>
        <v>-0</v>
      </c>
      <c r="P8" s="25"/>
      <c r="Q8" s="25"/>
      <c r="R8" s="25"/>
      <c r="S8" s="25"/>
      <c r="T8" s="26"/>
      <c r="U8" s="26"/>
      <c r="V8" s="26"/>
      <c r="W8" s="26"/>
      <c r="X8" s="26"/>
      <c r="Y8" s="31"/>
      <c r="Z8" s="25"/>
      <c r="AA8" s="25"/>
      <c r="AB8" s="25"/>
      <c r="AC8" s="25"/>
      <c r="AD8" s="25"/>
      <c r="AE8" s="25"/>
      <c r="AF8" s="25"/>
      <c r="AG8" s="25" t="n">
        <f aca="false">-SUM(N8:AF8)</f>
        <v>-0</v>
      </c>
      <c r="AH8" s="29" t="n">
        <f aca="false">SUM(H8:K8)+AG8+O8</f>
        <v>0</v>
      </c>
    </row>
    <row r="9" s="55" customFormat="true" ht="17.25" hidden="false" customHeight="true" outlineLevel="0" collapsed="false">
      <c r="A9" s="48"/>
      <c r="B9" s="49"/>
      <c r="C9" s="50"/>
      <c r="D9" s="51"/>
      <c r="E9" s="51"/>
      <c r="F9" s="52"/>
      <c r="G9" s="50"/>
      <c r="H9" s="53" t="n">
        <f aca="false">SUM(H5:H8)</f>
        <v>0</v>
      </c>
      <c r="I9" s="53" t="n">
        <f aca="false">SUM(I5:I8)</f>
        <v>0</v>
      </c>
      <c r="J9" s="53" t="n">
        <f aca="false">SUM(J5:J8)</f>
        <v>402</v>
      </c>
      <c r="K9" s="53" t="n">
        <f aca="false">SUM(K5:K8)</f>
        <v>0</v>
      </c>
      <c r="L9" s="53" t="n">
        <f aca="false">SUM(L5:L8)</f>
        <v>0</v>
      </c>
      <c r="M9" s="53" t="n">
        <f aca="false">SUM(M5:M8)</f>
        <v>402</v>
      </c>
      <c r="N9" s="53" t="n">
        <f aca="false">SUM(N5:N8)</f>
        <v>0</v>
      </c>
      <c r="O9" s="53" t="n">
        <f aca="false">SUM(O5:O8)</f>
        <v>0</v>
      </c>
      <c r="P9" s="53" t="n">
        <f aca="false">SUM(P5:P8)</f>
        <v>202</v>
      </c>
      <c r="Q9" s="53" t="n">
        <f aca="false">SUM(Q5:Q8)</f>
        <v>0</v>
      </c>
      <c r="R9" s="53" t="n">
        <f aca="false">SUM(R5:R8)</f>
        <v>0</v>
      </c>
      <c r="S9" s="53" t="n">
        <f aca="false">SUM(S5:S8)</f>
        <v>50</v>
      </c>
      <c r="T9" s="53" t="n">
        <f aca="false">SUM(T5:T8)</f>
        <v>0</v>
      </c>
      <c r="U9" s="53"/>
      <c r="V9" s="53"/>
      <c r="W9" s="53"/>
      <c r="X9" s="53"/>
      <c r="Y9" s="53" t="n">
        <f aca="false">SUM(Y5:Y8)</f>
        <v>150</v>
      </c>
      <c r="Z9" s="53" t="n">
        <f aca="false">SUM(Z5:Z8)</f>
        <v>0</v>
      </c>
      <c r="AA9" s="53" t="n">
        <f aca="false">SUM(AA5:AA8)</f>
        <v>0</v>
      </c>
      <c r="AB9" s="53" t="n">
        <f aca="false">SUM(AB5:AB8)</f>
        <v>0</v>
      </c>
      <c r="AC9" s="53" t="n">
        <f aca="false">SUM(AC5:AC8)</f>
        <v>0</v>
      </c>
      <c r="AD9" s="53" t="n">
        <f aca="false">SUM(AD5:AD8)</f>
        <v>0</v>
      </c>
      <c r="AE9" s="53" t="n">
        <f aca="false">SUM(AE5:AE8)</f>
        <v>0</v>
      </c>
      <c r="AF9" s="53" t="n">
        <f aca="false">SUM(AF5:AF8)</f>
        <v>0</v>
      </c>
      <c r="AG9" s="53" t="n">
        <f aca="false">SUM(AG5:AG8)</f>
        <v>-402</v>
      </c>
      <c r="AH9" s="53" t="n">
        <f aca="false">SUM(AH5:AH8)</f>
        <v>0</v>
      </c>
    </row>
    <row r="10" customFormat="false" ht="12" hidden="false" customHeight="true" outlineLevel="0" collapsed="false"/>
    <row r="11" customFormat="false" ht="12" hidden="false" customHeight="true" outlineLevel="0" collapsed="false">
      <c r="K11" s="56" t="n">
        <f aca="false">H9+I9+J9+K9</f>
        <v>402</v>
      </c>
      <c r="N11" s="5" t="s">
        <v>305</v>
      </c>
      <c r="AG11" s="56" t="n">
        <f aca="false">+AG9</f>
        <v>-402</v>
      </c>
    </row>
    <row r="12" customFormat="false" ht="12" hidden="false" customHeight="true" outlineLevel="0" collapsed="false"/>
    <row r="13" customFormat="false" ht="12" hidden="false" customHeight="true" outlineLevel="0" collapsed="false">
      <c r="C13" s="57" t="s">
        <v>193</v>
      </c>
      <c r="G13" s="55"/>
      <c r="K13" s="58"/>
      <c r="L13" s="58"/>
      <c r="M13" s="58"/>
    </row>
    <row r="14" customFormat="false" ht="12" hidden="false" customHeight="true" outlineLevel="0" collapsed="false"/>
    <row r="15" customFormat="false" ht="12" hidden="false" customHeight="true" outlineLevel="0" collapsed="false"/>
    <row r="16" s="3" customFormat="true" ht="12" hidden="false" customHeight="true" outlineLevel="0" collapsed="false">
      <c r="K16" s="5"/>
      <c r="L16" s="6"/>
      <c r="M16" s="5"/>
      <c r="Y16" s="5"/>
    </row>
    <row r="23" customFormat="false" ht="11.25" hidden="false" customHeight="false" outlineLevel="0" collapsed="false">
      <c r="Q23" s="5" t="n">
        <v>0</v>
      </c>
    </row>
  </sheetData>
  <mergeCells count="1">
    <mergeCell ref="K13:M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10.26"/>
    <col collapsed="false" customWidth="true" hidden="true" outlineLevel="0" max="2" min="2" style="2" width="9.17"/>
    <col collapsed="false" customWidth="true" hidden="false" outlineLevel="0" max="3" min="3" style="3" width="34.93"/>
    <col collapsed="false" customWidth="true" hidden="true" outlineLevel="0" max="4" min="4" style="4" width="17.64"/>
    <col collapsed="false" customWidth="true" hidden="true" outlineLevel="0" max="5" min="5" style="4" width="28.62"/>
    <col collapsed="false" customWidth="true" hidden="false" outlineLevel="0" max="6" min="6" style="2" width="9.89"/>
    <col collapsed="false" customWidth="true" hidden="false" outlineLevel="0" max="7" min="7" style="3" width="57.08"/>
    <col collapsed="false" customWidth="true" hidden="false" outlineLevel="0" max="8" min="8" style="5" width="14.58"/>
    <col collapsed="false" customWidth="true" hidden="true" outlineLevel="0" max="9" min="9" style="5" width="10.62"/>
    <col collapsed="false" customWidth="true" hidden="true" outlineLevel="0" max="10" min="10" style="5" width="12.23"/>
    <col collapsed="false" customWidth="true" hidden="false" outlineLevel="0" max="11" min="11" style="5" width="13.14"/>
    <col collapsed="false" customWidth="true" hidden="false" outlineLevel="0" max="12" min="12" style="6" width="9.89"/>
    <col collapsed="false" customWidth="true" hidden="false" outlineLevel="0" max="13" min="13" style="5" width="12.23"/>
    <col collapsed="false" customWidth="true" hidden="false" outlineLevel="0" max="14" min="14" style="5" width="10.8"/>
    <col collapsed="false" customWidth="true" hidden="true" outlineLevel="0" max="15" min="15" style="5" width="8.63"/>
    <col collapsed="false" customWidth="true" hidden="true" outlineLevel="0" max="16" min="16" style="5" width="12.41"/>
    <col collapsed="false" customWidth="true" hidden="true" outlineLevel="0" max="17" min="17" style="5" width="9.89"/>
    <col collapsed="false" customWidth="true" hidden="true" outlineLevel="0" max="18" min="18" style="5" width="9.71"/>
    <col collapsed="false" customWidth="true" hidden="true" outlineLevel="0" max="19" min="19" style="5" width="10.26"/>
    <col collapsed="false" customWidth="true" hidden="true" outlineLevel="0" max="24" min="20" style="5" width="8.63"/>
    <col collapsed="false" customWidth="true" hidden="false" outlineLevel="0" max="25" min="25" style="5" width="14.58"/>
    <col collapsed="false" customWidth="true" hidden="true" outlineLevel="0" max="26" min="26" style="5" width="10.43"/>
    <col collapsed="false" customWidth="true" hidden="true" outlineLevel="0" max="27" min="27" style="5" width="8.45"/>
    <col collapsed="false" customWidth="true" hidden="true" outlineLevel="0" max="28" min="28" style="5" width="12.06"/>
    <col collapsed="false" customWidth="true" hidden="true" outlineLevel="0" max="30" min="29" style="5" width="10.08"/>
    <col collapsed="false" customWidth="true" hidden="true" outlineLevel="0" max="31" min="31" style="5" width="12.95"/>
    <col collapsed="false" customWidth="true" hidden="false" outlineLevel="0" max="32" min="32" style="5" width="15.84"/>
    <col collapsed="false" customWidth="true" hidden="false" outlineLevel="0" max="33" min="33" style="5" width="13.5"/>
    <col collapsed="false" customWidth="true" hidden="false" outlineLevel="0" max="34" min="34" style="3" width="12.06"/>
    <col collapsed="false" customWidth="false" hidden="false" outlineLevel="0" max="1025" min="35" style="3" width="11.52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306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6236</v>
      </c>
      <c r="AG3" s="10" t="n">
        <v>1002</v>
      </c>
    </row>
    <row r="4" s="17" customFormat="true" ht="43.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34</v>
      </c>
      <c r="AG4" s="13" t="s">
        <v>36</v>
      </c>
    </row>
    <row r="5" s="30" customFormat="true" ht="21" hidden="false" customHeight="true" outlineLevel="0" collapsed="false">
      <c r="A5" s="18" t="n">
        <v>43144</v>
      </c>
      <c r="B5" s="19"/>
      <c r="C5" s="20" t="s">
        <v>307</v>
      </c>
      <c r="D5" s="20"/>
      <c r="E5" s="20"/>
      <c r="F5" s="21"/>
      <c r="G5" s="21" t="s">
        <v>308</v>
      </c>
      <c r="H5" s="23" t="n">
        <v>1000</v>
      </c>
      <c r="I5" s="23"/>
      <c r="J5" s="23"/>
      <c r="K5" s="23"/>
      <c r="L5" s="24"/>
      <c r="M5" s="25" t="n">
        <f aca="false">SUM(H5:J5,K5/1.12)</f>
        <v>1000</v>
      </c>
      <c r="N5" s="25" t="n">
        <f aca="false">K5/1.12*0.12</f>
        <v>0</v>
      </c>
      <c r="O5" s="25" t="n">
        <f aca="false">-SUM(I5:J5,K5/1.12)*L5</f>
        <v>-0</v>
      </c>
      <c r="P5" s="25"/>
      <c r="Q5" s="25"/>
      <c r="R5" s="25"/>
      <c r="S5" s="25"/>
      <c r="T5" s="26"/>
      <c r="U5" s="26"/>
      <c r="V5" s="26"/>
      <c r="W5" s="26"/>
      <c r="X5" s="26"/>
      <c r="Y5" s="25" t="n">
        <v>1000</v>
      </c>
      <c r="Z5" s="25"/>
      <c r="AA5" s="25"/>
      <c r="AB5" s="25"/>
      <c r="AC5" s="25"/>
      <c r="AD5" s="25"/>
      <c r="AE5" s="25"/>
      <c r="AF5" s="25"/>
      <c r="AG5" s="25" t="n">
        <f aca="false">-SUM(N5:AF5)</f>
        <v>-1000</v>
      </c>
      <c r="AH5" s="29" t="n">
        <f aca="false">SUM(H5:K5)+AG5+O5</f>
        <v>0</v>
      </c>
    </row>
    <row r="6" s="30" customFormat="true" ht="19.5" hidden="false" customHeight="true" outlineLevel="0" collapsed="false">
      <c r="A6" s="18" t="n">
        <v>43146</v>
      </c>
      <c r="B6" s="19"/>
      <c r="C6" s="20" t="s">
        <v>307</v>
      </c>
      <c r="D6" s="20"/>
      <c r="E6" s="20"/>
      <c r="F6" s="21"/>
      <c r="G6" s="22" t="s">
        <v>309</v>
      </c>
      <c r="H6" s="23" t="n">
        <v>1500</v>
      </c>
      <c r="I6" s="23"/>
      <c r="J6" s="23"/>
      <c r="K6" s="23"/>
      <c r="L6" s="24"/>
      <c r="M6" s="25" t="n">
        <f aca="false">SUM(H6:J6,K6/1.12)</f>
        <v>1500</v>
      </c>
      <c r="N6" s="25" t="n">
        <f aca="false">K6/1.12*0.12</f>
        <v>0</v>
      </c>
      <c r="O6" s="25" t="n">
        <f aca="false">-SUM(I6:J6,K6/1.12)*L6</f>
        <v>-0</v>
      </c>
      <c r="P6" s="25"/>
      <c r="Q6" s="25"/>
      <c r="R6" s="25"/>
      <c r="S6" s="25"/>
      <c r="T6" s="26"/>
      <c r="U6" s="26"/>
      <c r="V6" s="26"/>
      <c r="W6" s="26"/>
      <c r="X6" s="26"/>
      <c r="Y6" s="31" t="n">
        <v>1500</v>
      </c>
      <c r="Z6" s="25"/>
      <c r="AA6" s="25"/>
      <c r="AB6" s="25"/>
      <c r="AC6" s="25"/>
      <c r="AD6" s="25"/>
      <c r="AE6" s="25"/>
      <c r="AF6" s="25"/>
      <c r="AG6" s="25" t="n">
        <f aca="false">-SUM(N6:AF6)</f>
        <v>-1500</v>
      </c>
      <c r="AH6" s="29" t="n">
        <f aca="false">SUM(H6:K6)+AG6+O6</f>
        <v>0</v>
      </c>
    </row>
    <row r="7" s="30" customFormat="true" ht="19.5" hidden="false" customHeight="true" outlineLevel="0" collapsed="false">
      <c r="A7" s="18" t="n">
        <v>43146</v>
      </c>
      <c r="B7" s="19"/>
      <c r="C7" s="20" t="s">
        <v>307</v>
      </c>
      <c r="D7" s="20"/>
      <c r="E7" s="20"/>
      <c r="F7" s="21"/>
      <c r="G7" s="21" t="s">
        <v>310</v>
      </c>
      <c r="H7" s="23" t="n">
        <v>5000</v>
      </c>
      <c r="I7" s="23"/>
      <c r="J7" s="23"/>
      <c r="K7" s="23"/>
      <c r="L7" s="24"/>
      <c r="M7" s="25" t="n">
        <f aca="false">SUM(H7:J7,K7/1.12)</f>
        <v>5000</v>
      </c>
      <c r="N7" s="25" t="n">
        <f aca="false">K7/1.12*0.12</f>
        <v>0</v>
      </c>
      <c r="O7" s="25" t="n">
        <f aca="false">-SUM(I7:J7,K7/1.12)*L7</f>
        <v>-0</v>
      </c>
      <c r="P7" s="25"/>
      <c r="Q7" s="25"/>
      <c r="R7" s="25"/>
      <c r="S7" s="25"/>
      <c r="T7" s="26"/>
      <c r="U7" s="26"/>
      <c r="V7" s="26"/>
      <c r="W7" s="26"/>
      <c r="X7" s="26"/>
      <c r="Y7" s="31" t="n">
        <v>5000</v>
      </c>
      <c r="Z7" s="25"/>
      <c r="AA7" s="25"/>
      <c r="AB7" s="25"/>
      <c r="AC7" s="25"/>
      <c r="AD7" s="25"/>
      <c r="AE7" s="25"/>
      <c r="AF7" s="25"/>
      <c r="AG7" s="25" t="n">
        <f aca="false">-SUM(N7:AF7)</f>
        <v>-5000</v>
      </c>
      <c r="AH7" s="29" t="n">
        <f aca="false">SUM(H7:K7)+AG7+O7</f>
        <v>0</v>
      </c>
    </row>
    <row r="8" s="30" customFormat="true" ht="19.5" hidden="false" customHeight="true" outlineLevel="0" collapsed="false">
      <c r="A8" s="18" t="n">
        <v>43149</v>
      </c>
      <c r="B8" s="19"/>
      <c r="C8" s="20" t="s">
        <v>307</v>
      </c>
      <c r="D8" s="20"/>
      <c r="E8" s="20"/>
      <c r="F8" s="21"/>
      <c r="G8" s="22" t="s">
        <v>311</v>
      </c>
      <c r="H8" s="23" t="n">
        <v>6000</v>
      </c>
      <c r="I8" s="23"/>
      <c r="J8" s="23"/>
      <c r="K8" s="23"/>
      <c r="L8" s="24"/>
      <c r="M8" s="25" t="n">
        <f aca="false">SUM(H8:J8,K8/1.12)</f>
        <v>6000</v>
      </c>
      <c r="N8" s="25" t="n">
        <f aca="false">K8/1.12*0.12</f>
        <v>0</v>
      </c>
      <c r="O8" s="25" t="n">
        <f aca="false">-SUM(I8:J8,K8/1.12)*L8</f>
        <v>-0</v>
      </c>
      <c r="P8" s="25"/>
      <c r="Q8" s="25"/>
      <c r="R8" s="25"/>
      <c r="S8" s="25"/>
      <c r="T8" s="26"/>
      <c r="U8" s="26"/>
      <c r="V8" s="26"/>
      <c r="W8" s="26"/>
      <c r="X8" s="26"/>
      <c r="Y8" s="31" t="n">
        <v>6000</v>
      </c>
      <c r="Z8" s="25"/>
      <c r="AA8" s="25"/>
      <c r="AB8" s="25"/>
      <c r="AC8" s="25"/>
      <c r="AD8" s="25"/>
      <c r="AE8" s="25"/>
      <c r="AF8" s="25"/>
      <c r="AG8" s="25" t="n">
        <f aca="false">-SUM(N8:AF8)</f>
        <v>-6000</v>
      </c>
      <c r="AH8" s="29" t="n">
        <f aca="false">SUM(H8:K8)+AG8+O8</f>
        <v>0</v>
      </c>
    </row>
    <row r="9" s="30" customFormat="true" ht="19.5" hidden="false" customHeight="true" outlineLevel="0" collapsed="false">
      <c r="A9" s="18" t="n">
        <v>43149</v>
      </c>
      <c r="B9" s="19"/>
      <c r="C9" s="20" t="s">
        <v>312</v>
      </c>
      <c r="D9" s="20"/>
      <c r="E9" s="20"/>
      <c r="F9" s="21"/>
      <c r="G9" s="22" t="s">
        <v>313</v>
      </c>
      <c r="H9" s="23" t="n">
        <v>3650</v>
      </c>
      <c r="I9" s="23"/>
      <c r="J9" s="23"/>
      <c r="K9" s="23"/>
      <c r="L9" s="24"/>
      <c r="M9" s="25" t="n">
        <f aca="false">SUM(H9:J9,K9/1.12)</f>
        <v>3650</v>
      </c>
      <c r="N9" s="25" t="n">
        <f aca="false">K9/1.12*0.12</f>
        <v>0</v>
      </c>
      <c r="O9" s="25" t="n">
        <f aca="false">-SUM(I9:J9,K9/1.12)*L9</f>
        <v>-0</v>
      </c>
      <c r="P9" s="25"/>
      <c r="Q9" s="25"/>
      <c r="R9" s="25"/>
      <c r="S9" s="25"/>
      <c r="T9" s="26"/>
      <c r="U9" s="26"/>
      <c r="V9" s="26"/>
      <c r="W9" s="26"/>
      <c r="X9" s="26"/>
      <c r="Y9" s="31" t="n">
        <v>3650</v>
      </c>
      <c r="Z9" s="25"/>
      <c r="AA9" s="25"/>
      <c r="AB9" s="25"/>
      <c r="AC9" s="25"/>
      <c r="AD9" s="25"/>
      <c r="AE9" s="25"/>
      <c r="AF9" s="25"/>
      <c r="AG9" s="25" t="n">
        <f aca="false">-SUM(N9:AF9)</f>
        <v>-3650</v>
      </c>
      <c r="AH9" s="29" t="n">
        <f aca="false">SUM(H9:K9)+AG9+O9</f>
        <v>0</v>
      </c>
    </row>
    <row r="10" s="30" customFormat="true" ht="18" hidden="false" customHeight="true" outlineLevel="0" collapsed="false">
      <c r="A10" s="18" t="n">
        <v>43149</v>
      </c>
      <c r="B10" s="19"/>
      <c r="C10" s="20" t="s">
        <v>314</v>
      </c>
      <c r="D10" s="20"/>
      <c r="E10" s="20"/>
      <c r="F10" s="21"/>
      <c r="G10" s="22" t="s">
        <v>315</v>
      </c>
      <c r="H10" s="23" t="n">
        <v>3000</v>
      </c>
      <c r="I10" s="23"/>
      <c r="J10" s="23"/>
      <c r="K10" s="23"/>
      <c r="L10" s="24"/>
      <c r="M10" s="25" t="n">
        <f aca="false">SUM(H10:J10,K10/1.12)</f>
        <v>3000</v>
      </c>
      <c r="N10" s="25" t="n">
        <f aca="false">K10/1.12*0.12</f>
        <v>0</v>
      </c>
      <c r="O10" s="25" t="n">
        <f aca="false">-SUM(I10:J10,K10/1.12)*L10</f>
        <v>-0</v>
      </c>
      <c r="P10" s="25"/>
      <c r="Q10" s="25"/>
      <c r="R10" s="25"/>
      <c r="S10" s="25"/>
      <c r="T10" s="26"/>
      <c r="U10" s="26"/>
      <c r="V10" s="26"/>
      <c r="W10" s="26"/>
      <c r="X10" s="26"/>
      <c r="Y10" s="31" t="n">
        <v>3000</v>
      </c>
      <c r="Z10" s="25"/>
      <c r="AA10" s="25"/>
      <c r="AB10" s="25"/>
      <c r="AC10" s="25"/>
      <c r="AD10" s="25"/>
      <c r="AE10" s="25"/>
      <c r="AF10" s="25"/>
      <c r="AG10" s="25" t="n">
        <f aca="false">-SUM(N10:AF10)</f>
        <v>-3000</v>
      </c>
      <c r="AH10" s="29" t="n">
        <f aca="false">SUM(H10:K10)+AG10+O10</f>
        <v>0</v>
      </c>
    </row>
    <row r="11" s="30" customFormat="true" ht="18" hidden="false" customHeight="true" outlineLevel="0" collapsed="false">
      <c r="A11" s="18" t="n">
        <v>43149</v>
      </c>
      <c r="B11" s="19"/>
      <c r="C11" s="20" t="s">
        <v>316</v>
      </c>
      <c r="D11" s="20"/>
      <c r="E11" s="20"/>
      <c r="F11" s="21" t="n">
        <v>126771</v>
      </c>
      <c r="G11" s="22" t="s">
        <v>317</v>
      </c>
      <c r="H11" s="23"/>
      <c r="I11" s="23"/>
      <c r="J11" s="23"/>
      <c r="K11" s="23" t="n">
        <v>1103</v>
      </c>
      <c r="L11" s="24"/>
      <c r="M11" s="25" t="n">
        <f aca="false">SUM(H11:J11,K11/1.12)</f>
        <v>984.821428571429</v>
      </c>
      <c r="N11" s="25" t="n">
        <f aca="false">K11/1.12*0.12</f>
        <v>118.178571428571</v>
      </c>
      <c r="O11" s="25" t="n">
        <f aca="false">-SUM(I11:J11,K11/1.12)*L11</f>
        <v>-0</v>
      </c>
      <c r="P11" s="25"/>
      <c r="Q11" s="25"/>
      <c r="R11" s="25"/>
      <c r="S11" s="25"/>
      <c r="T11" s="26"/>
      <c r="U11" s="26"/>
      <c r="V11" s="26"/>
      <c r="W11" s="26"/>
      <c r="X11" s="26"/>
      <c r="Y11" s="31" t="n">
        <v>984.82</v>
      </c>
      <c r="Z11" s="25"/>
      <c r="AA11" s="25"/>
      <c r="AB11" s="25"/>
      <c r="AC11" s="25"/>
      <c r="AD11" s="25"/>
      <c r="AE11" s="25"/>
      <c r="AF11" s="25"/>
      <c r="AG11" s="25" t="n">
        <f aca="false">-SUM(N11:AF11)</f>
        <v>-1102.99857142857</v>
      </c>
      <c r="AH11" s="29" t="n">
        <f aca="false">SUM(H11:K11)+AG11+O11</f>
        <v>0.00142857142850517</v>
      </c>
    </row>
    <row r="12" s="30" customFormat="true" ht="18" hidden="false" customHeight="true" outlineLevel="0" collapsed="false">
      <c r="A12" s="18" t="n">
        <v>43149</v>
      </c>
      <c r="B12" s="19"/>
      <c r="C12" s="20" t="s">
        <v>316</v>
      </c>
      <c r="D12" s="20"/>
      <c r="E12" s="20"/>
      <c r="F12" s="21" t="n">
        <v>126772</v>
      </c>
      <c r="G12" s="22" t="s">
        <v>317</v>
      </c>
      <c r="H12" s="23"/>
      <c r="I12" s="23"/>
      <c r="J12" s="23"/>
      <c r="K12" s="23" t="n">
        <v>255</v>
      </c>
      <c r="L12" s="24"/>
      <c r="M12" s="25" t="n">
        <f aca="false">SUM(H12:J12,K12/1.12)</f>
        <v>227.678571428571</v>
      </c>
      <c r="N12" s="25" t="n">
        <f aca="false">K12/1.12*0.12</f>
        <v>27.3214285714286</v>
      </c>
      <c r="O12" s="25" t="n">
        <f aca="false">-SUM(I12:J12,K12/1.12)*L12</f>
        <v>-0</v>
      </c>
      <c r="P12" s="25"/>
      <c r="Q12" s="25"/>
      <c r="R12" s="25"/>
      <c r="S12" s="25"/>
      <c r="T12" s="26"/>
      <c r="U12" s="26"/>
      <c r="V12" s="26"/>
      <c r="W12" s="26"/>
      <c r="X12" s="26"/>
      <c r="Y12" s="31" t="n">
        <v>227.68</v>
      </c>
      <c r="Z12" s="25"/>
      <c r="AA12" s="25"/>
      <c r="AB12" s="25"/>
      <c r="AC12" s="25"/>
      <c r="AD12" s="25"/>
      <c r="AE12" s="25"/>
      <c r="AF12" s="25"/>
      <c r="AG12" s="25" t="n">
        <f aca="false">-SUM(N12:AF12)</f>
        <v>-255.001428571429</v>
      </c>
      <c r="AH12" s="29" t="n">
        <f aca="false">SUM(H12:K12)+AG12+O12</f>
        <v>-0.00142857142856201</v>
      </c>
    </row>
    <row r="13" s="30" customFormat="true" ht="19.5" hidden="false" customHeight="true" outlineLevel="0" collapsed="false">
      <c r="A13" s="18" t="n">
        <v>43149</v>
      </c>
      <c r="B13" s="19"/>
      <c r="C13" s="20" t="s">
        <v>318</v>
      </c>
      <c r="D13" s="20"/>
      <c r="E13" s="20"/>
      <c r="F13" s="21" t="n">
        <v>1241</v>
      </c>
      <c r="G13" s="22" t="s">
        <v>319</v>
      </c>
      <c r="H13" s="23"/>
      <c r="I13" s="23"/>
      <c r="J13" s="23"/>
      <c r="K13" s="23" t="n">
        <v>645.55</v>
      </c>
      <c r="L13" s="24"/>
      <c r="M13" s="25" t="n">
        <f aca="false">SUM(H13:J13,K13/1.12)</f>
        <v>576.383928571428</v>
      </c>
      <c r="N13" s="25" t="n">
        <f aca="false">K13/1.12*0.12</f>
        <v>69.1660714285714</v>
      </c>
      <c r="O13" s="25" t="n">
        <f aca="false">-SUM(I13:J13,K13/1.12)*L13</f>
        <v>-0</v>
      </c>
      <c r="P13" s="25"/>
      <c r="Q13" s="25"/>
      <c r="R13" s="25"/>
      <c r="S13" s="25"/>
      <c r="T13" s="26"/>
      <c r="U13" s="26"/>
      <c r="V13" s="26"/>
      <c r="W13" s="26"/>
      <c r="X13" s="26"/>
      <c r="Y13" s="31" t="n">
        <v>576.38</v>
      </c>
      <c r="Z13" s="25"/>
      <c r="AA13" s="25"/>
      <c r="AB13" s="25"/>
      <c r="AC13" s="25"/>
      <c r="AD13" s="25"/>
      <c r="AE13" s="25"/>
      <c r="AF13" s="25"/>
      <c r="AG13" s="25" t="n">
        <f aca="false">-SUM(N13:AF13)</f>
        <v>-645.546071428571</v>
      </c>
      <c r="AH13" s="29" t="n">
        <f aca="false">SUM(H13:K13)+AG13+O13</f>
        <v>0.00392857142855974</v>
      </c>
    </row>
    <row r="14" s="30" customFormat="true" ht="19.5" hidden="false" customHeight="true" outlineLevel="0" collapsed="false">
      <c r="A14" s="18" t="n">
        <v>43149</v>
      </c>
      <c r="B14" s="19"/>
      <c r="C14" s="20" t="s">
        <v>318</v>
      </c>
      <c r="D14" s="20"/>
      <c r="E14" s="20"/>
      <c r="F14" s="21" t="n">
        <v>1245</v>
      </c>
      <c r="G14" s="22" t="s">
        <v>319</v>
      </c>
      <c r="H14" s="23"/>
      <c r="I14" s="23"/>
      <c r="J14" s="23"/>
      <c r="K14" s="23" t="n">
        <v>429.75</v>
      </c>
      <c r="L14" s="24"/>
      <c r="M14" s="25" t="n">
        <f aca="false">SUM(H14:J14,K14/1.12)</f>
        <v>383.705357142857</v>
      </c>
      <c r="N14" s="25" t="n">
        <f aca="false">K14/1.12*0.12</f>
        <v>46.0446428571429</v>
      </c>
      <c r="O14" s="25" t="n">
        <f aca="false">-SUM(I14:J14,K14/1.12)*L14</f>
        <v>-0</v>
      </c>
      <c r="P14" s="25"/>
      <c r="Q14" s="25"/>
      <c r="R14" s="25"/>
      <c r="S14" s="25"/>
      <c r="T14" s="26"/>
      <c r="U14" s="26"/>
      <c r="V14" s="26"/>
      <c r="W14" s="26"/>
      <c r="X14" s="26"/>
      <c r="Y14" s="31" t="n">
        <v>383.71</v>
      </c>
      <c r="Z14" s="25"/>
      <c r="AA14" s="25"/>
      <c r="AB14" s="25"/>
      <c r="AC14" s="25"/>
      <c r="AD14" s="25"/>
      <c r="AE14" s="25"/>
      <c r="AF14" s="25"/>
      <c r="AG14" s="25" t="n">
        <f aca="false">-SUM(N14:AF14)</f>
        <v>-429.754642857143</v>
      </c>
      <c r="AH14" s="29" t="n">
        <f aca="false">SUM(H14:K14)+AG14+O14</f>
        <v>-0.00464285714281232</v>
      </c>
    </row>
    <row r="15" s="30" customFormat="true" ht="22.5" hidden="false" customHeight="true" outlineLevel="0" collapsed="false">
      <c r="A15" s="18" t="n">
        <v>43149</v>
      </c>
      <c r="B15" s="19"/>
      <c r="C15" s="20" t="s">
        <v>320</v>
      </c>
      <c r="D15" s="20"/>
      <c r="E15" s="20"/>
      <c r="F15" s="21" t="n">
        <v>23147</v>
      </c>
      <c r="G15" s="22" t="s">
        <v>128</v>
      </c>
      <c r="H15" s="23"/>
      <c r="I15" s="23"/>
      <c r="J15" s="23"/>
      <c r="K15" s="23" t="n">
        <v>35</v>
      </c>
      <c r="L15" s="24"/>
      <c r="M15" s="25" t="n">
        <f aca="false">SUM(H15:J15,K15/1.12)</f>
        <v>31.25</v>
      </c>
      <c r="N15" s="25" t="n">
        <f aca="false">K15/1.12*0.12</f>
        <v>3.75</v>
      </c>
      <c r="O15" s="25" t="n">
        <f aca="false">-SUM(I15:J15,K15/1.12)*L15</f>
        <v>-0</v>
      </c>
      <c r="P15" s="25"/>
      <c r="Q15" s="25"/>
      <c r="R15" s="25"/>
      <c r="S15" s="25"/>
      <c r="T15" s="26"/>
      <c r="U15" s="26"/>
      <c r="V15" s="26"/>
      <c r="W15" s="26"/>
      <c r="X15" s="26"/>
      <c r="Y15" s="25"/>
      <c r="Z15" s="25"/>
      <c r="AA15" s="25"/>
      <c r="AB15" s="25"/>
      <c r="AC15" s="25"/>
      <c r="AD15" s="25"/>
      <c r="AE15" s="25"/>
      <c r="AF15" s="25" t="n">
        <v>31.25</v>
      </c>
      <c r="AG15" s="25" t="n">
        <f aca="false">-SUM(N15:AF15)</f>
        <v>-35</v>
      </c>
      <c r="AH15" s="29" t="n">
        <f aca="false">SUM(H15:K15)+AG15+O15</f>
        <v>0</v>
      </c>
    </row>
    <row r="16" s="30" customFormat="true" ht="19.5" hidden="false" customHeight="true" outlineLevel="0" collapsed="false">
      <c r="A16" s="18" t="n">
        <v>43149</v>
      </c>
      <c r="B16" s="19"/>
      <c r="C16" s="20" t="s">
        <v>321</v>
      </c>
      <c r="D16" s="20"/>
      <c r="E16" s="20"/>
      <c r="F16" s="21" t="n">
        <v>48543</v>
      </c>
      <c r="G16" s="22" t="s">
        <v>322</v>
      </c>
      <c r="H16" s="23"/>
      <c r="I16" s="23"/>
      <c r="J16" s="23"/>
      <c r="K16" s="23" t="n">
        <v>885</v>
      </c>
      <c r="L16" s="24"/>
      <c r="M16" s="25" t="n">
        <f aca="false">SUM(H16:J16,K16/1.12)</f>
        <v>790.178571428571</v>
      </c>
      <c r="N16" s="25" t="n">
        <f aca="false">K16/1.12*0.12</f>
        <v>94.8214285714286</v>
      </c>
      <c r="O16" s="25" t="n">
        <f aca="false">-SUM(I16:J16,K16/1.12)*L16</f>
        <v>-0</v>
      </c>
      <c r="P16" s="25"/>
      <c r="Q16" s="25"/>
      <c r="R16" s="25"/>
      <c r="S16" s="25"/>
      <c r="T16" s="26"/>
      <c r="U16" s="26"/>
      <c r="V16" s="26"/>
      <c r="W16" s="26"/>
      <c r="X16" s="26"/>
      <c r="Y16" s="25"/>
      <c r="Z16" s="25"/>
      <c r="AA16" s="25"/>
      <c r="AB16" s="25"/>
      <c r="AC16" s="25"/>
      <c r="AD16" s="25"/>
      <c r="AE16" s="25"/>
      <c r="AF16" s="25" t="n">
        <v>790.18</v>
      </c>
      <c r="AG16" s="25" t="n">
        <f aca="false">-SUM(N16:AF16)</f>
        <v>-885.001428571429</v>
      </c>
      <c r="AH16" s="29" t="n">
        <f aca="false">SUM(H16:K16)+AG16+O16</f>
        <v>-0.00142857142850517</v>
      </c>
    </row>
    <row r="17" s="30" customFormat="true" ht="19.5" hidden="false" customHeight="true" outlineLevel="0" collapsed="false">
      <c r="A17" s="18" t="n">
        <v>43149</v>
      </c>
      <c r="B17" s="19"/>
      <c r="C17" s="20" t="s">
        <v>323</v>
      </c>
      <c r="D17" s="20"/>
      <c r="E17" s="20"/>
      <c r="F17" s="21" t="n">
        <v>29356</v>
      </c>
      <c r="G17" s="22" t="s">
        <v>324</v>
      </c>
      <c r="H17" s="23"/>
      <c r="I17" s="23"/>
      <c r="J17" s="23"/>
      <c r="K17" s="23" t="n">
        <v>161.5</v>
      </c>
      <c r="L17" s="24"/>
      <c r="M17" s="25" t="n">
        <f aca="false">SUM(H17:J17,K17/1.12)</f>
        <v>144.196428571429</v>
      </c>
      <c r="N17" s="25" t="n">
        <f aca="false">K17/1.12*0.12</f>
        <v>17.3035714285714</v>
      </c>
      <c r="O17" s="25" t="n">
        <f aca="false">-SUM(I17:J17,K17/1.12)*L17</f>
        <v>-0</v>
      </c>
      <c r="P17" s="25"/>
      <c r="Q17" s="25"/>
      <c r="R17" s="25"/>
      <c r="S17" s="25"/>
      <c r="T17" s="26"/>
      <c r="U17" s="26"/>
      <c r="V17" s="26"/>
      <c r="W17" s="26"/>
      <c r="X17" s="26"/>
      <c r="Y17" s="25"/>
      <c r="Z17" s="25"/>
      <c r="AA17" s="25"/>
      <c r="AB17" s="25"/>
      <c r="AC17" s="25"/>
      <c r="AD17" s="25"/>
      <c r="AE17" s="25"/>
      <c r="AF17" s="25" t="n">
        <v>144.2</v>
      </c>
      <c r="AG17" s="25" t="n">
        <f aca="false">-SUM(N17:AF17)</f>
        <v>-161.503571428571</v>
      </c>
      <c r="AH17" s="29" t="n">
        <f aca="false">SUM(H17:K17)+AG17+O17</f>
        <v>-0.00357142857140502</v>
      </c>
    </row>
    <row r="18" s="30" customFormat="true" ht="19.5" hidden="false" customHeight="true" outlineLevel="0" collapsed="false">
      <c r="A18" s="18"/>
      <c r="B18" s="19"/>
      <c r="C18" s="20"/>
      <c r="D18" s="20"/>
      <c r="E18" s="20"/>
      <c r="F18" s="21"/>
      <c r="G18" s="22"/>
      <c r="H18" s="23"/>
      <c r="I18" s="23"/>
      <c r="J18" s="23"/>
      <c r="K18" s="23"/>
      <c r="L18" s="24"/>
      <c r="M18" s="25" t="n">
        <f aca="false">SUM(H18:J18,K18/1.12)</f>
        <v>0</v>
      </c>
      <c r="N18" s="25" t="n">
        <f aca="false">K18/1.12*0.12</f>
        <v>0</v>
      </c>
      <c r="O18" s="25" t="n">
        <f aca="false">-SUM(I18:J18,K18/1.12)*L18</f>
        <v>-0</v>
      </c>
      <c r="P18" s="25"/>
      <c r="Q18" s="25"/>
      <c r="R18" s="25"/>
      <c r="S18" s="25"/>
      <c r="T18" s="26"/>
      <c r="U18" s="26"/>
      <c r="V18" s="26"/>
      <c r="W18" s="26"/>
      <c r="X18" s="26"/>
      <c r="Y18" s="31"/>
      <c r="Z18" s="25"/>
      <c r="AA18" s="25"/>
      <c r="AB18" s="25"/>
      <c r="AC18" s="25"/>
      <c r="AD18" s="25"/>
      <c r="AE18" s="25"/>
      <c r="AF18" s="25"/>
      <c r="AG18" s="25" t="n">
        <f aca="false">-SUM(N18:AF18)</f>
        <v>-0</v>
      </c>
      <c r="AH18" s="29" t="n">
        <f aca="false">SUM(H18:K18)+AG18+O18</f>
        <v>0</v>
      </c>
    </row>
    <row r="19" s="30" customFormat="true" ht="19.5" hidden="false" customHeight="true" outlineLevel="0" collapsed="false">
      <c r="A19" s="18"/>
      <c r="B19" s="19"/>
      <c r="C19" s="47"/>
      <c r="D19" s="47"/>
      <c r="E19" s="47"/>
      <c r="F19" s="21"/>
      <c r="G19" s="22"/>
      <c r="H19" s="23"/>
      <c r="I19" s="23"/>
      <c r="J19" s="23"/>
      <c r="K19" s="23"/>
      <c r="L19" s="24"/>
      <c r="M19" s="25" t="n">
        <f aca="false">SUM(H19:J19,K19/1.12)</f>
        <v>0</v>
      </c>
      <c r="N19" s="25" t="n">
        <f aca="false">K19/1.12*0.12</f>
        <v>0</v>
      </c>
      <c r="O19" s="25" t="n">
        <f aca="false">-SUM(I19:J19,K19/1.12)*L19</f>
        <v>-0</v>
      </c>
      <c r="P19" s="25"/>
      <c r="Q19" s="25"/>
      <c r="R19" s="25"/>
      <c r="S19" s="25"/>
      <c r="T19" s="26"/>
      <c r="U19" s="26"/>
      <c r="V19" s="26"/>
      <c r="W19" s="26"/>
      <c r="X19" s="26"/>
      <c r="Y19" s="31"/>
      <c r="Z19" s="25"/>
      <c r="AA19" s="25"/>
      <c r="AB19" s="25"/>
      <c r="AC19" s="25"/>
      <c r="AD19" s="25"/>
      <c r="AE19" s="25"/>
      <c r="AF19" s="25"/>
      <c r="AG19" s="25" t="n">
        <f aca="false">-SUM(N19:AF19)</f>
        <v>-0</v>
      </c>
      <c r="AH19" s="29" t="n">
        <f aca="false">SUM(H19:K19)+AG19+O19</f>
        <v>0</v>
      </c>
    </row>
    <row r="20" s="55" customFormat="true" ht="12" hidden="false" customHeight="true" outlineLevel="0" collapsed="false">
      <c r="A20" s="48"/>
      <c r="B20" s="49"/>
      <c r="C20" s="50"/>
      <c r="D20" s="51"/>
      <c r="E20" s="51"/>
      <c r="F20" s="52"/>
      <c r="G20" s="50"/>
      <c r="H20" s="53" t="n">
        <f aca="false">SUM(H5:H19)</f>
        <v>20150</v>
      </c>
      <c r="I20" s="53" t="n">
        <f aca="false">SUM(I5:I19)</f>
        <v>0</v>
      </c>
      <c r="J20" s="53" t="n">
        <f aca="false">SUM(J5:J19)</f>
        <v>0</v>
      </c>
      <c r="K20" s="53" t="n">
        <f aca="false">SUM(K5:K19)</f>
        <v>3514.8</v>
      </c>
      <c r="L20" s="53" t="n">
        <f aca="false">SUM(L5:L19)</f>
        <v>0</v>
      </c>
      <c r="M20" s="53" t="n">
        <f aca="false">SUM(M5:M19)</f>
        <v>23288.2142857143</v>
      </c>
      <c r="N20" s="53" t="n">
        <f aca="false">SUM(N5:N19)</f>
        <v>376.585714285714</v>
      </c>
      <c r="O20" s="53" t="n">
        <f aca="false">SUM(O5:O19)</f>
        <v>0</v>
      </c>
      <c r="P20" s="53" t="n">
        <f aca="false">SUM(P5:P19)</f>
        <v>0</v>
      </c>
      <c r="Q20" s="53" t="n">
        <f aca="false">SUM(Q5:Q19)</f>
        <v>0</v>
      </c>
      <c r="R20" s="53" t="n">
        <f aca="false">SUM(R5:R19)</f>
        <v>0</v>
      </c>
      <c r="S20" s="53" t="n">
        <f aca="false">SUM(S5:S19)</f>
        <v>0</v>
      </c>
      <c r="T20" s="53" t="n">
        <f aca="false">SUM(T5:T19)</f>
        <v>0</v>
      </c>
      <c r="U20" s="53"/>
      <c r="V20" s="53"/>
      <c r="W20" s="53"/>
      <c r="X20" s="53"/>
      <c r="Y20" s="53" t="n">
        <f aca="false">SUM(Y5:Y19)</f>
        <v>22322.59</v>
      </c>
      <c r="Z20" s="53" t="n">
        <f aca="false">SUM(Z5:Z19)</f>
        <v>0</v>
      </c>
      <c r="AA20" s="53" t="n">
        <f aca="false">SUM(AA5:AA19)</f>
        <v>0</v>
      </c>
      <c r="AB20" s="53" t="n">
        <f aca="false">SUM(AB5:AB19)</f>
        <v>0</v>
      </c>
      <c r="AC20" s="53" t="n">
        <f aca="false">SUM(AC5:AC19)</f>
        <v>0</v>
      </c>
      <c r="AD20" s="53" t="n">
        <f aca="false">SUM(AD5:AD19)</f>
        <v>0</v>
      </c>
      <c r="AE20" s="53" t="n">
        <f aca="false">SUM(AE5:AE19)</f>
        <v>0</v>
      </c>
      <c r="AF20" s="53" t="n">
        <f aca="false">SUM(AF5:AF19)</f>
        <v>965.63</v>
      </c>
      <c r="AG20" s="53" t="n">
        <f aca="false">SUM(AG5:AG19)</f>
        <v>-23664.8057142857</v>
      </c>
      <c r="AH20" s="53" t="n">
        <f aca="false">SUM(AH5:AH19)</f>
        <v>-0.00571428571421961</v>
      </c>
    </row>
    <row r="21" customFormat="false" ht="12" hidden="false" customHeight="true" outlineLevel="0" collapsed="false"/>
    <row r="22" customFormat="false" ht="12" hidden="false" customHeight="true" outlineLevel="0" collapsed="false">
      <c r="K22" s="67" t="n">
        <f aca="false">+K20+J20+H20</f>
        <v>23664.8</v>
      </c>
      <c r="AG22" s="56" t="n">
        <v>23664.81</v>
      </c>
    </row>
    <row r="23" customFormat="false" ht="12" hidden="false" customHeight="true" outlineLevel="0" collapsed="false"/>
    <row r="24" customFormat="false" ht="12" hidden="false" customHeight="true" outlineLevel="0" collapsed="false">
      <c r="C24" s="57" t="s">
        <v>193</v>
      </c>
      <c r="G24" s="55"/>
      <c r="K24" s="58"/>
      <c r="L24" s="58"/>
      <c r="M24" s="58"/>
    </row>
    <row r="25" customFormat="false" ht="12" hidden="false" customHeight="true" outlineLevel="0" collapsed="false"/>
    <row r="26" customFormat="false" ht="12" hidden="false" customHeight="true" outlineLevel="0" collapsed="false"/>
    <row r="27" s="3" customFormat="true" ht="12" hidden="false" customHeight="true" outlineLevel="0" collapsed="false">
      <c r="K27" s="5"/>
      <c r="L27" s="6"/>
      <c r="M27" s="5"/>
      <c r="Y27" s="5"/>
    </row>
    <row r="28" customFormat="false" ht="12" hidden="false" customHeight="true" outlineLevel="0" collapsed="false"/>
    <row r="34" customFormat="false" ht="11.25" hidden="false" customHeight="false" outlineLevel="0" collapsed="false">
      <c r="Q34" s="5" t="n">
        <v>0</v>
      </c>
    </row>
  </sheetData>
  <mergeCells count="1">
    <mergeCell ref="K24:M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3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10.26"/>
    <col collapsed="false" customWidth="true" hidden="true" outlineLevel="0" max="2" min="2" style="2" width="9.17"/>
    <col collapsed="false" customWidth="true" hidden="false" outlineLevel="0" max="3" min="3" style="3" width="32.58"/>
    <col collapsed="false" customWidth="true" hidden="true" outlineLevel="0" max="4" min="4" style="4" width="17.64"/>
    <col collapsed="false" customWidth="true" hidden="true" outlineLevel="0" max="5" min="5" style="4" width="28.62"/>
    <col collapsed="false" customWidth="true" hidden="false" outlineLevel="0" max="6" min="6" style="2" width="9.89"/>
    <col collapsed="false" customWidth="true" hidden="false" outlineLevel="0" max="7" min="7" style="3" width="30.24"/>
    <col collapsed="false" customWidth="true" hidden="false" outlineLevel="0" max="8" min="8" style="5" width="10.26"/>
    <col collapsed="false" customWidth="true" hidden="true" outlineLevel="0" max="9" min="9" style="5" width="10.62"/>
    <col collapsed="false" customWidth="true" hidden="true" outlineLevel="0" max="10" min="10" style="5" width="12.23"/>
    <col collapsed="false" customWidth="true" hidden="true" outlineLevel="0" max="11" min="11" style="5" width="13.14"/>
    <col collapsed="false" customWidth="true" hidden="true" outlineLevel="0" max="12" min="12" style="6" width="9.89"/>
    <col collapsed="false" customWidth="true" hidden="false" outlineLevel="0" max="13" min="13" style="5" width="12.23"/>
    <col collapsed="false" customWidth="true" hidden="true" outlineLevel="0" max="14" min="14" style="5" width="10.8"/>
    <col collapsed="false" customWidth="true" hidden="true" outlineLevel="0" max="15" min="15" style="5" width="8.63"/>
    <col collapsed="false" customWidth="true" hidden="true" outlineLevel="0" max="16" min="16" style="5" width="12.41"/>
    <col collapsed="false" customWidth="true" hidden="true" outlineLevel="0" max="17" min="17" style="5" width="9.89"/>
    <col collapsed="false" customWidth="true" hidden="true" outlineLevel="0" max="18" min="18" style="5" width="9.71"/>
    <col collapsed="false" customWidth="true" hidden="true" outlineLevel="0" max="19" min="19" style="5" width="10.26"/>
    <col collapsed="false" customWidth="true" hidden="true" outlineLevel="0" max="24" min="20" style="5" width="8.63"/>
    <col collapsed="false" customWidth="true" hidden="true" outlineLevel="0" max="25" min="25" style="5" width="11.69"/>
    <col collapsed="false" customWidth="true" hidden="true" outlineLevel="0" max="26" min="26" style="5" width="10.43"/>
    <col collapsed="false" customWidth="true" hidden="true" outlineLevel="0" max="27" min="27" style="5" width="8.45"/>
    <col collapsed="false" customWidth="true" hidden="true" outlineLevel="0" max="28" min="28" style="5" width="12.06"/>
    <col collapsed="false" customWidth="true" hidden="true" outlineLevel="0" max="30" min="29" style="5" width="10.08"/>
    <col collapsed="false" customWidth="true" hidden="true" outlineLevel="0" max="31" min="31" style="5" width="12.95"/>
    <col collapsed="false" customWidth="true" hidden="false" outlineLevel="0" max="32" min="32" style="5" width="15.84"/>
    <col collapsed="false" customWidth="true" hidden="false" outlineLevel="0" max="33" min="33" style="5" width="13.5"/>
    <col collapsed="false" customWidth="true" hidden="false" outlineLevel="0" max="34" min="34" style="3" width="9.89"/>
    <col collapsed="false" customWidth="false" hidden="false" outlineLevel="0" max="1025" min="35" style="3" width="11.52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325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6236</v>
      </c>
      <c r="AG3" s="10" t="n">
        <v>1002</v>
      </c>
    </row>
    <row r="4" s="17" customFormat="true" ht="43.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34</v>
      </c>
      <c r="AG4" s="13" t="s">
        <v>36</v>
      </c>
    </row>
    <row r="5" s="30" customFormat="true" ht="19.5" hidden="false" customHeight="true" outlineLevel="0" collapsed="false">
      <c r="A5" s="18" t="n">
        <v>43141</v>
      </c>
      <c r="B5" s="19"/>
      <c r="C5" s="20" t="s">
        <v>326</v>
      </c>
      <c r="D5" s="20" t="s">
        <v>52</v>
      </c>
      <c r="E5" s="20" t="s">
        <v>39</v>
      </c>
      <c r="F5" s="21"/>
      <c r="G5" s="21" t="s">
        <v>327</v>
      </c>
      <c r="H5" s="23" t="n">
        <v>7000</v>
      </c>
      <c r="I5" s="23"/>
      <c r="J5" s="23"/>
      <c r="K5" s="23"/>
      <c r="L5" s="24"/>
      <c r="M5" s="25" t="n">
        <f aca="false">SUM(H5:J5,K5/1.12)</f>
        <v>7000</v>
      </c>
      <c r="N5" s="25" t="n">
        <f aca="false">K5/1.12*0.12</f>
        <v>0</v>
      </c>
      <c r="O5" s="25" t="n">
        <f aca="false">-SUM(I5:J5,K5/1.12)*L5</f>
        <v>-0</v>
      </c>
      <c r="P5" s="25"/>
      <c r="Q5" s="25"/>
      <c r="R5" s="25"/>
      <c r="S5" s="25"/>
      <c r="T5" s="26"/>
      <c r="U5" s="26"/>
      <c r="V5" s="26"/>
      <c r="W5" s="26"/>
      <c r="X5" s="26"/>
      <c r="Y5" s="25"/>
      <c r="Z5" s="25"/>
      <c r="AA5" s="25"/>
      <c r="AB5" s="25"/>
      <c r="AC5" s="25"/>
      <c r="AD5" s="25"/>
      <c r="AE5" s="25"/>
      <c r="AF5" s="25" t="n">
        <v>7000</v>
      </c>
      <c r="AG5" s="25" t="n">
        <f aca="false">-SUM(N5:AF5)</f>
        <v>-7000</v>
      </c>
      <c r="AH5" s="29" t="n">
        <f aca="false">SUM(H5:K5)+AG5+O5</f>
        <v>0</v>
      </c>
    </row>
    <row r="6" s="30" customFormat="true" ht="19.5" hidden="false" customHeight="true" outlineLevel="0" collapsed="false">
      <c r="A6" s="18"/>
      <c r="B6" s="19"/>
      <c r="C6" s="20"/>
      <c r="D6" s="20" t="s">
        <v>52</v>
      </c>
      <c r="E6" s="20" t="s">
        <v>39</v>
      </c>
      <c r="F6" s="21"/>
      <c r="G6" s="22"/>
      <c r="H6" s="23"/>
      <c r="I6" s="23"/>
      <c r="J6" s="23"/>
      <c r="K6" s="23"/>
      <c r="L6" s="24"/>
      <c r="M6" s="25" t="n">
        <f aca="false">SUM(H6:J6,K6/1.12)</f>
        <v>0</v>
      </c>
      <c r="N6" s="25" t="n">
        <f aca="false">K6/1.12*0.12</f>
        <v>0</v>
      </c>
      <c r="O6" s="25" t="n">
        <f aca="false">-SUM(I6:J6,K6/1.12)*L6</f>
        <v>-0</v>
      </c>
      <c r="P6" s="25"/>
      <c r="Q6" s="25"/>
      <c r="R6" s="25"/>
      <c r="S6" s="25"/>
      <c r="T6" s="26"/>
      <c r="U6" s="26"/>
      <c r="V6" s="26"/>
      <c r="W6" s="26"/>
      <c r="X6" s="26"/>
      <c r="Y6" s="31"/>
      <c r="Z6" s="25"/>
      <c r="AA6" s="25"/>
      <c r="AB6" s="25"/>
      <c r="AC6" s="25"/>
      <c r="AD6" s="25"/>
      <c r="AE6" s="25"/>
      <c r="AF6" s="25"/>
      <c r="AG6" s="25" t="n">
        <f aca="false">-SUM(N6:AF6)</f>
        <v>-0</v>
      </c>
      <c r="AH6" s="29" t="n">
        <f aca="false">SUM(H6:K6)+AG6+O6</f>
        <v>0</v>
      </c>
    </row>
    <row r="7" s="30" customFormat="true" ht="19.5" hidden="true" customHeight="true" outlineLevel="0" collapsed="false">
      <c r="A7" s="18"/>
      <c r="B7" s="19"/>
      <c r="C7" s="20"/>
      <c r="D7" s="20" t="s">
        <v>71</v>
      </c>
      <c r="E7" s="20" t="s">
        <v>72</v>
      </c>
      <c r="F7" s="21"/>
      <c r="G7" s="22"/>
      <c r="H7" s="23"/>
      <c r="I7" s="23"/>
      <c r="J7" s="23"/>
      <c r="K7" s="23"/>
      <c r="L7" s="24"/>
      <c r="M7" s="25" t="n">
        <f aca="false">SUM(H7:J7,K7/1.12)</f>
        <v>0</v>
      </c>
      <c r="N7" s="25" t="n">
        <f aca="false">K7/1.12*0.12</f>
        <v>0</v>
      </c>
      <c r="O7" s="25" t="n">
        <f aca="false">-SUM(I7:J7,K7/1.12)*L7</f>
        <v>-0</v>
      </c>
      <c r="P7" s="25"/>
      <c r="Q7" s="25"/>
      <c r="R7" s="25"/>
      <c r="S7" s="25"/>
      <c r="T7" s="26"/>
      <c r="U7" s="26"/>
      <c r="V7" s="26"/>
      <c r="W7" s="26"/>
      <c r="X7" s="26"/>
      <c r="Y7" s="31"/>
      <c r="Z7" s="25"/>
      <c r="AA7" s="25"/>
      <c r="AB7" s="25"/>
      <c r="AC7" s="25"/>
      <c r="AD7" s="25"/>
      <c r="AE7" s="25"/>
      <c r="AF7" s="25"/>
      <c r="AG7" s="25" t="n">
        <f aca="false">-SUM(N7:AF7)</f>
        <v>-0</v>
      </c>
      <c r="AH7" s="29" t="n">
        <f aca="false">SUM(H7:K7)+AG7+O7</f>
        <v>0</v>
      </c>
    </row>
    <row r="8" s="30" customFormat="true" ht="19.5" hidden="true" customHeight="true" outlineLevel="0" collapsed="false">
      <c r="A8" s="18"/>
      <c r="B8" s="19"/>
      <c r="C8" s="20"/>
      <c r="D8" s="20" t="s">
        <v>64</v>
      </c>
      <c r="E8" s="20" t="s">
        <v>65</v>
      </c>
      <c r="F8" s="21"/>
      <c r="G8" s="20"/>
      <c r="H8" s="23"/>
      <c r="I8" s="23"/>
      <c r="J8" s="23"/>
      <c r="K8" s="23"/>
      <c r="L8" s="24"/>
      <c r="M8" s="25" t="n">
        <f aca="false">SUM(H8:J8,K8/1.12)</f>
        <v>0</v>
      </c>
      <c r="N8" s="25" t="n">
        <f aca="false">K8/1.12*0.12</f>
        <v>0</v>
      </c>
      <c r="O8" s="25" t="n">
        <f aca="false">-SUM(I8:J8,K8/1.12)*L8</f>
        <v>-0</v>
      </c>
      <c r="P8" s="25"/>
      <c r="Q8" s="25"/>
      <c r="R8" s="25"/>
      <c r="S8" s="25"/>
      <c r="T8" s="26"/>
      <c r="U8" s="26"/>
      <c r="V8" s="26"/>
      <c r="W8" s="26"/>
      <c r="X8" s="26"/>
      <c r="Y8" s="31"/>
      <c r="Z8" s="25"/>
      <c r="AA8" s="25"/>
      <c r="AB8" s="25"/>
      <c r="AC8" s="25"/>
      <c r="AD8" s="25"/>
      <c r="AE8" s="25"/>
      <c r="AF8" s="25"/>
      <c r="AG8" s="25" t="n">
        <f aca="false">-SUM(N8:AF8)</f>
        <v>-0</v>
      </c>
      <c r="AH8" s="29" t="n">
        <f aca="false">SUM(H8:K8)+AG8+O8</f>
        <v>0</v>
      </c>
    </row>
    <row r="9" s="30" customFormat="true" ht="19.5" hidden="true" customHeight="true" outlineLevel="0" collapsed="false">
      <c r="A9" s="18"/>
      <c r="B9" s="19"/>
      <c r="C9" s="20"/>
      <c r="D9" s="20" t="s">
        <v>64</v>
      </c>
      <c r="E9" s="20" t="s">
        <v>65</v>
      </c>
      <c r="F9" s="21"/>
      <c r="G9" s="22"/>
      <c r="H9" s="23"/>
      <c r="I9" s="23"/>
      <c r="J9" s="23"/>
      <c r="K9" s="23"/>
      <c r="L9" s="24"/>
      <c r="M9" s="25" t="n">
        <f aca="false">SUM(H9:J9,K9/1.12)</f>
        <v>0</v>
      </c>
      <c r="N9" s="25" t="n">
        <f aca="false">K9/1.12*0.12</f>
        <v>0</v>
      </c>
      <c r="O9" s="25" t="n">
        <f aca="false">-SUM(I9:J9,K9/1.12)*L9</f>
        <v>-0</v>
      </c>
      <c r="P9" s="25"/>
      <c r="Q9" s="25"/>
      <c r="R9" s="25"/>
      <c r="S9" s="25"/>
      <c r="T9" s="26"/>
      <c r="U9" s="26"/>
      <c r="V9" s="26"/>
      <c r="W9" s="26"/>
      <c r="X9" s="26"/>
      <c r="Y9" s="31"/>
      <c r="Z9" s="25"/>
      <c r="AA9" s="25"/>
      <c r="AB9" s="25"/>
      <c r="AC9" s="25"/>
      <c r="AD9" s="25"/>
      <c r="AE9" s="25"/>
      <c r="AF9" s="25"/>
      <c r="AG9" s="25" t="n">
        <f aca="false">-SUM(N9:AF9)</f>
        <v>-0</v>
      </c>
      <c r="AH9" s="29" t="n">
        <f aca="false">SUM(H9:K9)+AG9+O9</f>
        <v>0</v>
      </c>
    </row>
    <row r="10" s="30" customFormat="true" ht="19.5" hidden="true" customHeight="true" outlineLevel="0" collapsed="false">
      <c r="A10" s="18"/>
      <c r="B10" s="19"/>
      <c r="C10" s="20"/>
      <c r="D10" s="20" t="s">
        <v>64</v>
      </c>
      <c r="E10" s="20" t="s">
        <v>65</v>
      </c>
      <c r="F10" s="21"/>
      <c r="G10" s="22"/>
      <c r="H10" s="23"/>
      <c r="I10" s="23"/>
      <c r="J10" s="23"/>
      <c r="K10" s="23"/>
      <c r="L10" s="24"/>
      <c r="M10" s="25" t="n">
        <f aca="false">SUM(H10:J10,K10/1.12)</f>
        <v>0</v>
      </c>
      <c r="N10" s="25" t="n">
        <f aca="false">K10/1.12*0.12</f>
        <v>0</v>
      </c>
      <c r="O10" s="25" t="n">
        <f aca="false">-SUM(I10:J10,K10/1.12)*L10</f>
        <v>-0</v>
      </c>
      <c r="P10" s="25"/>
      <c r="Q10" s="25"/>
      <c r="R10" s="25"/>
      <c r="S10" s="25"/>
      <c r="T10" s="26"/>
      <c r="U10" s="26"/>
      <c r="V10" s="26"/>
      <c r="W10" s="26"/>
      <c r="X10" s="26"/>
      <c r="Y10" s="31"/>
      <c r="Z10" s="25"/>
      <c r="AA10" s="25"/>
      <c r="AB10" s="25"/>
      <c r="AC10" s="25"/>
      <c r="AD10" s="25"/>
      <c r="AE10" s="25"/>
      <c r="AF10" s="25"/>
      <c r="AG10" s="25" t="n">
        <f aca="false">-SUM(N10:AF10)</f>
        <v>-0</v>
      </c>
      <c r="AH10" s="29" t="n">
        <f aca="false">SUM(H10:K10)+AG10+O10</f>
        <v>0</v>
      </c>
    </row>
    <row r="11" s="30" customFormat="true" ht="19.5" hidden="true" customHeight="true" outlineLevel="0" collapsed="false">
      <c r="A11" s="18"/>
      <c r="B11" s="19"/>
      <c r="C11" s="20"/>
      <c r="D11" s="20" t="s">
        <v>52</v>
      </c>
      <c r="E11" s="20" t="s">
        <v>39</v>
      </c>
      <c r="F11" s="21"/>
      <c r="G11" s="22"/>
      <c r="H11" s="23"/>
      <c r="I11" s="23"/>
      <c r="J11" s="23"/>
      <c r="K11" s="23"/>
      <c r="L11" s="24"/>
      <c r="M11" s="25" t="n">
        <f aca="false">SUM(H11:J11,K11/1.12)</f>
        <v>0</v>
      </c>
      <c r="N11" s="25" t="n">
        <f aca="false">K11/1.12*0.12</f>
        <v>0</v>
      </c>
      <c r="O11" s="25" t="n">
        <f aca="false">-SUM(I11:J11,K11/1.12)*L11</f>
        <v>-0</v>
      </c>
      <c r="P11" s="25"/>
      <c r="Q11" s="25"/>
      <c r="R11" s="25"/>
      <c r="S11" s="25"/>
      <c r="T11" s="26"/>
      <c r="U11" s="26"/>
      <c r="V11" s="26"/>
      <c r="W11" s="26"/>
      <c r="X11" s="26"/>
      <c r="Y11" s="31"/>
      <c r="Z11" s="25"/>
      <c r="AA11" s="25"/>
      <c r="AB11" s="25"/>
      <c r="AC11" s="25"/>
      <c r="AD11" s="25"/>
      <c r="AE11" s="25"/>
      <c r="AF11" s="25"/>
      <c r="AG11" s="25" t="n">
        <f aca="false">-SUM(N11:AF11)</f>
        <v>-0</v>
      </c>
      <c r="AH11" s="29" t="n">
        <f aca="false">SUM(H11:K11)+AG11+O11</f>
        <v>0</v>
      </c>
    </row>
    <row r="12" s="30" customFormat="true" ht="19.5" hidden="true" customHeight="true" outlineLevel="0" collapsed="false">
      <c r="A12" s="18"/>
      <c r="B12" s="19"/>
      <c r="C12" s="20"/>
      <c r="D12" s="20" t="s">
        <v>88</v>
      </c>
      <c r="E12" s="20" t="s">
        <v>43</v>
      </c>
      <c r="F12" s="21"/>
      <c r="G12" s="22"/>
      <c r="H12" s="23"/>
      <c r="I12" s="23"/>
      <c r="J12" s="23"/>
      <c r="K12" s="23"/>
      <c r="L12" s="24"/>
      <c r="M12" s="25" t="n">
        <f aca="false">SUM(H12:J12,K12/1.12)</f>
        <v>0</v>
      </c>
      <c r="N12" s="25" t="n">
        <f aca="false">K12/1.12*0.12</f>
        <v>0</v>
      </c>
      <c r="O12" s="25" t="n">
        <f aca="false">-SUM(I12:J12,K12/1.12)*L12</f>
        <v>-0</v>
      </c>
      <c r="P12" s="25"/>
      <c r="Q12" s="25"/>
      <c r="R12" s="25"/>
      <c r="S12" s="25"/>
      <c r="T12" s="26"/>
      <c r="U12" s="26"/>
      <c r="V12" s="26"/>
      <c r="W12" s="26"/>
      <c r="X12" s="26"/>
      <c r="Y12" s="31"/>
      <c r="Z12" s="25"/>
      <c r="AA12" s="25"/>
      <c r="AB12" s="25"/>
      <c r="AC12" s="25"/>
      <c r="AD12" s="25"/>
      <c r="AE12" s="25"/>
      <c r="AF12" s="25"/>
      <c r="AG12" s="25" t="n">
        <f aca="false">-SUM(N12:AF12)</f>
        <v>-0</v>
      </c>
      <c r="AH12" s="29" t="n">
        <f aca="false">SUM(H12:K12)+AG12+O12</f>
        <v>0</v>
      </c>
    </row>
    <row r="13" s="30" customFormat="true" ht="19.5" hidden="true" customHeight="true" outlineLevel="0" collapsed="false">
      <c r="A13" s="18"/>
      <c r="B13" s="19"/>
      <c r="C13" s="20"/>
      <c r="D13" s="20" t="s">
        <v>71</v>
      </c>
      <c r="E13" s="20" t="s">
        <v>72</v>
      </c>
      <c r="F13" s="21"/>
      <c r="G13" s="22"/>
      <c r="H13" s="23"/>
      <c r="I13" s="23"/>
      <c r="J13" s="23"/>
      <c r="K13" s="23"/>
      <c r="L13" s="24"/>
      <c r="M13" s="25" t="n">
        <f aca="false">SUM(H13:J13,K13/1.12)</f>
        <v>0</v>
      </c>
      <c r="N13" s="25" t="n">
        <f aca="false">K13/1.12*0.12</f>
        <v>0</v>
      </c>
      <c r="O13" s="25" t="n">
        <f aca="false">-SUM(I13:J13,K13/1.12)*L13</f>
        <v>-0</v>
      </c>
      <c r="P13" s="25"/>
      <c r="Q13" s="25"/>
      <c r="R13" s="25"/>
      <c r="S13" s="25"/>
      <c r="T13" s="26"/>
      <c r="U13" s="26"/>
      <c r="V13" s="26"/>
      <c r="W13" s="26"/>
      <c r="X13" s="26"/>
      <c r="Y13" s="31"/>
      <c r="Z13" s="25"/>
      <c r="AA13" s="25"/>
      <c r="AB13" s="25"/>
      <c r="AC13" s="25"/>
      <c r="AD13" s="25"/>
      <c r="AE13" s="25"/>
      <c r="AF13" s="25"/>
      <c r="AG13" s="25" t="n">
        <f aca="false">-SUM(N13:AF13)</f>
        <v>-0</v>
      </c>
      <c r="AH13" s="29" t="n">
        <f aca="false">SUM(H13:K13)+AG13+O13</f>
        <v>0</v>
      </c>
    </row>
    <row r="14" s="30" customFormat="true" ht="19.5" hidden="true" customHeight="true" outlineLevel="0" collapsed="false">
      <c r="A14" s="18"/>
      <c r="B14" s="19"/>
      <c r="C14" s="20"/>
      <c r="D14" s="20" t="s">
        <v>200</v>
      </c>
      <c r="E14" s="20" t="s">
        <v>201</v>
      </c>
      <c r="F14" s="21"/>
      <c r="G14" s="22"/>
      <c r="H14" s="23"/>
      <c r="I14" s="23"/>
      <c r="J14" s="23"/>
      <c r="K14" s="23"/>
      <c r="L14" s="24"/>
      <c r="M14" s="25" t="n">
        <f aca="false">SUM(H14:J14,K14/1.12)</f>
        <v>0</v>
      </c>
      <c r="N14" s="25" t="n">
        <f aca="false">K14/1.12*0.12</f>
        <v>0</v>
      </c>
      <c r="O14" s="25" t="n">
        <f aca="false">-SUM(I14:J14,K14/1.12)*L14</f>
        <v>-0</v>
      </c>
      <c r="P14" s="25"/>
      <c r="Q14" s="25"/>
      <c r="R14" s="25"/>
      <c r="S14" s="25"/>
      <c r="T14" s="26"/>
      <c r="U14" s="26"/>
      <c r="V14" s="26"/>
      <c r="W14" s="26"/>
      <c r="X14" s="26"/>
      <c r="Y14" s="31"/>
      <c r="Z14" s="25"/>
      <c r="AA14" s="25"/>
      <c r="AB14" s="25"/>
      <c r="AC14" s="25"/>
      <c r="AD14" s="25"/>
      <c r="AE14" s="25"/>
      <c r="AF14" s="25"/>
      <c r="AG14" s="25" t="n">
        <f aca="false">-SUM(N14:AF14)</f>
        <v>-0</v>
      </c>
      <c r="AH14" s="29" t="n">
        <f aca="false">SUM(H14:K14)+AG14+O14</f>
        <v>0</v>
      </c>
    </row>
    <row r="15" s="30" customFormat="true" ht="19.5" hidden="true" customHeight="true" outlineLevel="0" collapsed="false">
      <c r="A15" s="18"/>
      <c r="B15" s="19"/>
      <c r="C15" s="20"/>
      <c r="D15" s="20" t="s">
        <v>204</v>
      </c>
      <c r="E15" s="20" t="s">
        <v>205</v>
      </c>
      <c r="F15" s="21"/>
      <c r="G15" s="22"/>
      <c r="H15" s="23"/>
      <c r="I15" s="23"/>
      <c r="J15" s="23"/>
      <c r="K15" s="23"/>
      <c r="L15" s="24"/>
      <c r="M15" s="25" t="n">
        <f aca="false">SUM(H15:J15,K15/1.12)</f>
        <v>0</v>
      </c>
      <c r="N15" s="25" t="n">
        <f aca="false">K15/1.12*0.12</f>
        <v>0</v>
      </c>
      <c r="O15" s="25" t="n">
        <f aca="false">-SUM(I15:J15,K15/1.12)*L15</f>
        <v>-0</v>
      </c>
      <c r="P15" s="25"/>
      <c r="Q15" s="25"/>
      <c r="R15" s="25"/>
      <c r="S15" s="25"/>
      <c r="T15" s="26"/>
      <c r="U15" s="26"/>
      <c r="V15" s="26"/>
      <c r="W15" s="26"/>
      <c r="X15" s="26"/>
      <c r="Y15" s="31"/>
      <c r="Z15" s="25"/>
      <c r="AA15" s="25"/>
      <c r="AB15" s="25"/>
      <c r="AC15" s="25"/>
      <c r="AD15" s="25"/>
      <c r="AE15" s="25"/>
      <c r="AF15" s="25"/>
      <c r="AG15" s="25" t="n">
        <f aca="false">-SUM(N15:AF15)</f>
        <v>-0</v>
      </c>
      <c r="AH15" s="29" t="n">
        <f aca="false">SUM(H15:K15)+AG15+O15</f>
        <v>0</v>
      </c>
    </row>
    <row r="16" s="30" customFormat="true" ht="19.5" hidden="true" customHeight="true" outlineLevel="0" collapsed="false">
      <c r="A16" s="18"/>
      <c r="B16" s="19"/>
      <c r="C16" s="20"/>
      <c r="D16" s="20" t="s">
        <v>64</v>
      </c>
      <c r="E16" s="20" t="s">
        <v>65</v>
      </c>
      <c r="F16" s="21"/>
      <c r="G16" s="22"/>
      <c r="H16" s="23"/>
      <c r="I16" s="23"/>
      <c r="J16" s="23"/>
      <c r="K16" s="23"/>
      <c r="L16" s="24"/>
      <c r="M16" s="25" t="n">
        <f aca="false">SUM(H16:J16,K16/1.12)</f>
        <v>0</v>
      </c>
      <c r="N16" s="25" t="n">
        <f aca="false">K16/1.12*0.12</f>
        <v>0</v>
      </c>
      <c r="O16" s="25" t="n">
        <f aca="false">-SUM(I16:J16,K16/1.12)*L16</f>
        <v>-0</v>
      </c>
      <c r="P16" s="25"/>
      <c r="Q16" s="25"/>
      <c r="R16" s="25"/>
      <c r="S16" s="25"/>
      <c r="T16" s="26"/>
      <c r="U16" s="26"/>
      <c r="V16" s="26"/>
      <c r="W16" s="26"/>
      <c r="X16" s="26"/>
      <c r="Y16" s="31"/>
      <c r="Z16" s="25"/>
      <c r="AA16" s="25"/>
      <c r="AB16" s="25"/>
      <c r="AC16" s="25"/>
      <c r="AD16" s="25"/>
      <c r="AE16" s="25"/>
      <c r="AF16" s="25"/>
      <c r="AG16" s="25" t="n">
        <f aca="false">-SUM(N16:AF16)</f>
        <v>-0</v>
      </c>
      <c r="AH16" s="29" t="n">
        <f aca="false">SUM(H16:K16)+AG16+O16</f>
        <v>0</v>
      </c>
    </row>
    <row r="17" s="30" customFormat="true" ht="21.75" hidden="true" customHeight="true" outlineLevel="0" collapsed="false">
      <c r="A17" s="18"/>
      <c r="B17" s="19"/>
      <c r="C17" s="20"/>
      <c r="D17" s="20" t="s">
        <v>64</v>
      </c>
      <c r="E17" s="20" t="s">
        <v>65</v>
      </c>
      <c r="F17" s="21"/>
      <c r="G17" s="22"/>
      <c r="H17" s="23"/>
      <c r="I17" s="23"/>
      <c r="J17" s="23"/>
      <c r="K17" s="23"/>
      <c r="L17" s="24"/>
      <c r="M17" s="25" t="n">
        <f aca="false">SUM(H17:J17,K17/1.12)</f>
        <v>0</v>
      </c>
      <c r="N17" s="25" t="n">
        <f aca="false">K17/1.12*0.12</f>
        <v>0</v>
      </c>
      <c r="O17" s="25" t="n">
        <f aca="false">-SUM(I17:J17,K17/1.12)*L17</f>
        <v>-0</v>
      </c>
      <c r="P17" s="25"/>
      <c r="Q17" s="25"/>
      <c r="R17" s="25"/>
      <c r="S17" s="25"/>
      <c r="T17" s="26"/>
      <c r="U17" s="26"/>
      <c r="V17" s="26"/>
      <c r="W17" s="26"/>
      <c r="X17" s="26"/>
      <c r="Y17" s="31"/>
      <c r="Z17" s="25"/>
      <c r="AA17" s="25"/>
      <c r="AB17" s="25"/>
      <c r="AC17" s="25"/>
      <c r="AD17" s="25"/>
      <c r="AE17" s="25"/>
      <c r="AF17" s="25"/>
      <c r="AG17" s="25" t="n">
        <f aca="false">-SUM(N17:AF17)</f>
        <v>-0</v>
      </c>
      <c r="AH17" s="29" t="n">
        <f aca="false">SUM(H17:K17)+AG17+O17</f>
        <v>0</v>
      </c>
    </row>
    <row r="18" s="30" customFormat="true" ht="19.5" hidden="true" customHeight="true" outlineLevel="0" collapsed="false">
      <c r="A18" s="18"/>
      <c r="B18" s="19"/>
      <c r="C18" s="20"/>
      <c r="D18" s="20" t="s">
        <v>88</v>
      </c>
      <c r="E18" s="20" t="s">
        <v>43</v>
      </c>
      <c r="F18" s="21"/>
      <c r="G18" s="22"/>
      <c r="H18" s="23"/>
      <c r="I18" s="23"/>
      <c r="J18" s="23"/>
      <c r="K18" s="23"/>
      <c r="L18" s="24"/>
      <c r="M18" s="25" t="n">
        <f aca="false">SUM(H18:J18,K18/1.12)</f>
        <v>0</v>
      </c>
      <c r="N18" s="25" t="n">
        <f aca="false">K18/1.12*0.12</f>
        <v>0</v>
      </c>
      <c r="O18" s="25" t="n">
        <f aca="false">-SUM(I18:J18,K18/1.12)*L18</f>
        <v>-0</v>
      </c>
      <c r="P18" s="25"/>
      <c r="Q18" s="25"/>
      <c r="R18" s="25"/>
      <c r="S18" s="25"/>
      <c r="T18" s="26"/>
      <c r="U18" s="26"/>
      <c r="V18" s="26"/>
      <c r="W18" s="26"/>
      <c r="X18" s="26"/>
      <c r="Y18" s="31"/>
      <c r="Z18" s="25"/>
      <c r="AA18" s="25"/>
      <c r="AB18" s="25"/>
      <c r="AC18" s="25"/>
      <c r="AD18" s="25"/>
      <c r="AE18" s="25"/>
      <c r="AF18" s="25"/>
      <c r="AG18" s="25" t="n">
        <f aca="false">-SUM(N18:AF18)</f>
        <v>-0</v>
      </c>
      <c r="AH18" s="29" t="n">
        <f aca="false">SUM(H18:K18)+AG18+O18</f>
        <v>0</v>
      </c>
    </row>
    <row r="19" s="30" customFormat="true" ht="19.5" hidden="true" customHeight="true" outlineLevel="0" collapsed="false">
      <c r="A19" s="18"/>
      <c r="B19" s="19"/>
      <c r="C19" s="20"/>
      <c r="D19" s="20" t="s">
        <v>217</v>
      </c>
      <c r="E19" s="20" t="s">
        <v>175</v>
      </c>
      <c r="F19" s="21"/>
      <c r="G19" s="22"/>
      <c r="H19" s="23"/>
      <c r="I19" s="23"/>
      <c r="J19" s="23"/>
      <c r="K19" s="23"/>
      <c r="L19" s="24"/>
      <c r="M19" s="25" t="n">
        <f aca="false">SUM(H19:J19,K19/1.12)</f>
        <v>0</v>
      </c>
      <c r="N19" s="25" t="n">
        <f aca="false">K19/1.12*0.12</f>
        <v>0</v>
      </c>
      <c r="O19" s="25" t="n">
        <f aca="false">-SUM(I19:J19,K19/1.12)*L19</f>
        <v>-0</v>
      </c>
      <c r="P19" s="25"/>
      <c r="Q19" s="25"/>
      <c r="R19" s="25"/>
      <c r="S19" s="25"/>
      <c r="T19" s="26"/>
      <c r="U19" s="26"/>
      <c r="V19" s="26"/>
      <c r="W19" s="26"/>
      <c r="X19" s="26"/>
      <c r="Y19" s="31"/>
      <c r="Z19" s="25"/>
      <c r="AA19" s="25"/>
      <c r="AB19" s="25"/>
      <c r="AC19" s="25"/>
      <c r="AD19" s="25"/>
      <c r="AE19" s="25"/>
      <c r="AF19" s="25"/>
      <c r="AG19" s="25" t="n">
        <f aca="false">-SUM(N19:AF19)</f>
        <v>-0</v>
      </c>
      <c r="AH19" s="29" t="n">
        <f aca="false">SUM(H19:K19)+AG19+O19</f>
        <v>0</v>
      </c>
    </row>
    <row r="20" s="30" customFormat="true" ht="19.5" hidden="true" customHeight="true" outlineLevel="0" collapsed="false">
      <c r="A20" s="18"/>
      <c r="B20" s="19"/>
      <c r="C20" s="20"/>
      <c r="D20" s="20"/>
      <c r="E20" s="20"/>
      <c r="F20" s="21"/>
      <c r="G20" s="22"/>
      <c r="H20" s="23"/>
      <c r="I20" s="23"/>
      <c r="J20" s="23"/>
      <c r="K20" s="23"/>
      <c r="L20" s="24"/>
      <c r="M20" s="25" t="n">
        <f aca="false">SUM(H20:J20,K20/1.12)</f>
        <v>0</v>
      </c>
      <c r="N20" s="25" t="n">
        <f aca="false">K20/1.12*0.12</f>
        <v>0</v>
      </c>
      <c r="O20" s="25" t="n">
        <f aca="false">-SUM(I20:J20,K20/1.12)*L20</f>
        <v>-0</v>
      </c>
      <c r="P20" s="25"/>
      <c r="Q20" s="25"/>
      <c r="R20" s="25"/>
      <c r="S20" s="25"/>
      <c r="T20" s="26"/>
      <c r="U20" s="26"/>
      <c r="V20" s="26"/>
      <c r="W20" s="26"/>
      <c r="X20" s="26"/>
      <c r="Y20" s="31"/>
      <c r="Z20" s="25"/>
      <c r="AA20" s="25"/>
      <c r="AB20" s="25"/>
      <c r="AC20" s="25"/>
      <c r="AD20" s="25"/>
      <c r="AE20" s="25"/>
      <c r="AF20" s="25"/>
      <c r="AG20" s="25" t="n">
        <f aca="false">-SUM(N20:AF20)</f>
        <v>-0</v>
      </c>
      <c r="AH20" s="29" t="n">
        <f aca="false">SUM(H20:K20)+AG20+O20</f>
        <v>0</v>
      </c>
    </row>
    <row r="21" s="30" customFormat="true" ht="19.5" hidden="false" customHeight="true" outlineLevel="0" collapsed="false">
      <c r="A21" s="18"/>
      <c r="B21" s="19"/>
      <c r="C21" s="47"/>
      <c r="D21" s="47"/>
      <c r="E21" s="47"/>
      <c r="F21" s="21"/>
      <c r="G21" s="22"/>
      <c r="H21" s="23"/>
      <c r="I21" s="23"/>
      <c r="J21" s="23"/>
      <c r="K21" s="23"/>
      <c r="L21" s="24"/>
      <c r="M21" s="25" t="n">
        <f aca="false">SUM(H21:J21,K21/1.12)</f>
        <v>0</v>
      </c>
      <c r="N21" s="25" t="n">
        <f aca="false">K21/1.12*0.12</f>
        <v>0</v>
      </c>
      <c r="O21" s="25" t="n">
        <f aca="false">-SUM(I21:J21,K21/1.12)*L21</f>
        <v>-0</v>
      </c>
      <c r="P21" s="25"/>
      <c r="Q21" s="25"/>
      <c r="R21" s="25"/>
      <c r="S21" s="25"/>
      <c r="T21" s="26"/>
      <c r="U21" s="26"/>
      <c r="V21" s="26"/>
      <c r="W21" s="26"/>
      <c r="X21" s="26"/>
      <c r="Y21" s="31"/>
      <c r="Z21" s="25"/>
      <c r="AA21" s="25"/>
      <c r="AB21" s="25"/>
      <c r="AC21" s="25"/>
      <c r="AD21" s="25"/>
      <c r="AE21" s="25"/>
      <c r="AF21" s="25"/>
      <c r="AG21" s="25" t="n">
        <f aca="false">-SUM(N21:AF21)</f>
        <v>-0</v>
      </c>
      <c r="AH21" s="29" t="n">
        <f aca="false">SUM(H21:K21)+AG21+O21</f>
        <v>0</v>
      </c>
    </row>
    <row r="22" s="55" customFormat="true" ht="12" hidden="false" customHeight="true" outlineLevel="0" collapsed="false">
      <c r="A22" s="48"/>
      <c r="B22" s="49"/>
      <c r="C22" s="50"/>
      <c r="D22" s="51"/>
      <c r="E22" s="51"/>
      <c r="F22" s="52"/>
      <c r="G22" s="50"/>
      <c r="H22" s="53" t="n">
        <f aca="false">SUM(H5:H21)</f>
        <v>7000</v>
      </c>
      <c r="I22" s="53" t="n">
        <f aca="false">SUM(I5:I21)</f>
        <v>0</v>
      </c>
      <c r="J22" s="53" t="n">
        <f aca="false">SUM(J5:J21)</f>
        <v>0</v>
      </c>
      <c r="K22" s="53" t="n">
        <f aca="false">SUM(K5:K21)</f>
        <v>0</v>
      </c>
      <c r="L22" s="53" t="n">
        <f aca="false">SUM(L5:L21)</f>
        <v>0</v>
      </c>
      <c r="M22" s="53" t="n">
        <f aca="false">SUM(M5:M21)</f>
        <v>7000</v>
      </c>
      <c r="N22" s="53" t="n">
        <f aca="false">SUM(N5:N21)</f>
        <v>0</v>
      </c>
      <c r="O22" s="53" t="n">
        <f aca="false">SUM(O5:O21)</f>
        <v>0</v>
      </c>
      <c r="P22" s="53" t="n">
        <f aca="false">SUM(P5:P21)</f>
        <v>0</v>
      </c>
      <c r="Q22" s="53" t="n">
        <f aca="false">SUM(Q5:Q21)</f>
        <v>0</v>
      </c>
      <c r="R22" s="53" t="n">
        <f aca="false">SUM(R5:R21)</f>
        <v>0</v>
      </c>
      <c r="S22" s="53" t="n">
        <f aca="false">SUM(S5:S21)</f>
        <v>0</v>
      </c>
      <c r="T22" s="53" t="n">
        <f aca="false">SUM(T5:T21)</f>
        <v>0</v>
      </c>
      <c r="U22" s="53"/>
      <c r="V22" s="53"/>
      <c r="W22" s="53"/>
      <c r="X22" s="53"/>
      <c r="Y22" s="53" t="n">
        <f aca="false">SUM(Y5:Y21)</f>
        <v>0</v>
      </c>
      <c r="Z22" s="53" t="n">
        <f aca="false">SUM(Z5:Z21)</f>
        <v>0</v>
      </c>
      <c r="AA22" s="53" t="n">
        <f aca="false">SUM(AA5:AA21)</f>
        <v>0</v>
      </c>
      <c r="AB22" s="53" t="n">
        <f aca="false">SUM(AB5:AB21)</f>
        <v>0</v>
      </c>
      <c r="AC22" s="53" t="n">
        <f aca="false">SUM(AC5:AC21)</f>
        <v>0</v>
      </c>
      <c r="AD22" s="53" t="n">
        <f aca="false">SUM(AD5:AD21)</f>
        <v>0</v>
      </c>
      <c r="AE22" s="53" t="n">
        <f aca="false">SUM(AE5:AE21)</f>
        <v>0</v>
      </c>
      <c r="AF22" s="53" t="n">
        <f aca="false">SUM(AF5:AF21)</f>
        <v>7000</v>
      </c>
      <c r="AG22" s="53" t="n">
        <f aca="false">SUM(AG5:AG21)</f>
        <v>-7000</v>
      </c>
      <c r="AH22" s="53" t="n">
        <f aca="false">SUM(AH5:AH21)</f>
        <v>0</v>
      </c>
    </row>
    <row r="23" customFormat="false" ht="12" hidden="false" customHeight="true" outlineLevel="0" collapsed="false"/>
    <row r="24" customFormat="false" ht="12" hidden="false" customHeight="true" outlineLevel="0" collapsed="false">
      <c r="K24" s="56" t="n">
        <f aca="false">+K22+J22+H22</f>
        <v>7000</v>
      </c>
      <c r="AG24" s="56" t="n">
        <f aca="false">+AG22</f>
        <v>-7000</v>
      </c>
    </row>
    <row r="25" customFormat="false" ht="12" hidden="false" customHeight="true" outlineLevel="0" collapsed="false"/>
    <row r="26" customFormat="false" ht="12" hidden="false" customHeight="true" outlineLevel="0" collapsed="false">
      <c r="C26" s="57" t="s">
        <v>193</v>
      </c>
      <c r="G26" s="55"/>
      <c r="K26" s="58"/>
      <c r="L26" s="58"/>
      <c r="M26" s="58"/>
    </row>
    <row r="27" customFormat="false" ht="12" hidden="false" customHeight="true" outlineLevel="0" collapsed="false"/>
    <row r="28" customFormat="false" ht="12" hidden="false" customHeight="true" outlineLevel="0" collapsed="false"/>
    <row r="29" s="3" customFormat="true" ht="12" hidden="false" customHeight="true" outlineLevel="0" collapsed="false">
      <c r="K29" s="5"/>
      <c r="L29" s="6"/>
      <c r="M29" s="5"/>
      <c r="Y29" s="5"/>
    </row>
    <row r="30" customFormat="false" ht="12" hidden="false" customHeight="true" outlineLevel="0" collapsed="false"/>
    <row r="36" customFormat="false" ht="11.25" hidden="false" customHeight="false" outlineLevel="0" collapsed="false">
      <c r="Q36" s="5" t="n">
        <v>0</v>
      </c>
    </row>
  </sheetData>
  <mergeCells count="1">
    <mergeCell ref="K26:M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7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10.26"/>
    <col collapsed="false" customWidth="true" hidden="true" outlineLevel="0" max="2" min="2" style="2" width="9.17"/>
    <col collapsed="false" customWidth="true" hidden="false" outlineLevel="0" max="3" min="3" style="3" width="28.45"/>
    <col collapsed="false" customWidth="true" hidden="false" outlineLevel="0" max="4" min="4" style="4" width="17.64"/>
    <col collapsed="false" customWidth="true" hidden="false" outlineLevel="0" max="5" min="5" style="4" width="28.62"/>
    <col collapsed="false" customWidth="true" hidden="false" outlineLevel="0" max="6" min="6" style="2" width="9.89"/>
    <col collapsed="false" customWidth="true" hidden="false" outlineLevel="0" max="7" min="7" style="3" width="39.79"/>
    <col collapsed="false" customWidth="true" hidden="false" outlineLevel="0" max="8" min="8" style="5" width="10.08"/>
    <col collapsed="false" customWidth="true" hidden="false" outlineLevel="0" max="9" min="9" style="5" width="10.62"/>
    <col collapsed="false" customWidth="true" hidden="false" outlineLevel="0" max="10" min="10" style="5" width="12.23"/>
    <col collapsed="false" customWidth="true" hidden="false" outlineLevel="0" max="11" min="11" style="5" width="13.14"/>
    <col collapsed="false" customWidth="true" hidden="false" outlineLevel="0" max="12" min="12" style="6" width="9.89"/>
    <col collapsed="false" customWidth="true" hidden="false" outlineLevel="0" max="13" min="13" style="5" width="12.23"/>
    <col collapsed="false" customWidth="true" hidden="false" outlineLevel="0" max="14" min="14" style="5" width="10.8"/>
    <col collapsed="false" customWidth="true" hidden="false" outlineLevel="0" max="15" min="15" style="5" width="11.34"/>
    <col collapsed="false" customWidth="true" hidden="false" outlineLevel="0" max="16" min="16" style="5" width="12.41"/>
    <col collapsed="false" customWidth="true" hidden="false" outlineLevel="0" max="17" min="17" style="5" width="9.89"/>
    <col collapsed="false" customWidth="true" hidden="false" outlineLevel="0" max="18" min="18" style="5" width="9.71"/>
    <col collapsed="false" customWidth="true" hidden="false" outlineLevel="0" max="19" min="19" style="5" width="10.26"/>
    <col collapsed="false" customWidth="false" hidden="false" outlineLevel="0" max="21" min="20" style="5" width="11.52"/>
    <col collapsed="false" customWidth="true" hidden="false" outlineLevel="0" max="24" min="22" style="5" width="8.63"/>
    <col collapsed="false" customWidth="true" hidden="false" outlineLevel="0" max="25" min="25" style="5" width="11.69"/>
    <col collapsed="false" customWidth="true" hidden="false" outlineLevel="0" max="26" min="26" style="5" width="10.43"/>
    <col collapsed="false" customWidth="true" hidden="false" outlineLevel="0" max="27" min="27" style="5" width="8.45"/>
    <col collapsed="false" customWidth="true" hidden="false" outlineLevel="0" max="28" min="28" style="5" width="12.06"/>
    <col collapsed="false" customWidth="true" hidden="false" outlineLevel="0" max="30" min="29" style="5" width="10.08"/>
    <col collapsed="false" customWidth="true" hidden="false" outlineLevel="0" max="31" min="31" style="5" width="12.78"/>
    <col collapsed="false" customWidth="true" hidden="false" outlineLevel="0" max="32" min="32" style="5" width="0.18"/>
    <col collapsed="false" customWidth="true" hidden="false" outlineLevel="0" max="33" min="33" style="5" width="13.5"/>
    <col collapsed="false" customWidth="true" hidden="false" outlineLevel="0" max="34" min="34" style="3" width="9.54"/>
    <col collapsed="false" customWidth="false" hidden="false" outlineLevel="0" max="1025" min="35" style="3" width="11.52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328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6236</v>
      </c>
      <c r="AG3" s="10" t="n">
        <v>1002</v>
      </c>
    </row>
    <row r="4" s="17" customFormat="true" ht="43.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="30" customFormat="true" ht="19.5" hidden="false" customHeight="true" outlineLevel="0" collapsed="false">
      <c r="A5" s="59" t="n">
        <v>43160</v>
      </c>
      <c r="B5" s="60"/>
      <c r="C5" s="20" t="s">
        <v>216</v>
      </c>
      <c r="D5" s="20" t="s">
        <v>217</v>
      </c>
      <c r="E5" s="20" t="s">
        <v>175</v>
      </c>
      <c r="F5" s="61" t="n">
        <v>2249</v>
      </c>
      <c r="G5" s="62" t="s">
        <v>202</v>
      </c>
      <c r="H5" s="23"/>
      <c r="I5" s="23"/>
      <c r="J5" s="23"/>
      <c r="K5" s="23" t="n">
        <v>1320</v>
      </c>
      <c r="L5" s="24" t="n">
        <v>0.01</v>
      </c>
      <c r="M5" s="25" t="n">
        <f aca="false">SUM(H5:J5,K5/1.12)</f>
        <v>1178.57142857143</v>
      </c>
      <c r="N5" s="25" t="n">
        <f aca="false">K5/1.12*0.12</f>
        <v>141.428571428571</v>
      </c>
      <c r="O5" s="25" t="n">
        <f aca="false">-SUM(I5:J5,K5/1.12)*L5</f>
        <v>-11.7857142857143</v>
      </c>
      <c r="P5" s="25"/>
      <c r="Q5" s="25" t="n">
        <v>1178.57</v>
      </c>
      <c r="R5" s="25"/>
      <c r="S5" s="25"/>
      <c r="T5" s="26"/>
      <c r="U5" s="26"/>
      <c r="V5" s="26"/>
      <c r="W5" s="26"/>
      <c r="X5" s="26"/>
      <c r="Y5" s="31"/>
      <c r="Z5" s="25"/>
      <c r="AA5" s="25"/>
      <c r="AB5" s="25"/>
      <c r="AC5" s="25"/>
      <c r="AD5" s="25"/>
      <c r="AE5" s="25"/>
      <c r="AF5" s="25"/>
      <c r="AG5" s="25" t="n">
        <f aca="false">-SUM(N5:AF5)</f>
        <v>-1308.21285714286</v>
      </c>
      <c r="AH5" s="29" t="n">
        <f aca="false">SUM(H5:K5)+AG5+O5</f>
        <v>0.00142857142866859</v>
      </c>
    </row>
    <row r="6" s="30" customFormat="true" ht="19.5" hidden="false" customHeight="true" outlineLevel="0" collapsed="false">
      <c r="A6" s="59" t="n">
        <v>43160</v>
      </c>
      <c r="B6" s="60"/>
      <c r="C6" s="20" t="s">
        <v>277</v>
      </c>
      <c r="D6" s="20" t="s">
        <v>52</v>
      </c>
      <c r="E6" s="20" t="s">
        <v>278</v>
      </c>
      <c r="F6" s="61" t="n">
        <v>29668</v>
      </c>
      <c r="G6" s="62" t="s">
        <v>329</v>
      </c>
      <c r="H6" s="23"/>
      <c r="I6" s="23"/>
      <c r="J6" s="23"/>
      <c r="K6" s="23" t="n">
        <v>80</v>
      </c>
      <c r="L6" s="24"/>
      <c r="M6" s="25" t="n">
        <f aca="false">SUM(H6:J6,K6/1.12)</f>
        <v>71.4285714285714</v>
      </c>
      <c r="N6" s="25" t="n">
        <f aca="false">K6/1.12*0.12</f>
        <v>8.57142857142857</v>
      </c>
      <c r="O6" s="25" t="n">
        <f aca="false">-SUM(I6:J6,K6/1.12)*L6</f>
        <v>-0</v>
      </c>
      <c r="P6" s="25" t="n">
        <v>71.43</v>
      </c>
      <c r="Q6" s="25"/>
      <c r="R6" s="25"/>
      <c r="S6" s="25"/>
      <c r="T6" s="26"/>
      <c r="U6" s="26"/>
      <c r="V6" s="26"/>
      <c r="W6" s="26"/>
      <c r="X6" s="26"/>
      <c r="Y6" s="31"/>
      <c r="Z6" s="25"/>
      <c r="AA6" s="25"/>
      <c r="AB6" s="25"/>
      <c r="AC6" s="25"/>
      <c r="AD6" s="25"/>
      <c r="AE6" s="25"/>
      <c r="AF6" s="25"/>
      <c r="AG6" s="25" t="n">
        <f aca="false">-SUM(N6:AF6)</f>
        <v>-80.0014285714286</v>
      </c>
      <c r="AH6" s="29" t="n">
        <f aca="false">SUM(H6:K6)+AG6+O6</f>
        <v>-0.00142857142857622</v>
      </c>
    </row>
    <row r="7" s="30" customFormat="true" ht="19.5" hidden="false" customHeight="true" outlineLevel="0" collapsed="false">
      <c r="A7" s="59" t="n">
        <v>43160</v>
      </c>
      <c r="B7" s="60"/>
      <c r="C7" s="20" t="s">
        <v>330</v>
      </c>
      <c r="D7" s="20" t="s">
        <v>331</v>
      </c>
      <c r="E7" s="20" t="s">
        <v>332</v>
      </c>
      <c r="F7" s="61" t="n">
        <v>3090</v>
      </c>
      <c r="G7" s="62" t="s">
        <v>333</v>
      </c>
      <c r="H7" s="23"/>
      <c r="I7" s="23"/>
      <c r="J7" s="23"/>
      <c r="K7" s="23" t="n">
        <v>500</v>
      </c>
      <c r="L7" s="24" t="n">
        <v>0.02</v>
      </c>
      <c r="M7" s="25" t="n">
        <f aca="false">SUM(H7:J7,K7/1.12)</f>
        <v>446.428571428571</v>
      </c>
      <c r="N7" s="25" t="n">
        <f aca="false">K7/1.12*0.12</f>
        <v>53.5714285714286</v>
      </c>
      <c r="O7" s="25" t="n">
        <f aca="false">-SUM(I7:J7,K7/1.12)*L7</f>
        <v>-8.92857142857143</v>
      </c>
      <c r="P7" s="25"/>
      <c r="Q7" s="25"/>
      <c r="R7" s="25"/>
      <c r="S7" s="25"/>
      <c r="T7" s="26"/>
      <c r="U7" s="26"/>
      <c r="V7" s="26"/>
      <c r="W7" s="26"/>
      <c r="X7" s="26"/>
      <c r="Y7" s="31" t="n">
        <v>446.43</v>
      </c>
      <c r="Z7" s="25"/>
      <c r="AA7" s="25"/>
      <c r="AB7" s="25"/>
      <c r="AC7" s="25"/>
      <c r="AD7" s="25"/>
      <c r="AE7" s="25"/>
      <c r="AF7" s="25"/>
      <c r="AG7" s="25" t="n">
        <f aca="false">-SUM(N7:AF7)</f>
        <v>-491.072857142857</v>
      </c>
      <c r="AH7" s="29" t="n">
        <f aca="false">SUM(H7:K7)+AG7+O7</f>
        <v>-0.00142857142854602</v>
      </c>
    </row>
    <row r="8" s="30" customFormat="true" ht="21.75" hidden="false" customHeight="true" outlineLevel="0" collapsed="false">
      <c r="A8" s="59" t="n">
        <v>43160</v>
      </c>
      <c r="B8" s="60"/>
      <c r="C8" s="20" t="s">
        <v>277</v>
      </c>
      <c r="D8" s="20" t="s">
        <v>52</v>
      </c>
      <c r="E8" s="20" t="s">
        <v>278</v>
      </c>
      <c r="F8" s="61" t="n">
        <v>83307</v>
      </c>
      <c r="G8" s="62" t="s">
        <v>329</v>
      </c>
      <c r="H8" s="23"/>
      <c r="I8" s="23"/>
      <c r="J8" s="23"/>
      <c r="K8" s="23" t="n">
        <v>240</v>
      </c>
      <c r="L8" s="24"/>
      <c r="M8" s="25" t="n">
        <f aca="false">SUM(H8:J8,K8/1.12)</f>
        <v>214.285714285714</v>
      </c>
      <c r="N8" s="25" t="n">
        <f aca="false">K8/1.12*0.12</f>
        <v>25.7142857142857</v>
      </c>
      <c r="O8" s="25" t="n">
        <f aca="false">-SUM(I8:J8,K8/1.12)*L8</f>
        <v>-0</v>
      </c>
      <c r="P8" s="25" t="n">
        <v>214.29</v>
      </c>
      <c r="Q8" s="25"/>
      <c r="R8" s="25"/>
      <c r="S8" s="25"/>
      <c r="T8" s="26"/>
      <c r="U8" s="26"/>
      <c r="V8" s="26"/>
      <c r="W8" s="26"/>
      <c r="X8" s="26"/>
      <c r="Y8" s="31"/>
      <c r="Z8" s="25"/>
      <c r="AA8" s="25"/>
      <c r="AB8" s="25"/>
      <c r="AC8" s="25"/>
      <c r="AD8" s="25"/>
      <c r="AE8" s="25"/>
      <c r="AF8" s="25"/>
      <c r="AG8" s="25" t="n">
        <f aca="false">-SUM(N8:AF8)</f>
        <v>-240.004285714286</v>
      </c>
      <c r="AH8" s="29" t="n">
        <f aca="false">SUM(H8:K8)+AG8+O8</f>
        <v>-0.00428571428571445</v>
      </c>
    </row>
    <row r="9" s="30" customFormat="true" ht="19.5" hidden="false" customHeight="true" outlineLevel="0" collapsed="false">
      <c r="A9" s="59" t="n">
        <v>43160</v>
      </c>
      <c r="B9" s="60"/>
      <c r="C9" s="20" t="s">
        <v>63</v>
      </c>
      <c r="D9" s="20" t="s">
        <v>64</v>
      </c>
      <c r="E9" s="20" t="s">
        <v>65</v>
      </c>
      <c r="F9" s="61" t="n">
        <v>125312</v>
      </c>
      <c r="G9" s="62" t="s">
        <v>334</v>
      </c>
      <c r="H9" s="23"/>
      <c r="I9" s="23"/>
      <c r="J9" s="23"/>
      <c r="K9" s="23" t="n">
        <v>696</v>
      </c>
      <c r="L9" s="24"/>
      <c r="M9" s="25" t="n">
        <f aca="false">SUM(H9:J9,K9/1.12)</f>
        <v>621.428571428571</v>
      </c>
      <c r="N9" s="25" t="n">
        <f aca="false">K9/1.12*0.12</f>
        <v>74.5714285714286</v>
      </c>
      <c r="O9" s="25" t="n">
        <f aca="false">-SUM(I9:J9,K9/1.12)*L9</f>
        <v>-0</v>
      </c>
      <c r="P9" s="25"/>
      <c r="Q9" s="25" t="n">
        <v>621.43</v>
      </c>
      <c r="R9" s="25"/>
      <c r="S9" s="25"/>
      <c r="T9" s="26"/>
      <c r="U9" s="26"/>
      <c r="V9" s="26"/>
      <c r="W9" s="26"/>
      <c r="X9" s="26"/>
      <c r="Y9" s="31"/>
      <c r="Z9" s="25"/>
      <c r="AA9" s="25"/>
      <c r="AB9" s="25"/>
      <c r="AC9" s="25"/>
      <c r="AD9" s="25"/>
      <c r="AE9" s="25"/>
      <c r="AF9" s="25"/>
      <c r="AG9" s="25" t="n">
        <f aca="false">-SUM(N9:AF9)</f>
        <v>-696.001428571429</v>
      </c>
      <c r="AH9" s="29" t="n">
        <f aca="false">SUM(H9:K9)+AG9+O9</f>
        <v>-0.00142857142850517</v>
      </c>
    </row>
    <row r="10" s="30" customFormat="true" ht="22.5" hidden="false" customHeight="true" outlineLevel="0" collapsed="false">
      <c r="A10" s="59" t="n">
        <v>43160</v>
      </c>
      <c r="B10" s="60"/>
      <c r="C10" s="20" t="s">
        <v>63</v>
      </c>
      <c r="D10" s="20" t="s">
        <v>64</v>
      </c>
      <c r="E10" s="20" t="s">
        <v>65</v>
      </c>
      <c r="F10" s="61" t="n">
        <v>71891</v>
      </c>
      <c r="G10" s="62" t="s">
        <v>335</v>
      </c>
      <c r="H10" s="23"/>
      <c r="I10" s="23"/>
      <c r="J10" s="23"/>
      <c r="K10" s="23" t="n">
        <f aca="false">2106.79+252.81</f>
        <v>2359.6</v>
      </c>
      <c r="L10" s="24" t="n">
        <v>0.01</v>
      </c>
      <c r="M10" s="25" t="n">
        <f aca="false">SUM(H10:J10,K10/1.12)</f>
        <v>2106.78571428571</v>
      </c>
      <c r="N10" s="25" t="n">
        <f aca="false">K10/1.12*0.12</f>
        <v>252.814285714286</v>
      </c>
      <c r="O10" s="25" t="n">
        <f aca="false">-SUM(I10:J10,K10/1.12)*L10</f>
        <v>-21.0678571428571</v>
      </c>
      <c r="P10" s="25" t="n">
        <v>2106.79</v>
      </c>
      <c r="Q10" s="25"/>
      <c r="R10" s="25"/>
      <c r="S10" s="25"/>
      <c r="T10" s="26"/>
      <c r="U10" s="26"/>
      <c r="V10" s="26"/>
      <c r="W10" s="26"/>
      <c r="X10" s="26"/>
      <c r="Y10" s="31"/>
      <c r="Z10" s="25"/>
      <c r="AA10" s="25"/>
      <c r="AB10" s="25"/>
      <c r="AC10" s="25"/>
      <c r="AD10" s="25"/>
      <c r="AE10" s="25"/>
      <c r="AF10" s="25"/>
      <c r="AG10" s="25" t="n">
        <f aca="false">-SUM(N10:AF10)</f>
        <v>-2338.53642857143</v>
      </c>
      <c r="AH10" s="29" t="n">
        <f aca="false">SUM(H10:K10)+AG10+O10</f>
        <v>-0.00428571428582103</v>
      </c>
    </row>
    <row r="11" s="30" customFormat="true" ht="22.5" hidden="false" customHeight="true" outlineLevel="0" collapsed="false">
      <c r="A11" s="59" t="n">
        <v>43160</v>
      </c>
      <c r="B11" s="60"/>
      <c r="C11" s="20" t="s">
        <v>63</v>
      </c>
      <c r="D11" s="20" t="s">
        <v>64</v>
      </c>
      <c r="E11" s="20" t="s">
        <v>65</v>
      </c>
      <c r="F11" s="61" t="n">
        <v>71891</v>
      </c>
      <c r="G11" s="62" t="s">
        <v>336</v>
      </c>
      <c r="H11" s="23"/>
      <c r="I11" s="23"/>
      <c r="J11" s="23" t="n">
        <v>546.8</v>
      </c>
      <c r="K11" s="23"/>
      <c r="L11" s="24" t="n">
        <v>0.01</v>
      </c>
      <c r="M11" s="25" t="n">
        <f aca="false">SUM(H11:J11,K11/1.12)</f>
        <v>546.8</v>
      </c>
      <c r="N11" s="25" t="n">
        <f aca="false">K11/1.12*0.12</f>
        <v>0</v>
      </c>
      <c r="O11" s="25" t="n">
        <f aca="false">-SUM(I11:J11,K11/1.12)*L11</f>
        <v>-5.468</v>
      </c>
      <c r="P11" s="25" t="n">
        <v>546.8</v>
      </c>
      <c r="Q11" s="25"/>
      <c r="R11" s="25"/>
      <c r="S11" s="25"/>
      <c r="T11" s="26"/>
      <c r="U11" s="26"/>
      <c r="V11" s="26"/>
      <c r="W11" s="26"/>
      <c r="X11" s="26"/>
      <c r="Y11" s="31"/>
      <c r="Z11" s="25"/>
      <c r="AA11" s="25"/>
      <c r="AB11" s="25"/>
      <c r="AC11" s="25"/>
      <c r="AD11" s="25"/>
      <c r="AE11" s="25"/>
      <c r="AF11" s="25"/>
      <c r="AG11" s="25" t="n">
        <f aca="false">-SUM(N11:AF11)</f>
        <v>-541.332</v>
      </c>
      <c r="AH11" s="29" t="n">
        <f aca="false">SUM(H11:K11)+AG11+O11</f>
        <v>-3.90798504668055E-014</v>
      </c>
    </row>
    <row r="12" s="30" customFormat="true" ht="22.5" hidden="false" customHeight="true" outlineLevel="0" collapsed="false">
      <c r="A12" s="59" t="n">
        <v>43133</v>
      </c>
      <c r="B12" s="60"/>
      <c r="C12" s="20" t="s">
        <v>277</v>
      </c>
      <c r="D12" s="20" t="s">
        <v>52</v>
      </c>
      <c r="E12" s="20" t="s">
        <v>278</v>
      </c>
      <c r="F12" s="61" t="n">
        <v>28505</v>
      </c>
      <c r="G12" s="62" t="s">
        <v>337</v>
      </c>
      <c r="H12" s="23"/>
      <c r="I12" s="23"/>
      <c r="J12" s="23"/>
      <c r="K12" s="23" t="n">
        <v>267</v>
      </c>
      <c r="L12" s="24"/>
      <c r="M12" s="25" t="n">
        <f aca="false">SUM(H12:J12,K12/1.12)</f>
        <v>238.392857142857</v>
      </c>
      <c r="N12" s="25" t="n">
        <f aca="false">K12/1.12*0.12</f>
        <v>28.6071428571428</v>
      </c>
      <c r="O12" s="25" t="n">
        <f aca="false">-SUM(I12:J12,K12/1.12)*L12</f>
        <v>-0</v>
      </c>
      <c r="P12" s="25" t="n">
        <v>238.39</v>
      </c>
      <c r="Q12" s="25"/>
      <c r="R12" s="25"/>
      <c r="S12" s="25"/>
      <c r="T12" s="26"/>
      <c r="U12" s="26"/>
      <c r="V12" s="26"/>
      <c r="W12" s="26"/>
      <c r="X12" s="26"/>
      <c r="Y12" s="31"/>
      <c r="Z12" s="25"/>
      <c r="AA12" s="25"/>
      <c r="AB12" s="25"/>
      <c r="AC12" s="25"/>
      <c r="AD12" s="25"/>
      <c r="AE12" s="25"/>
      <c r="AF12" s="25"/>
      <c r="AG12" s="25" t="n">
        <f aca="false">-SUM(N12:AF12)</f>
        <v>-266.997142857143</v>
      </c>
      <c r="AH12" s="29" t="n">
        <f aca="false">SUM(H12:K12)+AG12+O12</f>
        <v>0.00285714285718086</v>
      </c>
    </row>
    <row r="13" s="30" customFormat="true" ht="22.5" hidden="false" customHeight="true" outlineLevel="0" collapsed="false">
      <c r="A13" s="59" t="n">
        <v>43161</v>
      </c>
      <c r="B13" s="60"/>
      <c r="C13" s="20" t="s">
        <v>295</v>
      </c>
      <c r="D13" s="20" t="s">
        <v>296</v>
      </c>
      <c r="E13" s="20" t="s">
        <v>43</v>
      </c>
      <c r="F13" s="61" t="n">
        <v>9595</v>
      </c>
      <c r="G13" s="62" t="s">
        <v>338</v>
      </c>
      <c r="H13" s="23"/>
      <c r="I13" s="23"/>
      <c r="J13" s="23" t="n">
        <v>1100</v>
      </c>
      <c r="K13" s="23"/>
      <c r="L13" s="24"/>
      <c r="M13" s="25" t="n">
        <f aca="false">SUM(H13:J13,K13/1.12)</f>
        <v>1100</v>
      </c>
      <c r="N13" s="25" t="n">
        <f aca="false">K13/1.12*0.12</f>
        <v>0</v>
      </c>
      <c r="O13" s="25" t="n">
        <f aca="false">-SUM(I13:J13,K13/1.12)*L13</f>
        <v>-0</v>
      </c>
      <c r="P13" s="25" t="n">
        <v>1100</v>
      </c>
      <c r="Q13" s="25"/>
      <c r="R13" s="25"/>
      <c r="S13" s="25"/>
      <c r="T13" s="26"/>
      <c r="U13" s="26"/>
      <c r="V13" s="26"/>
      <c r="W13" s="26"/>
      <c r="X13" s="26"/>
      <c r="Y13" s="31"/>
      <c r="Z13" s="25"/>
      <c r="AA13" s="25"/>
      <c r="AB13" s="25"/>
      <c r="AC13" s="25"/>
      <c r="AD13" s="25"/>
      <c r="AE13" s="25"/>
      <c r="AF13" s="25"/>
      <c r="AG13" s="25" t="n">
        <f aca="false">-SUM(N13:AF13)</f>
        <v>-1100</v>
      </c>
      <c r="AH13" s="29" t="n">
        <f aca="false">SUM(H13:K13)+AG13+O13</f>
        <v>0</v>
      </c>
    </row>
    <row r="14" s="30" customFormat="true" ht="22.5" hidden="false" customHeight="true" outlineLevel="0" collapsed="false">
      <c r="A14" s="59" t="n">
        <v>43161</v>
      </c>
      <c r="B14" s="60"/>
      <c r="C14" s="20" t="s">
        <v>41</v>
      </c>
      <c r="D14" s="20" t="s">
        <v>88</v>
      </c>
      <c r="E14" s="20" t="s">
        <v>43</v>
      </c>
      <c r="F14" s="61" t="n">
        <v>2316</v>
      </c>
      <c r="G14" s="62" t="s">
        <v>172</v>
      </c>
      <c r="H14" s="23"/>
      <c r="I14" s="23"/>
      <c r="J14" s="23" t="n">
        <v>1700</v>
      </c>
      <c r="K14" s="23"/>
      <c r="L14" s="24"/>
      <c r="M14" s="25" t="n">
        <f aca="false">SUM(H14:J14,K14/1.12)</f>
        <v>1700</v>
      </c>
      <c r="N14" s="25" t="n">
        <f aca="false">K14/1.12*0.12</f>
        <v>0</v>
      </c>
      <c r="O14" s="25" t="n">
        <f aca="false">-SUM(I14:J14,K14/1.12)*L14</f>
        <v>-0</v>
      </c>
      <c r="P14" s="25" t="n">
        <v>1700</v>
      </c>
      <c r="Q14" s="25"/>
      <c r="R14" s="25"/>
      <c r="S14" s="25"/>
      <c r="T14" s="26"/>
      <c r="U14" s="26"/>
      <c r="V14" s="26"/>
      <c r="W14" s="26"/>
      <c r="X14" s="26"/>
      <c r="Y14" s="31"/>
      <c r="Z14" s="25"/>
      <c r="AA14" s="25"/>
      <c r="AB14" s="25"/>
      <c r="AC14" s="25"/>
      <c r="AD14" s="25"/>
      <c r="AE14" s="25"/>
      <c r="AF14" s="25"/>
      <c r="AG14" s="25" t="n">
        <f aca="false">-SUM(N14:AF14)</f>
        <v>-1700</v>
      </c>
      <c r="AH14" s="29" t="n">
        <f aca="false">SUM(H14:K14)+AG14+O14</f>
        <v>0</v>
      </c>
    </row>
    <row r="15" s="30" customFormat="true" ht="22.5" hidden="false" customHeight="true" outlineLevel="0" collapsed="false">
      <c r="A15" s="59" t="n">
        <v>43161</v>
      </c>
      <c r="B15" s="60"/>
      <c r="C15" s="20" t="s">
        <v>45</v>
      </c>
      <c r="D15" s="20"/>
      <c r="E15" s="20"/>
      <c r="F15" s="61"/>
      <c r="G15" s="62" t="s">
        <v>339</v>
      </c>
      <c r="H15" s="23" t="n">
        <v>100</v>
      </c>
      <c r="I15" s="23"/>
      <c r="J15" s="23"/>
      <c r="K15" s="23"/>
      <c r="L15" s="24"/>
      <c r="M15" s="25" t="n">
        <f aca="false">SUM(H15:J15,K15/1.12)</f>
        <v>100</v>
      </c>
      <c r="N15" s="25" t="n">
        <f aca="false">K15/1.12*0.12</f>
        <v>0</v>
      </c>
      <c r="O15" s="25" t="n">
        <f aca="false">-SUM(I15:J15,K15/1.12)*L15</f>
        <v>-0</v>
      </c>
      <c r="P15" s="25"/>
      <c r="Q15" s="25"/>
      <c r="R15" s="25"/>
      <c r="S15" s="25"/>
      <c r="T15" s="26"/>
      <c r="U15" s="26"/>
      <c r="V15" s="26"/>
      <c r="W15" s="26"/>
      <c r="X15" s="26"/>
      <c r="Y15" s="31"/>
      <c r="Z15" s="25"/>
      <c r="AA15" s="25" t="n">
        <v>100</v>
      </c>
      <c r="AB15" s="25"/>
      <c r="AC15" s="25"/>
      <c r="AD15" s="25"/>
      <c r="AE15" s="25"/>
      <c r="AF15" s="25"/>
      <c r="AG15" s="25" t="n">
        <f aca="false">-SUM(N15:AF15)</f>
        <v>-100</v>
      </c>
      <c r="AH15" s="29" t="n">
        <f aca="false">SUM(H15:K15)+AG15+O15</f>
        <v>0</v>
      </c>
    </row>
    <row r="16" s="30" customFormat="true" ht="22.5" hidden="false" customHeight="true" outlineLevel="0" collapsed="false">
      <c r="A16" s="59" t="n">
        <v>43161</v>
      </c>
      <c r="B16" s="60"/>
      <c r="C16" s="20" t="s">
        <v>340</v>
      </c>
      <c r="D16" s="20" t="s">
        <v>341</v>
      </c>
      <c r="E16" s="20" t="s">
        <v>65</v>
      </c>
      <c r="F16" s="61" t="n">
        <v>19052</v>
      </c>
      <c r="G16" s="62" t="s">
        <v>342</v>
      </c>
      <c r="H16" s="23"/>
      <c r="I16" s="23"/>
      <c r="J16" s="23"/>
      <c r="K16" s="23" t="n">
        <v>1965</v>
      </c>
      <c r="L16" s="24"/>
      <c r="M16" s="25" t="n">
        <f aca="false">SUM(H16:J16,K16/1.12)</f>
        <v>1754.46428571429</v>
      </c>
      <c r="N16" s="25" t="n">
        <f aca="false">K16/1.12*0.12</f>
        <v>210.535714285714</v>
      </c>
      <c r="O16" s="25" t="n">
        <f aca="false">-SUM(I16:J16,K16/1.12)*L16</f>
        <v>-0</v>
      </c>
      <c r="P16" s="25"/>
      <c r="Q16" s="25"/>
      <c r="R16" s="25"/>
      <c r="S16" s="25"/>
      <c r="T16" s="26"/>
      <c r="U16" s="26"/>
      <c r="V16" s="26"/>
      <c r="W16" s="26"/>
      <c r="X16" s="26"/>
      <c r="Y16" s="31" t="n">
        <v>1754.46</v>
      </c>
      <c r="Z16" s="25"/>
      <c r="AA16" s="25"/>
      <c r="AB16" s="25"/>
      <c r="AC16" s="25"/>
      <c r="AD16" s="25"/>
      <c r="AE16" s="25"/>
      <c r="AF16" s="25"/>
      <c r="AG16" s="25" t="n">
        <f aca="false">-SUM(N16:AF16)</f>
        <v>-1964.99571428571</v>
      </c>
      <c r="AH16" s="29" t="n">
        <f aca="false">SUM(H16:K16)+AG16+O16</f>
        <v>0.00428571428574287</v>
      </c>
    </row>
    <row r="17" s="30" customFormat="true" ht="22.5" hidden="false" customHeight="true" outlineLevel="0" collapsed="false">
      <c r="A17" s="59" t="n">
        <v>43161</v>
      </c>
      <c r="B17" s="60"/>
      <c r="C17" s="20" t="s">
        <v>63</v>
      </c>
      <c r="D17" s="20" t="s">
        <v>64</v>
      </c>
      <c r="E17" s="20" t="s">
        <v>65</v>
      </c>
      <c r="F17" s="61" t="n">
        <v>75329</v>
      </c>
      <c r="G17" s="62" t="s">
        <v>343</v>
      </c>
      <c r="H17" s="23"/>
      <c r="I17" s="23"/>
      <c r="J17" s="23"/>
      <c r="K17" s="23" t="n">
        <f aca="false">555.94+66.71</f>
        <v>622.65</v>
      </c>
      <c r="L17" s="24"/>
      <c r="M17" s="25" t="n">
        <f aca="false">SUM(H17:J17,K17/1.12)</f>
        <v>555.9375</v>
      </c>
      <c r="N17" s="25" t="n">
        <f aca="false">K17/1.12*0.12</f>
        <v>66.7125</v>
      </c>
      <c r="O17" s="25" t="n">
        <f aca="false">-SUM(I17:J17,K17/1.12)*L17</f>
        <v>-0</v>
      </c>
      <c r="P17" s="25" t="n">
        <v>555.94</v>
      </c>
      <c r="Q17" s="25"/>
      <c r="R17" s="25"/>
      <c r="S17" s="25"/>
      <c r="T17" s="26"/>
      <c r="U17" s="26"/>
      <c r="V17" s="26"/>
      <c r="W17" s="26"/>
      <c r="X17" s="26"/>
      <c r="Y17" s="31"/>
      <c r="Z17" s="25"/>
      <c r="AA17" s="25"/>
      <c r="AB17" s="25"/>
      <c r="AC17" s="25"/>
      <c r="AD17" s="25"/>
      <c r="AE17" s="25"/>
      <c r="AF17" s="25"/>
      <c r="AG17" s="25" t="n">
        <f aca="false">-SUM(N17:AF17)</f>
        <v>-622.6525</v>
      </c>
      <c r="AH17" s="29" t="n">
        <f aca="false">SUM(H17:K17)+AG17+O17</f>
        <v>-0.00249999999994088</v>
      </c>
    </row>
    <row r="18" s="30" customFormat="true" ht="21.75" hidden="false" customHeight="true" outlineLevel="0" collapsed="false">
      <c r="A18" s="59" t="n">
        <v>43161</v>
      </c>
      <c r="B18" s="60"/>
      <c r="C18" s="20" t="s">
        <v>63</v>
      </c>
      <c r="D18" s="20" t="s">
        <v>64</v>
      </c>
      <c r="E18" s="20" t="s">
        <v>65</v>
      </c>
      <c r="F18" s="61" t="n">
        <v>45329</v>
      </c>
      <c r="G18" s="62" t="s">
        <v>344</v>
      </c>
      <c r="H18" s="23"/>
      <c r="I18" s="23"/>
      <c r="J18" s="23" t="n">
        <v>700.2</v>
      </c>
      <c r="K18" s="23"/>
      <c r="L18" s="24"/>
      <c r="M18" s="25" t="n">
        <f aca="false">SUM(H18:J18,K18/1.12)</f>
        <v>700.2</v>
      </c>
      <c r="N18" s="25" t="n">
        <f aca="false">K18/1.12*0.12</f>
        <v>0</v>
      </c>
      <c r="O18" s="25" t="n">
        <f aca="false">-SUM(I18:J18,K18/1.12)*L18</f>
        <v>-0</v>
      </c>
      <c r="P18" s="25" t="n">
        <v>700.2</v>
      </c>
      <c r="Q18" s="25"/>
      <c r="R18" s="25"/>
      <c r="S18" s="25"/>
      <c r="T18" s="26"/>
      <c r="U18" s="26"/>
      <c r="V18" s="26"/>
      <c r="W18" s="26"/>
      <c r="X18" s="26"/>
      <c r="Y18" s="31"/>
      <c r="Z18" s="25"/>
      <c r="AA18" s="25"/>
      <c r="AB18" s="25"/>
      <c r="AC18" s="25"/>
      <c r="AD18" s="25"/>
      <c r="AE18" s="25"/>
      <c r="AF18" s="25"/>
      <c r="AG18" s="25" t="n">
        <f aca="false">-SUM(N18:AF18)</f>
        <v>-700.2</v>
      </c>
      <c r="AH18" s="29" t="n">
        <f aca="false">SUM(H18:K18)+AG18+O18</f>
        <v>0</v>
      </c>
    </row>
    <row r="19" s="46" customFormat="true" ht="19.5" hidden="false" customHeight="true" outlineLevel="0" collapsed="false">
      <c r="A19" s="63" t="n">
        <v>43162</v>
      </c>
      <c r="B19" s="64"/>
      <c r="C19" s="36" t="s">
        <v>277</v>
      </c>
      <c r="D19" s="36" t="s">
        <v>52</v>
      </c>
      <c r="E19" s="36" t="s">
        <v>278</v>
      </c>
      <c r="F19" s="65" t="n">
        <v>28528</v>
      </c>
      <c r="G19" s="66" t="s">
        <v>345</v>
      </c>
      <c r="H19" s="39"/>
      <c r="I19" s="39"/>
      <c r="J19" s="39"/>
      <c r="K19" s="39" t="n">
        <v>219.5</v>
      </c>
      <c r="L19" s="40"/>
      <c r="M19" s="41" t="n">
        <f aca="false">SUM(H19:J19,K19/1.12)</f>
        <v>195.982142857143</v>
      </c>
      <c r="N19" s="41" t="n">
        <f aca="false">K19/1.12*0.12</f>
        <v>23.5178571428571</v>
      </c>
      <c r="O19" s="41" t="n">
        <f aca="false">-SUM(I19:J19,K19/1.12)*L19</f>
        <v>-0</v>
      </c>
      <c r="P19" s="41" t="n">
        <v>195.98</v>
      </c>
      <c r="Q19" s="41"/>
      <c r="R19" s="41"/>
      <c r="S19" s="41"/>
      <c r="T19" s="42"/>
      <c r="U19" s="42"/>
      <c r="V19" s="42"/>
      <c r="W19" s="42"/>
      <c r="X19" s="42"/>
      <c r="Y19" s="41"/>
      <c r="Z19" s="41"/>
      <c r="AA19" s="41"/>
      <c r="AB19" s="41"/>
      <c r="AC19" s="41"/>
      <c r="AD19" s="41"/>
      <c r="AE19" s="41"/>
      <c r="AF19" s="41"/>
      <c r="AG19" s="41" t="n">
        <f aca="false">-SUM(N19:AF19)</f>
        <v>-219.497857142857</v>
      </c>
      <c r="AH19" s="45" t="n">
        <f aca="false">SUM(H19:K19)+AG19+O19</f>
        <v>0.00214285714287143</v>
      </c>
    </row>
    <row r="20" s="30" customFormat="true" ht="19.5" hidden="false" customHeight="true" outlineLevel="0" collapsed="false">
      <c r="A20" s="59" t="n">
        <v>43162</v>
      </c>
      <c r="B20" s="60"/>
      <c r="C20" s="20" t="s">
        <v>104</v>
      </c>
      <c r="D20" s="20" t="s">
        <v>105</v>
      </c>
      <c r="E20" s="20" t="s">
        <v>106</v>
      </c>
      <c r="F20" s="61" t="n">
        <v>193193</v>
      </c>
      <c r="G20" s="62" t="s">
        <v>107</v>
      </c>
      <c r="H20" s="23"/>
      <c r="I20" s="23"/>
      <c r="J20" s="23"/>
      <c r="K20" s="23" t="n">
        <v>1882.06</v>
      </c>
      <c r="L20" s="24" t="n">
        <v>0.01</v>
      </c>
      <c r="M20" s="25" t="n">
        <f aca="false">SUM(H20:J20,K20/1.12)</f>
        <v>1680.41071428571</v>
      </c>
      <c r="N20" s="25" t="n">
        <f aca="false">K20/1.12*0.12</f>
        <v>201.649285714286</v>
      </c>
      <c r="O20" s="25" t="n">
        <f aca="false">-SUM(I20:J20,K20/1.12)*L20</f>
        <v>-16.8041071428571</v>
      </c>
      <c r="P20" s="25" t="n">
        <v>1680.41</v>
      </c>
      <c r="Q20" s="25"/>
      <c r="R20" s="25"/>
      <c r="S20" s="25"/>
      <c r="T20" s="26"/>
      <c r="U20" s="26"/>
      <c r="V20" s="26"/>
      <c r="W20" s="26"/>
      <c r="X20" s="26"/>
      <c r="Y20" s="31"/>
      <c r="Z20" s="25"/>
      <c r="AA20" s="25"/>
      <c r="AB20" s="25"/>
      <c r="AC20" s="25"/>
      <c r="AD20" s="25"/>
      <c r="AE20" s="25"/>
      <c r="AF20" s="25"/>
      <c r="AG20" s="25" t="n">
        <f aca="false">-SUM(N20:AF20)</f>
        <v>-1865.25517857143</v>
      </c>
      <c r="AH20" s="29" t="n">
        <f aca="false">SUM(H20:K20)+AG20+O20</f>
        <v>0.000714285714217056</v>
      </c>
    </row>
    <row r="21" s="30" customFormat="true" ht="19.5" hidden="false" customHeight="true" outlineLevel="0" collapsed="false">
      <c r="A21" s="59" t="n">
        <v>43162</v>
      </c>
      <c r="B21" s="60"/>
      <c r="C21" s="20" t="s">
        <v>63</v>
      </c>
      <c r="D21" s="20" t="s">
        <v>64</v>
      </c>
      <c r="E21" s="20" t="s">
        <v>65</v>
      </c>
      <c r="F21" s="61" t="n">
        <v>94084</v>
      </c>
      <c r="G21" s="62" t="s">
        <v>346</v>
      </c>
      <c r="H21" s="23"/>
      <c r="I21" s="23"/>
      <c r="J21" s="23"/>
      <c r="K21" s="23" t="n">
        <v>3993.65</v>
      </c>
      <c r="L21" s="24"/>
      <c r="M21" s="25" t="n">
        <f aca="false">SUM(H21:J21,K21/1.12)</f>
        <v>3565.75892857143</v>
      </c>
      <c r="N21" s="25" t="n">
        <f aca="false">K21/1.12*0.12</f>
        <v>427.891071428571</v>
      </c>
      <c r="O21" s="25" t="n">
        <f aca="false">-SUM(I21:J21,K21/1.12)*L21</f>
        <v>-0</v>
      </c>
      <c r="P21" s="25" t="n">
        <v>3565.76</v>
      </c>
      <c r="Q21" s="25"/>
      <c r="R21" s="25"/>
      <c r="S21" s="25"/>
      <c r="T21" s="26"/>
      <c r="U21" s="26"/>
      <c r="V21" s="26"/>
      <c r="W21" s="26"/>
      <c r="X21" s="26"/>
      <c r="Y21" s="31"/>
      <c r="Z21" s="25"/>
      <c r="AA21" s="25"/>
      <c r="AB21" s="25"/>
      <c r="AC21" s="25"/>
      <c r="AD21" s="25"/>
      <c r="AE21" s="25"/>
      <c r="AF21" s="25"/>
      <c r="AG21" s="25" t="n">
        <f aca="false">-SUM(N21:AF21)</f>
        <v>-3993.65107142857</v>
      </c>
      <c r="AH21" s="29" t="n">
        <f aca="false">SUM(H21:K21)+AG21+O21</f>
        <v>-0.00107142857132203</v>
      </c>
    </row>
    <row r="22" s="30" customFormat="true" ht="19.5" hidden="false" customHeight="true" outlineLevel="0" collapsed="false">
      <c r="A22" s="59" t="n">
        <v>43164</v>
      </c>
      <c r="B22" s="60"/>
      <c r="C22" s="20" t="s">
        <v>295</v>
      </c>
      <c r="D22" s="20" t="s">
        <v>347</v>
      </c>
      <c r="E22" s="20" t="s">
        <v>43</v>
      </c>
      <c r="F22" s="61" t="n">
        <v>12797</v>
      </c>
      <c r="G22" s="62" t="s">
        <v>338</v>
      </c>
      <c r="H22" s="23"/>
      <c r="I22" s="23"/>
      <c r="J22" s="23" t="n">
        <v>660</v>
      </c>
      <c r="K22" s="23"/>
      <c r="L22" s="24"/>
      <c r="M22" s="25" t="n">
        <f aca="false">SUM(H22:J22,K22/1.12)</f>
        <v>660</v>
      </c>
      <c r="N22" s="25" t="n">
        <f aca="false">K22/1.12*0.12</f>
        <v>0</v>
      </c>
      <c r="O22" s="25" t="n">
        <f aca="false">-SUM(I22:J22,K22/1.12)*L22</f>
        <v>-0</v>
      </c>
      <c r="P22" s="25" t="n">
        <v>660</v>
      </c>
      <c r="Q22" s="25"/>
      <c r="R22" s="25"/>
      <c r="S22" s="25"/>
      <c r="T22" s="26"/>
      <c r="U22" s="26"/>
      <c r="V22" s="26"/>
      <c r="W22" s="26"/>
      <c r="X22" s="26"/>
      <c r="Y22" s="31"/>
      <c r="Z22" s="25"/>
      <c r="AA22" s="25"/>
      <c r="AB22" s="25"/>
      <c r="AC22" s="25"/>
      <c r="AD22" s="25"/>
      <c r="AE22" s="25"/>
      <c r="AF22" s="25"/>
      <c r="AG22" s="25" t="n">
        <f aca="false">-SUM(N22:AF22)</f>
        <v>-660</v>
      </c>
      <c r="AH22" s="29" t="n">
        <f aca="false">SUM(H22:K22)+AG22+O22</f>
        <v>0</v>
      </c>
    </row>
    <row r="23" s="30" customFormat="true" ht="21.75" hidden="false" customHeight="true" outlineLevel="0" collapsed="false">
      <c r="A23" s="59" t="n">
        <v>43164</v>
      </c>
      <c r="B23" s="60"/>
      <c r="C23" s="20" t="s">
        <v>45</v>
      </c>
      <c r="D23" s="20"/>
      <c r="E23" s="20"/>
      <c r="F23" s="61"/>
      <c r="G23" s="62" t="s">
        <v>197</v>
      </c>
      <c r="H23" s="23" t="n">
        <v>100</v>
      </c>
      <c r="I23" s="23"/>
      <c r="J23" s="23"/>
      <c r="K23" s="23"/>
      <c r="L23" s="24"/>
      <c r="M23" s="25" t="n">
        <f aca="false">SUM(H23:J23,K23/1.12)</f>
        <v>100</v>
      </c>
      <c r="N23" s="25" t="n">
        <f aca="false">K23/1.12*0.12</f>
        <v>0</v>
      </c>
      <c r="O23" s="25" t="n">
        <f aca="false">-SUM(I23:J23,K23/1.12)*L23</f>
        <v>-0</v>
      </c>
      <c r="P23" s="25"/>
      <c r="Q23" s="25"/>
      <c r="R23" s="25"/>
      <c r="S23" s="25"/>
      <c r="T23" s="26"/>
      <c r="U23" s="26"/>
      <c r="V23" s="26"/>
      <c r="W23" s="26"/>
      <c r="X23" s="26"/>
      <c r="Y23" s="31"/>
      <c r="Z23" s="25"/>
      <c r="AA23" s="25" t="n">
        <v>100</v>
      </c>
      <c r="AB23" s="25"/>
      <c r="AC23" s="25"/>
      <c r="AD23" s="25"/>
      <c r="AE23" s="25"/>
      <c r="AF23" s="25"/>
      <c r="AG23" s="25" t="n">
        <f aca="false">-SUM(N23:AF23)</f>
        <v>-100</v>
      </c>
      <c r="AH23" s="29" t="n">
        <f aca="false">SUM(H23:K23)+AG23+O23</f>
        <v>0</v>
      </c>
    </row>
    <row r="24" s="30" customFormat="true" ht="19.5" hidden="false" customHeight="true" outlineLevel="0" collapsed="false">
      <c r="A24" s="59" t="n">
        <v>43165</v>
      </c>
      <c r="B24" s="60"/>
      <c r="C24" s="20" t="s">
        <v>285</v>
      </c>
      <c r="D24" s="20" t="s">
        <v>184</v>
      </c>
      <c r="E24" s="20" t="s">
        <v>65</v>
      </c>
      <c r="F24" s="61" t="n">
        <v>158207</v>
      </c>
      <c r="G24" s="62" t="s">
        <v>348</v>
      </c>
      <c r="H24" s="23"/>
      <c r="I24" s="23"/>
      <c r="J24" s="23"/>
      <c r="K24" s="23" t="n">
        <v>180</v>
      </c>
      <c r="L24" s="24"/>
      <c r="M24" s="25" t="n">
        <f aca="false">SUM(H24:J24,K24/1.12)</f>
        <v>160.714285714286</v>
      </c>
      <c r="N24" s="25" t="n">
        <f aca="false">K24/1.12*0.12</f>
        <v>19.2857142857143</v>
      </c>
      <c r="O24" s="25" t="n">
        <f aca="false">-SUM(I24:J24,K24/1.12)*L24</f>
        <v>-0</v>
      </c>
      <c r="P24" s="25"/>
      <c r="Q24" s="25"/>
      <c r="R24" s="25"/>
      <c r="S24" s="25"/>
      <c r="T24" s="26"/>
      <c r="U24" s="26"/>
      <c r="V24" s="26"/>
      <c r="W24" s="26"/>
      <c r="X24" s="26"/>
      <c r="Y24" s="31"/>
      <c r="Z24" s="25" t="n">
        <v>160.71</v>
      </c>
      <c r="AA24" s="25"/>
      <c r="AB24" s="25"/>
      <c r="AC24" s="25"/>
      <c r="AD24" s="25"/>
      <c r="AE24" s="25"/>
      <c r="AF24" s="25"/>
      <c r="AG24" s="25" t="n">
        <f aca="false">-SUM(N24:AF24)</f>
        <v>-179.995714285714</v>
      </c>
      <c r="AH24" s="29" t="n">
        <f aca="false">SUM(H24:K24)+AG24+O24</f>
        <v>0.00428571428571445</v>
      </c>
    </row>
    <row r="25" s="30" customFormat="true" ht="22.5" hidden="false" customHeight="true" outlineLevel="0" collapsed="false">
      <c r="A25" s="59" t="n">
        <v>43165</v>
      </c>
      <c r="B25" s="60"/>
      <c r="C25" s="20" t="s">
        <v>63</v>
      </c>
      <c r="D25" s="20" t="s">
        <v>64</v>
      </c>
      <c r="E25" s="20" t="s">
        <v>65</v>
      </c>
      <c r="F25" s="61" t="n">
        <v>99500</v>
      </c>
      <c r="G25" s="62" t="s">
        <v>349</v>
      </c>
      <c r="H25" s="23"/>
      <c r="I25" s="23"/>
      <c r="J25" s="23"/>
      <c r="K25" s="23" t="n">
        <v>858</v>
      </c>
      <c r="L25" s="24"/>
      <c r="M25" s="25" t="n">
        <f aca="false">SUM(H25:J25,K25/1.12)</f>
        <v>766.071428571429</v>
      </c>
      <c r="N25" s="25" t="n">
        <f aca="false">K25/1.12*0.12</f>
        <v>91.9285714285714</v>
      </c>
      <c r="O25" s="25" t="n">
        <f aca="false">-SUM(I25:J25,K25/1.12)*L25</f>
        <v>-0</v>
      </c>
      <c r="P25" s="25" t="n">
        <v>766.07</v>
      </c>
      <c r="Q25" s="25"/>
      <c r="R25" s="25"/>
      <c r="S25" s="25"/>
      <c r="T25" s="26"/>
      <c r="U25" s="26"/>
      <c r="V25" s="26"/>
      <c r="W25" s="26"/>
      <c r="X25" s="26"/>
      <c r="Y25" s="31"/>
      <c r="Z25" s="25"/>
      <c r="AA25" s="25"/>
      <c r="AB25" s="25"/>
      <c r="AC25" s="25"/>
      <c r="AD25" s="25"/>
      <c r="AE25" s="25"/>
      <c r="AF25" s="25"/>
      <c r="AG25" s="25" t="n">
        <f aca="false">-SUM(N25:AF25)</f>
        <v>-857.998571428572</v>
      </c>
      <c r="AH25" s="29" t="n">
        <f aca="false">SUM(H25:K25)+AG25+O25</f>
        <v>0.00142857142850517</v>
      </c>
    </row>
    <row r="26" s="30" customFormat="true" ht="22.5" hidden="false" customHeight="true" outlineLevel="0" collapsed="false">
      <c r="A26" s="59" t="n">
        <v>43165</v>
      </c>
      <c r="B26" s="60"/>
      <c r="C26" s="20" t="s">
        <v>63</v>
      </c>
      <c r="D26" s="20" t="s">
        <v>64</v>
      </c>
      <c r="E26" s="20" t="s">
        <v>65</v>
      </c>
      <c r="F26" s="61" t="n">
        <v>65402</v>
      </c>
      <c r="G26" s="62" t="s">
        <v>350</v>
      </c>
      <c r="H26" s="23"/>
      <c r="I26" s="23"/>
      <c r="J26" s="23"/>
      <c r="K26" s="23" t="n">
        <v>309.5</v>
      </c>
      <c r="L26" s="24"/>
      <c r="M26" s="25" t="n">
        <f aca="false">SUM(H26:J26,K26/1.12)</f>
        <v>276.339285714286</v>
      </c>
      <c r="N26" s="25" t="n">
        <f aca="false">K26/1.12*0.12</f>
        <v>33.1607142857143</v>
      </c>
      <c r="O26" s="25" t="n">
        <f aca="false">-SUM(I26:J26,K26/1.12)*L26</f>
        <v>-0</v>
      </c>
      <c r="P26" s="25"/>
      <c r="Q26" s="25"/>
      <c r="R26" s="25"/>
      <c r="S26" s="25"/>
      <c r="T26" s="26"/>
      <c r="U26" s="26"/>
      <c r="V26" s="26"/>
      <c r="W26" s="26"/>
      <c r="X26" s="26"/>
      <c r="Y26" s="31" t="n">
        <v>276.34</v>
      </c>
      <c r="Z26" s="25"/>
      <c r="AA26" s="25"/>
      <c r="AB26" s="25"/>
      <c r="AC26" s="25"/>
      <c r="AD26" s="25"/>
      <c r="AE26" s="25"/>
      <c r="AF26" s="25"/>
      <c r="AG26" s="25" t="n">
        <f aca="false">-SUM(N26:AF26)</f>
        <v>-309.500714285714</v>
      </c>
      <c r="AH26" s="29" t="n">
        <f aca="false">SUM(H26:K26)+AG26+O26</f>
        <v>-0.000714285714252583</v>
      </c>
    </row>
    <row r="27" s="30" customFormat="true" ht="22.5" hidden="false" customHeight="true" outlineLevel="0" collapsed="false">
      <c r="A27" s="59" t="n">
        <v>43166</v>
      </c>
      <c r="B27" s="60"/>
      <c r="C27" s="20" t="s">
        <v>351</v>
      </c>
      <c r="D27" s="20"/>
      <c r="E27" s="20" t="s">
        <v>56</v>
      </c>
      <c r="F27" s="61" t="n">
        <v>3437</v>
      </c>
      <c r="G27" s="62" t="s">
        <v>352</v>
      </c>
      <c r="H27" s="23"/>
      <c r="I27" s="23"/>
      <c r="J27" s="23"/>
      <c r="K27" s="23" t="n">
        <v>300</v>
      </c>
      <c r="L27" s="24"/>
      <c r="M27" s="25" t="n">
        <f aca="false">SUM(H27:J27,K27/1.12)</f>
        <v>267.857142857143</v>
      </c>
      <c r="N27" s="25" t="n">
        <f aca="false">K27/1.12*0.12</f>
        <v>32.1428571428571</v>
      </c>
      <c r="O27" s="25" t="n">
        <f aca="false">-SUM(I27:J27,K27/1.12)*L27</f>
        <v>-0</v>
      </c>
      <c r="P27" s="25"/>
      <c r="Q27" s="25"/>
      <c r="R27" s="25"/>
      <c r="S27" s="25"/>
      <c r="T27" s="26"/>
      <c r="U27" s="26"/>
      <c r="V27" s="26"/>
      <c r="W27" s="26"/>
      <c r="X27" s="26"/>
      <c r="Y27" s="31"/>
      <c r="Z27" s="25" t="n">
        <v>267.86</v>
      </c>
      <c r="AA27" s="25"/>
      <c r="AB27" s="25"/>
      <c r="AC27" s="25"/>
      <c r="AD27" s="25"/>
      <c r="AE27" s="25"/>
      <c r="AF27" s="25"/>
      <c r="AG27" s="25" t="n">
        <f aca="false">-SUM(N27:AF27)</f>
        <v>-300.002857142857</v>
      </c>
      <c r="AH27" s="29" t="n">
        <f aca="false">SUM(H27:K27)+AG27+O27</f>
        <v>-0.00285714285712402</v>
      </c>
    </row>
    <row r="28" s="30" customFormat="true" ht="22.5" hidden="false" customHeight="true" outlineLevel="0" collapsed="false">
      <c r="A28" s="59" t="n">
        <v>43166</v>
      </c>
      <c r="B28" s="60"/>
      <c r="C28" s="20" t="s">
        <v>353</v>
      </c>
      <c r="D28" s="20"/>
      <c r="E28" s="20"/>
      <c r="F28" s="61"/>
      <c r="G28" s="62" t="s">
        <v>354</v>
      </c>
      <c r="H28" s="23" t="n">
        <v>25</v>
      </c>
      <c r="I28" s="23"/>
      <c r="J28" s="23"/>
      <c r="K28" s="23"/>
      <c r="L28" s="24"/>
      <c r="M28" s="25" t="n">
        <f aca="false">SUM(H28:J28,K28/1.12)</f>
        <v>25</v>
      </c>
      <c r="N28" s="25" t="n">
        <f aca="false">K28/1.12*0.12</f>
        <v>0</v>
      </c>
      <c r="O28" s="25" t="n">
        <f aca="false">-SUM(I28:J28,K28/1.12)*L28</f>
        <v>-0</v>
      </c>
      <c r="P28" s="25"/>
      <c r="Q28" s="25"/>
      <c r="R28" s="25"/>
      <c r="S28" s="25"/>
      <c r="T28" s="26"/>
      <c r="U28" s="26"/>
      <c r="V28" s="26"/>
      <c r="W28" s="26"/>
      <c r="X28" s="26"/>
      <c r="Y28" s="31"/>
      <c r="Z28" s="25"/>
      <c r="AA28" s="25" t="n">
        <v>25</v>
      </c>
      <c r="AB28" s="25"/>
      <c r="AC28" s="25"/>
      <c r="AD28" s="25"/>
      <c r="AE28" s="25"/>
      <c r="AF28" s="25"/>
      <c r="AG28" s="25" t="n">
        <f aca="false">-SUM(N28:AF28)</f>
        <v>-25</v>
      </c>
      <c r="AH28" s="29" t="n">
        <f aca="false">SUM(H28:K28)+AG28+O28</f>
        <v>0</v>
      </c>
    </row>
    <row r="29" s="30" customFormat="true" ht="22.5" hidden="false" customHeight="true" outlineLevel="0" collapsed="false">
      <c r="A29" s="59" t="n">
        <v>43167</v>
      </c>
      <c r="B29" s="60"/>
      <c r="C29" s="20" t="s">
        <v>355</v>
      </c>
      <c r="D29" s="20" t="s">
        <v>356</v>
      </c>
      <c r="E29" s="20" t="s">
        <v>65</v>
      </c>
      <c r="F29" s="61" t="n">
        <v>1052921</v>
      </c>
      <c r="G29" s="62" t="s">
        <v>357</v>
      </c>
      <c r="H29" s="23"/>
      <c r="I29" s="23"/>
      <c r="J29" s="23"/>
      <c r="K29" s="23" t="n">
        <v>269.25</v>
      </c>
      <c r="L29" s="24"/>
      <c r="M29" s="25" t="n">
        <f aca="false">SUM(H29:J29,K29/1.12)</f>
        <v>240.401785714286</v>
      </c>
      <c r="N29" s="25" t="n">
        <f aca="false">K29/1.12*0.12</f>
        <v>28.8482142857143</v>
      </c>
      <c r="O29" s="25" t="n">
        <f aca="false">-SUM(I29:J29,K29/1.12)*L29</f>
        <v>-0</v>
      </c>
      <c r="P29" s="25"/>
      <c r="Q29" s="25"/>
      <c r="R29" s="25" t="n">
        <v>240.4</v>
      </c>
      <c r="S29" s="25"/>
      <c r="T29" s="26"/>
      <c r="U29" s="26"/>
      <c r="V29" s="26"/>
      <c r="W29" s="26"/>
      <c r="X29" s="26"/>
      <c r="Y29" s="31"/>
      <c r="Z29" s="25"/>
      <c r="AA29" s="25"/>
      <c r="AB29" s="25"/>
      <c r="AC29" s="25"/>
      <c r="AD29" s="25"/>
      <c r="AE29" s="25"/>
      <c r="AF29" s="25"/>
      <c r="AG29" s="25" t="n">
        <f aca="false">-SUM(N29:AF29)</f>
        <v>-269.248214285714</v>
      </c>
      <c r="AH29" s="29" t="n">
        <f aca="false">SUM(H29:K29)+AG29+O29</f>
        <v>0.0017857142856883</v>
      </c>
    </row>
    <row r="30" s="30" customFormat="true" ht="22.5" hidden="false" customHeight="true" outlineLevel="0" collapsed="false">
      <c r="A30" s="59" t="n">
        <v>43167</v>
      </c>
      <c r="B30" s="60"/>
      <c r="C30" s="20" t="s">
        <v>355</v>
      </c>
      <c r="D30" s="20" t="s">
        <v>356</v>
      </c>
      <c r="E30" s="20" t="s">
        <v>65</v>
      </c>
      <c r="F30" s="61" t="n">
        <v>1052921</v>
      </c>
      <c r="G30" s="62" t="s">
        <v>358</v>
      </c>
      <c r="H30" s="23"/>
      <c r="I30" s="23"/>
      <c r="J30" s="23"/>
      <c r="K30" s="23" t="n">
        <v>182.25</v>
      </c>
      <c r="L30" s="24"/>
      <c r="M30" s="25" t="n">
        <f aca="false">SUM(H30:J30,K30/1.12)</f>
        <v>162.723214285714</v>
      </c>
      <c r="N30" s="25" t="n">
        <f aca="false">K30/1.12*0.12</f>
        <v>19.5267857142857</v>
      </c>
      <c r="O30" s="25" t="n">
        <f aca="false">-SUM(I30:J30,K30/1.12)*L30</f>
        <v>-0</v>
      </c>
      <c r="P30" s="25"/>
      <c r="Q30" s="25"/>
      <c r="R30" s="25"/>
      <c r="S30" s="25"/>
      <c r="T30" s="26"/>
      <c r="U30" s="26"/>
      <c r="V30" s="26"/>
      <c r="W30" s="26"/>
      <c r="X30" s="26"/>
      <c r="Y30" s="31" t="n">
        <v>162.72</v>
      </c>
      <c r="Z30" s="25"/>
      <c r="AA30" s="25"/>
      <c r="AB30" s="25"/>
      <c r="AC30" s="25"/>
      <c r="AD30" s="25"/>
      <c r="AE30" s="25"/>
      <c r="AF30" s="25"/>
      <c r="AG30" s="25" t="n">
        <f aca="false">-SUM(N30:AF30)</f>
        <v>-182.246785714286</v>
      </c>
      <c r="AH30" s="29" t="n">
        <f aca="false">SUM(H30:K30)+AG30+O30</f>
        <v>0.00321428571427873</v>
      </c>
    </row>
    <row r="31" s="30" customFormat="true" ht="22.5" hidden="false" customHeight="true" outlineLevel="0" collapsed="false">
      <c r="A31" s="59" t="n">
        <v>43167</v>
      </c>
      <c r="B31" s="60"/>
      <c r="C31" s="20" t="s">
        <v>68</v>
      </c>
      <c r="D31" s="20"/>
      <c r="E31" s="20"/>
      <c r="F31" s="61"/>
      <c r="G31" s="62" t="s">
        <v>359</v>
      </c>
      <c r="H31" s="23" t="n">
        <v>40</v>
      </c>
      <c r="I31" s="23"/>
      <c r="J31" s="23"/>
      <c r="K31" s="23"/>
      <c r="L31" s="24"/>
      <c r="M31" s="25" t="n">
        <f aca="false">SUM(H31:J31,K31/1.12)</f>
        <v>40</v>
      </c>
      <c r="N31" s="25" t="n">
        <f aca="false">K31/1.12*0.12</f>
        <v>0</v>
      </c>
      <c r="O31" s="25" t="n">
        <f aca="false">-SUM(I31:J31,K31/1.12)*L31</f>
        <v>-0</v>
      </c>
      <c r="P31" s="25"/>
      <c r="Q31" s="25"/>
      <c r="R31" s="25"/>
      <c r="S31" s="25"/>
      <c r="T31" s="26"/>
      <c r="U31" s="26"/>
      <c r="V31" s="26"/>
      <c r="W31" s="26"/>
      <c r="X31" s="26"/>
      <c r="Y31" s="31"/>
      <c r="Z31" s="25"/>
      <c r="AA31" s="25" t="n">
        <v>40</v>
      </c>
      <c r="AB31" s="25"/>
      <c r="AC31" s="25"/>
      <c r="AD31" s="25"/>
      <c r="AE31" s="25"/>
      <c r="AF31" s="25"/>
      <c r="AG31" s="25" t="n">
        <f aca="false">-SUM(N31:AF31)</f>
        <v>-40</v>
      </c>
      <c r="AH31" s="29" t="n">
        <f aca="false">SUM(H31:K31)+AG31+O31</f>
        <v>0</v>
      </c>
    </row>
    <row r="32" s="30" customFormat="true" ht="22.5" hidden="false" customHeight="true" outlineLevel="0" collapsed="false">
      <c r="A32" s="63" t="n">
        <v>43167</v>
      </c>
      <c r="B32" s="64"/>
      <c r="C32" s="36" t="s">
        <v>360</v>
      </c>
      <c r="D32" s="36" t="s">
        <v>361</v>
      </c>
      <c r="E32" s="36" t="s">
        <v>362</v>
      </c>
      <c r="F32" s="65" t="n">
        <v>361466</v>
      </c>
      <c r="G32" s="66" t="s">
        <v>363</v>
      </c>
      <c r="H32" s="39"/>
      <c r="I32" s="39"/>
      <c r="J32" s="39"/>
      <c r="K32" s="39" t="n">
        <v>384.01</v>
      </c>
      <c r="L32" s="40"/>
      <c r="M32" s="41" t="n">
        <f aca="false">SUM(H32:J32,K32/1.12)</f>
        <v>342.866071428571</v>
      </c>
      <c r="N32" s="41" t="n">
        <f aca="false">K32/1.12*0.12</f>
        <v>41.1439285714286</v>
      </c>
      <c r="O32" s="41" t="n">
        <f aca="false">-SUM(I32:J32,K32/1.12)*L32</f>
        <v>-0</v>
      </c>
      <c r="P32" s="41"/>
      <c r="Q32" s="41"/>
      <c r="R32" s="41"/>
      <c r="S32" s="41"/>
      <c r="T32" s="42"/>
      <c r="U32" s="42"/>
      <c r="V32" s="42"/>
      <c r="W32" s="42"/>
      <c r="X32" s="42"/>
      <c r="Y32" s="41" t="n">
        <v>342.87</v>
      </c>
      <c r="Z32" s="41"/>
      <c r="AA32" s="41"/>
      <c r="AB32" s="41"/>
      <c r="AC32" s="41"/>
      <c r="AD32" s="41"/>
      <c r="AE32" s="41"/>
      <c r="AF32" s="41"/>
      <c r="AG32" s="41" t="n">
        <f aca="false">-SUM(N32:AF32)</f>
        <v>-384.013928571429</v>
      </c>
      <c r="AH32" s="45" t="n">
        <f aca="false">SUM(H32:K32)+AG32+O32</f>
        <v>-0.00392857142855974</v>
      </c>
    </row>
    <row r="33" s="30" customFormat="true" ht="19.5" hidden="false" customHeight="true" outlineLevel="0" collapsed="false">
      <c r="A33" s="59" t="n">
        <v>43170</v>
      </c>
      <c r="B33" s="60"/>
      <c r="C33" s="20" t="s">
        <v>96</v>
      </c>
      <c r="D33" s="20"/>
      <c r="E33" s="20"/>
      <c r="F33" s="61"/>
      <c r="G33" s="62" t="s">
        <v>364</v>
      </c>
      <c r="H33" s="23" t="n">
        <v>100</v>
      </c>
      <c r="I33" s="23"/>
      <c r="J33" s="23"/>
      <c r="K33" s="23"/>
      <c r="L33" s="24"/>
      <c r="M33" s="25" t="n">
        <f aca="false">SUM(H33:J33,K33/1.12)</f>
        <v>100</v>
      </c>
      <c r="N33" s="25" t="n">
        <f aca="false">K33/1.12*0.12</f>
        <v>0</v>
      </c>
      <c r="O33" s="25" t="n">
        <f aca="false">-SUM(I33:J33,K33/1.12)*L33</f>
        <v>-0</v>
      </c>
      <c r="P33" s="25"/>
      <c r="Q33" s="25"/>
      <c r="R33" s="25"/>
      <c r="S33" s="25"/>
      <c r="T33" s="26"/>
      <c r="U33" s="26"/>
      <c r="V33" s="26"/>
      <c r="W33" s="26"/>
      <c r="X33" s="26"/>
      <c r="Y33" s="31"/>
      <c r="Z33" s="25"/>
      <c r="AA33" s="25" t="n">
        <v>100</v>
      </c>
      <c r="AB33" s="25"/>
      <c r="AC33" s="25"/>
      <c r="AD33" s="25"/>
      <c r="AE33" s="25"/>
      <c r="AF33" s="25"/>
      <c r="AG33" s="25" t="n">
        <f aca="false">-SUM(N33:AF33)</f>
        <v>-100</v>
      </c>
      <c r="AH33" s="29" t="n">
        <f aca="false">SUM(H33:K33)+AG33+O33</f>
        <v>0</v>
      </c>
    </row>
    <row r="34" s="30" customFormat="true" ht="19.5" hidden="false" customHeight="true" outlineLevel="0" collapsed="false">
      <c r="A34" s="59" t="n">
        <v>43171</v>
      </c>
      <c r="B34" s="60"/>
      <c r="C34" s="20" t="s">
        <v>104</v>
      </c>
      <c r="D34" s="20" t="s">
        <v>105</v>
      </c>
      <c r="E34" s="20" t="s">
        <v>106</v>
      </c>
      <c r="F34" s="61" t="n">
        <v>87415</v>
      </c>
      <c r="G34" s="62" t="s">
        <v>365</v>
      </c>
      <c r="H34" s="23"/>
      <c r="I34" s="23"/>
      <c r="J34" s="23"/>
      <c r="K34" s="23" t="n">
        <v>1257.37</v>
      </c>
      <c r="L34" s="24" t="n">
        <v>0.01</v>
      </c>
      <c r="M34" s="25" t="n">
        <f aca="false">SUM(H34:J34,K34/1.12)</f>
        <v>1122.65178571429</v>
      </c>
      <c r="N34" s="25" t="n">
        <f aca="false">K34/1.12*0.12</f>
        <v>134.718214285714</v>
      </c>
      <c r="O34" s="25" t="n">
        <f aca="false">-SUM(I34:J34,K34/1.12)*L34</f>
        <v>-11.2265178571429</v>
      </c>
      <c r="P34" s="25" t="n">
        <v>1122.65</v>
      </c>
      <c r="Q34" s="25"/>
      <c r="R34" s="25"/>
      <c r="S34" s="25"/>
      <c r="T34" s="26"/>
      <c r="U34" s="26"/>
      <c r="V34" s="26"/>
      <c r="W34" s="26"/>
      <c r="X34" s="26"/>
      <c r="Y34" s="31"/>
      <c r="Z34" s="25"/>
      <c r="AA34" s="25"/>
      <c r="AB34" s="25"/>
      <c r="AC34" s="25"/>
      <c r="AD34" s="25"/>
      <c r="AE34" s="25"/>
      <c r="AF34" s="25"/>
      <c r="AG34" s="25" t="n">
        <f aca="false">-SUM(N34:AF34)</f>
        <v>-1246.14169642857</v>
      </c>
      <c r="AH34" s="29" t="n">
        <f aca="false">SUM(H34:K34)+AG34+O34</f>
        <v>0.0017857142854858</v>
      </c>
    </row>
    <row r="35" s="30" customFormat="true" ht="19.5" hidden="false" customHeight="true" outlineLevel="0" collapsed="false">
      <c r="A35" s="59" t="n">
        <v>43171</v>
      </c>
      <c r="B35" s="60"/>
      <c r="C35" s="20" t="s">
        <v>68</v>
      </c>
      <c r="D35" s="20"/>
      <c r="E35" s="20"/>
      <c r="F35" s="61"/>
      <c r="G35" s="62" t="s">
        <v>366</v>
      </c>
      <c r="H35" s="23" t="n">
        <v>40</v>
      </c>
      <c r="I35" s="23"/>
      <c r="J35" s="23"/>
      <c r="K35" s="23"/>
      <c r="L35" s="24"/>
      <c r="M35" s="25" t="n">
        <f aca="false">SUM(H35:J35,K35/1.12)</f>
        <v>40</v>
      </c>
      <c r="N35" s="25" t="n">
        <f aca="false">K35/1.12*0.12</f>
        <v>0</v>
      </c>
      <c r="O35" s="25" t="n">
        <f aca="false">-SUM(I35:J35,K35/1.12)*L35</f>
        <v>-0</v>
      </c>
      <c r="P35" s="25"/>
      <c r="Q35" s="25"/>
      <c r="R35" s="25"/>
      <c r="S35" s="25"/>
      <c r="T35" s="26"/>
      <c r="U35" s="26"/>
      <c r="V35" s="26"/>
      <c r="W35" s="26"/>
      <c r="X35" s="26"/>
      <c r="Y35" s="31"/>
      <c r="Z35" s="25"/>
      <c r="AA35" s="25" t="n">
        <v>40</v>
      </c>
      <c r="AB35" s="25"/>
      <c r="AC35" s="25"/>
      <c r="AD35" s="25"/>
      <c r="AE35" s="25"/>
      <c r="AF35" s="25"/>
      <c r="AG35" s="25" t="n">
        <f aca="false">-SUM(N35:AF35)</f>
        <v>-40</v>
      </c>
      <c r="AH35" s="29" t="n">
        <f aca="false">SUM(H35:K35)+AG35+O35</f>
        <v>0</v>
      </c>
    </row>
    <row r="36" s="30" customFormat="true" ht="21.75" hidden="false" customHeight="true" outlineLevel="0" collapsed="false">
      <c r="A36" s="59" t="n">
        <v>43171</v>
      </c>
      <c r="B36" s="60"/>
      <c r="C36" s="20" t="s">
        <v>63</v>
      </c>
      <c r="D36" s="20" t="s">
        <v>64</v>
      </c>
      <c r="E36" s="20" t="s">
        <v>65</v>
      </c>
      <c r="F36" s="61" t="n">
        <v>40548</v>
      </c>
      <c r="G36" s="62" t="s">
        <v>367</v>
      </c>
      <c r="H36" s="23"/>
      <c r="I36" s="23"/>
      <c r="J36" s="23"/>
      <c r="K36" s="23" t="n">
        <v>696.5</v>
      </c>
      <c r="L36" s="24"/>
      <c r="M36" s="25" t="n">
        <f aca="false">SUM(H36:J36,K36/1.12)</f>
        <v>621.875</v>
      </c>
      <c r="N36" s="25" t="n">
        <f aca="false">K36/1.12*0.12</f>
        <v>74.625</v>
      </c>
      <c r="O36" s="25" t="n">
        <f aca="false">-SUM(I36:J36,K36/1.12)*L36</f>
        <v>-0</v>
      </c>
      <c r="P36" s="25"/>
      <c r="Q36" s="25"/>
      <c r="R36" s="25"/>
      <c r="S36" s="25"/>
      <c r="T36" s="26"/>
      <c r="U36" s="26"/>
      <c r="V36" s="26"/>
      <c r="W36" s="26"/>
      <c r="X36" s="26" t="n">
        <v>621.88</v>
      </c>
      <c r="Y36" s="31"/>
      <c r="Z36" s="25"/>
      <c r="AA36" s="25"/>
      <c r="AB36" s="25"/>
      <c r="AC36" s="25"/>
      <c r="AD36" s="25"/>
      <c r="AE36" s="25"/>
      <c r="AF36" s="25"/>
      <c r="AG36" s="25" t="n">
        <f aca="false">-SUM(N36:AF36)</f>
        <v>-696.505</v>
      </c>
      <c r="AH36" s="29" t="n">
        <f aca="false">SUM(H36:K36)+AG36+O36</f>
        <v>-0.00499999999999545</v>
      </c>
    </row>
    <row r="37" s="30" customFormat="true" ht="19.5" hidden="false" customHeight="true" outlineLevel="0" collapsed="false">
      <c r="A37" s="59" t="n">
        <v>43171</v>
      </c>
      <c r="B37" s="60"/>
      <c r="C37" s="20" t="s">
        <v>368</v>
      </c>
      <c r="D37" s="20" t="s">
        <v>369</v>
      </c>
      <c r="E37" s="20" t="s">
        <v>370</v>
      </c>
      <c r="F37" s="61" t="n">
        <v>231299</v>
      </c>
      <c r="G37" s="62" t="s">
        <v>371</v>
      </c>
      <c r="H37" s="23"/>
      <c r="I37" s="23"/>
      <c r="J37" s="23"/>
      <c r="K37" s="23" t="n">
        <v>850</v>
      </c>
      <c r="L37" s="24"/>
      <c r="M37" s="25" t="n">
        <f aca="false">SUM(H37:J37,K37/1.12)</f>
        <v>758.928571428571</v>
      </c>
      <c r="N37" s="25" t="n">
        <f aca="false">K37/1.12*0.12</f>
        <v>91.0714285714286</v>
      </c>
      <c r="O37" s="25" t="n">
        <f aca="false">-SUM(I37:J37,K37/1.12)*L37</f>
        <v>-0</v>
      </c>
      <c r="P37" s="25"/>
      <c r="Q37" s="25"/>
      <c r="R37" s="25"/>
      <c r="S37" s="25"/>
      <c r="T37" s="26"/>
      <c r="U37" s="26"/>
      <c r="V37" s="26"/>
      <c r="W37" s="26"/>
      <c r="X37" s="26" t="n">
        <v>758.93</v>
      </c>
      <c r="Y37" s="31"/>
      <c r="Z37" s="25"/>
      <c r="AA37" s="25"/>
      <c r="AB37" s="25"/>
      <c r="AC37" s="25"/>
      <c r="AD37" s="25"/>
      <c r="AE37" s="25"/>
      <c r="AF37" s="25"/>
      <c r="AG37" s="25" t="n">
        <f aca="false">-SUM(N37:AF37)</f>
        <v>-850.001428571428</v>
      </c>
      <c r="AH37" s="29" t="n">
        <f aca="false">SUM(H37:K37)+AG37+O37</f>
        <v>-0.00142857142850517</v>
      </c>
    </row>
    <row r="38" s="30" customFormat="true" ht="22.5" hidden="false" customHeight="true" outlineLevel="0" collapsed="false">
      <c r="A38" s="59" t="n">
        <v>43172</v>
      </c>
      <c r="B38" s="60"/>
      <c r="C38" s="20" t="s">
        <v>277</v>
      </c>
      <c r="D38" s="20" t="s">
        <v>52</v>
      </c>
      <c r="E38" s="20" t="s">
        <v>278</v>
      </c>
      <c r="F38" s="61" t="n">
        <v>28633</v>
      </c>
      <c r="G38" s="62" t="s">
        <v>372</v>
      </c>
      <c r="H38" s="23"/>
      <c r="I38" s="23"/>
      <c r="J38" s="23"/>
      <c r="K38" s="23" t="n">
        <v>119</v>
      </c>
      <c r="L38" s="24"/>
      <c r="M38" s="25" t="n">
        <f aca="false">SUM(H38:J38,K38/1.12)</f>
        <v>106.25</v>
      </c>
      <c r="N38" s="25" t="n">
        <f aca="false">K38/1.12*0.12</f>
        <v>12.75</v>
      </c>
      <c r="O38" s="25" t="n">
        <f aca="false">-SUM(I38:J38,K38/1.12)*L38</f>
        <v>-0</v>
      </c>
      <c r="P38" s="25"/>
      <c r="Q38" s="25"/>
      <c r="R38" s="25" t="n">
        <v>106.25</v>
      </c>
      <c r="S38" s="25"/>
      <c r="T38" s="26"/>
      <c r="U38" s="26"/>
      <c r="V38" s="26"/>
      <c r="W38" s="26"/>
      <c r="X38" s="26"/>
      <c r="Y38" s="31"/>
      <c r="Z38" s="25"/>
      <c r="AA38" s="25"/>
      <c r="AB38" s="25"/>
      <c r="AC38" s="25"/>
      <c r="AD38" s="25"/>
      <c r="AE38" s="25"/>
      <c r="AF38" s="25"/>
      <c r="AG38" s="25" t="n">
        <f aca="false">-SUM(N38:AF38)</f>
        <v>-119</v>
      </c>
      <c r="AH38" s="29" t="n">
        <f aca="false">SUM(H38:K38)+AG38+O38</f>
        <v>0</v>
      </c>
    </row>
    <row r="39" s="30" customFormat="true" ht="22.5" hidden="false" customHeight="true" outlineLevel="0" collapsed="false">
      <c r="A39" s="59" t="n">
        <v>43172</v>
      </c>
      <c r="B39" s="60"/>
      <c r="C39" s="20" t="s">
        <v>63</v>
      </c>
      <c r="D39" s="20" t="s">
        <v>64</v>
      </c>
      <c r="E39" s="20" t="s">
        <v>65</v>
      </c>
      <c r="F39" s="61" t="n">
        <v>66396</v>
      </c>
      <c r="G39" s="62" t="s">
        <v>373</v>
      </c>
      <c r="H39" s="23"/>
      <c r="I39" s="23"/>
      <c r="J39" s="23"/>
      <c r="K39" s="23" t="n">
        <v>179.75</v>
      </c>
      <c r="L39" s="24"/>
      <c r="M39" s="25" t="n">
        <f aca="false">SUM(H39:J39,K39/1.12)</f>
        <v>160.491071428571</v>
      </c>
      <c r="N39" s="25" t="n">
        <f aca="false">K39/1.12*0.12</f>
        <v>19.2589285714286</v>
      </c>
      <c r="O39" s="25" t="n">
        <f aca="false">-SUM(I39:J39,K39/1.12)*L39</f>
        <v>-0</v>
      </c>
      <c r="P39" s="25" t="n">
        <v>160.49</v>
      </c>
      <c r="Q39" s="25"/>
      <c r="R39" s="25"/>
      <c r="S39" s="25"/>
      <c r="T39" s="26"/>
      <c r="U39" s="26"/>
      <c r="V39" s="26"/>
      <c r="W39" s="26"/>
      <c r="X39" s="26"/>
      <c r="Y39" s="31"/>
      <c r="Z39" s="25"/>
      <c r="AA39" s="25"/>
      <c r="AB39" s="25"/>
      <c r="AC39" s="25"/>
      <c r="AD39" s="25"/>
      <c r="AE39" s="25"/>
      <c r="AF39" s="25"/>
      <c r="AG39" s="25" t="n">
        <f aca="false">-SUM(N39:AF39)</f>
        <v>-179.748928571429</v>
      </c>
      <c r="AH39" s="29" t="n">
        <f aca="false">SUM(H39:K39)+AG39+O39</f>
        <v>0.00107142857143572</v>
      </c>
    </row>
    <row r="40" s="30" customFormat="true" ht="22.5" hidden="false" customHeight="true" outlineLevel="0" collapsed="false">
      <c r="A40" s="59" t="n">
        <v>43172</v>
      </c>
      <c r="B40" s="60"/>
      <c r="C40" s="20" t="s">
        <v>63</v>
      </c>
      <c r="D40" s="20" t="s">
        <v>64</v>
      </c>
      <c r="E40" s="20" t="s">
        <v>65</v>
      </c>
      <c r="F40" s="61" t="n">
        <v>74494</v>
      </c>
      <c r="G40" s="62" t="s">
        <v>374</v>
      </c>
      <c r="H40" s="23"/>
      <c r="I40" s="23"/>
      <c r="J40" s="23"/>
      <c r="K40" s="23" t="n">
        <v>159.6</v>
      </c>
      <c r="L40" s="24" t="n">
        <v>0.01</v>
      </c>
      <c r="M40" s="25" t="n">
        <f aca="false">SUM(H40:J40,K40/1.12)</f>
        <v>142.5</v>
      </c>
      <c r="N40" s="25" t="n">
        <f aca="false">K40/1.12*0.12</f>
        <v>17.1</v>
      </c>
      <c r="O40" s="25" t="n">
        <f aca="false">-SUM(I40:J40,K40/1.12)*L40</f>
        <v>-1.425</v>
      </c>
      <c r="P40" s="25"/>
      <c r="Q40" s="25"/>
      <c r="R40" s="25"/>
      <c r="S40" s="25" t="n">
        <v>142.5</v>
      </c>
      <c r="T40" s="26"/>
      <c r="U40" s="26"/>
      <c r="V40" s="26"/>
      <c r="W40" s="26"/>
      <c r="X40" s="26"/>
      <c r="Y40" s="31"/>
      <c r="Z40" s="25"/>
      <c r="AA40" s="25"/>
      <c r="AB40" s="25"/>
      <c r="AC40" s="25"/>
      <c r="AD40" s="25"/>
      <c r="AE40" s="25"/>
      <c r="AF40" s="25"/>
      <c r="AG40" s="25" t="n">
        <f aca="false">-SUM(N40:AF40)</f>
        <v>-158.175</v>
      </c>
      <c r="AH40" s="29" t="n">
        <f aca="false">SUM(H40:K40)+AG40+O40</f>
        <v>1.15463194561016E-014</v>
      </c>
    </row>
    <row r="41" s="30" customFormat="true" ht="22.5" hidden="false" customHeight="true" outlineLevel="0" collapsed="false">
      <c r="A41" s="59" t="n">
        <v>43172</v>
      </c>
      <c r="B41" s="60"/>
      <c r="C41" s="20" t="s">
        <v>63</v>
      </c>
      <c r="D41" s="20" t="s">
        <v>64</v>
      </c>
      <c r="E41" s="20" t="s">
        <v>65</v>
      </c>
      <c r="F41" s="61" t="n">
        <v>74494</v>
      </c>
      <c r="G41" s="62" t="s">
        <v>372</v>
      </c>
      <c r="H41" s="23"/>
      <c r="I41" s="23"/>
      <c r="J41" s="23"/>
      <c r="K41" s="23" t="n">
        <v>95</v>
      </c>
      <c r="L41" s="24" t="n">
        <v>0.01</v>
      </c>
      <c r="M41" s="25" t="n">
        <f aca="false">SUM(H41:J41,K41/1.12)</f>
        <v>84.8214285714286</v>
      </c>
      <c r="N41" s="25" t="n">
        <f aca="false">K41/1.12*0.12</f>
        <v>10.1785714285714</v>
      </c>
      <c r="O41" s="25" t="n">
        <f aca="false">-SUM(I41:J41,K41/1.12)*L41</f>
        <v>-0.848214285714286</v>
      </c>
      <c r="P41" s="25"/>
      <c r="Q41" s="25"/>
      <c r="R41" s="25" t="n">
        <v>84.82</v>
      </c>
      <c r="S41" s="25"/>
      <c r="T41" s="26"/>
      <c r="U41" s="26"/>
      <c r="V41" s="26"/>
      <c r="W41" s="26"/>
      <c r="X41" s="26"/>
      <c r="Y41" s="31"/>
      <c r="Z41" s="25"/>
      <c r="AA41" s="25"/>
      <c r="AB41" s="25"/>
      <c r="AC41" s="25"/>
      <c r="AD41" s="25"/>
      <c r="AE41" s="25"/>
      <c r="AF41" s="25"/>
      <c r="AG41" s="25" t="n">
        <f aca="false">-SUM(N41:AF41)</f>
        <v>-94.1503571428571</v>
      </c>
      <c r="AH41" s="29" t="n">
        <f aca="false">SUM(H41:K41)+AG41+O41</f>
        <v>0.00142857142858233</v>
      </c>
    </row>
    <row r="42" s="30" customFormat="true" ht="22.5" hidden="false" customHeight="true" outlineLevel="0" collapsed="false">
      <c r="A42" s="59" t="n">
        <v>43172</v>
      </c>
      <c r="B42" s="60"/>
      <c r="C42" s="20" t="s">
        <v>63</v>
      </c>
      <c r="D42" s="20" t="s">
        <v>64</v>
      </c>
      <c r="E42" s="20" t="s">
        <v>65</v>
      </c>
      <c r="F42" s="61" t="n">
        <v>74494</v>
      </c>
      <c r="G42" s="62" t="s">
        <v>375</v>
      </c>
      <c r="H42" s="23"/>
      <c r="I42" s="23"/>
      <c r="J42" s="23"/>
      <c r="K42" s="23" t="n">
        <v>1803.05</v>
      </c>
      <c r="L42" s="24" t="n">
        <v>0.01</v>
      </c>
      <c r="M42" s="25" t="n">
        <f aca="false">SUM(H42:J42,K42/1.12)</f>
        <v>1609.86607142857</v>
      </c>
      <c r="N42" s="25" t="n">
        <f aca="false">K42/1.12*0.12</f>
        <v>193.183928571429</v>
      </c>
      <c r="O42" s="25" t="n">
        <f aca="false">-SUM(I42:J42,K42/1.12)*L42</f>
        <v>-16.0986607142857</v>
      </c>
      <c r="P42" s="25" t="n">
        <v>1609.87</v>
      </c>
      <c r="Q42" s="25"/>
      <c r="R42" s="25"/>
      <c r="S42" s="25"/>
      <c r="T42" s="26"/>
      <c r="U42" s="26"/>
      <c r="V42" s="26"/>
      <c r="W42" s="26"/>
      <c r="X42" s="26"/>
      <c r="Y42" s="31"/>
      <c r="Z42" s="25"/>
      <c r="AA42" s="25"/>
      <c r="AB42" s="25"/>
      <c r="AC42" s="25"/>
      <c r="AD42" s="25"/>
      <c r="AE42" s="25"/>
      <c r="AF42" s="25"/>
      <c r="AG42" s="25" t="n">
        <f aca="false">-SUM(N42:AF42)</f>
        <v>-1786.95526785714</v>
      </c>
      <c r="AH42" s="29" t="n">
        <f aca="false">SUM(H42:K42)+AG42+O42</f>
        <v>-0.00392857142863079</v>
      </c>
    </row>
    <row r="43" s="30" customFormat="true" ht="22.5" hidden="false" customHeight="true" outlineLevel="0" collapsed="false">
      <c r="A43" s="59" t="n">
        <v>43172</v>
      </c>
      <c r="B43" s="60"/>
      <c r="C43" s="20" t="s">
        <v>63</v>
      </c>
      <c r="D43" s="20" t="s">
        <v>64</v>
      </c>
      <c r="E43" s="20" t="s">
        <v>65</v>
      </c>
      <c r="F43" s="61" t="n">
        <v>74494</v>
      </c>
      <c r="G43" s="62" t="s">
        <v>376</v>
      </c>
      <c r="H43" s="23"/>
      <c r="I43" s="23"/>
      <c r="J43" s="23" t="n">
        <v>944.45</v>
      </c>
      <c r="K43" s="23"/>
      <c r="L43" s="24" t="n">
        <v>0.01</v>
      </c>
      <c r="M43" s="25" t="n">
        <f aca="false">SUM(H43:J43,K43/1.12)</f>
        <v>944.45</v>
      </c>
      <c r="N43" s="25" t="n">
        <f aca="false">K43/1.12*0.12</f>
        <v>0</v>
      </c>
      <c r="O43" s="25" t="n">
        <f aca="false">-SUM(I43:J43,K43/1.12)*L43</f>
        <v>-9.4445</v>
      </c>
      <c r="P43" s="25" t="n">
        <v>944.45</v>
      </c>
      <c r="Q43" s="25"/>
      <c r="R43" s="25"/>
      <c r="S43" s="25"/>
      <c r="T43" s="26"/>
      <c r="U43" s="26"/>
      <c r="V43" s="26"/>
      <c r="W43" s="26"/>
      <c r="X43" s="26"/>
      <c r="Y43" s="31"/>
      <c r="Z43" s="25"/>
      <c r="AA43" s="25"/>
      <c r="AB43" s="25"/>
      <c r="AC43" s="25"/>
      <c r="AD43" s="25"/>
      <c r="AE43" s="25"/>
      <c r="AF43" s="25"/>
      <c r="AG43" s="25" t="n">
        <f aca="false">-SUM(N43:AF43)</f>
        <v>-935.0055</v>
      </c>
      <c r="AH43" s="29" t="n">
        <f aca="false">SUM(H43:K43)+AG43+O43</f>
        <v>-5.32907051820075E-014</v>
      </c>
    </row>
    <row r="44" s="30" customFormat="true" ht="22.5" hidden="false" customHeight="true" outlineLevel="0" collapsed="false">
      <c r="A44" s="59" t="n">
        <v>43174</v>
      </c>
      <c r="B44" s="60"/>
      <c r="C44" s="20" t="s">
        <v>41</v>
      </c>
      <c r="D44" s="20" t="s">
        <v>88</v>
      </c>
      <c r="E44" s="20" t="s">
        <v>43</v>
      </c>
      <c r="F44" s="61" t="n">
        <v>2336</v>
      </c>
      <c r="G44" s="62" t="s">
        <v>172</v>
      </c>
      <c r="H44" s="23"/>
      <c r="I44" s="23"/>
      <c r="J44" s="23" t="n">
        <v>1050</v>
      </c>
      <c r="K44" s="23"/>
      <c r="L44" s="24"/>
      <c r="M44" s="25" t="n">
        <f aca="false">SUM(H44:J44,K44/1.12)</f>
        <v>1050</v>
      </c>
      <c r="N44" s="25" t="n">
        <f aca="false">K44/1.12*0.12</f>
        <v>0</v>
      </c>
      <c r="O44" s="25" t="n">
        <f aca="false">-SUM(I44:J44,K44/1.12)*L44</f>
        <v>-0</v>
      </c>
      <c r="P44" s="25" t="n">
        <v>1050</v>
      </c>
      <c r="Q44" s="25"/>
      <c r="R44" s="25"/>
      <c r="S44" s="25"/>
      <c r="T44" s="26"/>
      <c r="U44" s="26"/>
      <c r="V44" s="26"/>
      <c r="W44" s="26"/>
      <c r="X44" s="26"/>
      <c r="Y44" s="31"/>
      <c r="Z44" s="25"/>
      <c r="AA44" s="25"/>
      <c r="AB44" s="25"/>
      <c r="AC44" s="25"/>
      <c r="AD44" s="25"/>
      <c r="AE44" s="25"/>
      <c r="AF44" s="25"/>
      <c r="AG44" s="25" t="n">
        <f aca="false">-SUM(N44:AF44)</f>
        <v>-1050</v>
      </c>
      <c r="AH44" s="29" t="n">
        <f aca="false">SUM(H44:K44)+AG44+O44</f>
        <v>0</v>
      </c>
    </row>
    <row r="45" s="30" customFormat="true" ht="22.5" hidden="false" customHeight="true" outlineLevel="0" collapsed="false">
      <c r="A45" s="59" t="n">
        <v>43174</v>
      </c>
      <c r="B45" s="60"/>
      <c r="C45" s="20" t="s">
        <v>295</v>
      </c>
      <c r="D45" s="20" t="s">
        <v>296</v>
      </c>
      <c r="E45" s="20" t="s">
        <v>43</v>
      </c>
      <c r="F45" s="61" t="n">
        <v>12695</v>
      </c>
      <c r="G45" s="62" t="s">
        <v>338</v>
      </c>
      <c r="H45" s="23"/>
      <c r="I45" s="23"/>
      <c r="J45" s="23" t="n">
        <v>440</v>
      </c>
      <c r="K45" s="23"/>
      <c r="L45" s="24"/>
      <c r="M45" s="25" t="n">
        <f aca="false">SUM(H45:J45,K45/1.12)</f>
        <v>440</v>
      </c>
      <c r="N45" s="25" t="n">
        <f aca="false">K45/1.12*0.12</f>
        <v>0</v>
      </c>
      <c r="O45" s="25" t="n">
        <f aca="false">-SUM(I45:J45,K45/1.12)*L45</f>
        <v>-0</v>
      </c>
      <c r="P45" s="25" t="n">
        <v>440</v>
      </c>
      <c r="Q45" s="25"/>
      <c r="R45" s="25"/>
      <c r="S45" s="25"/>
      <c r="T45" s="26"/>
      <c r="U45" s="26"/>
      <c r="V45" s="26"/>
      <c r="W45" s="26"/>
      <c r="X45" s="26"/>
      <c r="Y45" s="31"/>
      <c r="Z45" s="25"/>
      <c r="AA45" s="25"/>
      <c r="AB45" s="25"/>
      <c r="AC45" s="25"/>
      <c r="AD45" s="25"/>
      <c r="AE45" s="25"/>
      <c r="AF45" s="25"/>
      <c r="AG45" s="25" t="n">
        <f aca="false">-SUM(N45:AF45)</f>
        <v>-440</v>
      </c>
      <c r="AH45" s="29" t="n">
        <f aca="false">SUM(H45:K45)+AG45+O45</f>
        <v>0</v>
      </c>
    </row>
    <row r="46" s="46" customFormat="true" ht="21.75" hidden="false" customHeight="true" outlineLevel="0" collapsed="false">
      <c r="A46" s="63" t="n">
        <v>43174</v>
      </c>
      <c r="B46" s="64"/>
      <c r="C46" s="36" t="s">
        <v>45</v>
      </c>
      <c r="D46" s="36"/>
      <c r="E46" s="36"/>
      <c r="F46" s="65"/>
      <c r="G46" s="66" t="s">
        <v>366</v>
      </c>
      <c r="H46" s="39" t="n">
        <v>100</v>
      </c>
      <c r="I46" s="39"/>
      <c r="J46" s="39"/>
      <c r="K46" s="39"/>
      <c r="L46" s="40"/>
      <c r="M46" s="41" t="n">
        <f aca="false">SUM(H46:J46,K46/1.12)</f>
        <v>100</v>
      </c>
      <c r="N46" s="41" t="n">
        <f aca="false">K46/1.12*0.12</f>
        <v>0</v>
      </c>
      <c r="O46" s="41" t="n">
        <f aca="false">-SUM(I46:J46,K46/1.12)*L46</f>
        <v>-0</v>
      </c>
      <c r="P46" s="41"/>
      <c r="Q46" s="41"/>
      <c r="R46" s="41"/>
      <c r="S46" s="41"/>
      <c r="T46" s="42"/>
      <c r="U46" s="42"/>
      <c r="V46" s="42"/>
      <c r="W46" s="42"/>
      <c r="X46" s="42"/>
      <c r="Y46" s="41"/>
      <c r="Z46" s="41"/>
      <c r="AA46" s="41" t="n">
        <v>100</v>
      </c>
      <c r="AB46" s="41"/>
      <c r="AC46" s="41"/>
      <c r="AD46" s="41"/>
      <c r="AE46" s="41"/>
      <c r="AF46" s="41"/>
      <c r="AG46" s="41" t="n">
        <f aca="false">-SUM(N46:AF46)</f>
        <v>-100</v>
      </c>
      <c r="AH46" s="45" t="n">
        <f aca="false">SUM(H46:K46)+AG46+O46</f>
        <v>0</v>
      </c>
    </row>
    <row r="47" s="30" customFormat="true" ht="21.75" hidden="false" customHeight="true" outlineLevel="0" collapsed="false">
      <c r="A47" s="59" t="n">
        <v>43179</v>
      </c>
      <c r="B47" s="60"/>
      <c r="C47" s="20" t="s">
        <v>63</v>
      </c>
      <c r="D47" s="20" t="s">
        <v>64</v>
      </c>
      <c r="E47" s="20" t="s">
        <v>65</v>
      </c>
      <c r="F47" s="61" t="n">
        <v>101217</v>
      </c>
      <c r="G47" s="62" t="s">
        <v>377</v>
      </c>
      <c r="H47" s="23"/>
      <c r="I47" s="23"/>
      <c r="J47" s="23" t="n">
        <v>371.95</v>
      </c>
      <c r="K47" s="23"/>
      <c r="L47" s="24"/>
      <c r="M47" s="25" t="n">
        <f aca="false">SUM(H47:J47,K47/1.12)</f>
        <v>371.95</v>
      </c>
      <c r="N47" s="25" t="n">
        <f aca="false">K47/1.12*0.12</f>
        <v>0</v>
      </c>
      <c r="O47" s="25" t="n">
        <f aca="false">-SUM(I47:J47,K47/1.12)*L47</f>
        <v>-0</v>
      </c>
      <c r="P47" s="25" t="n">
        <v>371.95</v>
      </c>
      <c r="Q47" s="25"/>
      <c r="R47" s="25"/>
      <c r="S47" s="25"/>
      <c r="T47" s="26"/>
      <c r="U47" s="26"/>
      <c r="V47" s="26"/>
      <c r="W47" s="26"/>
      <c r="X47" s="26"/>
      <c r="Y47" s="31"/>
      <c r="Z47" s="25"/>
      <c r="AA47" s="25"/>
      <c r="AB47" s="25"/>
      <c r="AC47" s="25"/>
      <c r="AD47" s="25"/>
      <c r="AE47" s="25"/>
      <c r="AF47" s="25"/>
      <c r="AG47" s="25" t="n">
        <f aca="false">-SUM(N47:AF47)</f>
        <v>-371.95</v>
      </c>
      <c r="AH47" s="29" t="n">
        <f aca="false">SUM(H47:K47)+AG47+O47</f>
        <v>0</v>
      </c>
    </row>
    <row r="48" s="30" customFormat="true" ht="23.25" hidden="false" customHeight="true" outlineLevel="0" collapsed="false">
      <c r="A48" s="59" t="n">
        <v>43179</v>
      </c>
      <c r="B48" s="60"/>
      <c r="C48" s="20" t="s">
        <v>63</v>
      </c>
      <c r="D48" s="20" t="s">
        <v>64</v>
      </c>
      <c r="E48" s="20" t="s">
        <v>65</v>
      </c>
      <c r="F48" s="61" t="n">
        <v>101217</v>
      </c>
      <c r="G48" s="62" t="s">
        <v>378</v>
      </c>
      <c r="H48" s="23"/>
      <c r="I48" s="23"/>
      <c r="J48" s="23"/>
      <c r="K48" s="23" t="n">
        <f aca="false">1705.49+204.66</f>
        <v>1910.15</v>
      </c>
      <c r="L48" s="24"/>
      <c r="M48" s="25" t="n">
        <f aca="false">SUM(H48:J48,K48/1.12)</f>
        <v>1705.49107142857</v>
      </c>
      <c r="N48" s="25" t="n">
        <f aca="false">K48/1.12*0.12</f>
        <v>204.658928571429</v>
      </c>
      <c r="O48" s="25" t="n">
        <f aca="false">-SUM(I48:J48,K48/1.12)*L48</f>
        <v>-0</v>
      </c>
      <c r="P48" s="25" t="n">
        <v>1705.49</v>
      </c>
      <c r="Q48" s="25"/>
      <c r="R48" s="25"/>
      <c r="S48" s="25"/>
      <c r="T48" s="26"/>
      <c r="U48" s="26"/>
      <c r="V48" s="26"/>
      <c r="W48" s="26"/>
      <c r="X48" s="26"/>
      <c r="Y48" s="31"/>
      <c r="Z48" s="25"/>
      <c r="AA48" s="25"/>
      <c r="AB48" s="25"/>
      <c r="AC48" s="25"/>
      <c r="AD48" s="25"/>
      <c r="AE48" s="25"/>
      <c r="AF48" s="25"/>
      <c r="AG48" s="25" t="n">
        <f aca="false">-SUM(N48:AF48)</f>
        <v>-1910.14892857143</v>
      </c>
      <c r="AH48" s="29" t="n">
        <f aca="false">SUM(H48:K48)+AG48+O48</f>
        <v>0.0010714285715494</v>
      </c>
    </row>
    <row r="49" s="30" customFormat="true" ht="22.5" hidden="false" customHeight="true" outlineLevel="0" collapsed="false">
      <c r="A49" s="63" t="n">
        <v>43181</v>
      </c>
      <c r="B49" s="64"/>
      <c r="C49" s="36" t="s">
        <v>277</v>
      </c>
      <c r="D49" s="36" t="s">
        <v>52</v>
      </c>
      <c r="E49" s="36" t="s">
        <v>278</v>
      </c>
      <c r="F49" s="65" t="n">
        <v>28853</v>
      </c>
      <c r="G49" s="66" t="s">
        <v>379</v>
      </c>
      <c r="H49" s="39"/>
      <c r="I49" s="39"/>
      <c r="J49" s="39"/>
      <c r="K49" s="39" t="n">
        <v>500</v>
      </c>
      <c r="L49" s="40"/>
      <c r="M49" s="41" t="n">
        <f aca="false">SUM(H49:J49,K49/1.12)</f>
        <v>446.428571428571</v>
      </c>
      <c r="N49" s="41" t="n">
        <f aca="false">K49/1.12*0.12</f>
        <v>53.5714285714286</v>
      </c>
      <c r="O49" s="41" t="n">
        <f aca="false">-SUM(I49:J49,K49/1.12)*L49</f>
        <v>-0</v>
      </c>
      <c r="P49" s="41" t="n">
        <v>446.43</v>
      </c>
      <c r="Q49" s="41"/>
      <c r="R49" s="41"/>
      <c r="S49" s="41"/>
      <c r="T49" s="42"/>
      <c r="U49" s="42"/>
      <c r="V49" s="42"/>
      <c r="W49" s="42"/>
      <c r="X49" s="42"/>
      <c r="Y49" s="41"/>
      <c r="Z49" s="41"/>
      <c r="AA49" s="41"/>
      <c r="AB49" s="41"/>
      <c r="AC49" s="41"/>
      <c r="AD49" s="41"/>
      <c r="AE49" s="41"/>
      <c r="AF49" s="41"/>
      <c r="AG49" s="41" t="n">
        <f aca="false">-SUM(N49:AF49)</f>
        <v>-500.001428571429</v>
      </c>
      <c r="AH49" s="45" t="n">
        <f aca="false">SUM(H49:K49)+AG49+O49</f>
        <v>-0.00142857142856201</v>
      </c>
    </row>
    <row r="50" s="30" customFormat="true" ht="21.75" hidden="false" customHeight="true" outlineLevel="0" collapsed="false">
      <c r="A50" s="18" t="n">
        <v>43182</v>
      </c>
      <c r="B50" s="19"/>
      <c r="C50" s="20" t="s">
        <v>323</v>
      </c>
      <c r="D50" s="20" t="s">
        <v>380</v>
      </c>
      <c r="E50" s="20" t="s">
        <v>278</v>
      </c>
      <c r="F50" s="21" t="n">
        <v>29543</v>
      </c>
      <c r="G50" s="21" t="s">
        <v>381</v>
      </c>
      <c r="H50" s="23"/>
      <c r="I50" s="23"/>
      <c r="J50" s="23"/>
      <c r="K50" s="23" t="n">
        <v>62.75</v>
      </c>
      <c r="L50" s="24"/>
      <c r="M50" s="25" t="n">
        <f aca="false">SUM(H50:J50,K50/1.12)</f>
        <v>56.0267857142857</v>
      </c>
      <c r="N50" s="25" t="n">
        <f aca="false">K50/1.12*0.12</f>
        <v>6.72321428571429</v>
      </c>
      <c r="O50" s="25" t="n">
        <f aca="false">-SUM(I50:J50,K50/1.12)*L50</f>
        <v>-0</v>
      </c>
      <c r="P50" s="25"/>
      <c r="Q50" s="25"/>
      <c r="R50" s="25"/>
      <c r="S50" s="25"/>
      <c r="T50" s="26"/>
      <c r="U50" s="26"/>
      <c r="V50" s="26"/>
      <c r="W50" s="26"/>
      <c r="X50" s="26"/>
      <c r="Y50" s="31"/>
      <c r="Z50" s="25"/>
      <c r="AA50" s="25"/>
      <c r="AB50" s="25"/>
      <c r="AC50" s="25"/>
      <c r="AD50" s="25" t="n">
        <v>56.03</v>
      </c>
      <c r="AE50" s="25"/>
      <c r="AF50" s="25"/>
      <c r="AG50" s="25" t="n">
        <f aca="false">-SUM(N50:AF50)</f>
        <v>-62.7532142857143</v>
      </c>
      <c r="AH50" s="29" t="n">
        <f aca="false">SUM(H50:K50)+AG50+O50</f>
        <v>-0.00321428571428584</v>
      </c>
    </row>
    <row r="51" s="30" customFormat="true" ht="24.75" hidden="false" customHeight="true" outlineLevel="0" collapsed="false">
      <c r="A51" s="18" t="n">
        <v>43182</v>
      </c>
      <c r="B51" s="19"/>
      <c r="C51" s="20" t="s">
        <v>277</v>
      </c>
      <c r="D51" s="20" t="s">
        <v>52</v>
      </c>
      <c r="E51" s="20" t="s">
        <v>278</v>
      </c>
      <c r="F51" s="21" t="n">
        <v>28916</v>
      </c>
      <c r="G51" s="22" t="s">
        <v>382</v>
      </c>
      <c r="H51" s="23"/>
      <c r="I51" s="23"/>
      <c r="J51" s="23"/>
      <c r="K51" s="23" t="n">
        <v>180</v>
      </c>
      <c r="L51" s="24"/>
      <c r="M51" s="25" t="n">
        <f aca="false">SUM(H51:J51,K51/1.12)</f>
        <v>160.714285714286</v>
      </c>
      <c r="N51" s="25" t="n">
        <f aca="false">K51/1.12*0.12</f>
        <v>19.2857142857143</v>
      </c>
      <c r="O51" s="25" t="n">
        <f aca="false">-SUM(I51:J51,K51/1.12)*L51</f>
        <v>-0</v>
      </c>
      <c r="P51" s="25" t="n">
        <v>160.71</v>
      </c>
      <c r="Q51" s="25"/>
      <c r="R51" s="25"/>
      <c r="S51" s="25"/>
      <c r="T51" s="26"/>
      <c r="U51" s="26"/>
      <c r="V51" s="26"/>
      <c r="W51" s="26"/>
      <c r="X51" s="26"/>
      <c r="Y51" s="31"/>
      <c r="Z51" s="25"/>
      <c r="AA51" s="25"/>
      <c r="AB51" s="25"/>
      <c r="AC51" s="25"/>
      <c r="AD51" s="25"/>
      <c r="AE51" s="25"/>
      <c r="AF51" s="25"/>
      <c r="AG51" s="25" t="n">
        <f aca="false">-SUM(N51:AF51)</f>
        <v>-179.995714285714</v>
      </c>
      <c r="AH51" s="29" t="n">
        <f aca="false">SUM(H51:K51)+AG51+O51</f>
        <v>0.00428571428571445</v>
      </c>
    </row>
    <row r="52" s="30" customFormat="true" ht="19.5" hidden="false" customHeight="true" outlineLevel="0" collapsed="false">
      <c r="A52" s="18" t="n">
        <v>43182</v>
      </c>
      <c r="B52" s="19"/>
      <c r="C52" s="20" t="s">
        <v>383</v>
      </c>
      <c r="D52" s="20" t="s">
        <v>274</v>
      </c>
      <c r="E52" s="20" t="s">
        <v>384</v>
      </c>
      <c r="F52" s="21" t="n">
        <v>146600</v>
      </c>
      <c r="G52" s="22" t="s">
        <v>385</v>
      </c>
      <c r="H52" s="23"/>
      <c r="I52" s="23"/>
      <c r="J52" s="23"/>
      <c r="K52" s="23" t="n">
        <v>560</v>
      </c>
      <c r="L52" s="24"/>
      <c r="M52" s="25" t="n">
        <f aca="false">SUM(H52:J52,K52/1.12)</f>
        <v>500</v>
      </c>
      <c r="N52" s="25" t="n">
        <f aca="false">K52/1.12*0.12</f>
        <v>60</v>
      </c>
      <c r="O52" s="25" t="n">
        <f aca="false">-SUM(I52:J52,K52/1.12)*L52</f>
        <v>-0</v>
      </c>
      <c r="P52" s="25"/>
      <c r="Q52" s="25"/>
      <c r="R52" s="25"/>
      <c r="S52" s="25" t="n">
        <v>500</v>
      </c>
      <c r="T52" s="26"/>
      <c r="U52" s="26"/>
      <c r="V52" s="26"/>
      <c r="W52" s="26"/>
      <c r="X52" s="26"/>
      <c r="Y52" s="31"/>
      <c r="Z52" s="25"/>
      <c r="AA52" s="25"/>
      <c r="AB52" s="25"/>
      <c r="AC52" s="25"/>
      <c r="AD52" s="25"/>
      <c r="AE52" s="25"/>
      <c r="AF52" s="25"/>
      <c r="AG52" s="25" t="n">
        <f aca="false">-SUM(N52:AF52)</f>
        <v>-560</v>
      </c>
      <c r="AH52" s="29" t="n">
        <f aca="false">SUM(H52:K52)+AG52+O52</f>
        <v>0</v>
      </c>
    </row>
    <row r="53" s="30" customFormat="true" ht="21.75" hidden="false" customHeight="true" outlineLevel="0" collapsed="false">
      <c r="A53" s="18" t="n">
        <v>43182</v>
      </c>
      <c r="B53" s="19"/>
      <c r="C53" s="20" t="s">
        <v>68</v>
      </c>
      <c r="D53" s="20"/>
      <c r="E53" s="20"/>
      <c r="F53" s="21"/>
      <c r="G53" s="22" t="s">
        <v>386</v>
      </c>
      <c r="H53" s="23" t="n">
        <v>40</v>
      </c>
      <c r="I53" s="23"/>
      <c r="J53" s="23"/>
      <c r="K53" s="23"/>
      <c r="L53" s="24"/>
      <c r="M53" s="25" t="n">
        <f aca="false">SUM(H53:J53,K53/1.12)</f>
        <v>40</v>
      </c>
      <c r="N53" s="25" t="n">
        <f aca="false">K53/1.12*0.12</f>
        <v>0</v>
      </c>
      <c r="O53" s="25" t="n">
        <f aca="false">-SUM(I53:J53,K53/1.12)*L53</f>
        <v>-0</v>
      </c>
      <c r="P53" s="25"/>
      <c r="Q53" s="25"/>
      <c r="R53" s="25"/>
      <c r="S53" s="25"/>
      <c r="T53" s="26"/>
      <c r="U53" s="26"/>
      <c r="V53" s="26"/>
      <c r="W53" s="26"/>
      <c r="X53" s="26"/>
      <c r="Y53" s="31"/>
      <c r="Z53" s="25"/>
      <c r="AA53" s="25" t="n">
        <v>40</v>
      </c>
      <c r="AB53" s="25"/>
      <c r="AC53" s="25"/>
      <c r="AD53" s="25"/>
      <c r="AE53" s="25"/>
      <c r="AF53" s="25"/>
      <c r="AG53" s="25" t="n">
        <f aca="false">-SUM(N53:AF53)</f>
        <v>-40</v>
      </c>
      <c r="AH53" s="29" t="n">
        <f aca="false">SUM(H53:K53)+AG53+O53</f>
        <v>0</v>
      </c>
    </row>
    <row r="54" s="30" customFormat="true" ht="19.5" hidden="false" customHeight="true" outlineLevel="0" collapsed="false">
      <c r="A54" s="18" t="n">
        <v>43185</v>
      </c>
      <c r="B54" s="19"/>
      <c r="C54" s="20" t="s">
        <v>180</v>
      </c>
      <c r="D54" s="20" t="s">
        <v>71</v>
      </c>
      <c r="E54" s="20" t="s">
        <v>72</v>
      </c>
      <c r="F54" s="21" t="n">
        <v>6081</v>
      </c>
      <c r="G54" s="22" t="s">
        <v>387</v>
      </c>
      <c r="H54" s="23"/>
      <c r="I54" s="23"/>
      <c r="J54" s="23"/>
      <c r="K54" s="23" t="n">
        <v>3124</v>
      </c>
      <c r="L54" s="24" t="n">
        <v>0.01</v>
      </c>
      <c r="M54" s="25" t="n">
        <f aca="false">SUM(H54:J54,K54/1.12)</f>
        <v>2789.28571428571</v>
      </c>
      <c r="N54" s="25" t="n">
        <f aca="false">K54/1.12*0.12</f>
        <v>334.714285714286</v>
      </c>
      <c r="O54" s="25" t="n">
        <f aca="false">-SUM(I54:J54,K54/1.12)*L54</f>
        <v>-27.8928571428571</v>
      </c>
      <c r="P54" s="25" t="n">
        <v>2789.29</v>
      </c>
      <c r="Q54" s="25"/>
      <c r="R54" s="25"/>
      <c r="S54" s="25"/>
      <c r="T54" s="26"/>
      <c r="U54" s="26"/>
      <c r="V54" s="26"/>
      <c r="W54" s="26"/>
      <c r="X54" s="26"/>
      <c r="Y54" s="31"/>
      <c r="Z54" s="25"/>
      <c r="AA54" s="25"/>
      <c r="AB54" s="25"/>
      <c r="AC54" s="25"/>
      <c r="AD54" s="25"/>
      <c r="AE54" s="25"/>
      <c r="AF54" s="25"/>
      <c r="AG54" s="25" t="n">
        <f aca="false">-SUM(N54:AF54)</f>
        <v>-3096.11142857143</v>
      </c>
      <c r="AH54" s="29" t="n">
        <f aca="false">SUM(H54:K54)+AG54+O54</f>
        <v>-0.00428571428554747</v>
      </c>
    </row>
    <row r="55" s="30" customFormat="true" ht="22.5" hidden="false" customHeight="true" outlineLevel="0" collapsed="false">
      <c r="A55" s="18" t="n">
        <v>43185</v>
      </c>
      <c r="B55" s="19"/>
      <c r="C55" s="20" t="s">
        <v>68</v>
      </c>
      <c r="D55" s="20"/>
      <c r="E55" s="20"/>
      <c r="F55" s="21"/>
      <c r="G55" s="22" t="s">
        <v>388</v>
      </c>
      <c r="H55" s="23" t="n">
        <v>120</v>
      </c>
      <c r="I55" s="23"/>
      <c r="J55" s="23"/>
      <c r="K55" s="23"/>
      <c r="L55" s="24"/>
      <c r="M55" s="25" t="n">
        <f aca="false">SUM(H55:J55,K55/1.12)</f>
        <v>120</v>
      </c>
      <c r="N55" s="25" t="n">
        <f aca="false">K55/1.12*0.12</f>
        <v>0</v>
      </c>
      <c r="O55" s="25" t="n">
        <f aca="false">-SUM(I55:J55,K55/1.12)*L55</f>
        <v>-0</v>
      </c>
      <c r="P55" s="25"/>
      <c r="Q55" s="25"/>
      <c r="R55" s="25"/>
      <c r="S55" s="25"/>
      <c r="T55" s="26"/>
      <c r="U55" s="26"/>
      <c r="V55" s="26"/>
      <c r="W55" s="26"/>
      <c r="X55" s="26"/>
      <c r="Y55" s="31"/>
      <c r="Z55" s="25"/>
      <c r="AA55" s="25" t="n">
        <v>120</v>
      </c>
      <c r="AB55" s="25"/>
      <c r="AC55" s="25"/>
      <c r="AD55" s="25"/>
      <c r="AE55" s="25"/>
      <c r="AF55" s="25"/>
      <c r="AG55" s="25" t="n">
        <f aca="false">-SUM(N55:AF55)</f>
        <v>-120</v>
      </c>
      <c r="AH55" s="29" t="n">
        <f aca="false">SUM(H55:K55)+AG55+O55</f>
        <v>0</v>
      </c>
    </row>
    <row r="56" s="30" customFormat="true" ht="19.5" hidden="false" customHeight="true" outlineLevel="0" collapsed="false">
      <c r="A56" s="18" t="n">
        <v>43186</v>
      </c>
      <c r="B56" s="19"/>
      <c r="C56" s="20" t="s">
        <v>277</v>
      </c>
      <c r="D56" s="20" t="s">
        <v>52</v>
      </c>
      <c r="E56" s="20" t="s">
        <v>278</v>
      </c>
      <c r="F56" s="21" t="n">
        <v>28879</v>
      </c>
      <c r="G56" s="22" t="s">
        <v>159</v>
      </c>
      <c r="H56" s="23"/>
      <c r="I56" s="23"/>
      <c r="J56" s="23"/>
      <c r="K56" s="23" t="n">
        <v>620</v>
      </c>
      <c r="L56" s="24"/>
      <c r="M56" s="25" t="n">
        <f aca="false">SUM(H56:J56,K56/1.12)</f>
        <v>553.571428571429</v>
      </c>
      <c r="N56" s="25" t="n">
        <f aca="false">K56/1.12*0.12</f>
        <v>66.4285714285714</v>
      </c>
      <c r="O56" s="25" t="n">
        <f aca="false">-SUM(I56:J56,K56/1.12)*L56</f>
        <v>-0</v>
      </c>
      <c r="P56" s="25" t="n">
        <v>553.57</v>
      </c>
      <c r="Q56" s="25"/>
      <c r="R56" s="25"/>
      <c r="S56" s="25"/>
      <c r="T56" s="26"/>
      <c r="U56" s="26"/>
      <c r="V56" s="26"/>
      <c r="W56" s="26"/>
      <c r="X56" s="26"/>
      <c r="Y56" s="31"/>
      <c r="Z56" s="25"/>
      <c r="AA56" s="25"/>
      <c r="AB56" s="25"/>
      <c r="AC56" s="25"/>
      <c r="AD56" s="25"/>
      <c r="AE56" s="25"/>
      <c r="AF56" s="25"/>
      <c r="AG56" s="25" t="n">
        <f aca="false">-SUM(N56:AF56)</f>
        <v>-619.998571428572</v>
      </c>
      <c r="AH56" s="29" t="n">
        <f aca="false">SUM(H56:K56)+AG56+O56</f>
        <v>0.00142857142850517</v>
      </c>
    </row>
    <row r="57" s="30" customFormat="true" ht="18.75" hidden="false" customHeight="true" outlineLevel="0" collapsed="false">
      <c r="A57" s="18" t="n">
        <v>43187</v>
      </c>
      <c r="B57" s="19"/>
      <c r="C57" s="20" t="s">
        <v>277</v>
      </c>
      <c r="D57" s="20" t="s">
        <v>52</v>
      </c>
      <c r="E57" s="20" t="s">
        <v>278</v>
      </c>
      <c r="F57" s="21" t="n">
        <v>28883</v>
      </c>
      <c r="G57" s="22" t="s">
        <v>389</v>
      </c>
      <c r="H57" s="23"/>
      <c r="I57" s="23"/>
      <c r="J57" s="23"/>
      <c r="K57" s="23" t="n">
        <v>120</v>
      </c>
      <c r="L57" s="24"/>
      <c r="M57" s="25" t="n">
        <f aca="false">SUM(H57:J57,K57/1.12)</f>
        <v>107.142857142857</v>
      </c>
      <c r="N57" s="25" t="n">
        <f aca="false">K57/1.12*0.12</f>
        <v>12.8571428571429</v>
      </c>
      <c r="O57" s="25" t="n">
        <f aca="false">-SUM(I57:J57,K57/1.12)*L57</f>
        <v>-0</v>
      </c>
      <c r="P57" s="25" t="n">
        <v>107.14</v>
      </c>
      <c r="Q57" s="25"/>
      <c r="R57" s="25"/>
      <c r="S57" s="25"/>
      <c r="T57" s="26"/>
      <c r="U57" s="26"/>
      <c r="V57" s="26"/>
      <c r="W57" s="26"/>
      <c r="X57" s="26"/>
      <c r="Y57" s="31"/>
      <c r="Z57" s="25"/>
      <c r="AA57" s="25"/>
      <c r="AB57" s="25"/>
      <c r="AC57" s="25"/>
      <c r="AD57" s="25"/>
      <c r="AE57" s="25"/>
      <c r="AF57" s="25"/>
      <c r="AG57" s="25" t="n">
        <f aca="false">-SUM(N57:AF57)</f>
        <v>-119.997142857143</v>
      </c>
      <c r="AH57" s="29" t="n">
        <f aca="false">SUM(H57:K57)+AG57+O57</f>
        <v>0.00285714285713823</v>
      </c>
    </row>
    <row r="58" s="30" customFormat="true" ht="19.5" hidden="false" customHeight="true" outlineLevel="0" collapsed="false">
      <c r="A58" s="18"/>
      <c r="B58" s="19"/>
      <c r="C58" s="47"/>
      <c r="D58" s="47"/>
      <c r="E58" s="47"/>
      <c r="F58" s="21"/>
      <c r="G58" s="22"/>
      <c r="H58" s="23"/>
      <c r="I58" s="23"/>
      <c r="J58" s="23"/>
      <c r="K58" s="23"/>
      <c r="L58" s="24"/>
      <c r="M58" s="25" t="n">
        <f aca="false">SUM(H58:J58,K58/1.12)</f>
        <v>0</v>
      </c>
      <c r="N58" s="25" t="n">
        <f aca="false">K58/1.12*0.12</f>
        <v>0</v>
      </c>
      <c r="O58" s="25" t="n">
        <f aca="false">-SUM(I58:J58,K58/1.12)*L58</f>
        <v>-0</v>
      </c>
      <c r="P58" s="25"/>
      <c r="Q58" s="25"/>
      <c r="R58" s="25"/>
      <c r="S58" s="25"/>
      <c r="T58" s="26"/>
      <c r="U58" s="26"/>
      <c r="V58" s="26"/>
      <c r="W58" s="26"/>
      <c r="X58" s="26"/>
      <c r="Y58" s="31"/>
      <c r="Z58" s="25"/>
      <c r="AA58" s="25"/>
      <c r="AB58" s="25"/>
      <c r="AC58" s="26"/>
      <c r="AD58" s="26"/>
      <c r="AE58" s="27"/>
      <c r="AF58" s="27"/>
      <c r="AG58" s="28" t="n">
        <f aca="false">-SUM(N58:AF58)</f>
        <v>-0</v>
      </c>
      <c r="AH58" s="29" t="n">
        <f aca="false">SUM(H58:K58)+AG58+O58</f>
        <v>0</v>
      </c>
    </row>
    <row r="59" s="55" customFormat="true" ht="12" hidden="false" customHeight="true" outlineLevel="0" collapsed="false">
      <c r="A59" s="48"/>
      <c r="B59" s="49"/>
      <c r="C59" s="50"/>
      <c r="D59" s="51"/>
      <c r="E59" s="51"/>
      <c r="F59" s="52"/>
      <c r="G59" s="50"/>
      <c r="H59" s="53" t="n">
        <f aca="false">SUM(H5:H58)</f>
        <v>665</v>
      </c>
      <c r="I59" s="53" t="n">
        <f aca="false">SUM(I5:I58)</f>
        <v>0</v>
      </c>
      <c r="J59" s="53" t="n">
        <f aca="false">SUM(J5:J58)</f>
        <v>7513.4</v>
      </c>
      <c r="K59" s="53" t="n">
        <f aca="false">SUM(K5:K58)</f>
        <v>28865.64</v>
      </c>
      <c r="L59" s="53" t="n">
        <f aca="false">SUM(L5:L58)</f>
        <v>0.12</v>
      </c>
      <c r="M59" s="53" t="n">
        <f aca="false">SUM(M5:M58)</f>
        <v>33951.2928571429</v>
      </c>
      <c r="N59" s="53" t="n">
        <f aca="false">SUM(N5:N58)</f>
        <v>3092.74714285714</v>
      </c>
      <c r="O59" s="53" t="n">
        <f aca="false">SUM(O5:O58)</f>
        <v>-130.99</v>
      </c>
      <c r="P59" s="53" t="n">
        <f aca="false">SUM(P5:P58)</f>
        <v>25564.1</v>
      </c>
      <c r="Q59" s="53" t="n">
        <f aca="false">SUM(Q5:Q58)</f>
        <v>1800</v>
      </c>
      <c r="R59" s="53" t="n">
        <f aca="false">SUM(R5:R58)</f>
        <v>431.47</v>
      </c>
      <c r="S59" s="53" t="n">
        <f aca="false">SUM(S5:S58)</f>
        <v>642.5</v>
      </c>
      <c r="T59" s="53" t="n">
        <f aca="false">SUM(T5:T58)</f>
        <v>0</v>
      </c>
      <c r="U59" s="53" t="n">
        <f aca="false">SUM(U5:U58)</f>
        <v>0</v>
      </c>
      <c r="V59" s="53" t="n">
        <f aca="false">SUM(V5:V58)</f>
        <v>0</v>
      </c>
      <c r="W59" s="53" t="n">
        <f aca="false">SUM(W5:W58)</f>
        <v>0</v>
      </c>
      <c r="X59" s="53" t="n">
        <f aca="false">SUM(X5:X58)</f>
        <v>1380.81</v>
      </c>
      <c r="Y59" s="53" t="n">
        <f aca="false">SUM(Y5:Y58)</f>
        <v>2982.82</v>
      </c>
      <c r="Z59" s="53" t="n">
        <f aca="false">SUM(Z5:Z58)</f>
        <v>428.57</v>
      </c>
      <c r="AA59" s="53" t="n">
        <f aca="false">SUM(AA5:AA58)</f>
        <v>665</v>
      </c>
      <c r="AB59" s="53" t="n">
        <f aca="false">SUM(AB5:AB58)</f>
        <v>0</v>
      </c>
      <c r="AC59" s="53" t="n">
        <f aca="false">SUM(AC5:AC58)</f>
        <v>0</v>
      </c>
      <c r="AD59" s="53" t="n">
        <f aca="false">SUM(AD5:AD58)</f>
        <v>56.03</v>
      </c>
      <c r="AE59" s="53" t="n">
        <f aca="false">SUM(AE5:AE58)</f>
        <v>0</v>
      </c>
      <c r="AF59" s="54" t="n">
        <f aca="false">SUM(AF5:AF58)</f>
        <v>0</v>
      </c>
      <c r="AG59" s="53" t="n">
        <f aca="false">SUM(AG5:AG58)</f>
        <v>-36913.0571428571</v>
      </c>
      <c r="AH59" s="53" t="n">
        <f aca="false">SUM(AH5:AH58)</f>
        <v>-0.00714285714269114</v>
      </c>
    </row>
    <row r="60" customFormat="false" ht="12" hidden="false" customHeight="true" outlineLevel="0" collapsed="false"/>
    <row r="61" customFormat="false" ht="12" hidden="false" customHeight="true" outlineLevel="0" collapsed="false">
      <c r="K61" s="56" t="n">
        <f aca="false">+K59+J59+H59</f>
        <v>37044.04</v>
      </c>
      <c r="P61" s="5" t="n">
        <f aca="false">P59+Q59</f>
        <v>27364.1</v>
      </c>
      <c r="AG61" s="56" t="n">
        <f aca="false">+AG59</f>
        <v>-36913.0571428571</v>
      </c>
    </row>
    <row r="62" customFormat="false" ht="12" hidden="false" customHeight="true" outlineLevel="0" collapsed="false"/>
    <row r="63" customFormat="false" ht="12" hidden="false" customHeight="true" outlineLevel="0" collapsed="false">
      <c r="C63" s="57" t="s">
        <v>193</v>
      </c>
      <c r="G63" s="55"/>
      <c r="K63" s="58"/>
      <c r="L63" s="58"/>
      <c r="M63" s="58"/>
    </row>
    <row r="64" customFormat="false" ht="12" hidden="false" customHeight="true" outlineLevel="0" collapsed="false"/>
    <row r="65" customFormat="false" ht="12" hidden="false" customHeight="true" outlineLevel="0" collapsed="false"/>
    <row r="66" s="3" customFormat="true" ht="12" hidden="false" customHeight="true" outlineLevel="0" collapsed="false">
      <c r="K66" s="5"/>
      <c r="L66" s="6"/>
      <c r="M66" s="5"/>
      <c r="Y66" s="5"/>
    </row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>
      <c r="Q73" s="5" t="n">
        <v>0</v>
      </c>
    </row>
    <row r="74" customFormat="false" ht="12" hidden="false" customHeight="true" outlineLevel="0" collapsed="false"/>
  </sheetData>
  <mergeCells count="1">
    <mergeCell ref="K63:M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9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10.26"/>
    <col collapsed="false" customWidth="true" hidden="true" outlineLevel="0" max="2" min="2" style="2" width="9.17"/>
    <col collapsed="false" customWidth="true" hidden="false" outlineLevel="0" max="3" min="3" style="3" width="28.45"/>
    <col collapsed="false" customWidth="true" hidden="false" outlineLevel="0" max="4" min="4" style="4" width="17.64"/>
    <col collapsed="false" customWidth="true" hidden="false" outlineLevel="0" max="5" min="5" style="4" width="28.62"/>
    <col collapsed="false" customWidth="true" hidden="false" outlineLevel="0" max="6" min="6" style="2" width="9.89"/>
    <col collapsed="false" customWidth="true" hidden="false" outlineLevel="0" max="7" min="7" style="3" width="39.79"/>
    <col collapsed="false" customWidth="true" hidden="false" outlineLevel="0" max="8" min="8" style="5" width="10.08"/>
    <col collapsed="false" customWidth="true" hidden="false" outlineLevel="0" max="9" min="9" style="5" width="10.62"/>
    <col collapsed="false" customWidth="true" hidden="false" outlineLevel="0" max="10" min="10" style="5" width="12.23"/>
    <col collapsed="false" customWidth="true" hidden="false" outlineLevel="0" max="11" min="11" style="5" width="13.14"/>
    <col collapsed="false" customWidth="true" hidden="false" outlineLevel="0" max="12" min="12" style="6" width="9.89"/>
    <col collapsed="false" customWidth="true" hidden="false" outlineLevel="0" max="13" min="13" style="5" width="12.23"/>
    <col collapsed="false" customWidth="true" hidden="false" outlineLevel="0" max="14" min="14" style="5" width="10.8"/>
    <col collapsed="false" customWidth="true" hidden="false" outlineLevel="0" max="15" min="15" style="5" width="11.34"/>
    <col collapsed="false" customWidth="true" hidden="false" outlineLevel="0" max="16" min="16" style="5" width="12.41"/>
    <col collapsed="false" customWidth="true" hidden="false" outlineLevel="0" max="17" min="17" style="5" width="9.89"/>
    <col collapsed="false" customWidth="true" hidden="false" outlineLevel="0" max="18" min="18" style="5" width="9.71"/>
    <col collapsed="false" customWidth="true" hidden="false" outlineLevel="0" max="19" min="19" style="5" width="10.26"/>
    <col collapsed="false" customWidth="false" hidden="false" outlineLevel="0" max="21" min="20" style="5" width="11.52"/>
    <col collapsed="false" customWidth="true" hidden="false" outlineLevel="0" max="24" min="22" style="5" width="8.63"/>
    <col collapsed="false" customWidth="true" hidden="false" outlineLevel="0" max="25" min="25" style="5" width="11.69"/>
    <col collapsed="false" customWidth="true" hidden="false" outlineLevel="0" max="26" min="26" style="5" width="10.43"/>
    <col collapsed="false" customWidth="true" hidden="false" outlineLevel="0" max="27" min="27" style="5" width="8.45"/>
    <col collapsed="false" customWidth="true" hidden="false" outlineLevel="0" max="28" min="28" style="5" width="12.06"/>
    <col collapsed="false" customWidth="true" hidden="false" outlineLevel="0" max="30" min="29" style="5" width="10.08"/>
    <col collapsed="false" customWidth="true" hidden="false" outlineLevel="0" max="31" min="31" style="5" width="12.78"/>
    <col collapsed="false" customWidth="true" hidden="false" outlineLevel="0" max="32" min="32" style="5" width="0.18"/>
    <col collapsed="false" customWidth="true" hidden="false" outlineLevel="0" max="33" min="33" style="5" width="13.5"/>
    <col collapsed="false" customWidth="true" hidden="false" outlineLevel="0" max="34" min="34" style="3" width="9.54"/>
    <col collapsed="false" customWidth="false" hidden="false" outlineLevel="0" max="1025" min="35" style="3" width="11.52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390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6236</v>
      </c>
      <c r="AG3" s="10" t="n">
        <v>1002</v>
      </c>
    </row>
    <row r="4" s="17" customFormat="true" ht="43.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="30" customFormat="true" ht="18.75" hidden="false" customHeight="true" outlineLevel="0" collapsed="false">
      <c r="A5" s="18" t="n">
        <v>43192</v>
      </c>
      <c r="B5" s="19"/>
      <c r="C5" s="20" t="s">
        <v>391</v>
      </c>
      <c r="D5" s="20" t="s">
        <v>211</v>
      </c>
      <c r="E5" s="20" t="s">
        <v>278</v>
      </c>
      <c r="F5" s="21" t="n">
        <v>41377</v>
      </c>
      <c r="G5" s="22" t="s">
        <v>392</v>
      </c>
      <c r="H5" s="23"/>
      <c r="I5" s="23"/>
      <c r="J5" s="23"/>
      <c r="K5" s="23" t="n">
        <v>1500</v>
      </c>
      <c r="L5" s="24" t="n">
        <v>0.02</v>
      </c>
      <c r="M5" s="25" t="n">
        <f aca="false">SUM(H5:J5,K5/1.12)</f>
        <v>1339.28571428571</v>
      </c>
      <c r="N5" s="25" t="n">
        <f aca="false">K5/1.12*0.12</f>
        <v>160.714285714286</v>
      </c>
      <c r="O5" s="25" t="n">
        <f aca="false">-SUM(I5:J5,K5/1.12)*L5</f>
        <v>-26.7857142857143</v>
      </c>
      <c r="P5" s="25"/>
      <c r="Q5" s="25"/>
      <c r="R5" s="25"/>
      <c r="S5" s="25"/>
      <c r="T5" s="26"/>
      <c r="U5" s="26"/>
      <c r="V5" s="26"/>
      <c r="W5" s="26"/>
      <c r="X5" s="26"/>
      <c r="Y5" s="31" t="n">
        <v>1339.29</v>
      </c>
      <c r="Z5" s="25"/>
      <c r="AA5" s="25"/>
      <c r="AB5" s="25"/>
      <c r="AC5" s="26"/>
      <c r="AD5" s="26"/>
      <c r="AE5" s="27"/>
      <c r="AF5" s="27"/>
      <c r="AG5" s="28" t="n">
        <f aca="false">-SUM(N5:AF5)</f>
        <v>-1473.21857142857</v>
      </c>
      <c r="AH5" s="29" t="n">
        <f aca="false">SUM(H5:K5)+AG5+O5</f>
        <v>-0.00428571428580682</v>
      </c>
    </row>
    <row r="6" s="30" customFormat="true" ht="18.75" hidden="false" customHeight="true" outlineLevel="0" collapsed="false">
      <c r="A6" s="18" t="n">
        <v>43192</v>
      </c>
      <c r="B6" s="19"/>
      <c r="C6" s="20" t="s">
        <v>277</v>
      </c>
      <c r="D6" s="20" t="s">
        <v>52</v>
      </c>
      <c r="E6" s="20" t="s">
        <v>278</v>
      </c>
      <c r="F6" s="21" t="n">
        <v>28968</v>
      </c>
      <c r="G6" s="22" t="s">
        <v>393</v>
      </c>
      <c r="H6" s="23"/>
      <c r="I6" s="23"/>
      <c r="J6" s="23"/>
      <c r="K6" s="23" t="n">
        <v>55</v>
      </c>
      <c r="L6" s="24"/>
      <c r="M6" s="25" t="n">
        <f aca="false">SUM(H6:J6,K6/1.12)</f>
        <v>49.1071428571429</v>
      </c>
      <c r="N6" s="25" t="n">
        <f aca="false">K6/1.12*0.12</f>
        <v>5.89285714285714</v>
      </c>
      <c r="O6" s="25" t="n">
        <f aca="false">-SUM(I6:J6,K6/1.12)*L6</f>
        <v>-0</v>
      </c>
      <c r="P6" s="25"/>
      <c r="Q6" s="25"/>
      <c r="R6" s="25" t="n">
        <v>49.11</v>
      </c>
      <c r="S6" s="25"/>
      <c r="T6" s="26"/>
      <c r="U6" s="26"/>
      <c r="V6" s="26"/>
      <c r="W6" s="26"/>
      <c r="X6" s="26"/>
      <c r="Y6" s="31"/>
      <c r="Z6" s="25"/>
      <c r="AA6" s="25"/>
      <c r="AB6" s="25"/>
      <c r="AC6" s="26"/>
      <c r="AD6" s="26"/>
      <c r="AE6" s="27"/>
      <c r="AF6" s="27"/>
      <c r="AG6" s="28" t="n">
        <f aca="false">-SUM(N6:AF6)</f>
        <v>-55.0028571428571</v>
      </c>
      <c r="AH6" s="29" t="n">
        <f aca="false">SUM(H6:K6)+AG6+O6</f>
        <v>-0.00285714285713823</v>
      </c>
    </row>
    <row r="7" s="30" customFormat="true" ht="18.75" hidden="false" customHeight="true" outlineLevel="0" collapsed="false">
      <c r="A7" s="18" t="n">
        <v>43192</v>
      </c>
      <c r="B7" s="19"/>
      <c r="C7" s="20" t="s">
        <v>41</v>
      </c>
      <c r="D7" s="20" t="s">
        <v>88</v>
      </c>
      <c r="E7" s="20" t="s">
        <v>43</v>
      </c>
      <c r="F7" s="21" t="n">
        <v>2356</v>
      </c>
      <c r="G7" s="22" t="s">
        <v>394</v>
      </c>
      <c r="H7" s="23"/>
      <c r="I7" s="23"/>
      <c r="J7" s="23" t="n">
        <v>1880</v>
      </c>
      <c r="K7" s="23"/>
      <c r="L7" s="24"/>
      <c r="M7" s="25" t="n">
        <f aca="false">SUM(H7:J7,K7/1.12)</f>
        <v>1880</v>
      </c>
      <c r="N7" s="25" t="n">
        <f aca="false">K7/1.12*0.12</f>
        <v>0</v>
      </c>
      <c r="O7" s="25" t="n">
        <f aca="false">-SUM(I7:J7,K7/1.12)*L7</f>
        <v>-0</v>
      </c>
      <c r="P7" s="25" t="n">
        <v>1880</v>
      </c>
      <c r="Q7" s="25"/>
      <c r="R7" s="25"/>
      <c r="S7" s="25"/>
      <c r="T7" s="26"/>
      <c r="U7" s="26"/>
      <c r="V7" s="26"/>
      <c r="W7" s="26"/>
      <c r="X7" s="26"/>
      <c r="Y7" s="31"/>
      <c r="Z7" s="25"/>
      <c r="AA7" s="25"/>
      <c r="AB7" s="25"/>
      <c r="AC7" s="26"/>
      <c r="AD7" s="26"/>
      <c r="AE7" s="27"/>
      <c r="AF7" s="27"/>
      <c r="AG7" s="28" t="n">
        <f aca="false">-SUM(N7:AF7)</f>
        <v>-1880</v>
      </c>
      <c r="AH7" s="29" t="n">
        <f aca="false">SUM(H7:K7)+AG7+O7</f>
        <v>0</v>
      </c>
    </row>
    <row r="8" s="30" customFormat="true" ht="18.75" hidden="false" customHeight="true" outlineLevel="0" collapsed="false">
      <c r="A8" s="18" t="n">
        <v>43192</v>
      </c>
      <c r="B8" s="19"/>
      <c r="C8" s="20" t="s">
        <v>45</v>
      </c>
      <c r="D8" s="20"/>
      <c r="E8" s="20"/>
      <c r="F8" s="21"/>
      <c r="G8" s="22" t="s">
        <v>388</v>
      </c>
      <c r="H8" s="23" t="n">
        <v>100</v>
      </c>
      <c r="I8" s="23"/>
      <c r="J8" s="23"/>
      <c r="K8" s="23"/>
      <c r="L8" s="24"/>
      <c r="M8" s="25" t="n">
        <f aca="false">SUM(H8:J8,K8/1.12)</f>
        <v>100</v>
      </c>
      <c r="N8" s="25" t="n">
        <f aca="false">K8/1.12*0.12</f>
        <v>0</v>
      </c>
      <c r="O8" s="25" t="n">
        <f aca="false">-SUM(I8:J8,K8/1.12)*L8</f>
        <v>-0</v>
      </c>
      <c r="P8" s="25"/>
      <c r="Q8" s="25"/>
      <c r="R8" s="25"/>
      <c r="S8" s="25"/>
      <c r="T8" s="26"/>
      <c r="U8" s="26"/>
      <c r="V8" s="26"/>
      <c r="W8" s="26"/>
      <c r="X8" s="26"/>
      <c r="Y8" s="31"/>
      <c r="Z8" s="25"/>
      <c r="AA8" s="25" t="n">
        <v>100</v>
      </c>
      <c r="AB8" s="25"/>
      <c r="AC8" s="26"/>
      <c r="AD8" s="26"/>
      <c r="AE8" s="27"/>
      <c r="AF8" s="27"/>
      <c r="AG8" s="28" t="n">
        <f aca="false">-SUM(N8:AF8)</f>
        <v>-100</v>
      </c>
      <c r="AH8" s="29" t="n">
        <f aca="false">SUM(H8:K8)+AG8+O8</f>
        <v>0</v>
      </c>
    </row>
    <row r="9" s="30" customFormat="true" ht="18.75" hidden="false" customHeight="true" outlineLevel="0" collapsed="false">
      <c r="A9" s="18" t="n">
        <v>43192</v>
      </c>
      <c r="B9" s="19"/>
      <c r="C9" s="20" t="s">
        <v>63</v>
      </c>
      <c r="D9" s="20" t="s">
        <v>64</v>
      </c>
      <c r="E9" s="20" t="s">
        <v>65</v>
      </c>
      <c r="F9" s="21" t="n">
        <v>132274</v>
      </c>
      <c r="G9" s="22" t="s">
        <v>395</v>
      </c>
      <c r="H9" s="23"/>
      <c r="I9" s="23"/>
      <c r="J9" s="23"/>
      <c r="K9" s="23" t="n">
        <v>155.25</v>
      </c>
      <c r="L9" s="24"/>
      <c r="M9" s="25" t="n">
        <f aca="false">SUM(H9:J9,K9/1.12)</f>
        <v>138.616071428571</v>
      </c>
      <c r="N9" s="25" t="n">
        <f aca="false">K9/1.12*0.12</f>
        <v>16.6339285714286</v>
      </c>
      <c r="O9" s="25" t="n">
        <f aca="false">-SUM(I9:J9,K9/1.12)*L9</f>
        <v>-0</v>
      </c>
      <c r="P9" s="25"/>
      <c r="Q9" s="25" t="n">
        <v>138.62</v>
      </c>
      <c r="R9" s="25"/>
      <c r="S9" s="25"/>
      <c r="T9" s="26"/>
      <c r="U9" s="26"/>
      <c r="V9" s="26"/>
      <c r="W9" s="26"/>
      <c r="X9" s="26"/>
      <c r="Y9" s="31"/>
      <c r="Z9" s="25"/>
      <c r="AA9" s="25"/>
      <c r="AB9" s="25"/>
      <c r="AC9" s="26"/>
      <c r="AD9" s="26"/>
      <c r="AE9" s="27"/>
      <c r="AF9" s="27"/>
      <c r="AG9" s="28" t="n">
        <f aca="false">-SUM(N9:AF9)</f>
        <v>-155.253928571429</v>
      </c>
      <c r="AH9" s="29" t="n">
        <f aca="false">SUM(H9:K9)+AG9+O9</f>
        <v>-0.00392857142855974</v>
      </c>
    </row>
    <row r="10" s="30" customFormat="true" ht="18.75" hidden="false" customHeight="true" outlineLevel="0" collapsed="false">
      <c r="A10" s="18" t="n">
        <v>43192</v>
      </c>
      <c r="B10" s="19"/>
      <c r="C10" s="20" t="s">
        <v>63</v>
      </c>
      <c r="D10" s="20" t="s">
        <v>64</v>
      </c>
      <c r="E10" s="20" t="s">
        <v>65</v>
      </c>
      <c r="F10" s="21" t="n">
        <v>105198</v>
      </c>
      <c r="G10" s="22" t="s">
        <v>396</v>
      </c>
      <c r="H10" s="23"/>
      <c r="I10" s="23"/>
      <c r="J10" s="23" t="n">
        <v>1070.7</v>
      </c>
      <c r="K10" s="23"/>
      <c r="L10" s="24"/>
      <c r="M10" s="25" t="n">
        <f aca="false">SUM(H10:J10,K10/1.12)</f>
        <v>1070.7</v>
      </c>
      <c r="N10" s="25" t="n">
        <f aca="false">K10/1.12*0.12</f>
        <v>0</v>
      </c>
      <c r="O10" s="25" t="n">
        <f aca="false">-SUM(I10:J10,K10/1.12)*L10</f>
        <v>-0</v>
      </c>
      <c r="P10" s="25" t="n">
        <v>1070.7</v>
      </c>
      <c r="Q10" s="25"/>
      <c r="R10" s="25"/>
      <c r="S10" s="25"/>
      <c r="T10" s="26"/>
      <c r="U10" s="26"/>
      <c r="V10" s="26"/>
      <c r="W10" s="26"/>
      <c r="X10" s="26"/>
      <c r="Y10" s="31"/>
      <c r="Z10" s="25"/>
      <c r="AA10" s="25"/>
      <c r="AB10" s="25"/>
      <c r="AC10" s="26"/>
      <c r="AD10" s="26"/>
      <c r="AE10" s="27"/>
      <c r="AF10" s="27"/>
      <c r="AG10" s="28" t="n">
        <f aca="false">-SUM(N10:AF10)</f>
        <v>-1070.7</v>
      </c>
      <c r="AH10" s="29" t="n">
        <f aca="false">SUM(H10:K10)+AG10+O10</f>
        <v>0</v>
      </c>
    </row>
    <row r="11" s="30" customFormat="true" ht="21" hidden="false" customHeight="true" outlineLevel="0" collapsed="false">
      <c r="A11" s="18" t="n">
        <v>43192</v>
      </c>
      <c r="B11" s="19"/>
      <c r="C11" s="20" t="s">
        <v>63</v>
      </c>
      <c r="D11" s="20" t="s">
        <v>64</v>
      </c>
      <c r="E11" s="20" t="s">
        <v>65</v>
      </c>
      <c r="F11" s="21" t="n">
        <v>105198</v>
      </c>
      <c r="G11" s="22" t="s">
        <v>397</v>
      </c>
      <c r="H11" s="23"/>
      <c r="I11" s="23"/>
      <c r="J11" s="23"/>
      <c r="K11" s="23" t="n">
        <f aca="false">2460.49+295.26</f>
        <v>2755.75</v>
      </c>
      <c r="L11" s="24"/>
      <c r="M11" s="25" t="n">
        <f aca="false">SUM(H11:J11,K11/1.12)</f>
        <v>2460.49107142857</v>
      </c>
      <c r="N11" s="25" t="n">
        <f aca="false">K11/1.12*0.12</f>
        <v>295.258928571428</v>
      </c>
      <c r="O11" s="25" t="n">
        <f aca="false">-SUM(I11:J11,K11/1.12)*L11</f>
        <v>-0</v>
      </c>
      <c r="P11" s="25" t="n">
        <v>2460.49</v>
      </c>
      <c r="Q11" s="25"/>
      <c r="R11" s="25"/>
      <c r="S11" s="25"/>
      <c r="T11" s="26"/>
      <c r="U11" s="26"/>
      <c r="V11" s="26"/>
      <c r="W11" s="26"/>
      <c r="X11" s="26"/>
      <c r="Y11" s="31"/>
      <c r="Z11" s="25"/>
      <c r="AA11" s="25"/>
      <c r="AB11" s="25"/>
      <c r="AC11" s="26"/>
      <c r="AD11" s="26"/>
      <c r="AE11" s="27"/>
      <c r="AF11" s="27"/>
      <c r="AG11" s="28" t="n">
        <f aca="false">-SUM(N11:AF11)</f>
        <v>-2755.74892857143</v>
      </c>
      <c r="AH11" s="29" t="n">
        <f aca="false">SUM(H11:K11)+AG11+O11</f>
        <v>0.00107142857177678</v>
      </c>
    </row>
    <row r="12" s="30" customFormat="true" ht="18.75" hidden="false" customHeight="true" outlineLevel="0" collapsed="false">
      <c r="A12" s="18" t="n">
        <v>43192</v>
      </c>
      <c r="B12" s="19"/>
      <c r="C12" s="20" t="s">
        <v>398</v>
      </c>
      <c r="D12" s="20" t="s">
        <v>60</v>
      </c>
      <c r="E12" s="20" t="s">
        <v>399</v>
      </c>
      <c r="F12" s="21" t="n">
        <v>636377</v>
      </c>
      <c r="G12" s="22" t="s">
        <v>244</v>
      </c>
      <c r="H12" s="23"/>
      <c r="I12" s="23"/>
      <c r="J12" s="23"/>
      <c r="K12" s="23" t="n">
        <v>860</v>
      </c>
      <c r="L12" s="24"/>
      <c r="M12" s="25" t="n">
        <f aca="false">SUM(H12:J12,K12/1.12)</f>
        <v>767.857142857143</v>
      </c>
      <c r="N12" s="25" t="n">
        <f aca="false">K12/1.12*0.12</f>
        <v>92.1428571428571</v>
      </c>
      <c r="O12" s="25" t="n">
        <f aca="false">-SUM(I12:J12,K12/1.12)*L12</f>
        <v>-0</v>
      </c>
      <c r="P12" s="25"/>
      <c r="Q12" s="25"/>
      <c r="R12" s="25"/>
      <c r="S12" s="25"/>
      <c r="T12" s="26" t="n">
        <v>767.86</v>
      </c>
      <c r="U12" s="26"/>
      <c r="V12" s="26"/>
      <c r="W12" s="26"/>
      <c r="X12" s="26"/>
      <c r="Y12" s="31"/>
      <c r="Z12" s="25"/>
      <c r="AA12" s="25"/>
      <c r="AB12" s="25"/>
      <c r="AC12" s="26"/>
      <c r="AD12" s="26"/>
      <c r="AE12" s="27"/>
      <c r="AF12" s="27"/>
      <c r="AG12" s="28" t="n">
        <f aca="false">-SUM(N12:AF12)</f>
        <v>-860.002857142857</v>
      </c>
      <c r="AH12" s="29" t="n">
        <f aca="false">SUM(H12:K12)+AG12+O12</f>
        <v>-0.00285714285712402</v>
      </c>
    </row>
    <row r="13" s="30" customFormat="true" ht="18.75" hidden="false" customHeight="true" outlineLevel="0" collapsed="false">
      <c r="A13" s="18" t="n">
        <v>43193</v>
      </c>
      <c r="B13" s="19"/>
      <c r="C13" s="20" t="s">
        <v>277</v>
      </c>
      <c r="D13" s="20" t="s">
        <v>52</v>
      </c>
      <c r="E13" s="20" t="s">
        <v>278</v>
      </c>
      <c r="F13" s="21" t="n">
        <v>28994</v>
      </c>
      <c r="G13" s="22" t="s">
        <v>357</v>
      </c>
      <c r="H13" s="23"/>
      <c r="I13" s="23"/>
      <c r="J13" s="23"/>
      <c r="K13" s="23" t="n">
        <v>416.75</v>
      </c>
      <c r="L13" s="24"/>
      <c r="M13" s="25" t="n">
        <f aca="false">SUM(H13:J13,K13/1.12)</f>
        <v>372.098214285714</v>
      </c>
      <c r="N13" s="25" t="n">
        <f aca="false">K13/1.12*0.12</f>
        <v>44.6517857142857</v>
      </c>
      <c r="O13" s="25" t="n">
        <f aca="false">-SUM(I13:J13,K13/1.12)*L13</f>
        <v>-0</v>
      </c>
      <c r="P13" s="25" t="n">
        <v>372.1</v>
      </c>
      <c r="Q13" s="25"/>
      <c r="R13" s="25"/>
      <c r="S13" s="25"/>
      <c r="T13" s="26"/>
      <c r="U13" s="26"/>
      <c r="V13" s="26"/>
      <c r="W13" s="26"/>
      <c r="X13" s="26"/>
      <c r="Y13" s="31"/>
      <c r="Z13" s="25"/>
      <c r="AA13" s="25"/>
      <c r="AB13" s="25"/>
      <c r="AC13" s="26"/>
      <c r="AD13" s="26"/>
      <c r="AE13" s="27"/>
      <c r="AF13" s="27"/>
      <c r="AG13" s="28" t="n">
        <f aca="false">-SUM(N13:AF13)</f>
        <v>-416.751785714286</v>
      </c>
      <c r="AH13" s="29" t="n">
        <f aca="false">SUM(H13:K13)+AG13+O13</f>
        <v>-0.00178571428574514</v>
      </c>
    </row>
    <row r="14" s="30" customFormat="true" ht="18.75" hidden="false" customHeight="true" outlineLevel="0" collapsed="false">
      <c r="A14" s="18" t="n">
        <v>43193</v>
      </c>
      <c r="B14" s="19"/>
      <c r="C14" s="20" t="s">
        <v>400</v>
      </c>
      <c r="D14" s="20" t="s">
        <v>401</v>
      </c>
      <c r="E14" s="20" t="s">
        <v>402</v>
      </c>
      <c r="F14" s="21" t="n">
        <v>1208</v>
      </c>
      <c r="G14" s="22" t="s">
        <v>403</v>
      </c>
      <c r="H14" s="23"/>
      <c r="I14" s="23"/>
      <c r="J14" s="23"/>
      <c r="K14" s="23" t="n">
        <v>1565.2</v>
      </c>
      <c r="L14" s="24"/>
      <c r="M14" s="25" t="n">
        <f aca="false">SUM(H14:J14,K14/1.12)</f>
        <v>1397.5</v>
      </c>
      <c r="N14" s="25" t="n">
        <f aca="false">K14/1.12*0.12</f>
        <v>167.7</v>
      </c>
      <c r="O14" s="25" t="n">
        <f aca="false">-SUM(I14:J14,K14/1.12)*L14</f>
        <v>-0</v>
      </c>
      <c r="P14" s="25"/>
      <c r="Q14" s="25"/>
      <c r="R14" s="25"/>
      <c r="S14" s="25"/>
      <c r="T14" s="26"/>
      <c r="U14" s="26"/>
      <c r="V14" s="26"/>
      <c r="W14" s="26"/>
      <c r="X14" s="26"/>
      <c r="Y14" s="31" t="n">
        <v>1397.5</v>
      </c>
      <c r="Z14" s="25"/>
      <c r="AA14" s="25"/>
      <c r="AB14" s="25"/>
      <c r="AC14" s="26"/>
      <c r="AD14" s="26"/>
      <c r="AE14" s="27"/>
      <c r="AF14" s="27"/>
      <c r="AG14" s="28" t="n">
        <f aca="false">-SUM(N14:AF14)</f>
        <v>-1565.2</v>
      </c>
      <c r="AH14" s="29" t="n">
        <f aca="false">SUM(H14:K14)+AG14+O14</f>
        <v>0</v>
      </c>
    </row>
    <row r="15" s="30" customFormat="true" ht="18.75" hidden="false" customHeight="true" outlineLevel="0" collapsed="false">
      <c r="A15" s="18" t="n">
        <v>43193</v>
      </c>
      <c r="B15" s="19"/>
      <c r="C15" s="20" t="s">
        <v>96</v>
      </c>
      <c r="D15" s="20"/>
      <c r="E15" s="20"/>
      <c r="F15" s="21"/>
      <c r="G15" s="22" t="s">
        <v>404</v>
      </c>
      <c r="H15" s="23" t="n">
        <v>140</v>
      </c>
      <c r="I15" s="23"/>
      <c r="J15" s="23"/>
      <c r="K15" s="23"/>
      <c r="L15" s="24"/>
      <c r="M15" s="25" t="n">
        <f aca="false">SUM(H15:J15,K15/1.12)</f>
        <v>140</v>
      </c>
      <c r="N15" s="25" t="n">
        <f aca="false">K15/1.12*0.12</f>
        <v>0</v>
      </c>
      <c r="O15" s="25" t="n">
        <f aca="false">-SUM(I15:J15,K15/1.12)*L15</f>
        <v>-0</v>
      </c>
      <c r="P15" s="25"/>
      <c r="Q15" s="25"/>
      <c r="R15" s="25"/>
      <c r="S15" s="25"/>
      <c r="T15" s="26"/>
      <c r="U15" s="26"/>
      <c r="V15" s="26"/>
      <c r="W15" s="26"/>
      <c r="X15" s="26"/>
      <c r="Y15" s="31"/>
      <c r="Z15" s="25"/>
      <c r="AA15" s="25" t="n">
        <v>140</v>
      </c>
      <c r="AB15" s="25"/>
      <c r="AC15" s="26"/>
      <c r="AD15" s="26"/>
      <c r="AE15" s="27"/>
      <c r="AF15" s="27"/>
      <c r="AG15" s="28" t="n">
        <f aca="false">-SUM(N15:AF15)</f>
        <v>-140</v>
      </c>
      <c r="AH15" s="29" t="n">
        <f aca="false">SUM(H15:K15)+AG15+O15</f>
        <v>0</v>
      </c>
    </row>
    <row r="16" s="30" customFormat="true" ht="18.75" hidden="false" customHeight="true" outlineLevel="0" collapsed="false">
      <c r="A16" s="18" t="n">
        <v>43194</v>
      </c>
      <c r="B16" s="19"/>
      <c r="C16" s="20" t="s">
        <v>277</v>
      </c>
      <c r="D16" s="20" t="s">
        <v>52</v>
      </c>
      <c r="E16" s="20" t="s">
        <v>278</v>
      </c>
      <c r="F16" s="21" t="n">
        <v>31257</v>
      </c>
      <c r="G16" s="22" t="s">
        <v>159</v>
      </c>
      <c r="H16" s="23"/>
      <c r="I16" s="23"/>
      <c r="J16" s="23"/>
      <c r="K16" s="23" t="n">
        <v>465</v>
      </c>
      <c r="L16" s="24"/>
      <c r="M16" s="25" t="n">
        <f aca="false">SUM(H16:J16,K16/1.12)</f>
        <v>415.178571428571</v>
      </c>
      <c r="N16" s="25" t="n">
        <f aca="false">K16/1.12*0.12</f>
        <v>49.8214285714286</v>
      </c>
      <c r="O16" s="25" t="n">
        <f aca="false">-SUM(I16:J16,K16/1.12)*L16</f>
        <v>-0</v>
      </c>
      <c r="P16" s="25" t="n">
        <v>415.18</v>
      </c>
      <c r="Q16" s="25"/>
      <c r="R16" s="25"/>
      <c r="S16" s="25"/>
      <c r="T16" s="26"/>
      <c r="U16" s="26"/>
      <c r="V16" s="26"/>
      <c r="W16" s="26"/>
      <c r="X16" s="26"/>
      <c r="Y16" s="31"/>
      <c r="Z16" s="25"/>
      <c r="AA16" s="25"/>
      <c r="AB16" s="25"/>
      <c r="AC16" s="26"/>
      <c r="AD16" s="26"/>
      <c r="AE16" s="27"/>
      <c r="AF16" s="27"/>
      <c r="AG16" s="28" t="n">
        <f aca="false">-SUM(N16:AF16)</f>
        <v>-465.001428571429</v>
      </c>
      <c r="AH16" s="29" t="n">
        <f aca="false">SUM(H16:K16)+AG16+O16</f>
        <v>-0.00142857142856201</v>
      </c>
    </row>
    <row r="17" s="30" customFormat="true" ht="18.75" hidden="false" customHeight="true" outlineLevel="0" collapsed="false">
      <c r="A17" s="18" t="n">
        <v>43194</v>
      </c>
      <c r="B17" s="19"/>
      <c r="C17" s="20" t="s">
        <v>398</v>
      </c>
      <c r="D17" s="20" t="s">
        <v>60</v>
      </c>
      <c r="E17" s="20" t="s">
        <v>399</v>
      </c>
      <c r="F17" s="21" t="n">
        <v>6673330</v>
      </c>
      <c r="G17" s="22" t="s">
        <v>405</v>
      </c>
      <c r="H17" s="23"/>
      <c r="I17" s="23"/>
      <c r="J17" s="23"/>
      <c r="K17" s="23" t="n">
        <v>49.75</v>
      </c>
      <c r="L17" s="24"/>
      <c r="M17" s="25" t="n">
        <f aca="false">SUM(H17:J17,K17/1.12)</f>
        <v>44.4196428571429</v>
      </c>
      <c r="N17" s="25" t="n">
        <f aca="false">K17/1.12*0.12</f>
        <v>5.33035714285714</v>
      </c>
      <c r="O17" s="25" t="n">
        <f aca="false">-SUM(I17:J17,K17/1.12)*L17</f>
        <v>-0</v>
      </c>
      <c r="P17" s="25"/>
      <c r="Q17" s="25"/>
      <c r="R17" s="25"/>
      <c r="S17" s="25"/>
      <c r="T17" s="26" t="n">
        <v>44.42</v>
      </c>
      <c r="U17" s="26"/>
      <c r="V17" s="26"/>
      <c r="W17" s="26"/>
      <c r="X17" s="26"/>
      <c r="Y17" s="31"/>
      <c r="Z17" s="25"/>
      <c r="AA17" s="25"/>
      <c r="AB17" s="25"/>
      <c r="AC17" s="26"/>
      <c r="AD17" s="26"/>
      <c r="AE17" s="27"/>
      <c r="AF17" s="27"/>
      <c r="AG17" s="28" t="n">
        <f aca="false">-SUM(N17:AF17)</f>
        <v>-49.7503571428571</v>
      </c>
      <c r="AH17" s="29" t="n">
        <f aca="false">SUM(H17:K17)+AG17+O17</f>
        <v>-0.000357142857140502</v>
      </c>
    </row>
    <row r="18" s="30" customFormat="true" ht="18.75" hidden="false" customHeight="true" outlineLevel="0" collapsed="false">
      <c r="A18" s="18" t="n">
        <v>43196</v>
      </c>
      <c r="B18" s="19"/>
      <c r="C18" s="20" t="s">
        <v>277</v>
      </c>
      <c r="D18" s="20" t="s">
        <v>52</v>
      </c>
      <c r="E18" s="20" t="s">
        <v>278</v>
      </c>
      <c r="F18" s="21" t="n">
        <v>29725</v>
      </c>
      <c r="G18" s="22" t="s">
        <v>406</v>
      </c>
      <c r="H18" s="23"/>
      <c r="I18" s="23"/>
      <c r="J18" s="23"/>
      <c r="K18" s="23" t="n">
        <v>78.39</v>
      </c>
      <c r="L18" s="24"/>
      <c r="M18" s="25" t="n">
        <f aca="false">SUM(H18:J18,K18/1.12)</f>
        <v>69.9910714285714</v>
      </c>
      <c r="N18" s="25" t="n">
        <f aca="false">K18/1.12*0.12</f>
        <v>8.39892857142857</v>
      </c>
      <c r="O18" s="25" t="n">
        <f aca="false">-SUM(I18:J18,K18/1.12)*L18</f>
        <v>-0</v>
      </c>
      <c r="P18" s="25" t="n">
        <v>69.99</v>
      </c>
      <c r="Q18" s="25"/>
      <c r="R18" s="25"/>
      <c r="S18" s="25"/>
      <c r="T18" s="26"/>
      <c r="U18" s="26"/>
      <c r="V18" s="26"/>
      <c r="W18" s="26"/>
      <c r="X18" s="26"/>
      <c r="Y18" s="31"/>
      <c r="Z18" s="25"/>
      <c r="AA18" s="25"/>
      <c r="AB18" s="25"/>
      <c r="AC18" s="26"/>
      <c r="AD18" s="26"/>
      <c r="AE18" s="27"/>
      <c r="AF18" s="27"/>
      <c r="AG18" s="28" t="n">
        <f aca="false">-SUM(N18:AF18)</f>
        <v>-78.3889285714286</v>
      </c>
      <c r="AH18" s="29" t="n">
        <f aca="false">SUM(H18:K18)+AG18+O18</f>
        <v>0.00107142857143572</v>
      </c>
    </row>
    <row r="19" s="46" customFormat="true" ht="19.5" hidden="false" customHeight="true" outlineLevel="0" collapsed="false">
      <c r="A19" s="33" t="n">
        <v>43196</v>
      </c>
      <c r="B19" s="34"/>
      <c r="C19" s="68" t="s">
        <v>68</v>
      </c>
      <c r="D19" s="68"/>
      <c r="E19" s="68"/>
      <c r="F19" s="37"/>
      <c r="G19" s="38"/>
      <c r="H19" s="39" t="n">
        <v>50</v>
      </c>
      <c r="I19" s="39"/>
      <c r="J19" s="39"/>
      <c r="K19" s="39"/>
      <c r="L19" s="40"/>
      <c r="M19" s="41" t="n">
        <f aca="false">SUM(H19:J19,K19/1.12)</f>
        <v>50</v>
      </c>
      <c r="N19" s="41" t="n">
        <f aca="false">K19/1.12*0.12</f>
        <v>0</v>
      </c>
      <c r="O19" s="41" t="n">
        <f aca="false">-SUM(I19:J19,K19/1.12)*L19</f>
        <v>-0</v>
      </c>
      <c r="P19" s="41"/>
      <c r="Q19" s="41"/>
      <c r="R19" s="41"/>
      <c r="S19" s="41"/>
      <c r="T19" s="42"/>
      <c r="U19" s="42"/>
      <c r="V19" s="42"/>
      <c r="W19" s="42"/>
      <c r="X19" s="42"/>
      <c r="Y19" s="41"/>
      <c r="Z19" s="41"/>
      <c r="AA19" s="41" t="n">
        <v>50</v>
      </c>
      <c r="AB19" s="41"/>
      <c r="AC19" s="42"/>
      <c r="AD19" s="42"/>
      <c r="AE19" s="43"/>
      <c r="AF19" s="43"/>
      <c r="AG19" s="44" t="n">
        <f aca="false">-SUM(N19:AF19)</f>
        <v>-50</v>
      </c>
      <c r="AH19" s="45" t="n">
        <f aca="false">SUM(H19:K19)+AG19+O19</f>
        <v>0</v>
      </c>
    </row>
    <row r="20" s="30" customFormat="true" ht="21.75" hidden="false" customHeight="true" outlineLevel="0" collapsed="false">
      <c r="A20" s="18" t="n">
        <v>43197</v>
      </c>
      <c r="B20" s="19"/>
      <c r="C20" s="20" t="s">
        <v>63</v>
      </c>
      <c r="D20" s="20" t="s">
        <v>64</v>
      </c>
      <c r="E20" s="20" t="s">
        <v>65</v>
      </c>
      <c r="F20" s="21" t="n">
        <v>112540</v>
      </c>
      <c r="G20" s="21" t="s">
        <v>407</v>
      </c>
      <c r="H20" s="23"/>
      <c r="I20" s="23"/>
      <c r="J20" s="23"/>
      <c r="K20" s="23" t="n">
        <v>1074.9</v>
      </c>
      <c r="L20" s="24"/>
      <c r="M20" s="25" t="n">
        <f aca="false">SUM(H20:J20,K20/1.12)</f>
        <v>959.732142857143</v>
      </c>
      <c r="N20" s="25" t="n">
        <f aca="false">K20/1.12*0.12</f>
        <v>115.167857142857</v>
      </c>
      <c r="O20" s="25" t="n">
        <f aca="false">-SUM(I20:J20,K20/1.12)*L20</f>
        <v>-0</v>
      </c>
      <c r="P20" s="25" t="n">
        <v>959.73</v>
      </c>
      <c r="Q20" s="25"/>
      <c r="R20" s="25"/>
      <c r="S20" s="25"/>
      <c r="T20" s="26"/>
      <c r="U20" s="26"/>
      <c r="V20" s="26"/>
      <c r="W20" s="26"/>
      <c r="X20" s="26"/>
      <c r="Y20" s="31"/>
      <c r="Z20" s="25"/>
      <c r="AA20" s="25"/>
      <c r="AB20" s="25"/>
      <c r="AC20" s="25"/>
      <c r="AD20" s="25"/>
      <c r="AE20" s="25"/>
      <c r="AF20" s="25"/>
      <c r="AG20" s="25" t="n">
        <f aca="false">-SUM(N20:AF20)</f>
        <v>-1074.89785714286</v>
      </c>
      <c r="AH20" s="29" t="n">
        <f aca="false">SUM(H20:K20)+AG20+O20</f>
        <v>0.00214285714287143</v>
      </c>
    </row>
    <row r="21" s="30" customFormat="true" ht="18.75" hidden="false" customHeight="true" outlineLevel="0" collapsed="false">
      <c r="A21" s="18" t="n">
        <v>43200</v>
      </c>
      <c r="B21" s="19"/>
      <c r="C21" s="20" t="s">
        <v>398</v>
      </c>
      <c r="D21" s="20" t="s">
        <v>60</v>
      </c>
      <c r="E21" s="20" t="s">
        <v>399</v>
      </c>
      <c r="F21" s="21" t="n">
        <v>668277</v>
      </c>
      <c r="G21" s="22" t="s">
        <v>408</v>
      </c>
      <c r="H21" s="23"/>
      <c r="I21" s="23"/>
      <c r="J21" s="23"/>
      <c r="K21" s="23" t="n">
        <v>417.25</v>
      </c>
      <c r="L21" s="24"/>
      <c r="M21" s="25" t="n">
        <f aca="false">SUM(H21:J21,K21/1.12)</f>
        <v>372.544642857143</v>
      </c>
      <c r="N21" s="25" t="n">
        <f aca="false">K21/1.12*0.12</f>
        <v>44.7053571428571</v>
      </c>
      <c r="O21" s="25" t="n">
        <f aca="false">-SUM(I21:J21,K21/1.12)*L21</f>
        <v>-0</v>
      </c>
      <c r="P21" s="25"/>
      <c r="Q21" s="25"/>
      <c r="R21" s="25"/>
      <c r="S21" s="25"/>
      <c r="T21" s="26" t="n">
        <v>372.54</v>
      </c>
      <c r="U21" s="26"/>
      <c r="V21" s="26"/>
      <c r="W21" s="26"/>
      <c r="X21" s="26"/>
      <c r="Y21" s="31"/>
      <c r="Z21" s="25"/>
      <c r="AA21" s="25"/>
      <c r="AB21" s="25"/>
      <c r="AC21" s="25"/>
      <c r="AD21" s="25"/>
      <c r="AE21" s="25"/>
      <c r="AF21" s="25"/>
      <c r="AG21" s="25" t="n">
        <f aca="false">-SUM(N21:AF21)</f>
        <v>-417.245357142857</v>
      </c>
      <c r="AH21" s="29" t="n">
        <f aca="false">SUM(H21:K21)+AG21+O21</f>
        <v>0.00464285714281232</v>
      </c>
    </row>
    <row r="22" s="30" customFormat="true" ht="19.5" hidden="false" customHeight="true" outlineLevel="0" collapsed="false">
      <c r="A22" s="18" t="n">
        <v>43201</v>
      </c>
      <c r="B22" s="19"/>
      <c r="C22" s="20" t="s">
        <v>277</v>
      </c>
      <c r="D22" s="20" t="s">
        <v>52</v>
      </c>
      <c r="E22" s="20" t="s">
        <v>278</v>
      </c>
      <c r="F22" s="21" t="n">
        <v>31238</v>
      </c>
      <c r="G22" s="22" t="s">
        <v>409</v>
      </c>
      <c r="H22" s="23"/>
      <c r="I22" s="23"/>
      <c r="J22" s="23"/>
      <c r="K22" s="23" t="n">
        <v>28.5</v>
      </c>
      <c r="L22" s="24"/>
      <c r="M22" s="25" t="n">
        <f aca="false">SUM(H22:J22,K22/1.12)</f>
        <v>25.4464285714286</v>
      </c>
      <c r="N22" s="25" t="n">
        <f aca="false">K22/1.12*0.12</f>
        <v>3.05357142857143</v>
      </c>
      <c r="O22" s="25" t="n">
        <f aca="false">-SUM(I22:J22,K22/1.12)*L22</f>
        <v>-0</v>
      </c>
      <c r="P22" s="25"/>
      <c r="Q22" s="25"/>
      <c r="R22" s="25" t="n">
        <v>25.45</v>
      </c>
      <c r="S22" s="25"/>
      <c r="T22" s="26"/>
      <c r="U22" s="26"/>
      <c r="V22" s="26"/>
      <c r="W22" s="26"/>
      <c r="X22" s="26"/>
      <c r="Y22" s="31"/>
      <c r="Z22" s="25"/>
      <c r="AA22" s="25"/>
      <c r="AB22" s="25"/>
      <c r="AC22" s="25"/>
      <c r="AD22" s="25"/>
      <c r="AE22" s="25"/>
      <c r="AF22" s="25"/>
      <c r="AG22" s="25" t="n">
        <f aca="false">-SUM(N22:AF22)</f>
        <v>-28.5035714285714</v>
      </c>
      <c r="AH22" s="29" t="n">
        <f aca="false">SUM(H22:K22)+AG22+O22</f>
        <v>-0.00357142857142634</v>
      </c>
    </row>
    <row r="23" s="30" customFormat="true" ht="21.75" hidden="false" customHeight="true" outlineLevel="0" collapsed="false">
      <c r="A23" s="18" t="n">
        <v>43201</v>
      </c>
      <c r="B23" s="19"/>
      <c r="C23" s="20" t="s">
        <v>410</v>
      </c>
      <c r="D23" s="20" t="s">
        <v>411</v>
      </c>
      <c r="E23" s="20" t="s">
        <v>120</v>
      </c>
      <c r="F23" s="21" t="n">
        <v>264352</v>
      </c>
      <c r="G23" s="22" t="s">
        <v>412</v>
      </c>
      <c r="H23" s="23"/>
      <c r="I23" s="23"/>
      <c r="J23" s="23"/>
      <c r="K23" s="23" t="n">
        <v>49.5</v>
      </c>
      <c r="L23" s="24"/>
      <c r="M23" s="25" t="n">
        <f aca="false">SUM(H23:J23,K23/1.12)</f>
        <v>44.1964285714286</v>
      </c>
      <c r="N23" s="25" t="n">
        <f aca="false">K23/1.12*0.12</f>
        <v>5.30357142857143</v>
      </c>
      <c r="O23" s="25" t="n">
        <f aca="false">-SUM(I23:J23,K23/1.12)*L23</f>
        <v>-0</v>
      </c>
      <c r="P23" s="25"/>
      <c r="Q23" s="25"/>
      <c r="R23" s="25"/>
      <c r="S23" s="25"/>
      <c r="T23" s="26"/>
      <c r="U23" s="26"/>
      <c r="V23" s="26"/>
      <c r="W23" s="26"/>
      <c r="X23" s="26"/>
      <c r="Y23" s="31" t="n">
        <v>44.2</v>
      </c>
      <c r="Z23" s="25"/>
      <c r="AA23" s="25"/>
      <c r="AB23" s="25"/>
      <c r="AC23" s="25"/>
      <c r="AD23" s="25"/>
      <c r="AE23" s="25"/>
      <c r="AF23" s="25"/>
      <c r="AG23" s="25" t="n">
        <f aca="false">-SUM(N23:AF23)</f>
        <v>-49.5035714285714</v>
      </c>
      <c r="AH23" s="29" t="n">
        <f aca="false">SUM(H23:K23)+AG23+O23</f>
        <v>-0.00357142857143344</v>
      </c>
    </row>
    <row r="24" s="30" customFormat="true" ht="19.5" hidden="false" customHeight="true" outlineLevel="0" collapsed="false">
      <c r="A24" s="18" t="n">
        <v>43202</v>
      </c>
      <c r="B24" s="19"/>
      <c r="C24" s="20" t="s">
        <v>63</v>
      </c>
      <c r="D24" s="20" t="s">
        <v>64</v>
      </c>
      <c r="E24" s="20" t="s">
        <v>65</v>
      </c>
      <c r="F24" s="21" t="n">
        <v>50123</v>
      </c>
      <c r="G24" s="22" t="s">
        <v>413</v>
      </c>
      <c r="H24" s="23"/>
      <c r="I24" s="23"/>
      <c r="J24" s="23"/>
      <c r="K24" s="23" t="n">
        <v>1070</v>
      </c>
      <c r="L24" s="24"/>
      <c r="M24" s="25" t="n">
        <f aca="false">SUM(H24:J24,K24/1.12)</f>
        <v>955.357142857143</v>
      </c>
      <c r="N24" s="25" t="n">
        <f aca="false">K24/1.12*0.12</f>
        <v>114.642857142857</v>
      </c>
      <c r="O24" s="25" t="n">
        <f aca="false">-SUM(I24:J24,K24/1.12)*L24</f>
        <v>-0</v>
      </c>
      <c r="P24" s="25"/>
      <c r="Q24" s="25"/>
      <c r="R24" s="25"/>
      <c r="S24" s="25"/>
      <c r="T24" s="26"/>
      <c r="U24" s="26"/>
      <c r="V24" s="26"/>
      <c r="W24" s="26"/>
      <c r="X24" s="26"/>
      <c r="Y24" s="31" t="n">
        <v>955.36</v>
      </c>
      <c r="Z24" s="25"/>
      <c r="AA24" s="25"/>
      <c r="AB24" s="25"/>
      <c r="AC24" s="25"/>
      <c r="AD24" s="25"/>
      <c r="AE24" s="25"/>
      <c r="AF24" s="25"/>
      <c r="AG24" s="25" t="n">
        <f aca="false">-SUM(N24:AF24)</f>
        <v>-1070.00285714286</v>
      </c>
      <c r="AH24" s="29" t="n">
        <f aca="false">SUM(H24:K24)+AG24+O24</f>
        <v>-0.0028571428572377</v>
      </c>
    </row>
    <row r="25" s="30" customFormat="true" ht="22.5" hidden="false" customHeight="true" outlineLevel="0" collapsed="false">
      <c r="A25" s="18" t="n">
        <v>43202</v>
      </c>
      <c r="B25" s="19"/>
      <c r="C25" s="20" t="s">
        <v>63</v>
      </c>
      <c r="D25" s="20" t="s">
        <v>64</v>
      </c>
      <c r="E25" s="20" t="s">
        <v>65</v>
      </c>
      <c r="F25" s="21" t="n">
        <v>81127</v>
      </c>
      <c r="G25" s="22" t="s">
        <v>414</v>
      </c>
      <c r="H25" s="23"/>
      <c r="I25" s="23"/>
      <c r="J25" s="23" t="n">
        <v>542.8</v>
      </c>
      <c r="K25" s="23"/>
      <c r="L25" s="24"/>
      <c r="M25" s="25" t="n">
        <f aca="false">SUM(H25:J25,K25/1.12)</f>
        <v>542.8</v>
      </c>
      <c r="N25" s="25" t="n">
        <f aca="false">K25/1.12*0.12</f>
        <v>0</v>
      </c>
      <c r="O25" s="25" t="n">
        <f aca="false">-SUM(I25:J25,K25/1.12)*L25</f>
        <v>-0</v>
      </c>
      <c r="P25" s="25" t="n">
        <v>542.8</v>
      </c>
      <c r="Q25" s="25"/>
      <c r="R25" s="25"/>
      <c r="S25" s="25"/>
      <c r="T25" s="26"/>
      <c r="U25" s="26"/>
      <c r="V25" s="26"/>
      <c r="W25" s="26"/>
      <c r="X25" s="26"/>
      <c r="Y25" s="31"/>
      <c r="Z25" s="25"/>
      <c r="AA25" s="25"/>
      <c r="AB25" s="25"/>
      <c r="AC25" s="25"/>
      <c r="AD25" s="25"/>
      <c r="AE25" s="25"/>
      <c r="AF25" s="25"/>
      <c r="AG25" s="25" t="n">
        <f aca="false">-SUM(N25:AF25)</f>
        <v>-542.8</v>
      </c>
      <c r="AH25" s="29" t="n">
        <f aca="false">SUM(H25:K25)+AG25+O25</f>
        <v>0</v>
      </c>
    </row>
    <row r="26" s="30" customFormat="true" ht="19.5" hidden="false" customHeight="true" outlineLevel="0" collapsed="false">
      <c r="A26" s="18" t="n">
        <v>43202</v>
      </c>
      <c r="B26" s="19"/>
      <c r="C26" s="20" t="s">
        <v>63</v>
      </c>
      <c r="D26" s="20" t="s">
        <v>64</v>
      </c>
      <c r="E26" s="20" t="s">
        <v>65</v>
      </c>
      <c r="F26" s="21" t="n">
        <v>81127</v>
      </c>
      <c r="G26" s="22" t="s">
        <v>415</v>
      </c>
      <c r="H26" s="23"/>
      <c r="I26" s="23"/>
      <c r="J26" s="23"/>
      <c r="K26" s="23" t="n">
        <f aca="false">179.38+21.53</f>
        <v>200.91</v>
      </c>
      <c r="L26" s="24"/>
      <c r="M26" s="25" t="n">
        <f aca="false">SUM(H26:J26,K26/1.12)</f>
        <v>179.383928571429</v>
      </c>
      <c r="N26" s="25" t="n">
        <f aca="false">K26/1.12*0.12</f>
        <v>21.5260714285714</v>
      </c>
      <c r="O26" s="25" t="n">
        <f aca="false">-SUM(I26:J26,K26/1.12)*L26</f>
        <v>-0</v>
      </c>
      <c r="P26" s="25" t="n">
        <v>179.38</v>
      </c>
      <c r="Q26" s="25"/>
      <c r="R26" s="25"/>
      <c r="S26" s="25"/>
      <c r="T26" s="26"/>
      <c r="U26" s="26"/>
      <c r="V26" s="26"/>
      <c r="W26" s="26"/>
      <c r="X26" s="26"/>
      <c r="Y26" s="31"/>
      <c r="Z26" s="25"/>
      <c r="AA26" s="25"/>
      <c r="AB26" s="25"/>
      <c r="AC26" s="25"/>
      <c r="AD26" s="25"/>
      <c r="AE26" s="25"/>
      <c r="AF26" s="25"/>
      <c r="AG26" s="25" t="n">
        <f aca="false">-SUM(N26:AF26)</f>
        <v>-200.906071428571</v>
      </c>
      <c r="AH26" s="29" t="n">
        <f aca="false">SUM(H26:K26)+AG26+O26</f>
        <v>0.00392857142858816</v>
      </c>
    </row>
    <row r="27" s="30" customFormat="true" ht="18.75" hidden="false" customHeight="true" outlineLevel="0" collapsed="false">
      <c r="A27" s="18" t="n">
        <v>43202</v>
      </c>
      <c r="B27" s="19"/>
      <c r="C27" s="20" t="s">
        <v>398</v>
      </c>
      <c r="D27" s="20" t="s">
        <v>60</v>
      </c>
      <c r="E27" s="20" t="s">
        <v>399</v>
      </c>
      <c r="F27" s="21" t="n">
        <v>668756</v>
      </c>
      <c r="G27" s="22" t="s">
        <v>416</v>
      </c>
      <c r="H27" s="23"/>
      <c r="I27" s="23"/>
      <c r="J27" s="23"/>
      <c r="K27" s="23" t="n">
        <v>7.5</v>
      </c>
      <c r="L27" s="24"/>
      <c r="M27" s="25" t="n">
        <f aca="false">SUM(H27:J27,K27/1.12)</f>
        <v>6.69642857142857</v>
      </c>
      <c r="N27" s="25" t="n">
        <f aca="false">K27/1.12*0.12</f>
        <v>0.803571428571429</v>
      </c>
      <c r="O27" s="25" t="n">
        <f aca="false">-SUM(I27:J27,K27/1.12)*L27</f>
        <v>-0</v>
      </c>
      <c r="P27" s="25"/>
      <c r="Q27" s="25"/>
      <c r="R27" s="25"/>
      <c r="S27" s="25"/>
      <c r="T27" s="26" t="n">
        <v>6.7</v>
      </c>
      <c r="U27" s="26"/>
      <c r="V27" s="26"/>
      <c r="W27" s="26"/>
      <c r="X27" s="26"/>
      <c r="Y27" s="31"/>
      <c r="Z27" s="25"/>
      <c r="AA27" s="25"/>
      <c r="AB27" s="25"/>
      <c r="AC27" s="25"/>
      <c r="AD27" s="25"/>
      <c r="AE27" s="25"/>
      <c r="AF27" s="25"/>
      <c r="AG27" s="25" t="n">
        <f aca="false">-SUM(N27:AF27)</f>
        <v>-7.50357142857143</v>
      </c>
      <c r="AH27" s="29" t="n">
        <f aca="false">SUM(H27:K27)+AG27+O27</f>
        <v>-0.003571428571429</v>
      </c>
    </row>
    <row r="28" s="30" customFormat="true" ht="26.25" hidden="false" customHeight="true" outlineLevel="0" collapsed="false">
      <c r="A28" s="18" t="n">
        <v>43203</v>
      </c>
      <c r="B28" s="19"/>
      <c r="C28" s="20" t="s">
        <v>417</v>
      </c>
      <c r="D28" s="20"/>
      <c r="E28" s="20"/>
      <c r="F28" s="21"/>
      <c r="G28" s="22" t="s">
        <v>418</v>
      </c>
      <c r="H28" s="23" t="n">
        <v>50</v>
      </c>
      <c r="I28" s="23"/>
      <c r="J28" s="23"/>
      <c r="K28" s="23"/>
      <c r="L28" s="24"/>
      <c r="M28" s="25" t="n">
        <f aca="false">SUM(H28:J28,K28/1.12)</f>
        <v>50</v>
      </c>
      <c r="N28" s="25" t="n">
        <f aca="false">K28/1.12*0.12</f>
        <v>0</v>
      </c>
      <c r="O28" s="25" t="n">
        <f aca="false">-SUM(I28:J28,K28/1.12)*L28</f>
        <v>-0</v>
      </c>
      <c r="P28" s="25"/>
      <c r="Q28" s="25"/>
      <c r="R28" s="25"/>
      <c r="S28" s="25"/>
      <c r="T28" s="26"/>
      <c r="U28" s="26"/>
      <c r="V28" s="26"/>
      <c r="W28" s="26"/>
      <c r="X28" s="26"/>
      <c r="Y28" s="31"/>
      <c r="Z28" s="25"/>
      <c r="AA28" s="25" t="n">
        <v>50</v>
      </c>
      <c r="AB28" s="25"/>
      <c r="AC28" s="26"/>
      <c r="AD28" s="26"/>
      <c r="AE28" s="27"/>
      <c r="AF28" s="27"/>
      <c r="AG28" s="28" t="n">
        <f aca="false">-SUM(N28:AF28)</f>
        <v>-50</v>
      </c>
      <c r="AH28" s="29" t="n">
        <f aca="false">SUM(H28:K28)+AG28+O28</f>
        <v>0</v>
      </c>
    </row>
    <row r="29" s="46" customFormat="true" ht="27" hidden="false" customHeight="true" outlineLevel="0" collapsed="false">
      <c r="A29" s="33" t="n">
        <v>43203</v>
      </c>
      <c r="B29" s="34"/>
      <c r="C29" s="36" t="s">
        <v>68</v>
      </c>
      <c r="D29" s="36"/>
      <c r="E29" s="36"/>
      <c r="F29" s="37"/>
      <c r="G29" s="38" t="s">
        <v>419</v>
      </c>
      <c r="H29" s="39" t="n">
        <v>50</v>
      </c>
      <c r="I29" s="39"/>
      <c r="J29" s="39"/>
      <c r="K29" s="39"/>
      <c r="L29" s="40"/>
      <c r="M29" s="41" t="n">
        <f aca="false">SUM(H29:J29,K29/1.12)</f>
        <v>50</v>
      </c>
      <c r="N29" s="41" t="n">
        <f aca="false">K29/1.12*0.12</f>
        <v>0</v>
      </c>
      <c r="O29" s="41" t="n">
        <f aca="false">-SUM(I29:J29,K29/1.12)*L29</f>
        <v>-0</v>
      </c>
      <c r="P29" s="41"/>
      <c r="Q29" s="41"/>
      <c r="R29" s="41"/>
      <c r="S29" s="41"/>
      <c r="T29" s="42"/>
      <c r="U29" s="42"/>
      <c r="V29" s="42"/>
      <c r="W29" s="42"/>
      <c r="X29" s="42"/>
      <c r="Y29" s="41"/>
      <c r="Z29" s="41"/>
      <c r="AA29" s="41" t="n">
        <v>50</v>
      </c>
      <c r="AB29" s="41"/>
      <c r="AC29" s="42"/>
      <c r="AD29" s="42"/>
      <c r="AE29" s="43"/>
      <c r="AF29" s="43"/>
      <c r="AG29" s="44" t="n">
        <f aca="false">-SUM(N29:AF29)</f>
        <v>-50</v>
      </c>
      <c r="AH29" s="45" t="n">
        <f aca="false">SUM(H29:K29)+AG29+O29</f>
        <v>0</v>
      </c>
    </row>
    <row r="30" s="30" customFormat="true" ht="21.75" hidden="false" customHeight="true" outlineLevel="0" collapsed="false">
      <c r="A30" s="18" t="n">
        <v>43204</v>
      </c>
      <c r="B30" s="19"/>
      <c r="C30" s="20" t="s">
        <v>398</v>
      </c>
      <c r="D30" s="20" t="s">
        <v>60</v>
      </c>
      <c r="E30" s="20" t="s">
        <v>399</v>
      </c>
      <c r="F30" s="21" t="n">
        <v>669083</v>
      </c>
      <c r="G30" s="21" t="s">
        <v>420</v>
      </c>
      <c r="H30" s="23"/>
      <c r="I30" s="23"/>
      <c r="J30" s="23"/>
      <c r="K30" s="23" t="n">
        <v>177.5</v>
      </c>
      <c r="L30" s="24"/>
      <c r="M30" s="25" t="n">
        <f aca="false">SUM(H30:J30,K30/1.12)</f>
        <v>158.482142857143</v>
      </c>
      <c r="N30" s="25" t="n">
        <f aca="false">K30/1.12*0.12</f>
        <v>19.0178571428571</v>
      </c>
      <c r="O30" s="25" t="n">
        <f aca="false">-SUM(I30:J30,K30/1.12)*L30</f>
        <v>-0</v>
      </c>
      <c r="P30" s="25"/>
      <c r="Q30" s="25"/>
      <c r="R30" s="25"/>
      <c r="S30" s="25"/>
      <c r="T30" s="26" t="n">
        <v>158.48</v>
      </c>
      <c r="U30" s="26"/>
      <c r="V30" s="26"/>
      <c r="W30" s="26"/>
      <c r="X30" s="26"/>
      <c r="Y30" s="31"/>
      <c r="Z30" s="25"/>
      <c r="AA30" s="25"/>
      <c r="AB30" s="25"/>
      <c r="AC30" s="25"/>
      <c r="AD30" s="25"/>
      <c r="AE30" s="25"/>
      <c r="AF30" s="25"/>
      <c r="AG30" s="25" t="n">
        <f aca="false">-SUM(N30:AF30)</f>
        <v>-177.497857142857</v>
      </c>
      <c r="AH30" s="29" t="n">
        <f aca="false">SUM(H30:K30)+AG30+O30</f>
        <v>0.00214285714287143</v>
      </c>
    </row>
    <row r="31" s="30" customFormat="true" ht="21.75" hidden="false" customHeight="true" outlineLevel="0" collapsed="false">
      <c r="A31" s="18" t="n">
        <v>43204</v>
      </c>
      <c r="B31" s="19"/>
      <c r="C31" s="20" t="s">
        <v>41</v>
      </c>
      <c r="D31" s="20" t="s">
        <v>88</v>
      </c>
      <c r="E31" s="20" t="s">
        <v>43</v>
      </c>
      <c r="F31" s="21" t="n">
        <v>2381</v>
      </c>
      <c r="G31" s="22" t="s">
        <v>394</v>
      </c>
      <c r="H31" s="23"/>
      <c r="I31" s="23"/>
      <c r="J31" s="23" t="n">
        <v>1925</v>
      </c>
      <c r="K31" s="23"/>
      <c r="L31" s="24"/>
      <c r="M31" s="25" t="n">
        <f aca="false">SUM(H31:J31,K31/1.12)</f>
        <v>1925</v>
      </c>
      <c r="N31" s="25" t="n">
        <f aca="false">K31/1.12*0.12</f>
        <v>0</v>
      </c>
      <c r="O31" s="25" t="n">
        <f aca="false">-SUM(I31:J31,K31/1.12)*L31</f>
        <v>-0</v>
      </c>
      <c r="P31" s="25" t="n">
        <v>1925</v>
      </c>
      <c r="Q31" s="25"/>
      <c r="R31" s="25"/>
      <c r="S31" s="25"/>
      <c r="T31" s="26"/>
      <c r="U31" s="26"/>
      <c r="V31" s="26"/>
      <c r="W31" s="26"/>
      <c r="X31" s="26"/>
      <c r="Y31" s="31"/>
      <c r="Z31" s="25"/>
      <c r="AA31" s="25"/>
      <c r="AB31" s="25"/>
      <c r="AC31" s="25"/>
      <c r="AD31" s="25"/>
      <c r="AE31" s="25"/>
      <c r="AF31" s="25"/>
      <c r="AG31" s="25" t="n">
        <f aca="false">-SUM(N31:AF31)</f>
        <v>-1925</v>
      </c>
      <c r="AH31" s="29" t="n">
        <f aca="false">SUM(H31:K31)+AG31+O31</f>
        <v>0</v>
      </c>
    </row>
    <row r="32" s="30" customFormat="true" ht="21.75" hidden="false" customHeight="true" outlineLevel="0" collapsed="false">
      <c r="A32" s="18" t="n">
        <v>43204</v>
      </c>
      <c r="B32" s="19"/>
      <c r="C32" s="20" t="s">
        <v>45</v>
      </c>
      <c r="D32" s="20"/>
      <c r="E32" s="20"/>
      <c r="F32" s="21"/>
      <c r="G32" s="22" t="s">
        <v>421</v>
      </c>
      <c r="H32" s="23" t="n">
        <v>100</v>
      </c>
      <c r="I32" s="23"/>
      <c r="J32" s="23"/>
      <c r="K32" s="23"/>
      <c r="L32" s="24"/>
      <c r="M32" s="25" t="n">
        <f aca="false">SUM(H32:J32,K32/1.12)</f>
        <v>100</v>
      </c>
      <c r="N32" s="25" t="n">
        <f aca="false">K32/1.12*0.12</f>
        <v>0</v>
      </c>
      <c r="O32" s="25" t="n">
        <f aca="false">-SUM(I32:J32,K32/1.12)*L32</f>
        <v>-0</v>
      </c>
      <c r="P32" s="25"/>
      <c r="Q32" s="25"/>
      <c r="R32" s="25"/>
      <c r="S32" s="25"/>
      <c r="T32" s="26"/>
      <c r="U32" s="26"/>
      <c r="V32" s="26"/>
      <c r="W32" s="26"/>
      <c r="X32" s="26"/>
      <c r="Y32" s="31"/>
      <c r="Z32" s="25"/>
      <c r="AA32" s="25" t="n">
        <v>100</v>
      </c>
      <c r="AB32" s="25"/>
      <c r="AC32" s="25"/>
      <c r="AD32" s="25"/>
      <c r="AE32" s="25"/>
      <c r="AF32" s="25"/>
      <c r="AG32" s="25" t="n">
        <f aca="false">-SUM(N32:AF32)</f>
        <v>-100</v>
      </c>
      <c r="AH32" s="29" t="n">
        <f aca="false">SUM(H32:K32)+AG32+O32</f>
        <v>0</v>
      </c>
    </row>
    <row r="33" s="30" customFormat="true" ht="21.75" hidden="false" customHeight="true" outlineLevel="0" collapsed="false">
      <c r="A33" s="18" t="n">
        <v>43204</v>
      </c>
      <c r="B33" s="19"/>
      <c r="C33" s="20" t="s">
        <v>277</v>
      </c>
      <c r="D33" s="20" t="s">
        <v>52</v>
      </c>
      <c r="E33" s="20" t="s">
        <v>278</v>
      </c>
      <c r="F33" s="21" t="n">
        <v>27539</v>
      </c>
      <c r="G33" s="22" t="s">
        <v>422</v>
      </c>
      <c r="H33" s="23"/>
      <c r="I33" s="23"/>
      <c r="J33" s="23"/>
      <c r="K33" s="23" t="n">
        <v>196</v>
      </c>
      <c r="L33" s="24"/>
      <c r="M33" s="25" t="n">
        <f aca="false">SUM(H33:J33,K33/1.12)</f>
        <v>175</v>
      </c>
      <c r="N33" s="25" t="n">
        <f aca="false">K33/1.12*0.12</f>
        <v>21</v>
      </c>
      <c r="O33" s="25" t="n">
        <f aca="false">-SUM(I33:J33,K33/1.12)*L33</f>
        <v>-0</v>
      </c>
      <c r="P33" s="25"/>
      <c r="Q33" s="25"/>
      <c r="R33" s="25"/>
      <c r="S33" s="25" t="n">
        <v>175</v>
      </c>
      <c r="T33" s="26"/>
      <c r="U33" s="26"/>
      <c r="V33" s="26"/>
      <c r="W33" s="26"/>
      <c r="X33" s="26"/>
      <c r="Y33" s="31"/>
      <c r="Z33" s="25"/>
      <c r="AA33" s="25"/>
      <c r="AB33" s="25"/>
      <c r="AC33" s="25"/>
      <c r="AD33" s="25"/>
      <c r="AE33" s="25"/>
      <c r="AF33" s="25"/>
      <c r="AG33" s="25" t="n">
        <f aca="false">-SUM(N33:AF33)</f>
        <v>-196</v>
      </c>
      <c r="AH33" s="29" t="n">
        <f aca="false">SUM(H33:K33)+AG33+O33</f>
        <v>0</v>
      </c>
    </row>
    <row r="34" s="30" customFormat="true" ht="21.75" hidden="false" customHeight="true" outlineLevel="0" collapsed="false">
      <c r="A34" s="18" t="n">
        <v>43206</v>
      </c>
      <c r="B34" s="19"/>
      <c r="C34" s="20" t="s">
        <v>63</v>
      </c>
      <c r="D34" s="20" t="s">
        <v>64</v>
      </c>
      <c r="E34" s="20" t="s">
        <v>65</v>
      </c>
      <c r="F34" s="21" t="n">
        <v>81563</v>
      </c>
      <c r="G34" s="22" t="s">
        <v>423</v>
      </c>
      <c r="H34" s="23"/>
      <c r="I34" s="23"/>
      <c r="J34" s="23" t="n">
        <v>773.45</v>
      </c>
      <c r="K34" s="23"/>
      <c r="L34" s="24"/>
      <c r="M34" s="25" t="n">
        <f aca="false">SUM(H34:J34,K34/1.12)</f>
        <v>773.45</v>
      </c>
      <c r="N34" s="25" t="n">
        <f aca="false">K34/1.12*0.12</f>
        <v>0</v>
      </c>
      <c r="O34" s="25" t="n">
        <f aca="false">-SUM(I34:J34,K34/1.12)*L34</f>
        <v>-0</v>
      </c>
      <c r="P34" s="25" t="n">
        <v>773.45</v>
      </c>
      <c r="Q34" s="25"/>
      <c r="R34" s="25"/>
      <c r="S34" s="25"/>
      <c r="T34" s="26"/>
      <c r="U34" s="26"/>
      <c r="V34" s="26"/>
      <c r="W34" s="26"/>
      <c r="X34" s="26"/>
      <c r="Y34" s="31"/>
      <c r="Z34" s="25"/>
      <c r="AA34" s="25"/>
      <c r="AB34" s="25"/>
      <c r="AC34" s="25"/>
      <c r="AD34" s="25"/>
      <c r="AE34" s="25"/>
      <c r="AF34" s="25"/>
      <c r="AG34" s="25" t="n">
        <f aca="false">-SUM(N34:AF34)</f>
        <v>-773.45</v>
      </c>
      <c r="AH34" s="29" t="n">
        <f aca="false">SUM(H34:K34)+AG34+O34</f>
        <v>0</v>
      </c>
    </row>
    <row r="35" s="30" customFormat="true" ht="21.75" hidden="false" customHeight="true" outlineLevel="0" collapsed="false">
      <c r="A35" s="18" t="n">
        <v>43206</v>
      </c>
      <c r="B35" s="19"/>
      <c r="C35" s="20" t="s">
        <v>63</v>
      </c>
      <c r="D35" s="20" t="s">
        <v>64</v>
      </c>
      <c r="E35" s="20" t="s">
        <v>65</v>
      </c>
      <c r="F35" s="21" t="n">
        <v>81563</v>
      </c>
      <c r="G35" s="22" t="s">
        <v>424</v>
      </c>
      <c r="H35" s="23"/>
      <c r="I35" s="23"/>
      <c r="J35" s="23"/>
      <c r="K35" s="23" t="n">
        <f aca="false">1601.03+192.12</f>
        <v>1793.15</v>
      </c>
      <c r="L35" s="24"/>
      <c r="M35" s="25" t="n">
        <f aca="false">SUM(H35:J35,K35/1.12)</f>
        <v>1601.02678571429</v>
      </c>
      <c r="N35" s="25" t="n">
        <f aca="false">K35/1.12*0.12</f>
        <v>192.123214285714</v>
      </c>
      <c r="O35" s="25" t="n">
        <f aca="false">-SUM(I35:J35,K35/1.12)*L35</f>
        <v>-0</v>
      </c>
      <c r="P35" s="25" t="n">
        <v>1601.03</v>
      </c>
      <c r="Q35" s="25"/>
      <c r="R35" s="25"/>
      <c r="S35" s="25"/>
      <c r="T35" s="26"/>
      <c r="U35" s="26"/>
      <c r="V35" s="26"/>
      <c r="W35" s="26"/>
      <c r="X35" s="26"/>
      <c r="Y35" s="31"/>
      <c r="Z35" s="25"/>
      <c r="AA35" s="25"/>
      <c r="AB35" s="25"/>
      <c r="AC35" s="25"/>
      <c r="AD35" s="25"/>
      <c r="AE35" s="25"/>
      <c r="AF35" s="25"/>
      <c r="AG35" s="25" t="n">
        <f aca="false">-SUM(N35:AF35)</f>
        <v>-1793.15321428571</v>
      </c>
      <c r="AH35" s="29" t="n">
        <f aca="false">SUM(H35:K35)+AG35+O35</f>
        <v>-0.00321428571419347</v>
      </c>
    </row>
    <row r="36" s="30" customFormat="true" ht="21.75" hidden="false" customHeight="true" outlineLevel="0" collapsed="false">
      <c r="A36" s="18" t="n">
        <v>43207</v>
      </c>
      <c r="B36" s="19"/>
      <c r="C36" s="20" t="s">
        <v>323</v>
      </c>
      <c r="D36" s="20" t="s">
        <v>425</v>
      </c>
      <c r="E36" s="20" t="s">
        <v>278</v>
      </c>
      <c r="F36" s="21" t="n">
        <v>29775</v>
      </c>
      <c r="G36" s="22" t="s">
        <v>246</v>
      </c>
      <c r="H36" s="23"/>
      <c r="I36" s="23"/>
      <c r="J36" s="23"/>
      <c r="K36" s="23" t="n">
        <v>106.5</v>
      </c>
      <c r="L36" s="24"/>
      <c r="M36" s="25" t="n">
        <f aca="false">SUM(H36:J36,K36/1.12)</f>
        <v>95.0892857142857</v>
      </c>
      <c r="N36" s="25" t="n">
        <f aca="false">K36/1.12*0.12</f>
        <v>11.4107142857143</v>
      </c>
      <c r="O36" s="25" t="n">
        <f aca="false">-SUM(I36:J36,K36/1.12)*L36</f>
        <v>-0</v>
      </c>
      <c r="P36" s="25"/>
      <c r="Q36" s="25" t="n">
        <v>95.09</v>
      </c>
      <c r="R36" s="25"/>
      <c r="S36" s="25"/>
      <c r="T36" s="26"/>
      <c r="U36" s="26"/>
      <c r="V36" s="26"/>
      <c r="W36" s="26"/>
      <c r="X36" s="26"/>
      <c r="Y36" s="31"/>
      <c r="Z36" s="25"/>
      <c r="AA36" s="25"/>
      <c r="AB36" s="25"/>
      <c r="AC36" s="25"/>
      <c r="AD36" s="25"/>
      <c r="AE36" s="25"/>
      <c r="AF36" s="25"/>
      <c r="AG36" s="25" t="n">
        <f aca="false">-SUM(N36:AF36)</f>
        <v>-106.500714285714</v>
      </c>
      <c r="AH36" s="29" t="n">
        <f aca="false">SUM(H36:K36)+AG36+O36</f>
        <v>-0.000714285714281004</v>
      </c>
    </row>
    <row r="37" s="30" customFormat="true" ht="21.75" hidden="false" customHeight="true" outlineLevel="0" collapsed="false">
      <c r="A37" s="18" t="n">
        <v>43207</v>
      </c>
      <c r="B37" s="19"/>
      <c r="C37" s="20" t="s">
        <v>45</v>
      </c>
      <c r="D37" s="20"/>
      <c r="E37" s="20"/>
      <c r="F37" s="21"/>
      <c r="G37" s="22" t="s">
        <v>426</v>
      </c>
      <c r="H37" s="23" t="n">
        <v>250</v>
      </c>
      <c r="I37" s="23"/>
      <c r="J37" s="23"/>
      <c r="K37" s="23"/>
      <c r="L37" s="24"/>
      <c r="M37" s="25" t="n">
        <f aca="false">SUM(H37:J37,K37/1.12)</f>
        <v>250</v>
      </c>
      <c r="N37" s="25" t="n">
        <f aca="false">K37/1.12*0.12</f>
        <v>0</v>
      </c>
      <c r="O37" s="25" t="n">
        <f aca="false">-SUM(I37:J37,K37/1.12)*L37</f>
        <v>-0</v>
      </c>
      <c r="P37" s="25"/>
      <c r="Q37" s="25"/>
      <c r="R37" s="25"/>
      <c r="S37" s="25"/>
      <c r="T37" s="26"/>
      <c r="U37" s="26"/>
      <c r="V37" s="26"/>
      <c r="W37" s="26"/>
      <c r="X37" s="26"/>
      <c r="Y37" s="31"/>
      <c r="Z37" s="25"/>
      <c r="AA37" s="25"/>
      <c r="AB37" s="25"/>
      <c r="AC37" s="25"/>
      <c r="AD37" s="25" t="n">
        <v>250</v>
      </c>
      <c r="AE37" s="25"/>
      <c r="AF37" s="25"/>
      <c r="AG37" s="25" t="n">
        <f aca="false">-SUM(N37:AF37)</f>
        <v>-250</v>
      </c>
      <c r="AH37" s="29" t="n">
        <f aca="false">SUM(H37:K37)+AG37+O37</f>
        <v>0</v>
      </c>
    </row>
    <row r="38" s="30" customFormat="true" ht="19.5" hidden="false" customHeight="true" outlineLevel="0" collapsed="false">
      <c r="A38" s="18" t="n">
        <v>43207</v>
      </c>
      <c r="B38" s="19"/>
      <c r="C38" s="20" t="s">
        <v>96</v>
      </c>
      <c r="D38" s="20"/>
      <c r="E38" s="20"/>
      <c r="F38" s="21"/>
      <c r="G38" s="22" t="s">
        <v>427</v>
      </c>
      <c r="H38" s="23" t="n">
        <v>250</v>
      </c>
      <c r="I38" s="23"/>
      <c r="J38" s="23"/>
      <c r="K38" s="23"/>
      <c r="L38" s="24"/>
      <c r="M38" s="25" t="n">
        <f aca="false">SUM(H38:J38,K38/1.12)</f>
        <v>250</v>
      </c>
      <c r="N38" s="25" t="n">
        <f aca="false">K38/1.12*0.12</f>
        <v>0</v>
      </c>
      <c r="O38" s="25" t="n">
        <f aca="false">-SUM(I38:J38,K38/1.12)*L38</f>
        <v>-0</v>
      </c>
      <c r="P38" s="25"/>
      <c r="Q38" s="25"/>
      <c r="R38" s="25"/>
      <c r="S38" s="25"/>
      <c r="T38" s="26"/>
      <c r="U38" s="26"/>
      <c r="V38" s="26"/>
      <c r="W38" s="26"/>
      <c r="X38" s="26"/>
      <c r="Y38" s="31"/>
      <c r="Z38" s="25"/>
      <c r="AA38" s="25"/>
      <c r="AB38" s="25"/>
      <c r="AC38" s="25"/>
      <c r="AD38" s="25" t="n">
        <v>250</v>
      </c>
      <c r="AE38" s="25"/>
      <c r="AF38" s="25"/>
      <c r="AG38" s="25" t="n">
        <f aca="false">-SUM(N38:AF38)</f>
        <v>-250</v>
      </c>
      <c r="AH38" s="29" t="n">
        <f aca="false">SUM(H38:K38)+AG38+O38</f>
        <v>0</v>
      </c>
    </row>
    <row r="39" s="30" customFormat="true" ht="19.5" hidden="false" customHeight="true" outlineLevel="0" collapsed="false">
      <c r="A39" s="18" t="n">
        <v>43208</v>
      </c>
      <c r="B39" s="19"/>
      <c r="C39" s="20" t="s">
        <v>428</v>
      </c>
      <c r="D39" s="20" t="s">
        <v>429</v>
      </c>
      <c r="E39" s="20" t="s">
        <v>156</v>
      </c>
      <c r="F39" s="21" t="n">
        <v>15975</v>
      </c>
      <c r="G39" s="22" t="s">
        <v>430</v>
      </c>
      <c r="H39" s="23"/>
      <c r="I39" s="23"/>
      <c r="J39" s="23"/>
      <c r="K39" s="23" t="n">
        <v>750</v>
      </c>
      <c r="L39" s="24"/>
      <c r="M39" s="25" t="n">
        <f aca="false">SUM(H39:J39,K39/1.12)</f>
        <v>669.642857142857</v>
      </c>
      <c r="N39" s="25" t="n">
        <f aca="false">K39/1.12*0.12</f>
        <v>80.3571428571429</v>
      </c>
      <c r="O39" s="25" t="n">
        <f aca="false">-SUM(I39:J39,K39/1.12)*L39</f>
        <v>-0</v>
      </c>
      <c r="P39" s="25"/>
      <c r="Q39" s="25"/>
      <c r="R39" s="25"/>
      <c r="S39" s="25" t="n">
        <v>669.64</v>
      </c>
      <c r="T39" s="26"/>
      <c r="U39" s="26"/>
      <c r="V39" s="26"/>
      <c r="W39" s="26"/>
      <c r="X39" s="26"/>
      <c r="Y39" s="31"/>
      <c r="Z39" s="25"/>
      <c r="AA39" s="25"/>
      <c r="AB39" s="25"/>
      <c r="AC39" s="25"/>
      <c r="AD39" s="25"/>
      <c r="AE39" s="25"/>
      <c r="AF39" s="25"/>
      <c r="AG39" s="25" t="n">
        <f aca="false">-SUM(N39:AF39)</f>
        <v>-749.997142857143</v>
      </c>
      <c r="AH39" s="29" t="n">
        <f aca="false">SUM(H39:K39)+AG39+O39</f>
        <v>0.00285714285712402</v>
      </c>
    </row>
    <row r="40" s="30" customFormat="true" ht="22.5" hidden="false" customHeight="true" outlineLevel="0" collapsed="false">
      <c r="A40" s="18" t="n">
        <v>43208</v>
      </c>
      <c r="B40" s="19"/>
      <c r="C40" s="20" t="s">
        <v>68</v>
      </c>
      <c r="D40" s="20"/>
      <c r="E40" s="20"/>
      <c r="F40" s="21"/>
      <c r="G40" s="22" t="s">
        <v>431</v>
      </c>
      <c r="H40" s="23" t="n">
        <v>100</v>
      </c>
      <c r="I40" s="23"/>
      <c r="J40" s="23"/>
      <c r="K40" s="23"/>
      <c r="L40" s="24"/>
      <c r="M40" s="25" t="n">
        <f aca="false">SUM(H40:J40,K40/1.12)</f>
        <v>100</v>
      </c>
      <c r="N40" s="25" t="n">
        <f aca="false">K40/1.12*0.12</f>
        <v>0</v>
      </c>
      <c r="O40" s="25" t="n">
        <f aca="false">-SUM(I40:J40,K40/1.12)*L40</f>
        <v>-0</v>
      </c>
      <c r="P40" s="25"/>
      <c r="Q40" s="25"/>
      <c r="R40" s="25"/>
      <c r="S40" s="25"/>
      <c r="T40" s="26"/>
      <c r="U40" s="26"/>
      <c r="V40" s="26"/>
      <c r="W40" s="26"/>
      <c r="X40" s="26"/>
      <c r="Y40" s="31"/>
      <c r="Z40" s="25"/>
      <c r="AA40" s="25" t="n">
        <v>100</v>
      </c>
      <c r="AB40" s="25"/>
      <c r="AC40" s="25"/>
      <c r="AD40" s="25"/>
      <c r="AE40" s="25"/>
      <c r="AF40" s="25"/>
      <c r="AG40" s="25" t="n">
        <f aca="false">-SUM(N40:AF40)</f>
        <v>-100</v>
      </c>
      <c r="AH40" s="29" t="n">
        <f aca="false">SUM(H40:K40)+AG40+O40</f>
        <v>0</v>
      </c>
    </row>
    <row r="41" s="30" customFormat="true" ht="19.5" hidden="false" customHeight="true" outlineLevel="0" collapsed="false">
      <c r="A41" s="18" t="n">
        <v>418</v>
      </c>
      <c r="B41" s="19"/>
      <c r="C41" s="20" t="s">
        <v>277</v>
      </c>
      <c r="D41" s="20" t="s">
        <v>52</v>
      </c>
      <c r="E41" s="20" t="s">
        <v>278</v>
      </c>
      <c r="F41" s="21" t="n">
        <v>27557</v>
      </c>
      <c r="G41" s="22" t="s">
        <v>432</v>
      </c>
      <c r="H41" s="23"/>
      <c r="I41" s="23"/>
      <c r="J41" s="23"/>
      <c r="K41" s="23" t="n">
        <v>141</v>
      </c>
      <c r="L41" s="24"/>
      <c r="M41" s="25" t="n">
        <f aca="false">SUM(H41:J41,K41/1.12)</f>
        <v>125.892857142857</v>
      </c>
      <c r="N41" s="25" t="n">
        <f aca="false">K41/1.12*0.12</f>
        <v>15.1071428571429</v>
      </c>
      <c r="O41" s="25" t="n">
        <f aca="false">-SUM(I41:J41,K41/1.12)*L41</f>
        <v>-0</v>
      </c>
      <c r="P41" s="25" t="n">
        <v>125.89</v>
      </c>
      <c r="Q41" s="25"/>
      <c r="R41" s="25"/>
      <c r="S41" s="25"/>
      <c r="T41" s="26"/>
      <c r="U41" s="26"/>
      <c r="V41" s="26"/>
      <c r="W41" s="26"/>
      <c r="X41" s="26"/>
      <c r="Y41" s="31"/>
      <c r="Z41" s="25"/>
      <c r="AA41" s="25"/>
      <c r="AB41" s="25"/>
      <c r="AC41" s="25"/>
      <c r="AD41" s="25"/>
      <c r="AE41" s="25"/>
      <c r="AF41" s="25"/>
      <c r="AG41" s="25" t="n">
        <f aca="false">-SUM(N41:AF41)</f>
        <v>-140.997142857143</v>
      </c>
      <c r="AH41" s="29" t="n">
        <f aca="false">SUM(H41:K41)+AG41+O41</f>
        <v>0.00285714285715244</v>
      </c>
    </row>
    <row r="42" s="30" customFormat="true" ht="19.5" hidden="false" customHeight="true" outlineLevel="0" collapsed="false">
      <c r="A42" s="18" t="n">
        <v>43208</v>
      </c>
      <c r="B42" s="19"/>
      <c r="C42" s="20" t="s">
        <v>277</v>
      </c>
      <c r="D42" s="20" t="s">
        <v>52</v>
      </c>
      <c r="E42" s="20" t="s">
        <v>278</v>
      </c>
      <c r="F42" s="21" t="n">
        <v>27562</v>
      </c>
      <c r="G42" s="22" t="s">
        <v>422</v>
      </c>
      <c r="H42" s="23"/>
      <c r="I42" s="23"/>
      <c r="J42" s="23"/>
      <c r="K42" s="23" t="n">
        <v>393</v>
      </c>
      <c r="L42" s="24"/>
      <c r="M42" s="25" t="n">
        <f aca="false">SUM(H42:J42,K42/1.12)</f>
        <v>350.892857142857</v>
      </c>
      <c r="N42" s="25" t="n">
        <f aca="false">K42/1.12*0.12</f>
        <v>42.1071428571429</v>
      </c>
      <c r="O42" s="25" t="n">
        <f aca="false">-SUM(I42:J42,K42/1.12)*L42</f>
        <v>-0</v>
      </c>
      <c r="P42" s="25"/>
      <c r="Q42" s="25"/>
      <c r="R42" s="25"/>
      <c r="S42" s="25" t="n">
        <v>350.89</v>
      </c>
      <c r="T42" s="26"/>
      <c r="U42" s="26"/>
      <c r="V42" s="26"/>
      <c r="W42" s="26"/>
      <c r="X42" s="26"/>
      <c r="Y42" s="31"/>
      <c r="Z42" s="25"/>
      <c r="AA42" s="25"/>
      <c r="AB42" s="25"/>
      <c r="AC42" s="25"/>
      <c r="AD42" s="25"/>
      <c r="AE42" s="25"/>
      <c r="AF42" s="25"/>
      <c r="AG42" s="25" t="n">
        <f aca="false">-SUM(N42:AF42)</f>
        <v>-392.997142857143</v>
      </c>
      <c r="AH42" s="29" t="n">
        <f aca="false">SUM(H42:K42)+AG42+O42</f>
        <v>0.00285714285718086</v>
      </c>
    </row>
    <row r="43" s="30" customFormat="true" ht="19.5" hidden="false" customHeight="true" outlineLevel="0" collapsed="false">
      <c r="A43" s="18" t="n">
        <v>43209</v>
      </c>
      <c r="B43" s="19"/>
      <c r="C43" s="20" t="s">
        <v>355</v>
      </c>
      <c r="D43" s="20" t="s">
        <v>356</v>
      </c>
      <c r="E43" s="20" t="s">
        <v>65</v>
      </c>
      <c r="F43" s="21" t="n">
        <v>1203071</v>
      </c>
      <c r="G43" s="22" t="s">
        <v>433</v>
      </c>
      <c r="H43" s="23"/>
      <c r="I43" s="23"/>
      <c r="J43" s="23"/>
      <c r="K43" s="23" t="n">
        <v>99</v>
      </c>
      <c r="L43" s="24"/>
      <c r="M43" s="25" t="n">
        <f aca="false">SUM(H43:J43,K43/1.12)</f>
        <v>88.3928571428571</v>
      </c>
      <c r="N43" s="25" t="n">
        <f aca="false">K43/1.12*0.12</f>
        <v>10.6071428571429</v>
      </c>
      <c r="O43" s="25" t="n">
        <f aca="false">-SUM(I43:J43,K43/1.12)*L43</f>
        <v>-0</v>
      </c>
      <c r="P43" s="25"/>
      <c r="Q43" s="25"/>
      <c r="R43" s="25" t="n">
        <v>88.39</v>
      </c>
      <c r="S43" s="25"/>
      <c r="T43" s="26"/>
      <c r="U43" s="26"/>
      <c r="V43" s="26"/>
      <c r="W43" s="26"/>
      <c r="X43" s="26"/>
      <c r="Y43" s="31"/>
      <c r="Z43" s="25"/>
      <c r="AA43" s="25"/>
      <c r="AB43" s="25"/>
      <c r="AC43" s="25"/>
      <c r="AD43" s="25"/>
      <c r="AE43" s="25"/>
      <c r="AF43" s="25"/>
      <c r="AG43" s="25" t="n">
        <f aca="false">-SUM(N43:AF43)</f>
        <v>-98.9971428571429</v>
      </c>
      <c r="AH43" s="29" t="n">
        <f aca="false">SUM(H43:K43)+AG43+O43</f>
        <v>0.00285714285713823</v>
      </c>
    </row>
    <row r="44" s="30" customFormat="true" ht="19.5" hidden="false" customHeight="true" outlineLevel="0" collapsed="false">
      <c r="A44" s="18" t="n">
        <v>43209</v>
      </c>
      <c r="B44" s="19"/>
      <c r="C44" s="20" t="s">
        <v>96</v>
      </c>
      <c r="D44" s="20"/>
      <c r="E44" s="20"/>
      <c r="F44" s="21"/>
      <c r="G44" s="22" t="s">
        <v>434</v>
      </c>
      <c r="H44" s="23" t="n">
        <v>74</v>
      </c>
      <c r="I44" s="23"/>
      <c r="J44" s="23"/>
      <c r="K44" s="23"/>
      <c r="L44" s="24"/>
      <c r="M44" s="25" t="n">
        <f aca="false">SUM(H44:J44,K44/1.12)</f>
        <v>74</v>
      </c>
      <c r="N44" s="25" t="n">
        <f aca="false">K44/1.12*0.12</f>
        <v>0</v>
      </c>
      <c r="O44" s="25" t="n">
        <f aca="false">-SUM(I44:J44,K44/1.12)*L44</f>
        <v>-0</v>
      </c>
      <c r="P44" s="25"/>
      <c r="Q44" s="25"/>
      <c r="R44" s="25"/>
      <c r="S44" s="25"/>
      <c r="T44" s="26"/>
      <c r="U44" s="26"/>
      <c r="V44" s="26"/>
      <c r="W44" s="26"/>
      <c r="X44" s="26"/>
      <c r="Y44" s="31"/>
      <c r="Z44" s="25"/>
      <c r="AA44" s="25" t="n">
        <v>74</v>
      </c>
      <c r="AB44" s="25"/>
      <c r="AC44" s="25"/>
      <c r="AD44" s="25"/>
      <c r="AE44" s="25"/>
      <c r="AF44" s="25"/>
      <c r="AG44" s="25" t="n">
        <f aca="false">-SUM(N44:AF44)</f>
        <v>-74</v>
      </c>
      <c r="AH44" s="29" t="n">
        <f aca="false">SUM(H44:K44)+AG44+O44</f>
        <v>0</v>
      </c>
    </row>
    <row r="45" s="30" customFormat="true" ht="19.5" hidden="false" customHeight="true" outlineLevel="0" collapsed="false">
      <c r="A45" s="18" t="n">
        <v>43210</v>
      </c>
      <c r="B45" s="19"/>
      <c r="C45" s="20" t="s">
        <v>277</v>
      </c>
      <c r="D45" s="20" t="s">
        <v>52</v>
      </c>
      <c r="E45" s="20" t="s">
        <v>278</v>
      </c>
      <c r="F45" s="21" t="n">
        <v>27590</v>
      </c>
      <c r="G45" s="22" t="s">
        <v>435</v>
      </c>
      <c r="H45" s="23"/>
      <c r="I45" s="23"/>
      <c r="J45" s="23"/>
      <c r="K45" s="23" t="n">
        <v>78</v>
      </c>
      <c r="L45" s="24"/>
      <c r="M45" s="25" t="n">
        <f aca="false">SUM(H45:J45,K45/1.12)</f>
        <v>69.6428571428571</v>
      </c>
      <c r="N45" s="25" t="n">
        <f aca="false">K45/1.12*0.12</f>
        <v>8.35714285714286</v>
      </c>
      <c r="O45" s="25" t="n">
        <f aca="false">-SUM(I45:J45,K45/1.12)*L45</f>
        <v>-0</v>
      </c>
      <c r="P45" s="25" t="n">
        <v>69.64</v>
      </c>
      <c r="Q45" s="25"/>
      <c r="R45" s="25"/>
      <c r="S45" s="25"/>
      <c r="T45" s="26"/>
      <c r="U45" s="26"/>
      <c r="V45" s="26"/>
      <c r="W45" s="26"/>
      <c r="X45" s="26"/>
      <c r="Y45" s="31"/>
      <c r="Z45" s="25"/>
      <c r="AA45" s="25"/>
      <c r="AB45" s="25"/>
      <c r="AC45" s="25"/>
      <c r="AD45" s="25"/>
      <c r="AE45" s="25"/>
      <c r="AF45" s="25"/>
      <c r="AG45" s="25" t="n">
        <f aca="false">-SUM(N45:AF45)</f>
        <v>-77.9971428571429</v>
      </c>
      <c r="AH45" s="29" t="n">
        <f aca="false">SUM(H45:K45)+AG45+O45</f>
        <v>0.00285714285713823</v>
      </c>
    </row>
    <row r="46" s="30" customFormat="true" ht="19.5" hidden="false" customHeight="true" outlineLevel="0" collapsed="false">
      <c r="A46" s="18" t="n">
        <v>43210</v>
      </c>
      <c r="B46" s="19"/>
      <c r="C46" s="20" t="s">
        <v>63</v>
      </c>
      <c r="D46" s="20" t="s">
        <v>64</v>
      </c>
      <c r="E46" s="20" t="s">
        <v>65</v>
      </c>
      <c r="F46" s="21" t="n">
        <v>112136</v>
      </c>
      <c r="G46" s="22" t="s">
        <v>436</v>
      </c>
      <c r="H46" s="23"/>
      <c r="I46" s="23"/>
      <c r="J46" s="23" t="n">
        <v>75</v>
      </c>
      <c r="K46" s="23"/>
      <c r="L46" s="24"/>
      <c r="M46" s="25" t="n">
        <f aca="false">SUM(H46:J46,K46/1.12)</f>
        <v>75</v>
      </c>
      <c r="N46" s="25" t="n">
        <f aca="false">K46/1.12*0.12</f>
        <v>0</v>
      </c>
      <c r="O46" s="25" t="n">
        <f aca="false">-SUM(I46:J46,K46/1.12)*L46</f>
        <v>-0</v>
      </c>
      <c r="P46" s="25" t="n">
        <v>75</v>
      </c>
      <c r="Q46" s="25"/>
      <c r="R46" s="25"/>
      <c r="S46" s="25"/>
      <c r="T46" s="26"/>
      <c r="U46" s="26"/>
      <c r="V46" s="26"/>
      <c r="W46" s="26"/>
      <c r="X46" s="26"/>
      <c r="Y46" s="31"/>
      <c r="Z46" s="25"/>
      <c r="AA46" s="25"/>
      <c r="AB46" s="25"/>
      <c r="AC46" s="26"/>
      <c r="AD46" s="26"/>
      <c r="AE46" s="25"/>
      <c r="AF46" s="25"/>
      <c r="AG46" s="25" t="n">
        <f aca="false">-SUM(N46:AF46)</f>
        <v>-75</v>
      </c>
      <c r="AH46" s="29" t="n">
        <f aca="false">SUM(H46:K46)+AG46+O46</f>
        <v>0</v>
      </c>
    </row>
    <row r="47" s="30" customFormat="true" ht="19.5" hidden="false" customHeight="true" outlineLevel="0" collapsed="false">
      <c r="A47" s="18" t="n">
        <v>43210</v>
      </c>
      <c r="B47" s="19"/>
      <c r="C47" s="20" t="s">
        <v>63</v>
      </c>
      <c r="D47" s="20" t="s">
        <v>64</v>
      </c>
      <c r="E47" s="20" t="s">
        <v>65</v>
      </c>
      <c r="F47" s="21" t="n">
        <v>112136</v>
      </c>
      <c r="G47" s="22" t="s">
        <v>437</v>
      </c>
      <c r="H47" s="23"/>
      <c r="I47" s="23"/>
      <c r="J47" s="23"/>
      <c r="K47" s="23" t="n">
        <f aca="false">2448.66+293.84</f>
        <v>2742.5</v>
      </c>
      <c r="L47" s="24"/>
      <c r="M47" s="25" t="n">
        <f aca="false">SUM(H47:J47,K47/1.12)</f>
        <v>2448.66071428571</v>
      </c>
      <c r="N47" s="25" t="n">
        <f aca="false">K47/1.12*0.12</f>
        <v>293.839285714286</v>
      </c>
      <c r="O47" s="25" t="n">
        <f aca="false">-SUM(I47:J47,K47/1.12)*L47</f>
        <v>-0</v>
      </c>
      <c r="P47" s="25" t="n">
        <v>2448.66</v>
      </c>
      <c r="Q47" s="25"/>
      <c r="R47" s="25"/>
      <c r="S47" s="25"/>
      <c r="T47" s="26"/>
      <c r="U47" s="26"/>
      <c r="V47" s="26"/>
      <c r="W47" s="26"/>
      <c r="X47" s="26"/>
      <c r="Y47" s="31"/>
      <c r="Z47" s="25"/>
      <c r="AA47" s="25"/>
      <c r="AB47" s="25"/>
      <c r="AC47" s="26"/>
      <c r="AD47" s="26"/>
      <c r="AE47" s="25"/>
      <c r="AF47" s="25"/>
      <c r="AG47" s="25" t="n">
        <f aca="false">-SUM(N47:AF47)</f>
        <v>-2742.49928571429</v>
      </c>
      <c r="AH47" s="29" t="n">
        <f aca="false">SUM(H47:K47)+AG47+O47</f>
        <v>0.00071428571436627</v>
      </c>
    </row>
    <row r="48" s="46" customFormat="true" ht="19.5" hidden="false" customHeight="true" outlineLevel="0" collapsed="false">
      <c r="A48" s="33" t="n">
        <v>43210</v>
      </c>
      <c r="B48" s="34"/>
      <c r="C48" s="36" t="s">
        <v>277</v>
      </c>
      <c r="D48" s="36" t="s">
        <v>52</v>
      </c>
      <c r="E48" s="36" t="s">
        <v>278</v>
      </c>
      <c r="F48" s="37" t="n">
        <v>27608</v>
      </c>
      <c r="G48" s="38" t="s">
        <v>438</v>
      </c>
      <c r="H48" s="39"/>
      <c r="I48" s="39"/>
      <c r="J48" s="39"/>
      <c r="K48" s="39" t="n">
        <v>175</v>
      </c>
      <c r="L48" s="40"/>
      <c r="M48" s="41" t="n">
        <f aca="false">SUM(H48:J48,K48/1.12)</f>
        <v>156.25</v>
      </c>
      <c r="N48" s="41" t="n">
        <f aca="false">K48/1.12*0.12</f>
        <v>18.75</v>
      </c>
      <c r="O48" s="41" t="n">
        <f aca="false">-SUM(I48:J48,K48/1.12)*L48</f>
        <v>-0</v>
      </c>
      <c r="P48" s="41" t="n">
        <v>156.25</v>
      </c>
      <c r="Q48" s="41"/>
      <c r="R48" s="41"/>
      <c r="S48" s="41"/>
      <c r="T48" s="42"/>
      <c r="U48" s="42"/>
      <c r="V48" s="42"/>
      <c r="W48" s="42"/>
      <c r="X48" s="42"/>
      <c r="Y48" s="41"/>
      <c r="Z48" s="41"/>
      <c r="AA48" s="41"/>
      <c r="AB48" s="41"/>
      <c r="AC48" s="42"/>
      <c r="AD48" s="42"/>
      <c r="AE48" s="43"/>
      <c r="AF48" s="43"/>
      <c r="AG48" s="44" t="n">
        <f aca="false">-SUM(N48:AF48)</f>
        <v>-175</v>
      </c>
      <c r="AH48" s="45" t="n">
        <f aca="false">SUM(H48:K48)+AG48+O48</f>
        <v>0</v>
      </c>
    </row>
    <row r="49" s="30" customFormat="true" ht="21.75" hidden="false" customHeight="true" outlineLevel="0" collapsed="false">
      <c r="A49" s="18" t="n">
        <v>43211</v>
      </c>
      <c r="B49" s="19"/>
      <c r="C49" s="20" t="s">
        <v>439</v>
      </c>
      <c r="D49" s="20" t="s">
        <v>440</v>
      </c>
      <c r="E49" s="20" t="s">
        <v>56</v>
      </c>
      <c r="F49" s="21" t="n">
        <v>2670</v>
      </c>
      <c r="G49" s="21" t="s">
        <v>441</v>
      </c>
      <c r="H49" s="23"/>
      <c r="I49" s="23"/>
      <c r="J49" s="23"/>
      <c r="K49" s="23" t="n">
        <v>450</v>
      </c>
      <c r="L49" s="24"/>
      <c r="M49" s="25" t="n">
        <f aca="false">SUM(H49:J49,K49/1.12)</f>
        <v>401.785714285714</v>
      </c>
      <c r="N49" s="25" t="n">
        <f aca="false">K49/1.12*0.12</f>
        <v>48.2142857142857</v>
      </c>
      <c r="O49" s="25" t="n">
        <f aca="false">-SUM(I49:J49,K49/1.12)*L49</f>
        <v>-0</v>
      </c>
      <c r="P49" s="25"/>
      <c r="Q49" s="25"/>
      <c r="R49" s="25"/>
      <c r="S49" s="25"/>
      <c r="T49" s="26"/>
      <c r="U49" s="26"/>
      <c r="V49" s="26"/>
      <c r="W49" s="26"/>
      <c r="X49" s="26"/>
      <c r="Y49" s="31" t="n">
        <v>401.79</v>
      </c>
      <c r="Z49" s="25"/>
      <c r="AA49" s="25"/>
      <c r="AB49" s="25"/>
      <c r="AC49" s="25"/>
      <c r="AD49" s="25"/>
      <c r="AE49" s="25"/>
      <c r="AF49" s="25"/>
      <c r="AG49" s="25" t="n">
        <f aca="false">-SUM(N49:AF49)</f>
        <v>-450.004285714286</v>
      </c>
      <c r="AH49" s="29" t="n">
        <f aca="false">SUM(H49:K49)+AG49+O49</f>
        <v>-0.00428571428574287</v>
      </c>
    </row>
    <row r="50" s="30" customFormat="true" ht="21.75" hidden="false" customHeight="true" outlineLevel="0" collapsed="false">
      <c r="A50" s="18" t="n">
        <v>43211</v>
      </c>
      <c r="B50" s="19"/>
      <c r="C50" s="20" t="s">
        <v>439</v>
      </c>
      <c r="D50" s="20" t="s">
        <v>440</v>
      </c>
      <c r="E50" s="20" t="s">
        <v>56</v>
      </c>
      <c r="F50" s="21" t="n">
        <v>2669</v>
      </c>
      <c r="G50" s="22" t="s">
        <v>442</v>
      </c>
      <c r="H50" s="23"/>
      <c r="I50" s="23"/>
      <c r="J50" s="23"/>
      <c r="K50" s="23" t="n">
        <v>120</v>
      </c>
      <c r="L50" s="24"/>
      <c r="M50" s="25" t="n">
        <f aca="false">SUM(H50:J50,K50/1.12)</f>
        <v>107.142857142857</v>
      </c>
      <c r="N50" s="25" t="n">
        <f aca="false">K50/1.12*0.12</f>
        <v>12.8571428571429</v>
      </c>
      <c r="O50" s="25" t="n">
        <f aca="false">-SUM(I50:J50,K50/1.12)*L50</f>
        <v>-0</v>
      </c>
      <c r="P50" s="25"/>
      <c r="Q50" s="25"/>
      <c r="R50" s="25"/>
      <c r="S50" s="25"/>
      <c r="T50" s="26"/>
      <c r="U50" s="26"/>
      <c r="V50" s="26"/>
      <c r="W50" s="26"/>
      <c r="X50" s="26"/>
      <c r="Y50" s="31" t="n">
        <v>107.14</v>
      </c>
      <c r="Z50" s="25"/>
      <c r="AA50" s="25"/>
      <c r="AB50" s="25"/>
      <c r="AC50" s="25"/>
      <c r="AD50" s="25"/>
      <c r="AE50" s="25"/>
      <c r="AF50" s="25"/>
      <c r="AG50" s="25" t="n">
        <f aca="false">-SUM(N50:AF50)</f>
        <v>-119.997142857143</v>
      </c>
      <c r="AH50" s="29" t="n">
        <f aca="false">SUM(H50:K50)+AG50+O50</f>
        <v>0.00285714285713823</v>
      </c>
    </row>
    <row r="51" s="30" customFormat="true" ht="21.75" hidden="false" customHeight="true" outlineLevel="0" collapsed="false">
      <c r="A51" s="18" t="n">
        <v>43211</v>
      </c>
      <c r="B51" s="19"/>
      <c r="C51" s="20" t="s">
        <v>443</v>
      </c>
      <c r="D51" s="20" t="s">
        <v>444</v>
      </c>
      <c r="E51" s="20" t="s">
        <v>445</v>
      </c>
      <c r="F51" s="21" t="n">
        <v>2352</v>
      </c>
      <c r="G51" s="22" t="s">
        <v>446</v>
      </c>
      <c r="H51" s="23"/>
      <c r="I51" s="23"/>
      <c r="J51" s="23"/>
      <c r="K51" s="23" t="n">
        <v>170</v>
      </c>
      <c r="L51" s="24"/>
      <c r="M51" s="25" t="n">
        <f aca="false">SUM(H51:J51,K51/1.12)</f>
        <v>151.785714285714</v>
      </c>
      <c r="N51" s="25" t="n">
        <f aca="false">K51/1.12*0.12</f>
        <v>18.2142857142857</v>
      </c>
      <c r="O51" s="25" t="n">
        <f aca="false">-SUM(I51:J51,K51/1.12)*L51</f>
        <v>-0</v>
      </c>
      <c r="P51" s="25"/>
      <c r="Q51" s="25"/>
      <c r="R51" s="25"/>
      <c r="S51" s="25"/>
      <c r="T51" s="26"/>
      <c r="U51" s="26"/>
      <c r="V51" s="26"/>
      <c r="W51" s="26"/>
      <c r="X51" s="26"/>
      <c r="Y51" s="31" t="n">
        <v>151.79</v>
      </c>
      <c r="Z51" s="25"/>
      <c r="AA51" s="25"/>
      <c r="AB51" s="25"/>
      <c r="AC51" s="25"/>
      <c r="AD51" s="25"/>
      <c r="AE51" s="25"/>
      <c r="AF51" s="25"/>
      <c r="AG51" s="25" t="n">
        <f aca="false">-SUM(N51:AF51)</f>
        <v>-170.004285714286</v>
      </c>
      <c r="AH51" s="29" t="n">
        <f aca="false">SUM(H51:K51)+AG51+O51</f>
        <v>-0.00428571428571445</v>
      </c>
    </row>
    <row r="52" s="30" customFormat="true" ht="21.75" hidden="false" customHeight="true" outlineLevel="0" collapsed="false">
      <c r="A52" s="18" t="n">
        <v>43211</v>
      </c>
      <c r="B52" s="19"/>
      <c r="C52" s="20" t="s">
        <v>447</v>
      </c>
      <c r="D52" s="20" t="s">
        <v>448</v>
      </c>
      <c r="E52" s="20" t="s">
        <v>449</v>
      </c>
      <c r="F52" s="21" t="n">
        <v>198545</v>
      </c>
      <c r="G52" s="22" t="s">
        <v>450</v>
      </c>
      <c r="H52" s="23"/>
      <c r="I52" s="23"/>
      <c r="J52" s="23"/>
      <c r="K52" s="23" t="n">
        <v>760</v>
      </c>
      <c r="L52" s="24"/>
      <c r="M52" s="25" t="n">
        <f aca="false">SUM(H52:J52,K52/1.12)</f>
        <v>678.571428571429</v>
      </c>
      <c r="N52" s="25" t="n">
        <f aca="false">K52/1.12*0.12</f>
        <v>81.4285714285714</v>
      </c>
      <c r="O52" s="25" t="n">
        <f aca="false">-SUM(I52:J52,K52/1.12)*L52</f>
        <v>-0</v>
      </c>
      <c r="P52" s="25"/>
      <c r="Q52" s="25"/>
      <c r="R52" s="25"/>
      <c r="S52" s="25"/>
      <c r="T52" s="26"/>
      <c r="U52" s="26"/>
      <c r="V52" s="26"/>
      <c r="W52" s="26"/>
      <c r="X52" s="26"/>
      <c r="Y52" s="31" t="n">
        <v>678.57</v>
      </c>
      <c r="Z52" s="25"/>
      <c r="AA52" s="25"/>
      <c r="AB52" s="25"/>
      <c r="AC52" s="25"/>
      <c r="AD52" s="25"/>
      <c r="AE52" s="25"/>
      <c r="AF52" s="25"/>
      <c r="AG52" s="25" t="n">
        <f aca="false">-SUM(N52:AF52)</f>
        <v>-759.998571428572</v>
      </c>
      <c r="AH52" s="29" t="n">
        <f aca="false">SUM(H52:K52)+AG52+O52</f>
        <v>0.00142857142850517</v>
      </c>
    </row>
    <row r="53" s="30" customFormat="true" ht="18.75" hidden="false" customHeight="true" outlineLevel="0" collapsed="false">
      <c r="A53" s="18" t="n">
        <v>43211</v>
      </c>
      <c r="B53" s="19"/>
      <c r="C53" s="20" t="s">
        <v>96</v>
      </c>
      <c r="D53" s="20"/>
      <c r="E53" s="20"/>
      <c r="F53" s="21"/>
      <c r="G53" s="22" t="s">
        <v>451</v>
      </c>
      <c r="H53" s="23" t="n">
        <v>53</v>
      </c>
      <c r="I53" s="23"/>
      <c r="J53" s="23"/>
      <c r="K53" s="23"/>
      <c r="L53" s="24"/>
      <c r="M53" s="25" t="n">
        <f aca="false">SUM(H53:J53,K53/1.12)</f>
        <v>53</v>
      </c>
      <c r="N53" s="25" t="n">
        <f aca="false">K53/1.12*0.12</f>
        <v>0</v>
      </c>
      <c r="O53" s="25" t="n">
        <f aca="false">-SUM(I53:J53,K53/1.12)*L53</f>
        <v>-0</v>
      </c>
      <c r="P53" s="25"/>
      <c r="Q53" s="25"/>
      <c r="R53" s="25"/>
      <c r="S53" s="25"/>
      <c r="T53" s="26"/>
      <c r="U53" s="26"/>
      <c r="V53" s="26"/>
      <c r="W53" s="26"/>
      <c r="X53" s="26"/>
      <c r="Y53" s="31"/>
      <c r="Z53" s="25"/>
      <c r="AA53" s="25" t="n">
        <v>53</v>
      </c>
      <c r="AB53" s="25"/>
      <c r="AC53" s="25"/>
      <c r="AD53" s="25"/>
      <c r="AE53" s="25"/>
      <c r="AF53" s="25"/>
      <c r="AG53" s="25" t="n">
        <f aca="false">-SUM(N53:AF53)</f>
        <v>-53</v>
      </c>
      <c r="AH53" s="29" t="n">
        <f aca="false">SUM(H53:K53)+AG53+O53</f>
        <v>0</v>
      </c>
    </row>
    <row r="54" s="30" customFormat="true" ht="21.75" hidden="false" customHeight="true" outlineLevel="0" collapsed="false">
      <c r="A54" s="18" t="n">
        <v>43211</v>
      </c>
      <c r="B54" s="19"/>
      <c r="C54" s="20" t="s">
        <v>277</v>
      </c>
      <c r="D54" s="20" t="s">
        <v>52</v>
      </c>
      <c r="E54" s="20" t="s">
        <v>278</v>
      </c>
      <c r="F54" s="21" t="n">
        <v>27615</v>
      </c>
      <c r="G54" s="22" t="s">
        <v>452</v>
      </c>
      <c r="H54" s="23"/>
      <c r="I54" s="23"/>
      <c r="J54" s="23"/>
      <c r="K54" s="23" t="n">
        <v>71.5</v>
      </c>
      <c r="L54" s="24"/>
      <c r="M54" s="25" t="n">
        <f aca="false">SUM(H54:J54,K54/1.12)</f>
        <v>63.8392857142857</v>
      </c>
      <c r="N54" s="25" t="n">
        <f aca="false">K54/1.12*0.12</f>
        <v>7.66071428571429</v>
      </c>
      <c r="O54" s="25" t="n">
        <f aca="false">-SUM(I54:J54,K54/1.12)*L54</f>
        <v>-0</v>
      </c>
      <c r="P54" s="25"/>
      <c r="Q54" s="25"/>
      <c r="R54" s="25" t="n">
        <v>63.84</v>
      </c>
      <c r="S54" s="25"/>
      <c r="T54" s="26"/>
      <c r="U54" s="26"/>
      <c r="V54" s="26"/>
      <c r="W54" s="26"/>
      <c r="X54" s="26"/>
      <c r="Y54" s="31"/>
      <c r="Z54" s="25"/>
      <c r="AA54" s="25"/>
      <c r="AB54" s="25"/>
      <c r="AC54" s="25"/>
      <c r="AD54" s="25"/>
      <c r="AE54" s="25"/>
      <c r="AF54" s="25"/>
      <c r="AG54" s="25" t="n">
        <f aca="false">-SUM(N54:AF54)</f>
        <v>-71.5007142857143</v>
      </c>
      <c r="AH54" s="29" t="n">
        <f aca="false">SUM(H54:K54)+AG54+O54</f>
        <v>-0.000714285714281004</v>
      </c>
    </row>
    <row r="55" s="30" customFormat="true" ht="21.75" hidden="false" customHeight="true" outlineLevel="0" collapsed="false">
      <c r="A55" s="18" t="n">
        <v>43213</v>
      </c>
      <c r="B55" s="19"/>
      <c r="C55" s="20" t="s">
        <v>203</v>
      </c>
      <c r="D55" s="20" t="s">
        <v>76</v>
      </c>
      <c r="E55" s="20" t="s">
        <v>120</v>
      </c>
      <c r="F55" s="21" t="n">
        <v>662</v>
      </c>
      <c r="G55" s="22" t="s">
        <v>453</v>
      </c>
      <c r="H55" s="23"/>
      <c r="I55" s="23"/>
      <c r="J55" s="23"/>
      <c r="K55" s="23" t="n">
        <v>456.76</v>
      </c>
      <c r="L55" s="24"/>
      <c r="M55" s="25" t="n">
        <f aca="false">SUM(H55:J55,K55/1.12)</f>
        <v>407.821428571429</v>
      </c>
      <c r="N55" s="25" t="n">
        <f aca="false">K55/1.12*0.12</f>
        <v>48.9385714285714</v>
      </c>
      <c r="O55" s="25" t="n">
        <f aca="false">-SUM(I55:J55,K55/1.12)*L55</f>
        <v>-0</v>
      </c>
      <c r="P55" s="25" t="n">
        <v>407.82</v>
      </c>
      <c r="Q55" s="25"/>
      <c r="R55" s="25"/>
      <c r="S55" s="25"/>
      <c r="T55" s="26"/>
      <c r="U55" s="26"/>
      <c r="V55" s="26"/>
      <c r="W55" s="26"/>
      <c r="X55" s="26"/>
      <c r="Y55" s="31"/>
      <c r="Z55" s="25"/>
      <c r="AA55" s="25"/>
      <c r="AB55" s="25"/>
      <c r="AC55" s="25"/>
      <c r="AD55" s="25"/>
      <c r="AE55" s="25"/>
      <c r="AF55" s="25"/>
      <c r="AG55" s="25" t="n">
        <f aca="false">-SUM(N55:AF55)</f>
        <v>-456.758571428571</v>
      </c>
      <c r="AH55" s="29" t="n">
        <f aca="false">SUM(H55:K55)+AG55+O55</f>
        <v>0.00142857142856201</v>
      </c>
    </row>
    <row r="56" s="30" customFormat="true" ht="21.75" hidden="false" customHeight="true" outlineLevel="0" collapsed="false">
      <c r="A56" s="18" t="n">
        <v>43213</v>
      </c>
      <c r="B56" s="19"/>
      <c r="C56" s="20" t="s">
        <v>277</v>
      </c>
      <c r="D56" s="20" t="s">
        <v>52</v>
      </c>
      <c r="E56" s="20" t="s">
        <v>278</v>
      </c>
      <c r="F56" s="21" t="n">
        <v>27634</v>
      </c>
      <c r="G56" s="22" t="s">
        <v>454</v>
      </c>
      <c r="H56" s="23"/>
      <c r="I56" s="23"/>
      <c r="J56" s="23"/>
      <c r="K56" s="23" t="n">
        <v>227</v>
      </c>
      <c r="L56" s="24"/>
      <c r="M56" s="25" t="n">
        <f aca="false">SUM(H56:J56,K56/1.12)</f>
        <v>202.678571428571</v>
      </c>
      <c r="N56" s="25" t="n">
        <f aca="false">K56/1.12*0.12</f>
        <v>24.3214285714286</v>
      </c>
      <c r="O56" s="25" t="n">
        <f aca="false">-SUM(I56:J56,K56/1.12)*L56</f>
        <v>-0</v>
      </c>
      <c r="P56" s="25" t="n">
        <v>202.68</v>
      </c>
      <c r="Q56" s="25"/>
      <c r="R56" s="25"/>
      <c r="S56" s="25"/>
      <c r="T56" s="26"/>
      <c r="U56" s="26"/>
      <c r="V56" s="26"/>
      <c r="W56" s="26"/>
      <c r="X56" s="26"/>
      <c r="Y56" s="31"/>
      <c r="Z56" s="25"/>
      <c r="AA56" s="25"/>
      <c r="AB56" s="25"/>
      <c r="AC56" s="25"/>
      <c r="AD56" s="25"/>
      <c r="AE56" s="25"/>
      <c r="AF56" s="25"/>
      <c r="AG56" s="25" t="n">
        <f aca="false">-SUM(N56:AF56)</f>
        <v>-227.001428571429</v>
      </c>
      <c r="AH56" s="29" t="n">
        <f aca="false">SUM(H56:K56)+AG56+O56</f>
        <v>-0.00142857142856201</v>
      </c>
    </row>
    <row r="57" s="30" customFormat="true" ht="21.75" hidden="false" customHeight="true" outlineLevel="0" collapsed="false">
      <c r="A57" s="18" t="n">
        <v>43194</v>
      </c>
      <c r="B57" s="19"/>
      <c r="C57" s="20" t="s">
        <v>398</v>
      </c>
      <c r="D57" s="20" t="s">
        <v>60</v>
      </c>
      <c r="E57" s="20" t="s">
        <v>399</v>
      </c>
      <c r="F57" s="21" t="n">
        <v>640116</v>
      </c>
      <c r="G57" s="22" t="s">
        <v>455</v>
      </c>
      <c r="H57" s="23"/>
      <c r="I57" s="23"/>
      <c r="J57" s="23"/>
      <c r="K57" s="23" t="n">
        <v>159.25</v>
      </c>
      <c r="L57" s="24"/>
      <c r="M57" s="25" t="n">
        <f aca="false">SUM(H57:J57,K57/1.12)</f>
        <v>142.1875</v>
      </c>
      <c r="N57" s="25" t="n">
        <f aca="false">K57/1.12*0.12</f>
        <v>17.0625</v>
      </c>
      <c r="O57" s="25" t="n">
        <f aca="false">-SUM(I57:J57,K57/1.12)*L57</f>
        <v>-0</v>
      </c>
      <c r="P57" s="25"/>
      <c r="Q57" s="25"/>
      <c r="R57" s="25"/>
      <c r="S57" s="25"/>
      <c r="T57" s="26"/>
      <c r="U57" s="26"/>
      <c r="V57" s="26"/>
      <c r="W57" s="26"/>
      <c r="X57" s="26"/>
      <c r="Y57" s="31"/>
      <c r="Z57" s="25" t="n">
        <v>142.19</v>
      </c>
      <c r="AA57" s="25"/>
      <c r="AB57" s="25"/>
      <c r="AC57" s="25"/>
      <c r="AD57" s="25"/>
      <c r="AE57" s="25"/>
      <c r="AF57" s="25"/>
      <c r="AG57" s="25" t="n">
        <f aca="false">-SUM(N57:AF57)</f>
        <v>-159.2525</v>
      </c>
      <c r="AH57" s="29" t="n">
        <f aca="false">SUM(H57:K57)+AG57+O57</f>
        <v>-0.00249999999999773</v>
      </c>
    </row>
    <row r="58" s="30" customFormat="true" ht="21.75" hidden="false" customHeight="true" outlineLevel="0" collapsed="false">
      <c r="A58" s="18" t="n">
        <v>43214</v>
      </c>
      <c r="B58" s="19"/>
      <c r="C58" s="20" t="s">
        <v>398</v>
      </c>
      <c r="D58" s="20" t="s">
        <v>60</v>
      </c>
      <c r="E58" s="20" t="s">
        <v>399</v>
      </c>
      <c r="F58" s="21" t="n">
        <v>670959</v>
      </c>
      <c r="G58" s="22" t="s">
        <v>456</v>
      </c>
      <c r="H58" s="23"/>
      <c r="I58" s="23"/>
      <c r="J58" s="23"/>
      <c r="K58" s="23" t="n">
        <v>282.75</v>
      </c>
      <c r="L58" s="24"/>
      <c r="M58" s="25" t="n">
        <f aca="false">SUM(H58:J58,K58/1.12)</f>
        <v>252.455357142857</v>
      </c>
      <c r="N58" s="25" t="n">
        <f aca="false">K58/1.12*0.12</f>
        <v>30.2946428571428</v>
      </c>
      <c r="O58" s="25" t="n">
        <f aca="false">-SUM(I58:J58,K58/1.12)*L58</f>
        <v>-0</v>
      </c>
      <c r="P58" s="25"/>
      <c r="Q58" s="25"/>
      <c r="R58" s="25"/>
      <c r="S58" s="25"/>
      <c r="T58" s="26" t="n">
        <v>252.46</v>
      </c>
      <c r="U58" s="26"/>
      <c r="V58" s="26"/>
      <c r="W58" s="26"/>
      <c r="X58" s="26"/>
      <c r="Y58" s="31"/>
      <c r="Z58" s="25"/>
      <c r="AA58" s="25"/>
      <c r="AB58" s="25"/>
      <c r="AC58" s="25"/>
      <c r="AD58" s="25"/>
      <c r="AE58" s="25"/>
      <c r="AF58" s="25"/>
      <c r="AG58" s="25" t="n">
        <f aca="false">-SUM(N58:AF58)</f>
        <v>-282.754642857143</v>
      </c>
      <c r="AH58" s="29" t="n">
        <f aca="false">SUM(H58:K58)+AG58+O58</f>
        <v>-0.00464285714286916</v>
      </c>
    </row>
    <row r="59" s="30" customFormat="true" ht="21.75" hidden="false" customHeight="true" outlineLevel="0" collapsed="false">
      <c r="A59" s="18" t="n">
        <v>43214</v>
      </c>
      <c r="B59" s="19"/>
      <c r="C59" s="20" t="s">
        <v>63</v>
      </c>
      <c r="D59" s="20" t="s">
        <v>64</v>
      </c>
      <c r="E59" s="20" t="s">
        <v>65</v>
      </c>
      <c r="F59" s="21" t="n">
        <v>120581</v>
      </c>
      <c r="G59" s="22" t="s">
        <v>457</v>
      </c>
      <c r="H59" s="23"/>
      <c r="I59" s="23"/>
      <c r="J59" s="23" t="n">
        <v>256.85</v>
      </c>
      <c r="K59" s="23"/>
      <c r="L59" s="24"/>
      <c r="M59" s="25" t="n">
        <f aca="false">SUM(H59:J59,K59/1.12)</f>
        <v>256.85</v>
      </c>
      <c r="N59" s="25" t="n">
        <f aca="false">K59/1.12*0.12</f>
        <v>0</v>
      </c>
      <c r="O59" s="25" t="n">
        <f aca="false">-SUM(I59:J59,K59/1.12)*L59</f>
        <v>-0</v>
      </c>
      <c r="P59" s="25" t="n">
        <v>256.85</v>
      </c>
      <c r="Q59" s="25"/>
      <c r="R59" s="25"/>
      <c r="S59" s="25"/>
      <c r="T59" s="26"/>
      <c r="U59" s="26"/>
      <c r="V59" s="26"/>
      <c r="W59" s="26"/>
      <c r="X59" s="26"/>
      <c r="Y59" s="31"/>
      <c r="Z59" s="25"/>
      <c r="AA59" s="25"/>
      <c r="AB59" s="25"/>
      <c r="AC59" s="25"/>
      <c r="AD59" s="25"/>
      <c r="AE59" s="25"/>
      <c r="AF59" s="25"/>
      <c r="AG59" s="25" t="n">
        <f aca="false">-SUM(N59:AF59)</f>
        <v>-256.85</v>
      </c>
      <c r="AH59" s="29" t="n">
        <f aca="false">SUM(H59:K59)+AG59+O59</f>
        <v>0</v>
      </c>
    </row>
    <row r="60" s="30" customFormat="true" ht="21.75" hidden="false" customHeight="true" outlineLevel="0" collapsed="false">
      <c r="A60" s="18" t="n">
        <v>43215</v>
      </c>
      <c r="B60" s="19"/>
      <c r="C60" s="20" t="s">
        <v>63</v>
      </c>
      <c r="D60" s="20" t="s">
        <v>64</v>
      </c>
      <c r="E60" s="20" t="s">
        <v>65</v>
      </c>
      <c r="F60" s="21" t="n">
        <v>120581</v>
      </c>
      <c r="G60" s="22" t="s">
        <v>458</v>
      </c>
      <c r="H60" s="23"/>
      <c r="I60" s="23"/>
      <c r="J60" s="23"/>
      <c r="K60" s="23" t="n">
        <v>190</v>
      </c>
      <c r="L60" s="24"/>
      <c r="M60" s="25" t="n">
        <f aca="false">SUM(H60:J60,K60/1.12)</f>
        <v>169.642857142857</v>
      </c>
      <c r="N60" s="25" t="n">
        <f aca="false">K60/1.12*0.12</f>
        <v>20.3571428571429</v>
      </c>
      <c r="O60" s="25" t="n">
        <f aca="false">-SUM(I60:J60,K60/1.12)*L60</f>
        <v>-0</v>
      </c>
      <c r="P60" s="25" t="n">
        <v>169.64</v>
      </c>
      <c r="Q60" s="25"/>
      <c r="R60" s="25"/>
      <c r="S60" s="25"/>
      <c r="T60" s="26"/>
      <c r="U60" s="26"/>
      <c r="V60" s="26"/>
      <c r="W60" s="26"/>
      <c r="X60" s="26"/>
      <c r="Y60" s="31"/>
      <c r="Z60" s="25"/>
      <c r="AA60" s="25"/>
      <c r="AB60" s="25"/>
      <c r="AC60" s="25"/>
      <c r="AD60" s="25"/>
      <c r="AE60" s="25"/>
      <c r="AF60" s="25"/>
      <c r="AG60" s="25" t="n">
        <f aca="false">-SUM(N60:AF60)</f>
        <v>-189.997142857143</v>
      </c>
      <c r="AH60" s="29" t="n">
        <f aca="false">SUM(H60:K60)+AG60+O60</f>
        <v>0.00285714285715244</v>
      </c>
    </row>
    <row r="61" s="30" customFormat="true" ht="21.75" hidden="false" customHeight="true" outlineLevel="0" collapsed="false">
      <c r="A61" s="18" t="n">
        <v>43215</v>
      </c>
      <c r="B61" s="19"/>
      <c r="C61" s="20" t="s">
        <v>459</v>
      </c>
      <c r="D61" s="20" t="s">
        <v>460</v>
      </c>
      <c r="E61" s="20" t="s">
        <v>65</v>
      </c>
      <c r="F61" s="21" t="n">
        <v>537145</v>
      </c>
      <c r="G61" s="22" t="s">
        <v>461</v>
      </c>
      <c r="H61" s="23"/>
      <c r="I61" s="23"/>
      <c r="J61" s="23"/>
      <c r="K61" s="23" t="n">
        <v>130.75</v>
      </c>
      <c r="L61" s="24"/>
      <c r="M61" s="25" t="n">
        <f aca="false">SUM(H61:J61,K61/1.12)</f>
        <v>116.741071428571</v>
      </c>
      <c r="N61" s="25" t="n">
        <f aca="false">K61/1.12*0.12</f>
        <v>14.0089285714286</v>
      </c>
      <c r="O61" s="25" t="n">
        <f aca="false">-SUM(I61:J61,K61/1.12)*L61</f>
        <v>-0</v>
      </c>
      <c r="P61" s="25"/>
      <c r="Q61" s="25"/>
      <c r="R61" s="25"/>
      <c r="S61" s="25"/>
      <c r="T61" s="26" t="n">
        <v>116.74</v>
      </c>
      <c r="U61" s="26"/>
      <c r="V61" s="26"/>
      <c r="W61" s="26"/>
      <c r="X61" s="26"/>
      <c r="Y61" s="31"/>
      <c r="Z61" s="25"/>
      <c r="AA61" s="25"/>
      <c r="AB61" s="25"/>
      <c r="AC61" s="25"/>
      <c r="AD61" s="25"/>
      <c r="AE61" s="25"/>
      <c r="AF61" s="25"/>
      <c r="AG61" s="25" t="n">
        <f aca="false">-SUM(N61:AF61)</f>
        <v>-130.748928571429</v>
      </c>
      <c r="AH61" s="29" t="n">
        <f aca="false">SUM(H61:K61)+AG61+O61</f>
        <v>0.00107142857143572</v>
      </c>
    </row>
    <row r="62" s="30" customFormat="true" ht="21.75" hidden="false" customHeight="true" outlineLevel="0" collapsed="false">
      <c r="A62" s="18" t="n">
        <v>43215</v>
      </c>
      <c r="B62" s="19"/>
      <c r="C62" s="20" t="s">
        <v>398</v>
      </c>
      <c r="D62" s="20" t="s">
        <v>60</v>
      </c>
      <c r="E62" s="20" t="s">
        <v>399</v>
      </c>
      <c r="F62" s="21" t="n">
        <v>671240</v>
      </c>
      <c r="G62" s="22" t="s">
        <v>244</v>
      </c>
      <c r="H62" s="23"/>
      <c r="I62" s="23"/>
      <c r="J62" s="23"/>
      <c r="K62" s="23" t="n">
        <v>430</v>
      </c>
      <c r="L62" s="24"/>
      <c r="M62" s="25" t="n">
        <f aca="false">SUM(H62:J62,K62/1.12)</f>
        <v>383.928571428571</v>
      </c>
      <c r="N62" s="25" t="n">
        <f aca="false">K62/1.12*0.12</f>
        <v>46.0714285714286</v>
      </c>
      <c r="O62" s="25" t="n">
        <f aca="false">-SUM(I62:J62,K62/1.12)*L62</f>
        <v>-0</v>
      </c>
      <c r="P62" s="25"/>
      <c r="Q62" s="25"/>
      <c r="R62" s="25"/>
      <c r="S62" s="25"/>
      <c r="T62" s="26" t="n">
        <v>383.93</v>
      </c>
      <c r="U62" s="26"/>
      <c r="V62" s="26"/>
      <c r="W62" s="26"/>
      <c r="X62" s="26"/>
      <c r="Y62" s="31"/>
      <c r="Z62" s="25"/>
      <c r="AA62" s="25"/>
      <c r="AB62" s="25"/>
      <c r="AC62" s="25"/>
      <c r="AD62" s="25"/>
      <c r="AE62" s="25"/>
      <c r="AF62" s="25"/>
      <c r="AG62" s="25" t="n">
        <f aca="false">-SUM(N62:AF62)</f>
        <v>-430.001428571429</v>
      </c>
      <c r="AH62" s="29" t="n">
        <f aca="false">SUM(H62:K62)+AG62+O62</f>
        <v>-0.00142857142856201</v>
      </c>
    </row>
    <row r="63" s="30" customFormat="true" ht="21.75" hidden="false" customHeight="true" outlineLevel="0" collapsed="false">
      <c r="A63" s="18" t="n">
        <v>43217</v>
      </c>
      <c r="B63" s="19"/>
      <c r="C63" s="20" t="s">
        <v>398</v>
      </c>
      <c r="D63" s="20" t="s">
        <v>60</v>
      </c>
      <c r="E63" s="20" t="s">
        <v>399</v>
      </c>
      <c r="F63" s="21" t="n">
        <v>671672</v>
      </c>
      <c r="G63" s="22" t="s">
        <v>455</v>
      </c>
      <c r="H63" s="23"/>
      <c r="I63" s="23"/>
      <c r="J63" s="23"/>
      <c r="K63" s="23" t="n">
        <v>157.25</v>
      </c>
      <c r="L63" s="24"/>
      <c r="M63" s="25" t="n">
        <f aca="false">SUM(H63:J63,K63/1.12)</f>
        <v>140.401785714286</v>
      </c>
      <c r="N63" s="25" t="n">
        <f aca="false">K63/1.12*0.12</f>
        <v>16.8482142857143</v>
      </c>
      <c r="O63" s="25" t="n">
        <f aca="false">-SUM(I63:J63,K63/1.12)*L63</f>
        <v>-0</v>
      </c>
      <c r="P63" s="25"/>
      <c r="Q63" s="25"/>
      <c r="R63" s="25"/>
      <c r="S63" s="25"/>
      <c r="T63" s="26"/>
      <c r="U63" s="26"/>
      <c r="V63" s="26"/>
      <c r="W63" s="26"/>
      <c r="X63" s="26"/>
      <c r="Y63" s="31"/>
      <c r="Z63" s="25" t="n">
        <v>140.4</v>
      </c>
      <c r="AA63" s="25"/>
      <c r="AB63" s="25"/>
      <c r="AC63" s="25"/>
      <c r="AD63" s="25"/>
      <c r="AE63" s="25"/>
      <c r="AF63" s="25"/>
      <c r="AG63" s="25" t="n">
        <f aca="false">-SUM(N63:AF63)</f>
        <v>-157.248214285714</v>
      </c>
      <c r="AH63" s="29" t="n">
        <f aca="false">SUM(H63:K63)+AG63+O63</f>
        <v>0.00178571428571672</v>
      </c>
    </row>
    <row r="64" s="30" customFormat="true" ht="21.75" hidden="false" customHeight="true" outlineLevel="0" collapsed="false">
      <c r="A64" s="18" t="n">
        <v>43217</v>
      </c>
      <c r="B64" s="19"/>
      <c r="C64" s="20" t="s">
        <v>398</v>
      </c>
      <c r="D64" s="20" t="s">
        <v>60</v>
      </c>
      <c r="E64" s="20" t="s">
        <v>399</v>
      </c>
      <c r="F64" s="21" t="n">
        <v>671672</v>
      </c>
      <c r="G64" s="22" t="s">
        <v>462</v>
      </c>
      <c r="H64" s="23"/>
      <c r="I64" s="23"/>
      <c r="J64" s="23"/>
      <c r="K64" s="23" t="n">
        <v>245.75</v>
      </c>
      <c r="L64" s="24"/>
      <c r="M64" s="25" t="n">
        <f aca="false">SUM(H64:J64,K64/1.12)</f>
        <v>219.419642857143</v>
      </c>
      <c r="N64" s="25" t="n">
        <f aca="false">K64/1.12*0.12</f>
        <v>26.3303571428571</v>
      </c>
      <c r="O64" s="25" t="n">
        <f aca="false">-SUM(I64:J64,K64/1.12)*L64</f>
        <v>-0</v>
      </c>
      <c r="P64" s="25"/>
      <c r="Q64" s="25"/>
      <c r="R64" s="25"/>
      <c r="S64" s="25"/>
      <c r="T64" s="26" t="n">
        <v>219.42</v>
      </c>
      <c r="U64" s="26"/>
      <c r="V64" s="26"/>
      <c r="W64" s="26"/>
      <c r="X64" s="26"/>
      <c r="Y64" s="31"/>
      <c r="Z64" s="25"/>
      <c r="AA64" s="25"/>
      <c r="AB64" s="25"/>
      <c r="AC64" s="25"/>
      <c r="AD64" s="25"/>
      <c r="AE64" s="25"/>
      <c r="AF64" s="25"/>
      <c r="AG64" s="25" t="n">
        <f aca="false">-SUM(N64:AF64)</f>
        <v>-245.750357142857</v>
      </c>
      <c r="AH64" s="29" t="n">
        <f aca="false">SUM(H64:K64)+AG64+O64</f>
        <v>-0.000357142857126291</v>
      </c>
    </row>
    <row r="65" s="30" customFormat="true" ht="21.75" hidden="false" customHeight="true" outlineLevel="0" collapsed="false">
      <c r="A65" s="18" t="n">
        <v>43217</v>
      </c>
      <c r="B65" s="19"/>
      <c r="C65" s="20" t="s">
        <v>398</v>
      </c>
      <c r="D65" s="20" t="s">
        <v>60</v>
      </c>
      <c r="E65" s="20" t="s">
        <v>399</v>
      </c>
      <c r="F65" s="21" t="n">
        <v>640770</v>
      </c>
      <c r="G65" s="22" t="s">
        <v>463</v>
      </c>
      <c r="H65" s="23"/>
      <c r="I65" s="23"/>
      <c r="J65" s="23"/>
      <c r="K65" s="23" t="n">
        <v>61.5</v>
      </c>
      <c r="L65" s="24"/>
      <c r="M65" s="25" t="n">
        <f aca="false">SUM(H65:J65,K65/1.12)</f>
        <v>54.9107142857143</v>
      </c>
      <c r="N65" s="25" t="n">
        <f aca="false">K65/1.12*0.12</f>
        <v>6.58928571428571</v>
      </c>
      <c r="O65" s="25" t="n">
        <f aca="false">-SUM(I65:J65,K65/1.12)*L65</f>
        <v>-0</v>
      </c>
      <c r="P65" s="25"/>
      <c r="Q65" s="25"/>
      <c r="R65" s="25"/>
      <c r="S65" s="25"/>
      <c r="T65" s="26"/>
      <c r="U65" s="26"/>
      <c r="V65" s="26"/>
      <c r="W65" s="26"/>
      <c r="X65" s="26"/>
      <c r="Y65" s="31"/>
      <c r="Z65" s="25" t="n">
        <v>54.91</v>
      </c>
      <c r="AA65" s="25"/>
      <c r="AB65" s="25"/>
      <c r="AC65" s="25"/>
      <c r="AD65" s="25"/>
      <c r="AE65" s="25"/>
      <c r="AF65" s="25"/>
      <c r="AG65" s="25" t="n">
        <f aca="false">-SUM(N65:AF65)</f>
        <v>-61.4992857142857</v>
      </c>
      <c r="AH65" s="29" t="n">
        <f aca="false">SUM(H65:K65)+AG65+O65</f>
        <v>0.00071428571428811</v>
      </c>
    </row>
    <row r="66" s="30" customFormat="true" ht="21.75" hidden="false" customHeight="true" outlineLevel="0" collapsed="false">
      <c r="A66" s="18" t="n">
        <v>43217</v>
      </c>
      <c r="B66" s="19"/>
      <c r="C66" s="20" t="s">
        <v>398</v>
      </c>
      <c r="D66" s="20" t="s">
        <v>60</v>
      </c>
      <c r="E66" s="20" t="s">
        <v>399</v>
      </c>
      <c r="F66" s="21" t="n">
        <v>671697</v>
      </c>
      <c r="G66" s="22" t="s">
        <v>464</v>
      </c>
      <c r="H66" s="23"/>
      <c r="I66" s="23"/>
      <c r="J66" s="23"/>
      <c r="K66" s="23" t="n">
        <v>50</v>
      </c>
      <c r="L66" s="24"/>
      <c r="M66" s="25" t="n">
        <f aca="false">SUM(H66:J66,K66/1.12)</f>
        <v>44.6428571428571</v>
      </c>
      <c r="N66" s="25" t="n">
        <f aca="false">K66/1.12*0.12</f>
        <v>5.35714285714286</v>
      </c>
      <c r="O66" s="25" t="n">
        <f aca="false">-SUM(I66:J66,K66/1.12)*L66</f>
        <v>-0</v>
      </c>
      <c r="P66" s="25"/>
      <c r="Q66" s="25"/>
      <c r="R66" s="25"/>
      <c r="S66" s="25"/>
      <c r="T66" s="26" t="n">
        <v>44.64</v>
      </c>
      <c r="U66" s="26"/>
      <c r="V66" s="26"/>
      <c r="W66" s="26"/>
      <c r="X66" s="26"/>
      <c r="Y66" s="31"/>
      <c r="Z66" s="25"/>
      <c r="AA66" s="25"/>
      <c r="AB66" s="25"/>
      <c r="AC66" s="25"/>
      <c r="AD66" s="25"/>
      <c r="AE66" s="25"/>
      <c r="AF66" s="25"/>
      <c r="AG66" s="25" t="n">
        <f aca="false">-SUM(N66:AF66)</f>
        <v>-49.9971428571429</v>
      </c>
      <c r="AH66" s="29" t="n">
        <f aca="false">SUM(H66:K66)+AG66+O66</f>
        <v>0.00285714285714533</v>
      </c>
    </row>
    <row r="67" s="30" customFormat="true" ht="21.75" hidden="false" customHeight="true" outlineLevel="0" collapsed="false">
      <c r="A67" s="18" t="n">
        <v>43217</v>
      </c>
      <c r="B67" s="19"/>
      <c r="C67" s="20" t="s">
        <v>277</v>
      </c>
      <c r="D67" s="20" t="s">
        <v>52</v>
      </c>
      <c r="E67" s="20" t="s">
        <v>278</v>
      </c>
      <c r="F67" s="21" t="n">
        <v>31445</v>
      </c>
      <c r="G67" s="22" t="s">
        <v>458</v>
      </c>
      <c r="H67" s="23"/>
      <c r="I67" s="23"/>
      <c r="J67" s="23"/>
      <c r="K67" s="23" t="n">
        <v>156</v>
      </c>
      <c r="L67" s="24"/>
      <c r="M67" s="25" t="n">
        <f aca="false">SUM(H67:J67,K67/1.12)</f>
        <v>139.285714285714</v>
      </c>
      <c r="N67" s="25" t="n">
        <f aca="false">K67/1.12*0.12</f>
        <v>16.7142857142857</v>
      </c>
      <c r="O67" s="25" t="n">
        <f aca="false">-SUM(I67:J67,K67/1.12)*L67</f>
        <v>-0</v>
      </c>
      <c r="P67" s="25" t="n">
        <v>139.29</v>
      </c>
      <c r="Q67" s="25"/>
      <c r="R67" s="25"/>
      <c r="S67" s="25"/>
      <c r="T67" s="26"/>
      <c r="U67" s="26"/>
      <c r="V67" s="26"/>
      <c r="W67" s="26"/>
      <c r="X67" s="26"/>
      <c r="Y67" s="31"/>
      <c r="Z67" s="25"/>
      <c r="AA67" s="25"/>
      <c r="AB67" s="25"/>
      <c r="AC67" s="25"/>
      <c r="AD67" s="25"/>
      <c r="AE67" s="25"/>
      <c r="AF67" s="25"/>
      <c r="AG67" s="25" t="n">
        <f aca="false">-SUM(N67:AF67)</f>
        <v>-156.004285714286</v>
      </c>
      <c r="AH67" s="29" t="n">
        <f aca="false">SUM(H67:K67)+AG67+O67</f>
        <v>-0.00428571428571445</v>
      </c>
    </row>
    <row r="68" s="30" customFormat="true" ht="21.75" hidden="false" customHeight="true" outlineLevel="0" collapsed="false">
      <c r="A68" s="18" t="n">
        <v>43217</v>
      </c>
      <c r="B68" s="19"/>
      <c r="C68" s="20" t="s">
        <v>465</v>
      </c>
      <c r="D68" s="20"/>
      <c r="E68" s="20"/>
      <c r="F68" s="21"/>
      <c r="G68" s="22" t="s">
        <v>466</v>
      </c>
      <c r="H68" s="23" t="n">
        <v>500</v>
      </c>
      <c r="I68" s="23"/>
      <c r="J68" s="23"/>
      <c r="K68" s="23"/>
      <c r="L68" s="24"/>
      <c r="M68" s="25" t="n">
        <f aca="false">SUM(H68:J68,K68/1.12)</f>
        <v>500</v>
      </c>
      <c r="N68" s="25" t="n">
        <f aca="false">K68/1.12*0.12</f>
        <v>0</v>
      </c>
      <c r="O68" s="25" t="n">
        <f aca="false">-SUM(I68:J68,K68/1.12)*L68</f>
        <v>-0</v>
      </c>
      <c r="P68" s="25"/>
      <c r="Q68" s="25"/>
      <c r="R68" s="25"/>
      <c r="S68" s="25"/>
      <c r="T68" s="26"/>
      <c r="U68" s="26"/>
      <c r="V68" s="26"/>
      <c r="W68" s="26"/>
      <c r="X68" s="26"/>
      <c r="Y68" s="31"/>
      <c r="Z68" s="25"/>
      <c r="AA68" s="25"/>
      <c r="AB68" s="25"/>
      <c r="AC68" s="25"/>
      <c r="AD68" s="25" t="n">
        <v>500</v>
      </c>
      <c r="AE68" s="25"/>
      <c r="AF68" s="25"/>
      <c r="AG68" s="25" t="n">
        <f aca="false">-SUM(N68:AF68)</f>
        <v>-500</v>
      </c>
      <c r="AH68" s="29" t="n">
        <f aca="false">SUM(H68:K68)+AG68+O68</f>
        <v>0</v>
      </c>
    </row>
    <row r="69" s="46" customFormat="true" ht="19.5" hidden="false" customHeight="true" outlineLevel="0" collapsed="false">
      <c r="A69" s="33" t="n">
        <v>43218</v>
      </c>
      <c r="B69" s="34"/>
      <c r="C69" s="36" t="s">
        <v>323</v>
      </c>
      <c r="D69" s="36" t="s">
        <v>380</v>
      </c>
      <c r="E69" s="36" t="s">
        <v>278</v>
      </c>
      <c r="F69" s="37" t="n">
        <v>29992</v>
      </c>
      <c r="G69" s="38" t="s">
        <v>467</v>
      </c>
      <c r="H69" s="39"/>
      <c r="I69" s="39"/>
      <c r="J69" s="39"/>
      <c r="K69" s="39" t="n">
        <v>216.75</v>
      </c>
      <c r="L69" s="40"/>
      <c r="M69" s="41" t="n">
        <f aca="false">SUM(H69:J69,K69/1.12)</f>
        <v>193.526785714286</v>
      </c>
      <c r="N69" s="41" t="n">
        <f aca="false">K69/1.12*0.12</f>
        <v>23.2232142857143</v>
      </c>
      <c r="O69" s="41" t="n">
        <f aca="false">-SUM(I69:J69,K69/1.12)*L69</f>
        <v>-0</v>
      </c>
      <c r="P69" s="41"/>
      <c r="Q69" s="41"/>
      <c r="R69" s="41"/>
      <c r="S69" s="41"/>
      <c r="T69" s="42"/>
      <c r="U69" s="42"/>
      <c r="V69" s="42"/>
      <c r="W69" s="42" t="n">
        <v>193.53</v>
      </c>
      <c r="X69" s="42"/>
      <c r="Y69" s="41"/>
      <c r="Z69" s="41"/>
      <c r="AA69" s="41"/>
      <c r="AB69" s="41"/>
      <c r="AC69" s="41"/>
      <c r="AD69" s="41"/>
      <c r="AE69" s="41"/>
      <c r="AF69" s="41"/>
      <c r="AG69" s="41" t="n">
        <f aca="false">-SUM(N69:AF69)</f>
        <v>-216.753214285714</v>
      </c>
      <c r="AH69" s="45" t="n">
        <f aca="false">SUM(H69:K69)+AG69+O69</f>
        <v>-0.00321428571427873</v>
      </c>
    </row>
    <row r="70" s="30" customFormat="true" ht="19.5" hidden="false" customHeight="true" outlineLevel="0" collapsed="false">
      <c r="A70" s="18" t="n">
        <v>43218</v>
      </c>
      <c r="B70" s="19"/>
      <c r="C70" s="20" t="s">
        <v>468</v>
      </c>
      <c r="D70" s="20" t="s">
        <v>469</v>
      </c>
      <c r="E70" s="20" t="s">
        <v>278</v>
      </c>
      <c r="F70" s="21" t="n">
        <v>21229</v>
      </c>
      <c r="G70" s="22" t="s">
        <v>40</v>
      </c>
      <c r="H70" s="23"/>
      <c r="I70" s="23"/>
      <c r="J70" s="23"/>
      <c r="K70" s="23" t="n">
        <v>38</v>
      </c>
      <c r="L70" s="24"/>
      <c r="M70" s="25" t="n">
        <f aca="false">SUM(H70:J70,K70/1.12)</f>
        <v>33.9285714285714</v>
      </c>
      <c r="N70" s="25" t="n">
        <f aca="false">K70/1.12*0.12</f>
        <v>4.07142857142857</v>
      </c>
      <c r="O70" s="25" t="n">
        <f aca="false">-SUM(I70:J70,K70/1.12)*L70</f>
        <v>-0</v>
      </c>
      <c r="P70" s="25"/>
      <c r="Q70" s="25" t="n">
        <v>33.93</v>
      </c>
      <c r="R70" s="25"/>
      <c r="S70" s="25"/>
      <c r="T70" s="26"/>
      <c r="U70" s="26"/>
      <c r="V70" s="26"/>
      <c r="W70" s="26"/>
      <c r="X70" s="26"/>
      <c r="Y70" s="25"/>
      <c r="Z70" s="25"/>
      <c r="AA70" s="25"/>
      <c r="AB70" s="25"/>
      <c r="AC70" s="26"/>
      <c r="AD70" s="26"/>
      <c r="AE70" s="27"/>
      <c r="AF70" s="27"/>
      <c r="AG70" s="25" t="n">
        <f aca="false">-SUM(N70:AF70)</f>
        <v>-38.0014285714286</v>
      </c>
      <c r="AH70" s="29" t="n">
        <f aca="false">SUM(H70:K70)+AG70+O70</f>
        <v>-0.00142857142856911</v>
      </c>
    </row>
    <row r="71" s="30" customFormat="true" ht="19.5" hidden="false" customHeight="true" outlineLevel="0" collapsed="false">
      <c r="A71" s="18" t="n">
        <v>43220</v>
      </c>
      <c r="B71" s="19"/>
      <c r="C71" s="20" t="s">
        <v>63</v>
      </c>
      <c r="D71" s="20" t="s">
        <v>64</v>
      </c>
      <c r="E71" s="20" t="s">
        <v>65</v>
      </c>
      <c r="F71" s="21" t="n">
        <v>136029</v>
      </c>
      <c r="G71" s="22" t="s">
        <v>470</v>
      </c>
      <c r="H71" s="23"/>
      <c r="I71" s="23"/>
      <c r="J71" s="23" t="n">
        <v>247</v>
      </c>
      <c r="K71" s="23"/>
      <c r="L71" s="24"/>
      <c r="M71" s="25" t="n">
        <f aca="false">SUM(H71:J71,K71/1.12)</f>
        <v>247</v>
      </c>
      <c r="N71" s="25" t="n">
        <f aca="false">K71/1.12*0.12</f>
        <v>0</v>
      </c>
      <c r="O71" s="25" t="n">
        <f aca="false">-SUM(I71:J71,K71/1.12)*L71</f>
        <v>-0</v>
      </c>
      <c r="P71" s="25" t="n">
        <v>247</v>
      </c>
      <c r="Q71" s="25"/>
      <c r="R71" s="25"/>
      <c r="S71" s="25"/>
      <c r="T71" s="26"/>
      <c r="U71" s="26"/>
      <c r="V71" s="26"/>
      <c r="W71" s="26"/>
      <c r="X71" s="26"/>
      <c r="Y71" s="25"/>
      <c r="Z71" s="25"/>
      <c r="AA71" s="25"/>
      <c r="AB71" s="25"/>
      <c r="AC71" s="26"/>
      <c r="AD71" s="26"/>
      <c r="AE71" s="27"/>
      <c r="AF71" s="27"/>
      <c r="AG71" s="25" t="n">
        <f aca="false">-SUM(N71:AF71)</f>
        <v>-247</v>
      </c>
      <c r="AH71" s="29" t="n">
        <f aca="false">SUM(H71:K71)+AG71+O71</f>
        <v>0</v>
      </c>
    </row>
    <row r="72" s="30" customFormat="true" ht="19.5" hidden="false" customHeight="true" outlineLevel="0" collapsed="false">
      <c r="A72" s="18" t="n">
        <v>43220</v>
      </c>
      <c r="B72" s="19"/>
      <c r="C72" s="20" t="s">
        <v>277</v>
      </c>
      <c r="D72" s="20" t="s">
        <v>52</v>
      </c>
      <c r="E72" s="20" t="s">
        <v>278</v>
      </c>
      <c r="F72" s="21" t="n">
        <v>27926</v>
      </c>
      <c r="G72" s="22" t="s">
        <v>471</v>
      </c>
      <c r="H72" s="23"/>
      <c r="I72" s="23"/>
      <c r="J72" s="23"/>
      <c r="K72" s="23" t="n">
        <v>226</v>
      </c>
      <c r="L72" s="24"/>
      <c r="M72" s="25" t="n">
        <f aca="false">SUM(H72:J72,K72/1.12)</f>
        <v>201.785714285714</v>
      </c>
      <c r="N72" s="25" t="n">
        <f aca="false">K72/1.12*0.12</f>
        <v>24.2142857142857</v>
      </c>
      <c r="O72" s="25" t="n">
        <f aca="false">-SUM(I72:J72,K72/1.12)*L72</f>
        <v>-0</v>
      </c>
      <c r="P72" s="25" t="n">
        <v>201.79</v>
      </c>
      <c r="Q72" s="25"/>
      <c r="R72" s="25"/>
      <c r="S72" s="25"/>
      <c r="T72" s="26"/>
      <c r="U72" s="26"/>
      <c r="V72" s="26"/>
      <c r="W72" s="26"/>
      <c r="X72" s="26"/>
      <c r="Y72" s="25"/>
      <c r="Z72" s="25"/>
      <c r="AA72" s="25"/>
      <c r="AB72" s="25"/>
      <c r="AC72" s="26"/>
      <c r="AD72" s="26"/>
      <c r="AE72" s="27"/>
      <c r="AF72" s="27"/>
      <c r="AG72" s="25" t="n">
        <f aca="false">-SUM(N72:AF72)</f>
        <v>-226.004285714286</v>
      </c>
      <c r="AH72" s="29" t="n">
        <f aca="false">SUM(H72:K72)+AG72+O72</f>
        <v>-0.00428571428571445</v>
      </c>
    </row>
    <row r="73" s="30" customFormat="true" ht="19.5" hidden="false" customHeight="true" outlineLevel="0" collapsed="false">
      <c r="A73" s="18" t="n">
        <v>43220</v>
      </c>
      <c r="B73" s="19"/>
      <c r="C73" s="20" t="s">
        <v>472</v>
      </c>
      <c r="D73" s="20" t="s">
        <v>473</v>
      </c>
      <c r="E73" s="20" t="s">
        <v>474</v>
      </c>
      <c r="F73" s="21" t="n">
        <v>10219</v>
      </c>
      <c r="G73" s="22" t="s">
        <v>475</v>
      </c>
      <c r="H73" s="23"/>
      <c r="I73" s="23"/>
      <c r="J73" s="23"/>
      <c r="K73" s="23" t="n">
        <v>300</v>
      </c>
      <c r="L73" s="24"/>
      <c r="M73" s="25" t="n">
        <f aca="false">SUM(H73:J73,K73/1.12)</f>
        <v>267.857142857143</v>
      </c>
      <c r="N73" s="25" t="n">
        <f aca="false">K73/1.12*0.12</f>
        <v>32.1428571428571</v>
      </c>
      <c r="O73" s="25" t="n">
        <f aca="false">-SUM(I73:J73,K73/1.12)*L73</f>
        <v>-0</v>
      </c>
      <c r="P73" s="25"/>
      <c r="Q73" s="25"/>
      <c r="R73" s="25"/>
      <c r="S73" s="25"/>
      <c r="T73" s="26"/>
      <c r="U73" s="26"/>
      <c r="V73" s="26"/>
      <c r="W73" s="26"/>
      <c r="X73" s="26"/>
      <c r="Y73" s="25"/>
      <c r="Z73" s="25" t="n">
        <v>267.86</v>
      </c>
      <c r="AA73" s="25"/>
      <c r="AB73" s="25"/>
      <c r="AC73" s="26"/>
      <c r="AD73" s="26"/>
      <c r="AE73" s="27"/>
      <c r="AF73" s="27"/>
      <c r="AG73" s="25" t="n">
        <f aca="false">-SUM(N73:AF73)</f>
        <v>-300.002857142857</v>
      </c>
      <c r="AH73" s="29" t="n">
        <f aca="false">SUM(H73:K73)+AG73+O73</f>
        <v>-0.00285714285712402</v>
      </c>
    </row>
    <row r="74" s="30" customFormat="true" ht="22.5" hidden="false" customHeight="true" outlineLevel="0" collapsed="false">
      <c r="A74" s="59" t="n">
        <v>43220</v>
      </c>
      <c r="B74" s="60"/>
      <c r="C74" s="20" t="s">
        <v>476</v>
      </c>
      <c r="D74" s="20"/>
      <c r="E74" s="20"/>
      <c r="F74" s="61"/>
      <c r="G74" s="62" t="s">
        <v>477</v>
      </c>
      <c r="H74" s="23" t="n">
        <v>34</v>
      </c>
      <c r="I74" s="23"/>
      <c r="J74" s="23"/>
      <c r="K74" s="23"/>
      <c r="L74" s="24"/>
      <c r="M74" s="25" t="n">
        <f aca="false">SUM(H74:J74,K74/1.12)</f>
        <v>34</v>
      </c>
      <c r="N74" s="25" t="n">
        <f aca="false">K74/1.12*0.12</f>
        <v>0</v>
      </c>
      <c r="O74" s="25" t="n">
        <f aca="false">-SUM(I74:J74,K74/1.12)*L74</f>
        <v>-0</v>
      </c>
      <c r="P74" s="25"/>
      <c r="Q74" s="25"/>
      <c r="R74" s="25"/>
      <c r="S74" s="25"/>
      <c r="T74" s="26"/>
      <c r="U74" s="26"/>
      <c r="V74" s="26"/>
      <c r="W74" s="26"/>
      <c r="X74" s="26"/>
      <c r="Y74" s="25"/>
      <c r="Z74" s="25"/>
      <c r="AA74" s="25" t="n">
        <v>34</v>
      </c>
      <c r="AB74" s="25"/>
      <c r="AC74" s="25"/>
      <c r="AD74" s="25"/>
      <c r="AE74" s="25"/>
      <c r="AF74" s="25"/>
      <c r="AG74" s="25" t="n">
        <f aca="false">-SUM(N74:AF74)</f>
        <v>-34</v>
      </c>
      <c r="AH74" s="29" t="n">
        <f aca="false">SUM(H74:K74)+AG74+O74</f>
        <v>0</v>
      </c>
    </row>
    <row r="75" s="30" customFormat="true" ht="21.75" hidden="false" customHeight="true" outlineLevel="0" collapsed="false">
      <c r="A75" s="18"/>
      <c r="B75" s="19"/>
      <c r="C75" s="20"/>
      <c r="D75" s="20"/>
      <c r="E75" s="20"/>
      <c r="F75" s="21"/>
      <c r="G75" s="21"/>
      <c r="H75" s="23"/>
      <c r="I75" s="23"/>
      <c r="J75" s="23"/>
      <c r="K75" s="23"/>
      <c r="L75" s="24"/>
      <c r="M75" s="25" t="n">
        <f aca="false">SUM(H75:J75,K75/1.12)</f>
        <v>0</v>
      </c>
      <c r="N75" s="25" t="n">
        <f aca="false">K75/1.12*0.12</f>
        <v>0</v>
      </c>
      <c r="O75" s="25" t="n">
        <f aca="false">-SUM(I75:J75,K75/1.12)*L75</f>
        <v>-0</v>
      </c>
      <c r="P75" s="25"/>
      <c r="Q75" s="25"/>
      <c r="R75" s="25"/>
      <c r="S75" s="25"/>
      <c r="T75" s="26"/>
      <c r="U75" s="26"/>
      <c r="V75" s="26"/>
      <c r="W75" s="26"/>
      <c r="X75" s="26"/>
      <c r="Y75" s="25"/>
      <c r="Z75" s="25"/>
      <c r="AA75" s="25"/>
      <c r="AB75" s="25"/>
      <c r="AC75" s="25"/>
      <c r="AD75" s="25"/>
      <c r="AE75" s="25"/>
      <c r="AF75" s="25"/>
      <c r="AG75" s="25" t="n">
        <f aca="false">-SUM(N75:AF75)</f>
        <v>-0</v>
      </c>
      <c r="AH75" s="29" t="n">
        <f aca="false">SUM(H75:K75)+AG75+O75</f>
        <v>0</v>
      </c>
    </row>
    <row r="76" s="30" customFormat="true" ht="19.5" hidden="false" customHeight="true" outlineLevel="0" collapsed="false">
      <c r="A76" s="18"/>
      <c r="B76" s="19"/>
      <c r="C76" s="20"/>
      <c r="D76" s="20"/>
      <c r="E76" s="20"/>
      <c r="F76" s="21"/>
      <c r="G76" s="22"/>
      <c r="H76" s="23"/>
      <c r="I76" s="23"/>
      <c r="J76" s="23"/>
      <c r="K76" s="23"/>
      <c r="L76" s="24"/>
      <c r="M76" s="25" t="n">
        <f aca="false">SUM(H76:J76,K76/1.12)</f>
        <v>0</v>
      </c>
      <c r="N76" s="25" t="n">
        <f aca="false">K76/1.12*0.12</f>
        <v>0</v>
      </c>
      <c r="O76" s="25" t="n">
        <f aca="false">-SUM(I76:J76,K76/1.12)*L76</f>
        <v>-0</v>
      </c>
      <c r="P76" s="25"/>
      <c r="Q76" s="25"/>
      <c r="R76" s="25"/>
      <c r="S76" s="25"/>
      <c r="T76" s="26"/>
      <c r="U76" s="26"/>
      <c r="V76" s="26"/>
      <c r="W76" s="26"/>
      <c r="X76" s="26"/>
      <c r="Y76" s="25"/>
      <c r="Z76" s="25"/>
      <c r="AA76" s="25"/>
      <c r="AB76" s="25"/>
      <c r="AC76" s="25"/>
      <c r="AD76" s="25"/>
      <c r="AE76" s="25"/>
      <c r="AF76" s="25"/>
      <c r="AG76" s="25" t="n">
        <f aca="false">-SUM(N76:AF76)</f>
        <v>-0</v>
      </c>
      <c r="AH76" s="29" t="n">
        <f aca="false">SUM(H76:K76)+AG76+O76</f>
        <v>0</v>
      </c>
    </row>
    <row r="77" s="30" customFormat="true" ht="18.75" hidden="false" customHeight="true" outlineLevel="0" collapsed="false">
      <c r="A77" s="18"/>
      <c r="B77" s="19"/>
      <c r="C77" s="20"/>
      <c r="D77" s="20"/>
      <c r="E77" s="20"/>
      <c r="F77" s="21"/>
      <c r="G77" s="22"/>
      <c r="H77" s="23"/>
      <c r="I77" s="23"/>
      <c r="J77" s="23"/>
      <c r="K77" s="23"/>
      <c r="L77" s="24"/>
      <c r="M77" s="25" t="n">
        <f aca="false">SUM(H77:J77,K77/1.12)</f>
        <v>0</v>
      </c>
      <c r="N77" s="25" t="n">
        <f aca="false">K77/1.12*0.12</f>
        <v>0</v>
      </c>
      <c r="O77" s="25" t="n">
        <f aca="false">-SUM(I77:J77,K77/1.12)*L77</f>
        <v>-0</v>
      </c>
      <c r="P77" s="25"/>
      <c r="Q77" s="25"/>
      <c r="R77" s="25"/>
      <c r="S77" s="25"/>
      <c r="T77" s="26"/>
      <c r="U77" s="26"/>
      <c r="V77" s="26"/>
      <c r="W77" s="26"/>
      <c r="X77" s="26"/>
      <c r="Y77" s="25"/>
      <c r="Z77" s="25"/>
      <c r="AA77" s="25"/>
      <c r="AB77" s="25"/>
      <c r="AC77" s="25"/>
      <c r="AD77" s="25"/>
      <c r="AE77" s="25"/>
      <c r="AF77" s="25"/>
      <c r="AG77" s="25" t="n">
        <f aca="false">-SUM(N77:AF77)</f>
        <v>-0</v>
      </c>
      <c r="AH77" s="29" t="n">
        <f aca="false">SUM(H77:K77)+AG77+O77</f>
        <v>0</v>
      </c>
    </row>
    <row r="78" s="30" customFormat="true" ht="19.5" hidden="false" customHeight="true" outlineLevel="0" collapsed="false">
      <c r="A78" s="18"/>
      <c r="B78" s="19"/>
      <c r="C78" s="47"/>
      <c r="D78" s="47"/>
      <c r="E78" s="47"/>
      <c r="F78" s="21"/>
      <c r="G78" s="22"/>
      <c r="H78" s="23"/>
      <c r="I78" s="23"/>
      <c r="J78" s="23"/>
      <c r="K78" s="23"/>
      <c r="L78" s="24"/>
      <c r="M78" s="25" t="n">
        <f aca="false">SUM(H78:J78,K78/1.12)</f>
        <v>0</v>
      </c>
      <c r="N78" s="25" t="n">
        <f aca="false">K78/1.12*0.12</f>
        <v>0</v>
      </c>
      <c r="O78" s="25" t="n">
        <f aca="false">-SUM(I78:J78,K78/1.12)*L78</f>
        <v>-0</v>
      </c>
      <c r="P78" s="25"/>
      <c r="Q78" s="25"/>
      <c r="R78" s="25"/>
      <c r="S78" s="25"/>
      <c r="T78" s="26"/>
      <c r="U78" s="26"/>
      <c r="V78" s="26"/>
      <c r="W78" s="26"/>
      <c r="X78" s="26"/>
      <c r="Y78" s="31"/>
      <c r="Z78" s="25"/>
      <c r="AA78" s="25"/>
      <c r="AB78" s="25"/>
      <c r="AC78" s="26"/>
      <c r="AD78" s="26"/>
      <c r="AE78" s="27"/>
      <c r="AF78" s="27"/>
      <c r="AG78" s="28" t="n">
        <f aca="false">-SUM(N78:AF78)</f>
        <v>-0</v>
      </c>
      <c r="AH78" s="29" t="n">
        <f aca="false">SUM(H78:K78)+AG78+O78</f>
        <v>0</v>
      </c>
    </row>
    <row r="79" s="55" customFormat="true" ht="12" hidden="false" customHeight="true" outlineLevel="0" collapsed="false">
      <c r="A79" s="48"/>
      <c r="B79" s="49"/>
      <c r="C79" s="50"/>
      <c r="D79" s="51"/>
      <c r="E79" s="51"/>
      <c r="F79" s="52"/>
      <c r="G79" s="50"/>
      <c r="H79" s="53" t="n">
        <f aca="false">SUM(H5:H78)</f>
        <v>1751</v>
      </c>
      <c r="I79" s="53" t="n">
        <f aca="false">SUM(I5:I78)</f>
        <v>0</v>
      </c>
      <c r="J79" s="53" t="n">
        <f aca="false">SUM(J5:J78)</f>
        <v>6770.8</v>
      </c>
      <c r="K79" s="53" t="n">
        <f aca="false">SUM(K5:K78)</f>
        <v>22300.56</v>
      </c>
      <c r="L79" s="53" t="n">
        <f aca="false">SUM(L5:L78)</f>
        <v>0.02</v>
      </c>
      <c r="M79" s="53" t="n">
        <f aca="false">SUM(M5:M78)</f>
        <v>28433.0142857143</v>
      </c>
      <c r="N79" s="53" t="n">
        <f aca="false">SUM(N5:N78)</f>
        <v>2389.34571428571</v>
      </c>
      <c r="O79" s="53" t="n">
        <f aca="false">SUM(O5:O78)</f>
        <v>-26.7857142857143</v>
      </c>
      <c r="P79" s="53" t="n">
        <f aca="false">SUM(P5:P78)</f>
        <v>16750.36</v>
      </c>
      <c r="Q79" s="53" t="n">
        <f aca="false">SUM(Q5:Q78)</f>
        <v>267.64</v>
      </c>
      <c r="R79" s="53" t="n">
        <f aca="false">SUM(R5:R78)</f>
        <v>226.79</v>
      </c>
      <c r="S79" s="53" t="n">
        <f aca="false">SUM(S5:S78)</f>
        <v>1195.53</v>
      </c>
      <c r="T79" s="53" t="n">
        <f aca="false">SUM(T5:T78)</f>
        <v>2367.19</v>
      </c>
      <c r="U79" s="53" t="n">
        <f aca="false">SUM(U5:U78)</f>
        <v>0</v>
      </c>
      <c r="V79" s="53" t="n">
        <f aca="false">SUM(V5:V78)</f>
        <v>0</v>
      </c>
      <c r="W79" s="53" t="n">
        <f aca="false">SUM(W5:W78)</f>
        <v>193.53</v>
      </c>
      <c r="X79" s="53" t="n">
        <f aca="false">SUM(X5:X78)</f>
        <v>0</v>
      </c>
      <c r="Y79" s="53" t="n">
        <f aca="false">SUM(Y5:Y78)</f>
        <v>5075.64</v>
      </c>
      <c r="Z79" s="53" t="n">
        <f aca="false">SUM(Z5:Z78)</f>
        <v>605.36</v>
      </c>
      <c r="AA79" s="53" t="n">
        <f aca="false">SUM(AA5:AA78)</f>
        <v>751</v>
      </c>
      <c r="AB79" s="53" t="n">
        <f aca="false">SUM(AB5:AB78)</f>
        <v>0</v>
      </c>
      <c r="AC79" s="53" t="n">
        <f aca="false">SUM(AC5:AC78)</f>
        <v>0</v>
      </c>
      <c r="AD79" s="53" t="n">
        <f aca="false">SUM(AD5:AD78)</f>
        <v>1000</v>
      </c>
      <c r="AE79" s="53" t="n">
        <f aca="false">SUM(AE5:AE78)</f>
        <v>0</v>
      </c>
      <c r="AF79" s="54" t="n">
        <f aca="false">SUM(AF5:AF78)</f>
        <v>0</v>
      </c>
      <c r="AG79" s="53" t="n">
        <f aca="false">SUM(AG5:AG78)</f>
        <v>-30795.6</v>
      </c>
      <c r="AH79" s="53" t="n">
        <f aca="false">SUM(AH5:AH78)</f>
        <v>-0.0257142857139341</v>
      </c>
    </row>
    <row r="80" customFormat="false" ht="12" hidden="false" customHeight="true" outlineLevel="0" collapsed="false"/>
    <row r="81" customFormat="false" ht="12" hidden="false" customHeight="true" outlineLevel="0" collapsed="false">
      <c r="K81" s="56" t="n">
        <f aca="false">+K79+J79+H79</f>
        <v>30822.36</v>
      </c>
      <c r="P81" s="5" t="n">
        <f aca="false">P79+Q79</f>
        <v>17018</v>
      </c>
      <c r="AG81" s="56" t="n">
        <f aca="false">+AG79</f>
        <v>-30795.6</v>
      </c>
    </row>
    <row r="82" customFormat="false" ht="12" hidden="false" customHeight="true" outlineLevel="0" collapsed="false"/>
    <row r="83" customFormat="false" ht="12" hidden="false" customHeight="true" outlineLevel="0" collapsed="false">
      <c r="C83" s="57" t="s">
        <v>193</v>
      </c>
      <c r="G83" s="55"/>
      <c r="K83" s="58"/>
      <c r="L83" s="58"/>
      <c r="M83" s="58"/>
    </row>
    <row r="84" customFormat="false" ht="12" hidden="false" customHeight="true" outlineLevel="0" collapsed="false"/>
    <row r="85" customFormat="false" ht="12" hidden="false" customHeight="true" outlineLevel="0" collapsed="false"/>
    <row r="86" s="3" customFormat="true" ht="12" hidden="false" customHeight="true" outlineLevel="0" collapsed="false">
      <c r="K86" s="5"/>
      <c r="L86" s="6"/>
      <c r="M86" s="5"/>
      <c r="Y86" s="5"/>
    </row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>
      <c r="Q93" s="5" t="n">
        <v>0</v>
      </c>
    </row>
    <row r="94" customFormat="false" ht="12" hidden="false" customHeight="true" outlineLevel="0" collapsed="false"/>
  </sheetData>
  <mergeCells count="1">
    <mergeCell ref="K83:M8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8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10.26"/>
    <col collapsed="false" customWidth="true" hidden="true" outlineLevel="0" max="2" min="2" style="2" width="9.17"/>
    <col collapsed="false" customWidth="true" hidden="false" outlineLevel="0" max="3" min="3" style="3" width="28.45"/>
    <col collapsed="false" customWidth="true" hidden="false" outlineLevel="0" max="4" min="4" style="4" width="17.64"/>
    <col collapsed="false" customWidth="true" hidden="true" outlineLevel="0" max="5" min="5" style="4" width="28.62"/>
    <col collapsed="false" customWidth="true" hidden="false" outlineLevel="0" max="6" min="6" style="2" width="9.89"/>
    <col collapsed="false" customWidth="true" hidden="false" outlineLevel="0" max="7" min="7" style="3" width="39.79"/>
    <col collapsed="false" customWidth="true" hidden="false" outlineLevel="0" max="8" min="8" style="5" width="10.08"/>
    <col collapsed="false" customWidth="true" hidden="false" outlineLevel="0" max="9" min="9" style="5" width="10.62"/>
    <col collapsed="false" customWidth="true" hidden="false" outlineLevel="0" max="10" min="10" style="5" width="12.23"/>
    <col collapsed="false" customWidth="true" hidden="false" outlineLevel="0" max="11" min="11" style="5" width="13.14"/>
    <col collapsed="false" customWidth="true" hidden="false" outlineLevel="0" max="12" min="12" style="6" width="9.89"/>
    <col collapsed="false" customWidth="true" hidden="false" outlineLevel="0" max="13" min="13" style="5" width="12.23"/>
    <col collapsed="false" customWidth="true" hidden="false" outlineLevel="0" max="14" min="14" style="5" width="10.8"/>
    <col collapsed="false" customWidth="true" hidden="false" outlineLevel="0" max="15" min="15" style="5" width="11.34"/>
    <col collapsed="false" customWidth="true" hidden="false" outlineLevel="0" max="16" min="16" style="5" width="12.41"/>
    <col collapsed="false" customWidth="true" hidden="false" outlineLevel="0" max="17" min="17" style="5" width="9.89"/>
    <col collapsed="false" customWidth="true" hidden="false" outlineLevel="0" max="18" min="18" style="5" width="9.71"/>
    <col collapsed="false" customWidth="true" hidden="false" outlineLevel="0" max="19" min="19" style="5" width="10.26"/>
    <col collapsed="false" customWidth="false" hidden="false" outlineLevel="0" max="21" min="20" style="5" width="11.52"/>
    <col collapsed="false" customWidth="true" hidden="false" outlineLevel="0" max="24" min="22" style="5" width="8.63"/>
    <col collapsed="false" customWidth="true" hidden="false" outlineLevel="0" max="25" min="25" style="5" width="11.69"/>
    <col collapsed="false" customWidth="true" hidden="false" outlineLevel="0" max="26" min="26" style="5" width="10.43"/>
    <col collapsed="false" customWidth="true" hidden="false" outlineLevel="0" max="27" min="27" style="5" width="8.45"/>
    <col collapsed="false" customWidth="true" hidden="false" outlineLevel="0" max="28" min="28" style="5" width="12.06"/>
    <col collapsed="false" customWidth="true" hidden="false" outlineLevel="0" max="30" min="29" style="5" width="10.08"/>
    <col collapsed="false" customWidth="true" hidden="false" outlineLevel="0" max="31" min="31" style="5" width="12.78"/>
    <col collapsed="false" customWidth="true" hidden="false" outlineLevel="0" max="32" min="32" style="5" width="0.18"/>
    <col collapsed="false" customWidth="true" hidden="false" outlineLevel="0" max="33" min="33" style="5" width="13.5"/>
    <col collapsed="false" customWidth="true" hidden="false" outlineLevel="0" max="34" min="34" style="3" width="9.54"/>
    <col collapsed="false" customWidth="false" hidden="false" outlineLevel="0" max="1025" min="35" style="3" width="11.52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478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6236</v>
      </c>
      <c r="AG3" s="10" t="n">
        <v>1002</v>
      </c>
    </row>
    <row r="4" s="17" customFormat="true" ht="43.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="30" customFormat="true" ht="21.75" hidden="false" customHeight="true" outlineLevel="0" collapsed="false">
      <c r="A5" s="18" t="n">
        <v>43222</v>
      </c>
      <c r="B5" s="19"/>
      <c r="C5" s="20" t="s">
        <v>96</v>
      </c>
      <c r="D5" s="20"/>
      <c r="E5" s="20"/>
      <c r="F5" s="21"/>
      <c r="G5" s="21" t="s">
        <v>479</v>
      </c>
      <c r="H5" s="23"/>
      <c r="I5" s="23"/>
      <c r="J5" s="23" t="n">
        <v>14</v>
      </c>
      <c r="K5" s="23"/>
      <c r="L5" s="24"/>
      <c r="M5" s="25" t="n">
        <f aca="false">SUM(H5:J5,K5/1.12)</f>
        <v>14</v>
      </c>
      <c r="N5" s="25" t="n">
        <f aca="false">K5/1.12*0.12</f>
        <v>0</v>
      </c>
      <c r="O5" s="25" t="n">
        <f aca="false">-SUM(I5:J5,K5/1.12)*L5</f>
        <v>-0</v>
      </c>
      <c r="P5" s="25"/>
      <c r="Q5" s="25"/>
      <c r="R5" s="25"/>
      <c r="S5" s="25"/>
      <c r="T5" s="26"/>
      <c r="U5" s="26"/>
      <c r="V5" s="26"/>
      <c r="W5" s="26"/>
      <c r="X5" s="26"/>
      <c r="Y5" s="25"/>
      <c r="Z5" s="25" t="n">
        <v>14</v>
      </c>
      <c r="AA5" s="25"/>
      <c r="AB5" s="25"/>
      <c r="AC5" s="25"/>
      <c r="AD5" s="25"/>
      <c r="AE5" s="25"/>
      <c r="AF5" s="25"/>
      <c r="AG5" s="25" t="n">
        <f aca="false">-SUM(N5:AF5)</f>
        <v>-14</v>
      </c>
      <c r="AH5" s="29" t="n">
        <f aca="false">SUM(H5:K5)+AG5+O5</f>
        <v>0</v>
      </c>
    </row>
    <row r="6" s="30" customFormat="true" ht="21.75" hidden="false" customHeight="true" outlineLevel="0" collapsed="false">
      <c r="A6" s="18" t="n">
        <v>43222</v>
      </c>
      <c r="B6" s="19"/>
      <c r="C6" s="20" t="s">
        <v>96</v>
      </c>
      <c r="D6" s="20"/>
      <c r="E6" s="20"/>
      <c r="F6" s="21"/>
      <c r="G6" s="22" t="s">
        <v>434</v>
      </c>
      <c r="H6" s="23" t="n">
        <v>50</v>
      </c>
      <c r="I6" s="23"/>
      <c r="J6" s="23"/>
      <c r="K6" s="23"/>
      <c r="L6" s="24"/>
      <c r="M6" s="25" t="n">
        <f aca="false">SUM(H6:J6,K6/1.12)</f>
        <v>50</v>
      </c>
      <c r="N6" s="25" t="n">
        <f aca="false">K6/1.12*0.12</f>
        <v>0</v>
      </c>
      <c r="O6" s="25" t="n">
        <f aca="false">-SUM(I6:J6,K6/1.12)*L6</f>
        <v>-0</v>
      </c>
      <c r="P6" s="25"/>
      <c r="Q6" s="25"/>
      <c r="R6" s="25"/>
      <c r="S6" s="25"/>
      <c r="T6" s="26"/>
      <c r="U6" s="26"/>
      <c r="V6" s="26"/>
      <c r="W6" s="26"/>
      <c r="X6" s="26"/>
      <c r="Y6" s="25"/>
      <c r="Z6" s="25"/>
      <c r="AA6" s="25" t="n">
        <v>50</v>
      </c>
      <c r="AB6" s="25"/>
      <c r="AC6" s="25"/>
      <c r="AD6" s="25"/>
      <c r="AE6" s="25"/>
      <c r="AF6" s="25"/>
      <c r="AG6" s="25" t="n">
        <f aca="false">-SUM(N6:AF6)</f>
        <v>-50</v>
      </c>
      <c r="AH6" s="29" t="n">
        <f aca="false">SUM(H6:K6)+AG6+O6</f>
        <v>0</v>
      </c>
    </row>
    <row r="7" s="30" customFormat="true" ht="21.75" hidden="false" customHeight="true" outlineLevel="0" collapsed="false">
      <c r="A7" s="18" t="n">
        <v>43223</v>
      </c>
      <c r="B7" s="19"/>
      <c r="C7" s="20" t="s">
        <v>398</v>
      </c>
      <c r="D7" s="20" t="s">
        <v>60</v>
      </c>
      <c r="E7" s="20" t="s">
        <v>399</v>
      </c>
      <c r="F7" s="21" t="n">
        <v>641423</v>
      </c>
      <c r="G7" s="22" t="s">
        <v>480</v>
      </c>
      <c r="H7" s="23"/>
      <c r="I7" s="23"/>
      <c r="J7" s="23"/>
      <c r="K7" s="23" t="n">
        <v>29.75</v>
      </c>
      <c r="L7" s="24"/>
      <c r="M7" s="25" t="n">
        <f aca="false">SUM(H7:J7,K7/1.12)</f>
        <v>26.5625</v>
      </c>
      <c r="N7" s="25" t="n">
        <f aca="false">K7/1.12*0.12</f>
        <v>3.1875</v>
      </c>
      <c r="O7" s="25" t="n">
        <f aca="false">-SUM(I7:J7,K7/1.12)*L7</f>
        <v>-0</v>
      </c>
      <c r="P7" s="25"/>
      <c r="Q7" s="25"/>
      <c r="R7" s="25"/>
      <c r="S7" s="25"/>
      <c r="T7" s="26"/>
      <c r="U7" s="26"/>
      <c r="V7" s="26"/>
      <c r="W7" s="26"/>
      <c r="X7" s="26"/>
      <c r="Y7" s="25"/>
      <c r="Z7" s="25" t="n">
        <v>26.56</v>
      </c>
      <c r="AA7" s="25"/>
      <c r="AB7" s="25"/>
      <c r="AC7" s="25"/>
      <c r="AD7" s="25"/>
      <c r="AE7" s="25"/>
      <c r="AF7" s="25"/>
      <c r="AG7" s="25" t="n">
        <f aca="false">-SUM(N7:AF7)</f>
        <v>-29.7475</v>
      </c>
      <c r="AH7" s="29" t="n">
        <f aca="false">SUM(H7:K7)+AG7+O7</f>
        <v>0.00250000000000128</v>
      </c>
    </row>
    <row r="8" s="30" customFormat="true" ht="21.75" hidden="false" customHeight="true" outlineLevel="0" collapsed="false">
      <c r="A8" s="18" t="n">
        <v>43223</v>
      </c>
      <c r="B8" s="19"/>
      <c r="C8" s="20" t="s">
        <v>63</v>
      </c>
      <c r="D8" s="20" t="s">
        <v>64</v>
      </c>
      <c r="E8" s="20" t="s">
        <v>65</v>
      </c>
      <c r="F8" s="21" t="n">
        <v>139552</v>
      </c>
      <c r="G8" s="22" t="s">
        <v>395</v>
      </c>
      <c r="H8" s="23"/>
      <c r="I8" s="23"/>
      <c r="J8" s="23"/>
      <c r="K8" s="23" t="n">
        <v>300</v>
      </c>
      <c r="L8" s="24"/>
      <c r="M8" s="25" t="n">
        <f aca="false">SUM(H8:J8,K8/1.12)</f>
        <v>267.857142857143</v>
      </c>
      <c r="N8" s="25" t="n">
        <f aca="false">K8/1.12*0.12</f>
        <v>32.1428571428571</v>
      </c>
      <c r="O8" s="25" t="n">
        <f aca="false">-SUM(I8:J8,K8/1.12)*L8</f>
        <v>-0</v>
      </c>
      <c r="P8" s="25"/>
      <c r="Q8" s="25" t="n">
        <v>267.86</v>
      </c>
      <c r="R8" s="25"/>
      <c r="S8" s="25"/>
      <c r="T8" s="26"/>
      <c r="U8" s="26"/>
      <c r="V8" s="26"/>
      <c r="W8" s="26"/>
      <c r="X8" s="26"/>
      <c r="Y8" s="25"/>
      <c r="Z8" s="25"/>
      <c r="AA8" s="25"/>
      <c r="AB8" s="25"/>
      <c r="AC8" s="25"/>
      <c r="AD8" s="25"/>
      <c r="AE8" s="25"/>
      <c r="AF8" s="25"/>
      <c r="AG8" s="25" t="n">
        <f aca="false">-SUM(N8:AF8)</f>
        <v>-300.002857142857</v>
      </c>
      <c r="AH8" s="29" t="n">
        <f aca="false">SUM(H8:K8)+AG8+O8</f>
        <v>-0.00285714285712402</v>
      </c>
    </row>
    <row r="9" s="30" customFormat="true" ht="21.75" hidden="false" customHeight="true" outlineLevel="0" collapsed="false">
      <c r="A9" s="18" t="n">
        <v>43223</v>
      </c>
      <c r="B9" s="19"/>
      <c r="C9" s="20" t="s">
        <v>63</v>
      </c>
      <c r="D9" s="20" t="s">
        <v>64</v>
      </c>
      <c r="E9" s="20" t="s">
        <v>65</v>
      </c>
      <c r="F9" s="21" t="n">
        <v>84003</v>
      </c>
      <c r="G9" s="22" t="s">
        <v>481</v>
      </c>
      <c r="H9" s="23"/>
      <c r="I9" s="23"/>
      <c r="J9" s="23"/>
      <c r="K9" s="23" t="n">
        <f aca="false">3375.98+405.12</f>
        <v>3781.1</v>
      </c>
      <c r="L9" s="24" t="n">
        <v>0.01</v>
      </c>
      <c r="M9" s="25" t="n">
        <f aca="false">SUM(H9:J9,K9/1.12)</f>
        <v>3375.98214285714</v>
      </c>
      <c r="N9" s="25" t="n">
        <f aca="false">K9/1.12*0.12</f>
        <v>405.117857142857</v>
      </c>
      <c r="O9" s="25" t="n">
        <f aca="false">-SUM(I9:J9,K9/1.12)*L9</f>
        <v>-33.7598214285714</v>
      </c>
      <c r="P9" s="25" t="n">
        <v>3375.98</v>
      </c>
      <c r="Q9" s="25"/>
      <c r="R9" s="25"/>
      <c r="S9" s="25"/>
      <c r="T9" s="26"/>
      <c r="U9" s="26"/>
      <c r="V9" s="26"/>
      <c r="W9" s="26"/>
      <c r="X9" s="26"/>
      <c r="Y9" s="25"/>
      <c r="Z9" s="25"/>
      <c r="AA9" s="25"/>
      <c r="AB9" s="25"/>
      <c r="AC9" s="25"/>
      <c r="AD9" s="25"/>
      <c r="AE9" s="25"/>
      <c r="AF9" s="25"/>
      <c r="AG9" s="25" t="n">
        <f aca="false">-SUM(N9:AF9)</f>
        <v>-3747.33803571429</v>
      </c>
      <c r="AH9" s="29" t="n">
        <f aca="false">SUM(H9:K9)+AG9+O9</f>
        <v>0.00214285714250195</v>
      </c>
    </row>
    <row r="10" s="30" customFormat="true" ht="21.75" hidden="false" customHeight="true" outlineLevel="0" collapsed="false">
      <c r="A10" s="18" t="n">
        <v>43223</v>
      </c>
      <c r="B10" s="19"/>
      <c r="C10" s="20" t="s">
        <v>63</v>
      </c>
      <c r="D10" s="20" t="s">
        <v>64</v>
      </c>
      <c r="E10" s="20" t="s">
        <v>65</v>
      </c>
      <c r="F10" s="21" t="n">
        <v>84003</v>
      </c>
      <c r="G10" s="22" t="s">
        <v>482</v>
      </c>
      <c r="H10" s="23"/>
      <c r="I10" s="23"/>
      <c r="J10" s="23" t="n">
        <v>911.15</v>
      </c>
      <c r="K10" s="23"/>
      <c r="L10" s="24" t="n">
        <v>0.01</v>
      </c>
      <c r="M10" s="25" t="n">
        <f aca="false">SUM(H10:J10,K10/1.12)</f>
        <v>911.15</v>
      </c>
      <c r="N10" s="25" t="n">
        <f aca="false">K10/1.12*0.12</f>
        <v>0</v>
      </c>
      <c r="O10" s="25" t="n">
        <f aca="false">-SUM(I10:J10,K10/1.12)*L10</f>
        <v>-9.1115</v>
      </c>
      <c r="P10" s="25" t="n">
        <v>911.15</v>
      </c>
      <c r="Q10" s="25"/>
      <c r="R10" s="25"/>
      <c r="S10" s="25"/>
      <c r="T10" s="26"/>
      <c r="U10" s="26"/>
      <c r="V10" s="26"/>
      <c r="W10" s="26"/>
      <c r="X10" s="26"/>
      <c r="Y10" s="25"/>
      <c r="Z10" s="25"/>
      <c r="AA10" s="25"/>
      <c r="AB10" s="25"/>
      <c r="AC10" s="25"/>
      <c r="AD10" s="25"/>
      <c r="AE10" s="25"/>
      <c r="AF10" s="25"/>
      <c r="AG10" s="25" t="n">
        <f aca="false">-SUM(N10:AF10)</f>
        <v>-902.0385</v>
      </c>
      <c r="AH10" s="29" t="n">
        <f aca="false">SUM(H10:K10)+AG10+O10</f>
        <v>0</v>
      </c>
    </row>
    <row r="11" s="30" customFormat="true" ht="21.75" hidden="false" customHeight="true" outlineLevel="0" collapsed="false">
      <c r="A11" s="18" t="n">
        <v>43195</v>
      </c>
      <c r="B11" s="19"/>
      <c r="C11" s="20" t="s">
        <v>41</v>
      </c>
      <c r="D11" s="20" t="s">
        <v>88</v>
      </c>
      <c r="E11" s="20" t="s">
        <v>43</v>
      </c>
      <c r="F11" s="21" t="n">
        <v>2412</v>
      </c>
      <c r="G11" s="22" t="s">
        <v>483</v>
      </c>
      <c r="H11" s="23"/>
      <c r="I11" s="23"/>
      <c r="J11" s="23" t="n">
        <v>2420</v>
      </c>
      <c r="K11" s="23"/>
      <c r="L11" s="24"/>
      <c r="M11" s="25" t="n">
        <f aca="false">SUM(H11:J11,K11/1.12)</f>
        <v>2420</v>
      </c>
      <c r="N11" s="25" t="n">
        <f aca="false">K11/1.12*0.12</f>
        <v>0</v>
      </c>
      <c r="O11" s="25" t="n">
        <f aca="false">-SUM(I11:J11,K11/1.12)*L11</f>
        <v>-0</v>
      </c>
      <c r="P11" s="25" t="n">
        <v>2420</v>
      </c>
      <c r="Q11" s="25"/>
      <c r="R11" s="25"/>
      <c r="S11" s="25"/>
      <c r="T11" s="26"/>
      <c r="U11" s="26"/>
      <c r="V11" s="26"/>
      <c r="W11" s="26"/>
      <c r="X11" s="26"/>
      <c r="Y11" s="25"/>
      <c r="Z11" s="25"/>
      <c r="AA11" s="25"/>
      <c r="AB11" s="25"/>
      <c r="AC11" s="25"/>
      <c r="AD11" s="25"/>
      <c r="AE11" s="25"/>
      <c r="AF11" s="25"/>
      <c r="AG11" s="25" t="n">
        <f aca="false">-SUM(N11:AF11)</f>
        <v>-2420</v>
      </c>
      <c r="AH11" s="29" t="n">
        <f aca="false">SUM(H11:K11)+AG11+O11</f>
        <v>0</v>
      </c>
    </row>
    <row r="12" s="30" customFormat="true" ht="21.75" hidden="false" customHeight="true" outlineLevel="0" collapsed="false">
      <c r="A12" s="18" t="n">
        <v>43193</v>
      </c>
      <c r="B12" s="19"/>
      <c r="C12" s="20" t="s">
        <v>45</v>
      </c>
      <c r="D12" s="20"/>
      <c r="E12" s="20"/>
      <c r="F12" s="21"/>
      <c r="G12" s="22" t="s">
        <v>484</v>
      </c>
      <c r="H12" s="23" t="n">
        <v>100</v>
      </c>
      <c r="I12" s="23"/>
      <c r="J12" s="23"/>
      <c r="K12" s="23"/>
      <c r="L12" s="24"/>
      <c r="M12" s="25" t="n">
        <f aca="false">SUM(H12:J12,K12/1.12)</f>
        <v>100</v>
      </c>
      <c r="N12" s="25" t="n">
        <f aca="false">K12/1.12*0.12</f>
        <v>0</v>
      </c>
      <c r="O12" s="25" t="n">
        <f aca="false">-SUM(I12:J12,K12/1.12)*L12</f>
        <v>-0</v>
      </c>
      <c r="P12" s="25"/>
      <c r="Q12" s="25"/>
      <c r="R12" s="25"/>
      <c r="S12" s="25"/>
      <c r="T12" s="26"/>
      <c r="U12" s="26"/>
      <c r="V12" s="26"/>
      <c r="W12" s="26"/>
      <c r="X12" s="26"/>
      <c r="Y12" s="25"/>
      <c r="Z12" s="25"/>
      <c r="AA12" s="25" t="n">
        <v>100</v>
      </c>
      <c r="AB12" s="25"/>
      <c r="AC12" s="25"/>
      <c r="AD12" s="25"/>
      <c r="AE12" s="25"/>
      <c r="AF12" s="25"/>
      <c r="AG12" s="25" t="n">
        <f aca="false">-SUM(N12:AF12)</f>
        <v>-100</v>
      </c>
      <c r="AH12" s="29" t="n">
        <f aca="false">SUM(H12:K12)+AG12+O12</f>
        <v>0</v>
      </c>
    </row>
    <row r="13" s="30" customFormat="true" ht="21.75" hidden="false" customHeight="true" outlineLevel="0" collapsed="false">
      <c r="A13" s="18" t="n">
        <v>43223</v>
      </c>
      <c r="B13" s="19"/>
      <c r="C13" s="20" t="s">
        <v>216</v>
      </c>
      <c r="D13" s="20" t="s">
        <v>217</v>
      </c>
      <c r="E13" s="20" t="s">
        <v>175</v>
      </c>
      <c r="F13" s="21" t="n">
        <v>1664</v>
      </c>
      <c r="G13" s="22" t="s">
        <v>218</v>
      </c>
      <c r="H13" s="23"/>
      <c r="I13" s="23"/>
      <c r="J13" s="23"/>
      <c r="K13" s="23" t="n">
        <v>1320</v>
      </c>
      <c r="L13" s="24" t="n">
        <v>0.01</v>
      </c>
      <c r="M13" s="25" t="n">
        <f aca="false">SUM(H13:J13,K13/1.12)</f>
        <v>1178.57142857143</v>
      </c>
      <c r="N13" s="25" t="n">
        <f aca="false">K13/1.12*0.12</f>
        <v>141.428571428571</v>
      </c>
      <c r="O13" s="25" t="n">
        <f aca="false">-SUM(I13:J13,K13/1.12)*L13</f>
        <v>-11.7857142857143</v>
      </c>
      <c r="P13" s="25"/>
      <c r="Q13" s="25" t="n">
        <v>1178.57</v>
      </c>
      <c r="R13" s="25"/>
      <c r="S13" s="25"/>
      <c r="T13" s="26"/>
      <c r="U13" s="26"/>
      <c r="V13" s="26"/>
      <c r="W13" s="26"/>
      <c r="X13" s="26"/>
      <c r="Y13" s="25"/>
      <c r="Z13" s="25"/>
      <c r="AA13" s="25"/>
      <c r="AB13" s="25"/>
      <c r="AC13" s="25"/>
      <c r="AD13" s="25"/>
      <c r="AE13" s="25"/>
      <c r="AF13" s="25"/>
      <c r="AG13" s="25" t="n">
        <f aca="false">-SUM(N13:AF13)</f>
        <v>-1308.21285714286</v>
      </c>
      <c r="AH13" s="29" t="n">
        <f aca="false">SUM(H13:K13)+AG13+O13</f>
        <v>0.00142857142866859</v>
      </c>
    </row>
    <row r="14" s="46" customFormat="true" ht="21.75" hidden="false" customHeight="true" outlineLevel="0" collapsed="false">
      <c r="A14" s="33" t="n">
        <v>43224</v>
      </c>
      <c r="B14" s="34"/>
      <c r="C14" s="36" t="s">
        <v>277</v>
      </c>
      <c r="D14" s="36" t="s">
        <v>52</v>
      </c>
      <c r="E14" s="36" t="s">
        <v>278</v>
      </c>
      <c r="F14" s="37" t="n">
        <v>29954</v>
      </c>
      <c r="G14" s="38" t="s">
        <v>233</v>
      </c>
      <c r="H14" s="39"/>
      <c r="I14" s="39"/>
      <c r="J14" s="39"/>
      <c r="K14" s="39" t="n">
        <v>267</v>
      </c>
      <c r="L14" s="40"/>
      <c r="M14" s="41" t="n">
        <f aca="false">SUM(H14:J14,K14/1.12)</f>
        <v>238.392857142857</v>
      </c>
      <c r="N14" s="41" t="n">
        <f aca="false">K14/1.12*0.12</f>
        <v>28.6071428571428</v>
      </c>
      <c r="O14" s="41" t="n">
        <f aca="false">-SUM(I14:J14,K14/1.12)*L14</f>
        <v>-0</v>
      </c>
      <c r="P14" s="41" t="n">
        <v>238.39</v>
      </c>
      <c r="Q14" s="41"/>
      <c r="R14" s="41"/>
      <c r="S14" s="41"/>
      <c r="T14" s="42"/>
      <c r="U14" s="42"/>
      <c r="V14" s="42"/>
      <c r="W14" s="42"/>
      <c r="X14" s="42"/>
      <c r="Y14" s="41"/>
      <c r="Z14" s="41"/>
      <c r="AA14" s="41"/>
      <c r="AB14" s="41"/>
      <c r="AC14" s="41"/>
      <c r="AD14" s="41"/>
      <c r="AE14" s="41"/>
      <c r="AF14" s="41"/>
      <c r="AG14" s="41" t="n">
        <f aca="false">-SUM(N14:AF14)</f>
        <v>-266.997142857143</v>
      </c>
      <c r="AH14" s="45" t="n">
        <f aca="false">SUM(H14:K14)+AG14+O14</f>
        <v>0.00285714285718086</v>
      </c>
    </row>
    <row r="15" s="30" customFormat="true" ht="19.5" hidden="false" customHeight="true" outlineLevel="0" collapsed="false">
      <c r="A15" s="18" t="n">
        <v>43224</v>
      </c>
      <c r="B15" s="19"/>
      <c r="C15" s="20" t="s">
        <v>203</v>
      </c>
      <c r="D15" s="20" t="s">
        <v>485</v>
      </c>
      <c r="E15" s="20" t="s">
        <v>486</v>
      </c>
      <c r="F15" s="21" t="n">
        <v>29057</v>
      </c>
      <c r="G15" s="21" t="s">
        <v>453</v>
      </c>
      <c r="H15" s="23"/>
      <c r="I15" s="23"/>
      <c r="J15" s="23"/>
      <c r="K15" s="23" t="n">
        <v>897.84</v>
      </c>
      <c r="L15" s="24"/>
      <c r="M15" s="25" t="n">
        <f aca="false">SUM(H15:J15,K15/1.12)</f>
        <v>801.642857142857</v>
      </c>
      <c r="N15" s="25" t="n">
        <f aca="false">K15/1.12*0.12</f>
        <v>96.1971428571428</v>
      </c>
      <c r="O15" s="25" t="n">
        <f aca="false">-SUM(I15:J15,K15/1.12)*L15</f>
        <v>-0</v>
      </c>
      <c r="P15" s="25" t="n">
        <v>801.64</v>
      </c>
      <c r="Q15" s="25"/>
      <c r="R15" s="25"/>
      <c r="S15" s="25"/>
      <c r="T15" s="26"/>
      <c r="U15" s="26"/>
      <c r="V15" s="26"/>
      <c r="W15" s="26"/>
      <c r="X15" s="26"/>
      <c r="Y15" s="25"/>
      <c r="Z15" s="25"/>
      <c r="AA15" s="25"/>
      <c r="AB15" s="25"/>
      <c r="AC15" s="26"/>
      <c r="AD15" s="26"/>
      <c r="AE15" s="27"/>
      <c r="AF15" s="27"/>
      <c r="AG15" s="25" t="n">
        <f aca="false">-SUM(N15:AF15)</f>
        <v>-897.837142857143</v>
      </c>
      <c r="AH15" s="29" t="n">
        <f aca="false">SUM(H15:K15)+AG15+O15</f>
        <v>0.0028571428572377</v>
      </c>
    </row>
    <row r="16" s="30" customFormat="true" ht="19.5" hidden="false" customHeight="true" outlineLevel="0" collapsed="false">
      <c r="A16" s="18" t="n">
        <v>43224</v>
      </c>
      <c r="B16" s="19"/>
      <c r="C16" s="20" t="s">
        <v>277</v>
      </c>
      <c r="D16" s="20" t="s">
        <v>52</v>
      </c>
      <c r="E16" s="20" t="s">
        <v>278</v>
      </c>
      <c r="F16" s="21" t="n">
        <v>29969</v>
      </c>
      <c r="G16" s="22" t="s">
        <v>487</v>
      </c>
      <c r="H16" s="23"/>
      <c r="I16" s="23"/>
      <c r="J16" s="23"/>
      <c r="K16" s="23" t="n">
        <v>480</v>
      </c>
      <c r="L16" s="24"/>
      <c r="M16" s="25" t="n">
        <f aca="false">SUM(H16:J16,K16/1.12)</f>
        <v>428.571428571429</v>
      </c>
      <c r="N16" s="25" t="n">
        <f aca="false">K16/1.12*0.12</f>
        <v>51.4285714285714</v>
      </c>
      <c r="O16" s="25" t="n">
        <f aca="false">-SUM(I16:J16,K16/1.12)*L16</f>
        <v>-0</v>
      </c>
      <c r="P16" s="25" t="n">
        <v>428.57</v>
      </c>
      <c r="Q16" s="25"/>
      <c r="R16" s="25"/>
      <c r="S16" s="25"/>
      <c r="T16" s="26"/>
      <c r="U16" s="26"/>
      <c r="V16" s="26"/>
      <c r="W16" s="26"/>
      <c r="X16" s="26"/>
      <c r="Y16" s="25"/>
      <c r="Z16" s="25"/>
      <c r="AA16" s="25"/>
      <c r="AB16" s="25"/>
      <c r="AC16" s="26"/>
      <c r="AD16" s="26"/>
      <c r="AE16" s="27"/>
      <c r="AF16" s="27"/>
      <c r="AG16" s="25" t="n">
        <f aca="false">-SUM(N16:AF16)</f>
        <v>-479.998571428571</v>
      </c>
      <c r="AH16" s="29" t="n">
        <f aca="false">SUM(H16:K16)+AG16+O16</f>
        <v>0.00142857142856201</v>
      </c>
    </row>
    <row r="17" s="30" customFormat="true" ht="19.5" hidden="false" customHeight="true" outlineLevel="0" collapsed="false">
      <c r="A17" s="18" t="n">
        <v>43225</v>
      </c>
      <c r="B17" s="19"/>
      <c r="C17" s="20" t="s">
        <v>488</v>
      </c>
      <c r="D17" s="20" t="s">
        <v>142</v>
      </c>
      <c r="E17" s="20" t="s">
        <v>143</v>
      </c>
      <c r="F17" s="21" t="n">
        <v>45350</v>
      </c>
      <c r="G17" s="22" t="s">
        <v>489</v>
      </c>
      <c r="H17" s="23"/>
      <c r="I17" s="23"/>
      <c r="J17" s="23"/>
      <c r="K17" s="23" t="n">
        <v>522</v>
      </c>
      <c r="L17" s="24"/>
      <c r="M17" s="25" t="n">
        <f aca="false">SUM(H17:J17,K17/1.12)</f>
        <v>466.071428571429</v>
      </c>
      <c r="N17" s="25" t="n">
        <f aca="false">K17/1.12*0.12</f>
        <v>55.9285714285714</v>
      </c>
      <c r="O17" s="25" t="n">
        <f aca="false">-SUM(I17:J17,K17/1.12)*L17</f>
        <v>-0</v>
      </c>
      <c r="P17" s="25"/>
      <c r="Q17" s="25"/>
      <c r="R17" s="25"/>
      <c r="S17" s="25"/>
      <c r="T17" s="26" t="n">
        <v>466.07</v>
      </c>
      <c r="U17" s="26"/>
      <c r="V17" s="26"/>
      <c r="W17" s="26"/>
      <c r="X17" s="26"/>
      <c r="Y17" s="25"/>
      <c r="Z17" s="25"/>
      <c r="AA17" s="25"/>
      <c r="AB17" s="25"/>
      <c r="AC17" s="26"/>
      <c r="AD17" s="26"/>
      <c r="AE17" s="27"/>
      <c r="AF17" s="27"/>
      <c r="AG17" s="25" t="n">
        <f aca="false">-SUM(N17:AF17)</f>
        <v>-521.998571428571</v>
      </c>
      <c r="AH17" s="29" t="n">
        <f aca="false">SUM(H17:K17)+AG17+O17</f>
        <v>0.00142857142861885</v>
      </c>
    </row>
    <row r="18" s="30" customFormat="true" ht="19.5" hidden="false" customHeight="true" outlineLevel="0" collapsed="false">
      <c r="A18" s="18" t="n">
        <v>43225</v>
      </c>
      <c r="B18" s="19"/>
      <c r="C18" s="20" t="s">
        <v>490</v>
      </c>
      <c r="D18" s="20" t="s">
        <v>491</v>
      </c>
      <c r="E18" s="20" t="s">
        <v>156</v>
      </c>
      <c r="F18" s="21" t="n">
        <v>5226</v>
      </c>
      <c r="G18" s="22" t="s">
        <v>492</v>
      </c>
      <c r="H18" s="23"/>
      <c r="I18" s="23"/>
      <c r="J18" s="23"/>
      <c r="K18" s="23" t="n">
        <v>550</v>
      </c>
      <c r="L18" s="24"/>
      <c r="M18" s="25" t="n">
        <f aca="false">SUM(H18:J18,K18/1.12)</f>
        <v>491.071428571429</v>
      </c>
      <c r="N18" s="25" t="n">
        <f aca="false">K18/1.12*0.12</f>
        <v>58.9285714285714</v>
      </c>
      <c r="O18" s="25" t="n">
        <f aca="false">-SUM(I18:J18,K18/1.12)*L18</f>
        <v>-0</v>
      </c>
      <c r="P18" s="25"/>
      <c r="Q18" s="25"/>
      <c r="R18" s="25"/>
      <c r="S18" s="25" t="n">
        <v>491.07</v>
      </c>
      <c r="T18" s="26"/>
      <c r="U18" s="26"/>
      <c r="V18" s="26"/>
      <c r="W18" s="26"/>
      <c r="X18" s="26"/>
      <c r="Y18" s="25"/>
      <c r="Z18" s="25"/>
      <c r="AA18" s="25"/>
      <c r="AB18" s="25"/>
      <c r="AC18" s="26"/>
      <c r="AD18" s="26"/>
      <c r="AE18" s="27"/>
      <c r="AF18" s="27"/>
      <c r="AG18" s="25" t="n">
        <f aca="false">-SUM(N18:AF18)</f>
        <v>-549.998571428571</v>
      </c>
      <c r="AH18" s="29" t="n">
        <f aca="false">SUM(H18:K18)+AG18+O18</f>
        <v>0.00142857142861885</v>
      </c>
    </row>
    <row r="19" s="30" customFormat="true" ht="22.5" hidden="false" customHeight="true" outlineLevel="0" collapsed="false">
      <c r="A19" s="59" t="n">
        <v>43225</v>
      </c>
      <c r="B19" s="60"/>
      <c r="C19" s="20" t="s">
        <v>96</v>
      </c>
      <c r="D19" s="20"/>
      <c r="E19" s="20"/>
      <c r="F19" s="61"/>
      <c r="G19" s="62" t="s">
        <v>161</v>
      </c>
      <c r="H19" s="23" t="n">
        <v>92</v>
      </c>
      <c r="I19" s="23"/>
      <c r="J19" s="23"/>
      <c r="K19" s="23"/>
      <c r="L19" s="24"/>
      <c r="M19" s="25" t="n">
        <f aca="false">SUM(H19:J19,K19/1.12)</f>
        <v>92</v>
      </c>
      <c r="N19" s="25" t="n">
        <f aca="false">K19/1.12*0.12</f>
        <v>0</v>
      </c>
      <c r="O19" s="25" t="n">
        <f aca="false">-SUM(I19:J19,K19/1.12)*L19</f>
        <v>-0</v>
      </c>
      <c r="P19" s="25"/>
      <c r="Q19" s="25"/>
      <c r="R19" s="25"/>
      <c r="S19" s="25"/>
      <c r="T19" s="26"/>
      <c r="U19" s="26"/>
      <c r="V19" s="26"/>
      <c r="W19" s="26"/>
      <c r="X19" s="26"/>
      <c r="Y19" s="25"/>
      <c r="Z19" s="25"/>
      <c r="AA19" s="25" t="n">
        <v>92</v>
      </c>
      <c r="AB19" s="25"/>
      <c r="AC19" s="25"/>
      <c r="AD19" s="25"/>
      <c r="AE19" s="25"/>
      <c r="AF19" s="25"/>
      <c r="AG19" s="25" t="n">
        <f aca="false">-SUM(N19:AF19)</f>
        <v>-92</v>
      </c>
      <c r="AH19" s="29" t="n">
        <f aca="false">SUM(H19:K19)+AG19+O19</f>
        <v>0</v>
      </c>
    </row>
    <row r="20" s="30" customFormat="true" ht="21.75" hidden="false" customHeight="true" outlineLevel="0" collapsed="false">
      <c r="A20" s="59" t="n">
        <v>43225</v>
      </c>
      <c r="B20" s="60"/>
      <c r="C20" s="20" t="s">
        <v>277</v>
      </c>
      <c r="D20" s="20" t="s">
        <v>52</v>
      </c>
      <c r="E20" s="20" t="s">
        <v>278</v>
      </c>
      <c r="F20" s="61" t="n">
        <v>29994</v>
      </c>
      <c r="G20" s="21" t="s">
        <v>493</v>
      </c>
      <c r="H20" s="23"/>
      <c r="I20" s="23"/>
      <c r="J20" s="23"/>
      <c r="K20" s="23" t="n">
        <v>221.45</v>
      </c>
      <c r="L20" s="24"/>
      <c r="M20" s="25" t="n">
        <f aca="false">SUM(H20:J20,K20/1.12)</f>
        <v>197.723214285714</v>
      </c>
      <c r="N20" s="25" t="n">
        <f aca="false">K20/1.12*0.12</f>
        <v>23.7267857142857</v>
      </c>
      <c r="O20" s="25" t="n">
        <f aca="false">-SUM(I20:J20,K20/1.12)*L20</f>
        <v>-0</v>
      </c>
      <c r="P20" s="25" t="n">
        <v>197.72</v>
      </c>
      <c r="Q20" s="25"/>
      <c r="R20" s="25"/>
      <c r="S20" s="25"/>
      <c r="T20" s="26"/>
      <c r="U20" s="26"/>
      <c r="V20" s="26"/>
      <c r="W20" s="26"/>
      <c r="X20" s="26"/>
      <c r="Y20" s="25"/>
      <c r="Z20" s="25"/>
      <c r="AA20" s="25"/>
      <c r="AB20" s="25"/>
      <c r="AC20" s="25"/>
      <c r="AD20" s="25"/>
      <c r="AE20" s="25"/>
      <c r="AF20" s="25"/>
      <c r="AG20" s="25" t="n">
        <f aca="false">-SUM(N20:AF20)</f>
        <v>-221.446785714286</v>
      </c>
      <c r="AH20" s="29" t="n">
        <f aca="false">SUM(H20:K20)+AG20+O20</f>
        <v>0.00321428571427873</v>
      </c>
    </row>
    <row r="21" s="30" customFormat="true" ht="21.75" hidden="false" customHeight="true" outlineLevel="0" collapsed="false">
      <c r="A21" s="18" t="n">
        <v>43227</v>
      </c>
      <c r="B21" s="19"/>
      <c r="C21" s="20" t="s">
        <v>494</v>
      </c>
      <c r="D21" s="20" t="s">
        <v>495</v>
      </c>
      <c r="E21" s="20" t="s">
        <v>278</v>
      </c>
      <c r="F21" s="21" t="n">
        <v>29246</v>
      </c>
      <c r="G21" s="22" t="s">
        <v>496</v>
      </c>
      <c r="H21" s="23"/>
      <c r="I21" s="23"/>
      <c r="J21" s="23"/>
      <c r="K21" s="23" t="n">
        <v>300</v>
      </c>
      <c r="L21" s="24"/>
      <c r="M21" s="25" t="n">
        <f aca="false">SUM(H21:J21,K21/1.12)</f>
        <v>267.857142857143</v>
      </c>
      <c r="N21" s="25" t="n">
        <f aca="false">K21/1.12*0.12</f>
        <v>32.1428571428571</v>
      </c>
      <c r="O21" s="25" t="n">
        <f aca="false">-SUM(I21:J21,K21/1.12)*L21</f>
        <v>-0</v>
      </c>
      <c r="P21" s="25"/>
      <c r="Q21" s="25"/>
      <c r="R21" s="25"/>
      <c r="S21" s="25" t="n">
        <v>267.86</v>
      </c>
      <c r="T21" s="26"/>
      <c r="U21" s="26"/>
      <c r="V21" s="26"/>
      <c r="W21" s="26"/>
      <c r="X21" s="26"/>
      <c r="Y21" s="25"/>
      <c r="Z21" s="25"/>
      <c r="AA21" s="25"/>
      <c r="AB21" s="25"/>
      <c r="AC21" s="25"/>
      <c r="AD21" s="25"/>
      <c r="AE21" s="25"/>
      <c r="AF21" s="25"/>
      <c r="AG21" s="25" t="n">
        <f aca="false">-SUM(N21:AF21)</f>
        <v>-300.002857142857</v>
      </c>
      <c r="AH21" s="29" t="n">
        <f aca="false">SUM(H21:K21)+AG21+O21</f>
        <v>-0.00285714285712402</v>
      </c>
    </row>
    <row r="22" s="30" customFormat="true" ht="21.75" hidden="false" customHeight="true" outlineLevel="0" collapsed="false">
      <c r="A22" s="18" t="n">
        <v>43227</v>
      </c>
      <c r="B22" s="19"/>
      <c r="C22" s="20" t="s">
        <v>398</v>
      </c>
      <c r="D22" s="20" t="s">
        <v>60</v>
      </c>
      <c r="E22" s="20" t="s">
        <v>399</v>
      </c>
      <c r="F22" s="21" t="n">
        <v>67362</v>
      </c>
      <c r="G22" s="22" t="s">
        <v>497</v>
      </c>
      <c r="H22" s="23"/>
      <c r="I22" s="23"/>
      <c r="J22" s="23"/>
      <c r="K22" s="23" t="n">
        <v>22.5</v>
      </c>
      <c r="L22" s="24"/>
      <c r="M22" s="25" t="n">
        <f aca="false">SUM(H22:J22,K22/1.12)</f>
        <v>20.0892857142857</v>
      </c>
      <c r="N22" s="25" t="n">
        <f aca="false">K22/1.12*0.12</f>
        <v>2.41071428571429</v>
      </c>
      <c r="O22" s="25" t="n">
        <f aca="false">-SUM(I22:J22,K22/1.12)*L22</f>
        <v>-0</v>
      </c>
      <c r="P22" s="25"/>
      <c r="Q22" s="25"/>
      <c r="R22" s="25"/>
      <c r="S22" s="25"/>
      <c r="T22" s="26" t="n">
        <v>20.09</v>
      </c>
      <c r="U22" s="26"/>
      <c r="V22" s="26"/>
      <c r="W22" s="26"/>
      <c r="X22" s="26"/>
      <c r="Y22" s="25"/>
      <c r="Z22" s="25"/>
      <c r="AA22" s="25"/>
      <c r="AB22" s="25"/>
      <c r="AC22" s="25"/>
      <c r="AD22" s="25"/>
      <c r="AE22" s="25"/>
      <c r="AF22" s="25"/>
      <c r="AG22" s="25" t="n">
        <f aca="false">-SUM(N22:AF22)</f>
        <v>-22.5007142857143</v>
      </c>
      <c r="AH22" s="29" t="n">
        <f aca="false">SUM(H22:K22)+AG22+O22</f>
        <v>-0.000714285714284557</v>
      </c>
    </row>
    <row r="23" s="30" customFormat="true" ht="21.75" hidden="false" customHeight="true" outlineLevel="0" collapsed="false">
      <c r="A23" s="18" t="n">
        <v>43227</v>
      </c>
      <c r="B23" s="19"/>
      <c r="C23" s="20" t="s">
        <v>277</v>
      </c>
      <c r="D23" s="20" t="s">
        <v>52</v>
      </c>
      <c r="E23" s="20" t="s">
        <v>278</v>
      </c>
      <c r="F23" s="21" t="n">
        <v>29999</v>
      </c>
      <c r="G23" s="22" t="s">
        <v>435</v>
      </c>
      <c r="H23" s="23"/>
      <c r="I23" s="23"/>
      <c r="J23" s="23"/>
      <c r="K23" s="23" t="n">
        <v>312</v>
      </c>
      <c r="L23" s="24"/>
      <c r="M23" s="25" t="n">
        <f aca="false">SUM(H23:J23,K23/1.12)</f>
        <v>278.571428571429</v>
      </c>
      <c r="N23" s="25" t="n">
        <f aca="false">K23/1.12*0.12</f>
        <v>33.4285714285714</v>
      </c>
      <c r="O23" s="25" t="n">
        <f aca="false">-SUM(I23:J23,K23/1.12)*L23</f>
        <v>-0</v>
      </c>
      <c r="P23" s="25" t="n">
        <v>278.57</v>
      </c>
      <c r="Q23" s="25"/>
      <c r="R23" s="25"/>
      <c r="S23" s="25"/>
      <c r="T23" s="26"/>
      <c r="U23" s="26"/>
      <c r="V23" s="26"/>
      <c r="W23" s="26"/>
      <c r="X23" s="26"/>
      <c r="Y23" s="25"/>
      <c r="Z23" s="25"/>
      <c r="AA23" s="25"/>
      <c r="AB23" s="25"/>
      <c r="AC23" s="25"/>
      <c r="AD23" s="25"/>
      <c r="AE23" s="25"/>
      <c r="AF23" s="25"/>
      <c r="AG23" s="25" t="n">
        <f aca="false">-SUM(N23:AF23)</f>
        <v>-311.998571428571</v>
      </c>
      <c r="AH23" s="29" t="n">
        <f aca="false">SUM(H23:K23)+AG23+O23</f>
        <v>0.00142857142856201</v>
      </c>
    </row>
    <row r="24" s="30" customFormat="true" ht="21.75" hidden="false" customHeight="true" outlineLevel="0" collapsed="false">
      <c r="A24" s="18" t="n">
        <v>43228</v>
      </c>
      <c r="B24" s="19"/>
      <c r="C24" s="20" t="s">
        <v>498</v>
      </c>
      <c r="D24" s="20" t="s">
        <v>499</v>
      </c>
      <c r="E24" s="20" t="s">
        <v>56</v>
      </c>
      <c r="F24" s="21" t="n">
        <v>46929</v>
      </c>
      <c r="G24" s="22" t="s">
        <v>500</v>
      </c>
      <c r="H24" s="23"/>
      <c r="I24" s="23"/>
      <c r="J24" s="23"/>
      <c r="K24" s="23" t="n">
        <v>770</v>
      </c>
      <c r="L24" s="24"/>
      <c r="M24" s="25" t="n">
        <f aca="false">SUM(H24:J24,K24/1.12)</f>
        <v>687.5</v>
      </c>
      <c r="N24" s="25" t="n">
        <f aca="false">K24/1.12*0.12</f>
        <v>82.5</v>
      </c>
      <c r="O24" s="25" t="n">
        <f aca="false">-SUM(I24:J24,K24/1.12)*L24</f>
        <v>-0</v>
      </c>
      <c r="P24" s="25" t="n">
        <v>687.5</v>
      </c>
      <c r="Q24" s="25"/>
      <c r="R24" s="25"/>
      <c r="S24" s="25"/>
      <c r="T24" s="26"/>
      <c r="U24" s="26"/>
      <c r="V24" s="26"/>
      <c r="W24" s="26"/>
      <c r="X24" s="26"/>
      <c r="Y24" s="25"/>
      <c r="Z24" s="25"/>
      <c r="AA24" s="25"/>
      <c r="AB24" s="25"/>
      <c r="AC24" s="25"/>
      <c r="AD24" s="25"/>
      <c r="AE24" s="25"/>
      <c r="AF24" s="25"/>
      <c r="AG24" s="25" t="n">
        <f aca="false">-SUM(N24:AF24)</f>
        <v>-770</v>
      </c>
      <c r="AH24" s="29" t="n">
        <f aca="false">SUM(H24:K24)+AG24+O24</f>
        <v>0</v>
      </c>
    </row>
    <row r="25" s="30" customFormat="true" ht="21.75" hidden="false" customHeight="true" outlineLevel="0" collapsed="false">
      <c r="A25" s="18" t="n">
        <v>43228</v>
      </c>
      <c r="B25" s="19"/>
      <c r="C25" s="20" t="s">
        <v>96</v>
      </c>
      <c r="D25" s="20"/>
      <c r="E25" s="20"/>
      <c r="F25" s="21"/>
      <c r="G25" s="22" t="s">
        <v>501</v>
      </c>
      <c r="H25" s="23" t="n">
        <v>50</v>
      </c>
      <c r="I25" s="23"/>
      <c r="J25" s="23"/>
      <c r="K25" s="23"/>
      <c r="L25" s="24"/>
      <c r="M25" s="25" t="n">
        <f aca="false">SUM(H25:J25,K25/1.12)</f>
        <v>50</v>
      </c>
      <c r="N25" s="25" t="n">
        <f aca="false">K25/1.12*0.12</f>
        <v>0</v>
      </c>
      <c r="O25" s="25" t="n">
        <f aca="false">-SUM(I25:J25,K25/1.12)*L25</f>
        <v>-0</v>
      </c>
      <c r="P25" s="25"/>
      <c r="Q25" s="25"/>
      <c r="R25" s="25"/>
      <c r="S25" s="25"/>
      <c r="T25" s="26"/>
      <c r="U25" s="26"/>
      <c r="V25" s="26"/>
      <c r="W25" s="26"/>
      <c r="X25" s="26"/>
      <c r="Y25" s="25"/>
      <c r="Z25" s="25"/>
      <c r="AA25" s="25" t="n">
        <v>50</v>
      </c>
      <c r="AB25" s="25"/>
      <c r="AC25" s="25"/>
      <c r="AD25" s="25"/>
      <c r="AE25" s="25"/>
      <c r="AF25" s="25"/>
      <c r="AG25" s="25" t="n">
        <f aca="false">-SUM(N25:AF25)</f>
        <v>-50</v>
      </c>
      <c r="AH25" s="29" t="n">
        <f aca="false">SUM(H25:K25)+AG25+O25</f>
        <v>0</v>
      </c>
    </row>
    <row r="26" s="30" customFormat="true" ht="21.75" hidden="false" customHeight="true" outlineLevel="0" collapsed="false">
      <c r="A26" s="18" t="n">
        <v>43228</v>
      </c>
      <c r="B26" s="19"/>
      <c r="C26" s="20" t="s">
        <v>277</v>
      </c>
      <c r="D26" s="20" t="s">
        <v>52</v>
      </c>
      <c r="E26" s="20" t="s">
        <v>278</v>
      </c>
      <c r="F26" s="21" t="n">
        <v>29814</v>
      </c>
      <c r="G26" s="22" t="s">
        <v>502</v>
      </c>
      <c r="H26" s="23"/>
      <c r="I26" s="23"/>
      <c r="J26" s="23"/>
      <c r="K26" s="23" t="n">
        <v>185.1</v>
      </c>
      <c r="L26" s="24"/>
      <c r="M26" s="25" t="n">
        <f aca="false">SUM(H26:J26,K26/1.12)</f>
        <v>165.267857142857</v>
      </c>
      <c r="N26" s="25" t="n">
        <f aca="false">K26/1.12*0.12</f>
        <v>19.8321428571429</v>
      </c>
      <c r="O26" s="25" t="n">
        <f aca="false">-SUM(I26:J26,K26/1.12)*L26</f>
        <v>-0</v>
      </c>
      <c r="P26" s="25"/>
      <c r="Q26" s="25"/>
      <c r="R26" s="25"/>
      <c r="S26" s="25" t="n">
        <v>165.27</v>
      </c>
      <c r="T26" s="26"/>
      <c r="U26" s="26"/>
      <c r="V26" s="26"/>
      <c r="W26" s="26"/>
      <c r="X26" s="26"/>
      <c r="Y26" s="25"/>
      <c r="Z26" s="25"/>
      <c r="AA26" s="25"/>
      <c r="AB26" s="25"/>
      <c r="AC26" s="25"/>
      <c r="AD26" s="25"/>
      <c r="AE26" s="25"/>
      <c r="AF26" s="25"/>
      <c r="AG26" s="25" t="n">
        <f aca="false">-SUM(N26:AF26)</f>
        <v>-185.102142857143</v>
      </c>
      <c r="AH26" s="29" t="n">
        <f aca="false">SUM(H26:K26)+AG26+O26</f>
        <v>-0.00214285714287143</v>
      </c>
    </row>
    <row r="27" s="30" customFormat="true" ht="21.75" hidden="false" customHeight="true" outlineLevel="0" collapsed="false">
      <c r="A27" s="18" t="n">
        <v>43228</v>
      </c>
      <c r="B27" s="19"/>
      <c r="C27" s="20" t="s">
        <v>63</v>
      </c>
      <c r="D27" s="20" t="s">
        <v>64</v>
      </c>
      <c r="E27" s="20" t="s">
        <v>65</v>
      </c>
      <c r="F27" s="21" t="n">
        <v>104821</v>
      </c>
      <c r="G27" s="22" t="s">
        <v>503</v>
      </c>
      <c r="H27" s="23"/>
      <c r="I27" s="23"/>
      <c r="J27" s="23"/>
      <c r="K27" s="23" t="n">
        <v>1299.25</v>
      </c>
      <c r="L27" s="24" t="n">
        <v>0.01</v>
      </c>
      <c r="M27" s="25" t="n">
        <f aca="false">SUM(H27:J27,K27/1.12)</f>
        <v>1160.04464285714</v>
      </c>
      <c r="N27" s="25" t="n">
        <f aca="false">K27/1.12*0.12</f>
        <v>139.205357142857</v>
      </c>
      <c r="O27" s="25" t="n">
        <f aca="false">-SUM(I27:J27,K27/1.12)*L27</f>
        <v>-11.6004464285714</v>
      </c>
      <c r="P27" s="25" t="n">
        <v>1160.04</v>
      </c>
      <c r="Q27" s="25"/>
      <c r="R27" s="25"/>
      <c r="S27" s="25"/>
      <c r="T27" s="26"/>
      <c r="U27" s="26"/>
      <c r="V27" s="26"/>
      <c r="W27" s="26"/>
      <c r="X27" s="26"/>
      <c r="Y27" s="25"/>
      <c r="Z27" s="25"/>
      <c r="AA27" s="25"/>
      <c r="AB27" s="25"/>
      <c r="AC27" s="25"/>
      <c r="AD27" s="25"/>
      <c r="AE27" s="25"/>
      <c r="AF27" s="25"/>
      <c r="AG27" s="25" t="n">
        <f aca="false">-SUM(N27:AF27)</f>
        <v>-1287.64491071429</v>
      </c>
      <c r="AH27" s="29" t="n">
        <f aca="false">SUM(H27:K27)+AG27+O27</f>
        <v>0.00464285714283008</v>
      </c>
    </row>
    <row r="28" s="30" customFormat="true" ht="21.75" hidden="false" customHeight="true" outlineLevel="0" collapsed="false">
      <c r="A28" s="18" t="n">
        <v>43229</v>
      </c>
      <c r="B28" s="19"/>
      <c r="C28" s="20" t="s">
        <v>504</v>
      </c>
      <c r="D28" s="20" t="s">
        <v>505</v>
      </c>
      <c r="E28" s="20" t="s">
        <v>120</v>
      </c>
      <c r="F28" s="21" t="n">
        <v>1306893</v>
      </c>
      <c r="G28" s="22" t="s">
        <v>506</v>
      </c>
      <c r="H28" s="23"/>
      <c r="I28" s="23"/>
      <c r="J28" s="23"/>
      <c r="K28" s="23" t="n">
        <v>20</v>
      </c>
      <c r="L28" s="24"/>
      <c r="M28" s="25" t="n">
        <f aca="false">SUM(H28:J28,K28/1.12)</f>
        <v>17.8571428571429</v>
      </c>
      <c r="N28" s="25" t="n">
        <f aca="false">K28/1.12*0.12</f>
        <v>2.14285714285714</v>
      </c>
      <c r="O28" s="25" t="n">
        <f aca="false">-SUM(I28:J28,K28/1.12)*L28</f>
        <v>-0</v>
      </c>
      <c r="P28" s="25"/>
      <c r="Q28" s="25"/>
      <c r="R28" s="25"/>
      <c r="S28" s="25"/>
      <c r="T28" s="26"/>
      <c r="U28" s="26" t="n">
        <v>17.86</v>
      </c>
      <c r="V28" s="26"/>
      <c r="W28" s="26"/>
      <c r="X28" s="26"/>
      <c r="Y28" s="25"/>
      <c r="Z28" s="25"/>
      <c r="AA28" s="25"/>
      <c r="AB28" s="25"/>
      <c r="AC28" s="25"/>
      <c r="AD28" s="25"/>
      <c r="AE28" s="25"/>
      <c r="AF28" s="25"/>
      <c r="AG28" s="25" t="n">
        <f aca="false">-SUM(N28:AF28)</f>
        <v>-20.0028571428571</v>
      </c>
      <c r="AH28" s="29" t="n">
        <f aca="false">SUM(H28:K28)+AG28+O28</f>
        <v>-0.00285714285714178</v>
      </c>
    </row>
    <row r="29" s="30" customFormat="true" ht="21.75" hidden="false" customHeight="true" outlineLevel="0" collapsed="false">
      <c r="A29" s="18" t="n">
        <v>43229</v>
      </c>
      <c r="B29" s="19"/>
      <c r="C29" s="20" t="s">
        <v>277</v>
      </c>
      <c r="D29" s="20" t="s">
        <v>52</v>
      </c>
      <c r="E29" s="20" t="s">
        <v>278</v>
      </c>
      <c r="F29" s="21" t="n">
        <v>29776</v>
      </c>
      <c r="G29" s="22" t="s">
        <v>507</v>
      </c>
      <c r="H29" s="23"/>
      <c r="I29" s="23"/>
      <c r="J29" s="23"/>
      <c r="K29" s="23" t="n">
        <v>78.75</v>
      </c>
      <c r="L29" s="24"/>
      <c r="M29" s="25" t="n">
        <f aca="false">SUM(H29:J29,K29/1.12)</f>
        <v>70.3125</v>
      </c>
      <c r="N29" s="25" t="n">
        <f aca="false">K29/1.12*0.12</f>
        <v>8.4375</v>
      </c>
      <c r="O29" s="25" t="n">
        <f aca="false">-SUM(I29:J29,K29/1.12)*L29</f>
        <v>-0</v>
      </c>
      <c r="P29" s="25" t="n">
        <v>70.31</v>
      </c>
      <c r="Q29" s="25"/>
      <c r="R29" s="25"/>
      <c r="S29" s="25"/>
      <c r="T29" s="26"/>
      <c r="U29" s="26"/>
      <c r="V29" s="26"/>
      <c r="W29" s="26"/>
      <c r="X29" s="26"/>
      <c r="Y29" s="25"/>
      <c r="Z29" s="25"/>
      <c r="AA29" s="25"/>
      <c r="AB29" s="25"/>
      <c r="AC29" s="25"/>
      <c r="AD29" s="25"/>
      <c r="AE29" s="25"/>
      <c r="AF29" s="25"/>
      <c r="AG29" s="25" t="n">
        <f aca="false">-SUM(N29:AF29)</f>
        <v>-78.7475</v>
      </c>
      <c r="AH29" s="29" t="n">
        <f aca="false">SUM(H29:K29)+AG29+O29</f>
        <v>0.00249999999999773</v>
      </c>
    </row>
    <row r="30" s="30" customFormat="true" ht="21.75" hidden="false" customHeight="true" outlineLevel="0" collapsed="false">
      <c r="A30" s="18" t="n">
        <v>43229</v>
      </c>
      <c r="B30" s="19"/>
      <c r="C30" s="20" t="s">
        <v>323</v>
      </c>
      <c r="D30" s="20" t="s">
        <v>380</v>
      </c>
      <c r="E30" s="20" t="s">
        <v>278</v>
      </c>
      <c r="F30" s="21" t="n">
        <v>300079</v>
      </c>
      <c r="G30" s="22" t="s">
        <v>508</v>
      </c>
      <c r="H30" s="23"/>
      <c r="I30" s="23"/>
      <c r="J30" s="23"/>
      <c r="K30" s="23" t="n">
        <v>256.5</v>
      </c>
      <c r="L30" s="24"/>
      <c r="M30" s="25" t="n">
        <f aca="false">SUM(H30:J30,K30/1.12)</f>
        <v>229.017857142857</v>
      </c>
      <c r="N30" s="25" t="n">
        <f aca="false">K30/1.12*0.12</f>
        <v>27.4821428571428</v>
      </c>
      <c r="O30" s="25" t="n">
        <f aca="false">-SUM(I30:J30,K30/1.12)*L30</f>
        <v>-0</v>
      </c>
      <c r="P30" s="25"/>
      <c r="Q30" s="25"/>
      <c r="R30" s="25"/>
      <c r="S30" s="25"/>
      <c r="T30" s="26"/>
      <c r="U30" s="26"/>
      <c r="V30" s="26"/>
      <c r="W30" s="26" t="n">
        <v>229.02</v>
      </c>
      <c r="X30" s="26"/>
      <c r="Y30" s="25"/>
      <c r="Z30" s="25"/>
      <c r="AA30" s="25"/>
      <c r="AB30" s="25"/>
      <c r="AC30" s="25"/>
      <c r="AD30" s="25"/>
      <c r="AE30" s="25"/>
      <c r="AF30" s="25"/>
      <c r="AG30" s="25" t="n">
        <f aca="false">-SUM(N30:AF30)</f>
        <v>-256.502142857143</v>
      </c>
      <c r="AH30" s="29" t="n">
        <f aca="false">SUM(H30:K30)+AG30+O30</f>
        <v>-0.00214285714287143</v>
      </c>
    </row>
    <row r="31" s="30" customFormat="true" ht="21.75" hidden="false" customHeight="true" outlineLevel="0" collapsed="false">
      <c r="A31" s="18" t="n">
        <v>43229</v>
      </c>
      <c r="B31" s="19"/>
      <c r="C31" s="20" t="s">
        <v>509</v>
      </c>
      <c r="D31" s="20" t="s">
        <v>510</v>
      </c>
      <c r="E31" s="20" t="s">
        <v>65</v>
      </c>
      <c r="F31" s="21" t="n">
        <v>9357031</v>
      </c>
      <c r="G31" s="22" t="s">
        <v>511</v>
      </c>
      <c r="H31" s="23"/>
      <c r="I31" s="23"/>
      <c r="J31" s="23"/>
      <c r="K31" s="23" t="n">
        <v>55.75</v>
      </c>
      <c r="L31" s="24"/>
      <c r="M31" s="25" t="n">
        <f aca="false">SUM(H31:J31,K31/1.12)</f>
        <v>49.7767857142857</v>
      </c>
      <c r="N31" s="25" t="n">
        <f aca="false">K31/1.12*0.12</f>
        <v>5.97321428571429</v>
      </c>
      <c r="O31" s="25" t="n">
        <f aca="false">-SUM(I31:J31,K31/1.12)*L31</f>
        <v>-0</v>
      </c>
      <c r="P31" s="25"/>
      <c r="Q31" s="25"/>
      <c r="R31" s="25"/>
      <c r="S31" s="25"/>
      <c r="T31" s="26" t="n">
        <v>49.78</v>
      </c>
      <c r="U31" s="26"/>
      <c r="V31" s="26"/>
      <c r="W31" s="26"/>
      <c r="X31" s="26"/>
      <c r="Y31" s="25"/>
      <c r="Z31" s="25"/>
      <c r="AA31" s="25"/>
      <c r="AB31" s="25"/>
      <c r="AC31" s="25"/>
      <c r="AD31" s="25"/>
      <c r="AE31" s="25"/>
      <c r="AF31" s="25"/>
      <c r="AG31" s="25" t="n">
        <f aca="false">-SUM(N31:AF31)</f>
        <v>-55.7532142857143</v>
      </c>
      <c r="AH31" s="29" t="n">
        <f aca="false">SUM(H31:K31)+AG31+O31</f>
        <v>-0.00321428571428584</v>
      </c>
    </row>
    <row r="32" s="30" customFormat="true" ht="21.75" hidden="false" customHeight="true" outlineLevel="0" collapsed="false">
      <c r="A32" s="18" t="n">
        <v>43229</v>
      </c>
      <c r="B32" s="19"/>
      <c r="C32" s="20" t="s">
        <v>224</v>
      </c>
      <c r="D32" s="20" t="s">
        <v>261</v>
      </c>
      <c r="E32" s="20" t="s">
        <v>65</v>
      </c>
      <c r="F32" s="21" t="n">
        <v>80355</v>
      </c>
      <c r="G32" s="22" t="s">
        <v>512</v>
      </c>
      <c r="H32" s="23"/>
      <c r="I32" s="23"/>
      <c r="J32" s="23"/>
      <c r="K32" s="23" t="n">
        <v>299.75</v>
      </c>
      <c r="L32" s="24"/>
      <c r="M32" s="25" t="n">
        <f aca="false">SUM(H32:J32,K32/1.12)</f>
        <v>267.633928571429</v>
      </c>
      <c r="N32" s="25" t="n">
        <f aca="false">K32/1.12*0.12</f>
        <v>32.1160714285714</v>
      </c>
      <c r="O32" s="25" t="n">
        <f aca="false">-SUM(I32:J32,K32/1.12)*L32</f>
        <v>-0</v>
      </c>
      <c r="P32" s="25"/>
      <c r="Q32" s="25"/>
      <c r="R32" s="25"/>
      <c r="S32" s="25"/>
      <c r="T32" s="26"/>
      <c r="U32" s="26"/>
      <c r="V32" s="26"/>
      <c r="W32" s="26"/>
      <c r="X32" s="26" t="n">
        <v>267.63</v>
      </c>
      <c r="Y32" s="25"/>
      <c r="Z32" s="25"/>
      <c r="AA32" s="25"/>
      <c r="AB32" s="25"/>
      <c r="AC32" s="25"/>
      <c r="AD32" s="25"/>
      <c r="AE32" s="25"/>
      <c r="AF32" s="25"/>
      <c r="AG32" s="25" t="n">
        <f aca="false">-SUM(N32:AF32)</f>
        <v>-299.746071428571</v>
      </c>
      <c r="AH32" s="29" t="n">
        <f aca="false">SUM(H32:K32)+AG32+O32</f>
        <v>0.00392857142855974</v>
      </c>
    </row>
    <row r="33" s="30" customFormat="true" ht="21.75" hidden="false" customHeight="true" outlineLevel="0" collapsed="false">
      <c r="A33" s="18" t="n">
        <v>43229</v>
      </c>
      <c r="B33" s="19"/>
      <c r="C33" s="20" t="s">
        <v>513</v>
      </c>
      <c r="D33" s="20" t="s">
        <v>356</v>
      </c>
      <c r="E33" s="20" t="s">
        <v>65</v>
      </c>
      <c r="F33" s="21" t="n">
        <v>40963</v>
      </c>
      <c r="G33" s="22" t="s">
        <v>514</v>
      </c>
      <c r="H33" s="23"/>
      <c r="I33" s="23"/>
      <c r="J33" s="23"/>
      <c r="K33" s="23" t="n">
        <v>689.55</v>
      </c>
      <c r="L33" s="24"/>
      <c r="M33" s="25" t="n">
        <f aca="false">SUM(H33:J33,K33/1.12)</f>
        <v>615.669642857143</v>
      </c>
      <c r="N33" s="25" t="n">
        <f aca="false">K33/1.12*0.12</f>
        <v>73.8803571428571</v>
      </c>
      <c r="O33" s="25" t="n">
        <f aca="false">-SUM(I33:J33,K33/1.12)*L33</f>
        <v>-0</v>
      </c>
      <c r="P33" s="25"/>
      <c r="Q33" s="25"/>
      <c r="R33" s="25"/>
      <c r="S33" s="25"/>
      <c r="T33" s="26"/>
      <c r="U33" s="26"/>
      <c r="V33" s="26"/>
      <c r="W33" s="26"/>
      <c r="X33" s="26"/>
      <c r="Y33" s="25" t="n">
        <v>615.67</v>
      </c>
      <c r="Z33" s="25"/>
      <c r="AA33" s="25"/>
      <c r="AB33" s="25"/>
      <c r="AC33" s="25"/>
      <c r="AD33" s="25"/>
      <c r="AE33" s="25"/>
      <c r="AF33" s="25"/>
      <c r="AG33" s="25" t="n">
        <f aca="false">-SUM(N33:AF33)</f>
        <v>-689.550357142857</v>
      </c>
      <c r="AH33" s="29" t="n">
        <f aca="false">SUM(H33:K33)+AG33+O33</f>
        <v>-0.000357142857183135</v>
      </c>
    </row>
    <row r="34" s="30" customFormat="true" ht="21.75" hidden="false" customHeight="true" outlineLevel="0" collapsed="false">
      <c r="A34" s="18" t="n">
        <v>43229</v>
      </c>
      <c r="B34" s="19"/>
      <c r="C34" s="20" t="s">
        <v>63</v>
      </c>
      <c r="D34" s="20" t="s">
        <v>64</v>
      </c>
      <c r="E34" s="20" t="s">
        <v>65</v>
      </c>
      <c r="F34" s="21" t="n">
        <v>96646</v>
      </c>
      <c r="G34" s="22" t="s">
        <v>515</v>
      </c>
      <c r="H34" s="23"/>
      <c r="I34" s="23"/>
      <c r="J34" s="23"/>
      <c r="K34" s="23" t="n">
        <f aca="false">819.06+98.29</f>
        <v>917.35</v>
      </c>
      <c r="L34" s="24" t="n">
        <v>0.01</v>
      </c>
      <c r="M34" s="25" t="n">
        <f aca="false">SUM(H34:J34,K34/1.12)</f>
        <v>819.0625</v>
      </c>
      <c r="N34" s="25" t="n">
        <f aca="false">K34/1.12*0.12</f>
        <v>98.2875</v>
      </c>
      <c r="O34" s="25" t="n">
        <f aca="false">-SUM(I34:J34,K34/1.12)*L34</f>
        <v>-8.190625</v>
      </c>
      <c r="P34" s="25" t="n">
        <v>819.06</v>
      </c>
      <c r="Q34" s="25"/>
      <c r="R34" s="25"/>
      <c r="S34" s="25"/>
      <c r="T34" s="26"/>
      <c r="U34" s="26"/>
      <c r="V34" s="26"/>
      <c r="W34" s="26"/>
      <c r="X34" s="26"/>
      <c r="Y34" s="25"/>
      <c r="Z34" s="25"/>
      <c r="AA34" s="25"/>
      <c r="AB34" s="25"/>
      <c r="AC34" s="25"/>
      <c r="AD34" s="25"/>
      <c r="AE34" s="25"/>
      <c r="AF34" s="25"/>
      <c r="AG34" s="25" t="n">
        <f aca="false">-SUM(N34:AF34)</f>
        <v>-909.156875</v>
      </c>
      <c r="AH34" s="29" t="n">
        <f aca="false">SUM(H34:K34)+AG34+O34</f>
        <v>0.00249999999989647</v>
      </c>
    </row>
    <row r="35" s="30" customFormat="true" ht="21.75" hidden="false" customHeight="true" outlineLevel="0" collapsed="false">
      <c r="A35" s="18" t="n">
        <v>43229</v>
      </c>
      <c r="B35" s="19"/>
      <c r="C35" s="20" t="s">
        <v>63</v>
      </c>
      <c r="D35" s="20" t="s">
        <v>64</v>
      </c>
      <c r="E35" s="20" t="s">
        <v>65</v>
      </c>
      <c r="F35" s="21" t="n">
        <v>96646</v>
      </c>
      <c r="G35" s="22" t="s">
        <v>516</v>
      </c>
      <c r="H35" s="23"/>
      <c r="I35" s="23"/>
      <c r="J35" s="23" t="n">
        <v>170.5</v>
      </c>
      <c r="K35" s="23"/>
      <c r="L35" s="24" t="n">
        <v>0.01</v>
      </c>
      <c r="M35" s="25" t="n">
        <f aca="false">SUM(H35:J35,K35/1.12)</f>
        <v>170.5</v>
      </c>
      <c r="N35" s="25" t="n">
        <f aca="false">K35/1.12*0.12</f>
        <v>0</v>
      </c>
      <c r="O35" s="25" t="n">
        <f aca="false">-SUM(I35:J35,K35/1.12)*L35</f>
        <v>-1.705</v>
      </c>
      <c r="P35" s="25" t="n">
        <v>170.5</v>
      </c>
      <c r="Q35" s="25"/>
      <c r="R35" s="25"/>
      <c r="S35" s="25"/>
      <c r="T35" s="26"/>
      <c r="U35" s="26"/>
      <c r="V35" s="26"/>
      <c r="W35" s="26"/>
      <c r="X35" s="26"/>
      <c r="Y35" s="25"/>
      <c r="Z35" s="25"/>
      <c r="AA35" s="25"/>
      <c r="AB35" s="25"/>
      <c r="AC35" s="25"/>
      <c r="AD35" s="25"/>
      <c r="AE35" s="25"/>
      <c r="AF35" s="25"/>
      <c r="AG35" s="25" t="n">
        <f aca="false">-SUM(N35:AF35)</f>
        <v>-168.795</v>
      </c>
      <c r="AH35" s="29" t="n">
        <f aca="false">SUM(H35:K35)+AG35+O35</f>
        <v>1.24344978758018E-014</v>
      </c>
    </row>
    <row r="36" s="30" customFormat="true" ht="21.75" hidden="false" customHeight="true" outlineLevel="0" collapsed="false">
      <c r="A36" s="18" t="n">
        <v>511</v>
      </c>
      <c r="B36" s="19"/>
      <c r="C36" s="20" t="s">
        <v>277</v>
      </c>
      <c r="D36" s="20" t="s">
        <v>52</v>
      </c>
      <c r="E36" s="20" t="s">
        <v>278</v>
      </c>
      <c r="F36" s="21" t="n">
        <v>30015</v>
      </c>
      <c r="G36" s="22" t="s">
        <v>517</v>
      </c>
      <c r="H36" s="23"/>
      <c r="I36" s="23"/>
      <c r="J36" s="23"/>
      <c r="K36" s="23" t="n">
        <v>150</v>
      </c>
      <c r="L36" s="24"/>
      <c r="M36" s="25" t="n">
        <f aca="false">SUM(H36:J36,K36/1.12)</f>
        <v>133.928571428571</v>
      </c>
      <c r="N36" s="25" t="n">
        <f aca="false">K36/1.12*0.12</f>
        <v>16.0714285714286</v>
      </c>
      <c r="O36" s="25" t="n">
        <f aca="false">-SUM(I36:J36,K36/1.12)*L36</f>
        <v>-0</v>
      </c>
      <c r="P36" s="25" t="n">
        <v>133.93</v>
      </c>
      <c r="Q36" s="25"/>
      <c r="R36" s="25"/>
      <c r="S36" s="25"/>
      <c r="T36" s="26"/>
      <c r="U36" s="26"/>
      <c r="V36" s="26"/>
      <c r="W36" s="26"/>
      <c r="X36" s="26"/>
      <c r="Y36" s="25"/>
      <c r="Z36" s="25"/>
      <c r="AA36" s="25"/>
      <c r="AB36" s="25"/>
      <c r="AC36" s="25"/>
      <c r="AD36" s="25"/>
      <c r="AE36" s="25"/>
      <c r="AF36" s="25"/>
      <c r="AG36" s="25" t="n">
        <f aca="false">-SUM(N36:AF36)</f>
        <v>-150.001428571429</v>
      </c>
      <c r="AH36" s="29" t="n">
        <f aca="false">SUM(H36:K36)+AG36+O36</f>
        <v>-0.00142857142856201</v>
      </c>
    </row>
    <row r="37" s="30" customFormat="true" ht="21.75" hidden="false" customHeight="true" outlineLevel="0" collapsed="false">
      <c r="A37" s="18" t="n">
        <v>43232</v>
      </c>
      <c r="B37" s="19"/>
      <c r="C37" s="20" t="s">
        <v>41</v>
      </c>
      <c r="D37" s="20" t="s">
        <v>88</v>
      </c>
      <c r="E37" s="20" t="s">
        <v>43</v>
      </c>
      <c r="F37" s="21" t="n">
        <v>2426</v>
      </c>
      <c r="G37" s="22" t="s">
        <v>518</v>
      </c>
      <c r="H37" s="23"/>
      <c r="I37" s="23"/>
      <c r="J37" s="23" t="n">
        <v>1490</v>
      </c>
      <c r="K37" s="23"/>
      <c r="L37" s="24"/>
      <c r="M37" s="25" t="n">
        <f aca="false">SUM(H37:J37,K37/1.12)</f>
        <v>1490</v>
      </c>
      <c r="N37" s="25" t="n">
        <f aca="false">K37/1.12*0.12</f>
        <v>0</v>
      </c>
      <c r="O37" s="25" t="n">
        <f aca="false">-SUM(I37:J37,K37/1.12)*L37</f>
        <v>-0</v>
      </c>
      <c r="P37" s="25" t="n">
        <v>1490</v>
      </c>
      <c r="Q37" s="25"/>
      <c r="R37" s="25"/>
      <c r="S37" s="25"/>
      <c r="T37" s="26"/>
      <c r="U37" s="26"/>
      <c r="V37" s="26"/>
      <c r="W37" s="26"/>
      <c r="X37" s="26"/>
      <c r="Y37" s="25"/>
      <c r="Z37" s="25"/>
      <c r="AA37" s="25"/>
      <c r="AB37" s="25"/>
      <c r="AC37" s="25"/>
      <c r="AD37" s="25"/>
      <c r="AE37" s="25"/>
      <c r="AF37" s="25"/>
      <c r="AG37" s="25" t="n">
        <f aca="false">-SUM(N37:AF37)</f>
        <v>-1490</v>
      </c>
      <c r="AH37" s="29" t="n">
        <f aca="false">SUM(H37:K37)+AG37+O37</f>
        <v>0</v>
      </c>
    </row>
    <row r="38" s="30" customFormat="true" ht="21.75" hidden="false" customHeight="true" outlineLevel="0" collapsed="false">
      <c r="A38" s="18" t="n">
        <v>43232</v>
      </c>
      <c r="B38" s="19"/>
      <c r="C38" s="20" t="s">
        <v>45</v>
      </c>
      <c r="D38" s="20"/>
      <c r="E38" s="20"/>
      <c r="F38" s="21"/>
      <c r="G38" s="22" t="s">
        <v>519</v>
      </c>
      <c r="H38" s="23" t="n">
        <v>100</v>
      </c>
      <c r="I38" s="23"/>
      <c r="J38" s="23"/>
      <c r="K38" s="23"/>
      <c r="L38" s="24"/>
      <c r="M38" s="25" t="n">
        <f aca="false">SUM(H38:J38,K38/1.12)</f>
        <v>100</v>
      </c>
      <c r="N38" s="25" t="n">
        <f aca="false">K38/1.12*0.12</f>
        <v>0</v>
      </c>
      <c r="O38" s="25" t="n">
        <f aca="false">-SUM(I38:J38,K38/1.12)*L38</f>
        <v>-0</v>
      </c>
      <c r="P38" s="25"/>
      <c r="Q38" s="25"/>
      <c r="R38" s="25"/>
      <c r="S38" s="25"/>
      <c r="T38" s="26"/>
      <c r="U38" s="26"/>
      <c r="V38" s="26"/>
      <c r="W38" s="26"/>
      <c r="X38" s="26"/>
      <c r="Y38" s="25"/>
      <c r="Z38" s="25"/>
      <c r="AA38" s="25" t="n">
        <v>100</v>
      </c>
      <c r="AB38" s="25"/>
      <c r="AC38" s="25"/>
      <c r="AD38" s="25"/>
      <c r="AE38" s="25"/>
      <c r="AF38" s="25"/>
      <c r="AG38" s="25" t="n">
        <f aca="false">-SUM(N38:AF38)</f>
        <v>-100</v>
      </c>
      <c r="AH38" s="29" t="n">
        <f aca="false">SUM(H38:K38)+AG38+O38</f>
        <v>0</v>
      </c>
    </row>
    <row r="39" s="46" customFormat="true" ht="21.75" hidden="false" customHeight="true" outlineLevel="0" collapsed="false">
      <c r="A39" s="33" t="n">
        <v>43232</v>
      </c>
      <c r="B39" s="34"/>
      <c r="C39" s="36" t="s">
        <v>520</v>
      </c>
      <c r="D39" s="36" t="s">
        <v>521</v>
      </c>
      <c r="E39" s="36" t="s">
        <v>175</v>
      </c>
      <c r="F39" s="37" t="n">
        <v>1201</v>
      </c>
      <c r="G39" s="38" t="s">
        <v>522</v>
      </c>
      <c r="H39" s="39"/>
      <c r="I39" s="39"/>
      <c r="J39" s="39"/>
      <c r="K39" s="39" t="n">
        <v>195.24</v>
      </c>
      <c r="L39" s="40"/>
      <c r="M39" s="41" t="n">
        <f aca="false">SUM(H39:J39,K39/1.12)</f>
        <v>174.321428571429</v>
      </c>
      <c r="N39" s="41" t="n">
        <f aca="false">K39/1.12*0.12</f>
        <v>20.9185714285714</v>
      </c>
      <c r="O39" s="41" t="n">
        <f aca="false">-SUM(I39:J39,K39/1.12)*L39</f>
        <v>-0</v>
      </c>
      <c r="P39" s="41" t="n">
        <v>174.32</v>
      </c>
      <c r="Q39" s="41"/>
      <c r="R39" s="41"/>
      <c r="S39" s="41"/>
      <c r="T39" s="42"/>
      <c r="U39" s="42"/>
      <c r="V39" s="42"/>
      <c r="W39" s="42"/>
      <c r="X39" s="42"/>
      <c r="Y39" s="41"/>
      <c r="Z39" s="41"/>
      <c r="AA39" s="41"/>
      <c r="AB39" s="41"/>
      <c r="AC39" s="41"/>
      <c r="AD39" s="41"/>
      <c r="AE39" s="41"/>
      <c r="AF39" s="41"/>
      <c r="AG39" s="41" t="n">
        <f aca="false">-SUM(N39:AF39)</f>
        <v>-195.238571428571</v>
      </c>
      <c r="AH39" s="45" t="n">
        <f aca="false">SUM(H39:K39)+AG39+O39</f>
        <v>0.00142857142859043</v>
      </c>
    </row>
    <row r="40" s="30" customFormat="true" ht="19.5" hidden="false" customHeight="true" outlineLevel="0" collapsed="false">
      <c r="A40" s="18" t="n">
        <v>43235</v>
      </c>
      <c r="B40" s="19"/>
      <c r="C40" s="20" t="s">
        <v>523</v>
      </c>
      <c r="D40" s="20"/>
      <c r="E40" s="20"/>
      <c r="F40" s="21"/>
      <c r="G40" s="21" t="s">
        <v>524</v>
      </c>
      <c r="H40" s="23" t="n">
        <v>917</v>
      </c>
      <c r="I40" s="23"/>
      <c r="J40" s="23"/>
      <c r="K40" s="23"/>
      <c r="L40" s="24"/>
      <c r="M40" s="25" t="n">
        <f aca="false">SUM(H40:J40,K40/1.12)</f>
        <v>917</v>
      </c>
      <c r="N40" s="25" t="n">
        <f aca="false">K40/1.12*0.12</f>
        <v>0</v>
      </c>
      <c r="O40" s="25" t="n">
        <f aca="false">-SUM(I40:J40,K40/1.12)*L40</f>
        <v>-0</v>
      </c>
      <c r="P40" s="25"/>
      <c r="Q40" s="25"/>
      <c r="R40" s="25"/>
      <c r="S40" s="25"/>
      <c r="T40" s="26"/>
      <c r="U40" s="26"/>
      <c r="V40" s="26"/>
      <c r="W40" s="26"/>
      <c r="X40" s="26"/>
      <c r="Y40" s="25"/>
      <c r="Z40" s="25"/>
      <c r="AA40" s="25"/>
      <c r="AB40" s="25"/>
      <c r="AC40" s="26"/>
      <c r="AD40" s="26" t="n">
        <v>917</v>
      </c>
      <c r="AE40" s="27"/>
      <c r="AF40" s="27"/>
      <c r="AG40" s="25" t="n">
        <f aca="false">-SUM(N40:AF40)</f>
        <v>-917</v>
      </c>
      <c r="AH40" s="29" t="n">
        <f aca="false">SUM(H40:K40)+AG40+O40</f>
        <v>0</v>
      </c>
    </row>
    <row r="41" s="30" customFormat="true" ht="19.5" hidden="false" customHeight="true" outlineLevel="0" collapsed="false">
      <c r="A41" s="18" t="n">
        <v>43235</v>
      </c>
      <c r="B41" s="19"/>
      <c r="C41" s="20" t="s">
        <v>277</v>
      </c>
      <c r="D41" s="20" t="s">
        <v>52</v>
      </c>
      <c r="E41" s="20" t="s">
        <v>278</v>
      </c>
      <c r="F41" s="21" t="n">
        <v>29836</v>
      </c>
      <c r="G41" s="22" t="s">
        <v>525</v>
      </c>
      <c r="H41" s="23"/>
      <c r="I41" s="23"/>
      <c r="J41" s="23"/>
      <c r="K41" s="23" t="n">
        <v>291</v>
      </c>
      <c r="L41" s="24"/>
      <c r="M41" s="25" t="n">
        <f aca="false">SUM(H41:J41,K41/1.12)</f>
        <v>259.821428571429</v>
      </c>
      <c r="N41" s="25" t="n">
        <f aca="false">K41/1.12*0.12</f>
        <v>31.1785714285714</v>
      </c>
      <c r="O41" s="25" t="n">
        <f aca="false">-SUM(I41:J41,K41/1.12)*L41</f>
        <v>-0</v>
      </c>
      <c r="P41" s="25" t="n">
        <v>259.82</v>
      </c>
      <c r="Q41" s="25"/>
      <c r="R41" s="25"/>
      <c r="S41" s="25"/>
      <c r="T41" s="26"/>
      <c r="U41" s="26"/>
      <c r="V41" s="26"/>
      <c r="W41" s="26"/>
      <c r="X41" s="26"/>
      <c r="Y41" s="25"/>
      <c r="Z41" s="25"/>
      <c r="AA41" s="25"/>
      <c r="AB41" s="25"/>
      <c r="AC41" s="26"/>
      <c r="AD41" s="26"/>
      <c r="AE41" s="27"/>
      <c r="AF41" s="27"/>
      <c r="AG41" s="25" t="n">
        <f aca="false">-SUM(N41:AF41)</f>
        <v>-290.998571428571</v>
      </c>
      <c r="AH41" s="29" t="n">
        <f aca="false">SUM(H41:K41)+AG41+O41</f>
        <v>0.00142857142856201</v>
      </c>
    </row>
    <row r="42" s="30" customFormat="true" ht="19.5" hidden="false" customHeight="true" outlineLevel="0" collapsed="false">
      <c r="A42" s="18" t="n">
        <v>43236</v>
      </c>
      <c r="B42" s="19"/>
      <c r="C42" s="20" t="s">
        <v>68</v>
      </c>
      <c r="D42" s="20"/>
      <c r="E42" s="20"/>
      <c r="F42" s="21"/>
      <c r="G42" s="22" t="s">
        <v>526</v>
      </c>
      <c r="H42" s="23" t="n">
        <v>40</v>
      </c>
      <c r="I42" s="23"/>
      <c r="J42" s="23"/>
      <c r="K42" s="23"/>
      <c r="L42" s="24"/>
      <c r="M42" s="25" t="n">
        <f aca="false">SUM(H42:J42,K42/1.12)</f>
        <v>40</v>
      </c>
      <c r="N42" s="25" t="n">
        <f aca="false">K42/1.12*0.12</f>
        <v>0</v>
      </c>
      <c r="O42" s="25" t="n">
        <f aca="false">-SUM(I42:J42,K42/1.12)*L42</f>
        <v>-0</v>
      </c>
      <c r="P42" s="25"/>
      <c r="Q42" s="25"/>
      <c r="R42" s="25"/>
      <c r="S42" s="25"/>
      <c r="T42" s="26"/>
      <c r="U42" s="26"/>
      <c r="V42" s="26"/>
      <c r="W42" s="26"/>
      <c r="X42" s="26"/>
      <c r="Y42" s="25"/>
      <c r="Z42" s="25"/>
      <c r="AA42" s="25" t="n">
        <v>40</v>
      </c>
      <c r="AB42" s="25"/>
      <c r="AC42" s="26"/>
      <c r="AD42" s="26"/>
      <c r="AE42" s="27"/>
      <c r="AF42" s="27"/>
      <c r="AG42" s="25" t="n">
        <f aca="false">-SUM(N42:AF42)</f>
        <v>-40</v>
      </c>
      <c r="AH42" s="29" t="n">
        <f aca="false">SUM(H42:K42)+AG42+O42</f>
        <v>0</v>
      </c>
    </row>
    <row r="43" s="30" customFormat="true" ht="19.5" hidden="false" customHeight="true" outlineLevel="0" collapsed="false">
      <c r="A43" s="18" t="n">
        <v>43236</v>
      </c>
      <c r="B43" s="19"/>
      <c r="C43" s="20" t="s">
        <v>277</v>
      </c>
      <c r="D43" s="20" t="s">
        <v>52</v>
      </c>
      <c r="E43" s="20" t="s">
        <v>278</v>
      </c>
      <c r="F43" s="21" t="n">
        <v>30107</v>
      </c>
      <c r="G43" s="22" t="s">
        <v>527</v>
      </c>
      <c r="H43" s="23"/>
      <c r="I43" s="23"/>
      <c r="J43" s="23"/>
      <c r="K43" s="23" t="n">
        <v>420</v>
      </c>
      <c r="L43" s="24"/>
      <c r="M43" s="25" t="n">
        <f aca="false">SUM(H43:J43,K43/1.12)</f>
        <v>375</v>
      </c>
      <c r="N43" s="25" t="n">
        <f aca="false">K43/1.12*0.12</f>
        <v>45</v>
      </c>
      <c r="O43" s="25" t="n">
        <f aca="false">-SUM(I43:J43,K43/1.12)*L43</f>
        <v>-0</v>
      </c>
      <c r="P43" s="25" t="n">
        <v>375</v>
      </c>
      <c r="Q43" s="25"/>
      <c r="R43" s="25"/>
      <c r="S43" s="25"/>
      <c r="T43" s="26"/>
      <c r="U43" s="26"/>
      <c r="V43" s="26"/>
      <c r="W43" s="26"/>
      <c r="X43" s="26"/>
      <c r="Y43" s="25"/>
      <c r="Z43" s="25"/>
      <c r="AA43" s="25"/>
      <c r="AB43" s="25"/>
      <c r="AC43" s="26"/>
      <c r="AD43" s="26"/>
      <c r="AE43" s="27"/>
      <c r="AF43" s="27"/>
      <c r="AG43" s="25" t="n">
        <f aca="false">-SUM(N43:AF43)</f>
        <v>-420</v>
      </c>
      <c r="AH43" s="29" t="n">
        <f aca="false">SUM(H43:K43)+AG43+O43</f>
        <v>0</v>
      </c>
    </row>
    <row r="44" s="30" customFormat="true" ht="22.5" hidden="false" customHeight="true" outlineLevel="0" collapsed="false">
      <c r="A44" s="59" t="n">
        <v>43238</v>
      </c>
      <c r="B44" s="60"/>
      <c r="C44" s="20" t="s">
        <v>63</v>
      </c>
      <c r="D44" s="20" t="s">
        <v>64</v>
      </c>
      <c r="E44" s="20" t="s">
        <v>65</v>
      </c>
      <c r="F44" s="61" t="n">
        <v>114277</v>
      </c>
      <c r="G44" s="62" t="s">
        <v>528</v>
      </c>
      <c r="H44" s="23"/>
      <c r="I44" s="23"/>
      <c r="J44" s="23"/>
      <c r="K44" s="23" t="n">
        <f aca="false">2545.4+305.45</f>
        <v>2850.85</v>
      </c>
      <c r="L44" s="24"/>
      <c r="M44" s="25" t="n">
        <f aca="false">SUM(H44:J44,K44/1.12)</f>
        <v>2545.40178571429</v>
      </c>
      <c r="N44" s="25" t="n">
        <f aca="false">K44/1.12*0.12</f>
        <v>305.448214285714</v>
      </c>
      <c r="O44" s="25" t="n">
        <f aca="false">-SUM(I44:J44,K44/1.12)*L44</f>
        <v>-0</v>
      </c>
      <c r="P44" s="25" t="n">
        <v>2545.4</v>
      </c>
      <c r="Q44" s="25"/>
      <c r="R44" s="25"/>
      <c r="S44" s="25"/>
      <c r="T44" s="26"/>
      <c r="U44" s="26"/>
      <c r="V44" s="26"/>
      <c r="W44" s="26"/>
      <c r="X44" s="26"/>
      <c r="Y44" s="25"/>
      <c r="Z44" s="25"/>
      <c r="AA44" s="25"/>
      <c r="AB44" s="25"/>
      <c r="AC44" s="25"/>
      <c r="AD44" s="25"/>
      <c r="AE44" s="25"/>
      <c r="AF44" s="25"/>
      <c r="AG44" s="25" t="n">
        <f aca="false">-SUM(N44:AF44)</f>
        <v>-2850.84821428571</v>
      </c>
      <c r="AH44" s="29" t="n">
        <f aca="false">SUM(H44:K44)+AG44+O44</f>
        <v>0.0017857142856883</v>
      </c>
    </row>
    <row r="45" s="46" customFormat="true" ht="21.75" hidden="false" customHeight="true" outlineLevel="0" collapsed="false">
      <c r="A45" s="63" t="n">
        <v>43238</v>
      </c>
      <c r="B45" s="64"/>
      <c r="C45" s="36" t="s">
        <v>63</v>
      </c>
      <c r="D45" s="36" t="s">
        <v>64</v>
      </c>
      <c r="E45" s="36" t="s">
        <v>65</v>
      </c>
      <c r="F45" s="65" t="n">
        <v>114277</v>
      </c>
      <c r="G45" s="37" t="s">
        <v>529</v>
      </c>
      <c r="H45" s="39"/>
      <c r="I45" s="39"/>
      <c r="J45" s="39" t="n">
        <v>1109.8</v>
      </c>
      <c r="K45" s="39"/>
      <c r="L45" s="40"/>
      <c r="M45" s="41" t="n">
        <f aca="false">SUM(H45:J45,K45/1.12)</f>
        <v>1109.8</v>
      </c>
      <c r="N45" s="41" t="n">
        <f aca="false">K45/1.12*0.12</f>
        <v>0</v>
      </c>
      <c r="O45" s="41" t="n">
        <f aca="false">-SUM(I45:J45,K45/1.12)*L45</f>
        <v>-0</v>
      </c>
      <c r="P45" s="41" t="n">
        <v>1109.8</v>
      </c>
      <c r="Q45" s="41"/>
      <c r="R45" s="41"/>
      <c r="S45" s="41"/>
      <c r="T45" s="42"/>
      <c r="U45" s="42"/>
      <c r="V45" s="42"/>
      <c r="W45" s="42"/>
      <c r="X45" s="42"/>
      <c r="Y45" s="41"/>
      <c r="Z45" s="41"/>
      <c r="AA45" s="41"/>
      <c r="AB45" s="41"/>
      <c r="AC45" s="41"/>
      <c r="AD45" s="41"/>
      <c r="AE45" s="41"/>
      <c r="AF45" s="41"/>
      <c r="AG45" s="41" t="n">
        <f aca="false">-SUM(N45:AF45)</f>
        <v>-1109.8</v>
      </c>
      <c r="AH45" s="45" t="n">
        <f aca="false">SUM(H45:K45)+AG45+O45</f>
        <v>0</v>
      </c>
    </row>
    <row r="46" s="30" customFormat="true" ht="19.5" hidden="false" customHeight="true" outlineLevel="0" collapsed="false">
      <c r="A46" s="18" t="n">
        <v>43238</v>
      </c>
      <c r="B46" s="19"/>
      <c r="C46" s="20" t="s">
        <v>398</v>
      </c>
      <c r="D46" s="20" t="s">
        <v>60</v>
      </c>
      <c r="E46" s="20" t="s">
        <v>399</v>
      </c>
      <c r="F46" s="21" t="n">
        <v>643702</v>
      </c>
      <c r="G46" s="21" t="s">
        <v>62</v>
      </c>
      <c r="H46" s="23"/>
      <c r="I46" s="23"/>
      <c r="J46" s="23"/>
      <c r="K46" s="23" t="n">
        <v>430</v>
      </c>
      <c r="L46" s="24"/>
      <c r="M46" s="25" t="n">
        <f aca="false">SUM(H46:J46,K46/1.12)</f>
        <v>383.928571428571</v>
      </c>
      <c r="N46" s="25" t="n">
        <f aca="false">K46/1.12*0.12</f>
        <v>46.0714285714286</v>
      </c>
      <c r="O46" s="25" t="n">
        <f aca="false">-SUM(I46:J46,K46/1.12)*L46</f>
        <v>-0</v>
      </c>
      <c r="P46" s="25"/>
      <c r="Q46" s="25"/>
      <c r="R46" s="25"/>
      <c r="S46" s="25"/>
      <c r="T46" s="26" t="n">
        <v>383.93</v>
      </c>
      <c r="U46" s="26"/>
      <c r="V46" s="26"/>
      <c r="W46" s="26"/>
      <c r="X46" s="26"/>
      <c r="Y46" s="25"/>
      <c r="Z46" s="25"/>
      <c r="AA46" s="25"/>
      <c r="AB46" s="25"/>
      <c r="AC46" s="26"/>
      <c r="AD46" s="26"/>
      <c r="AE46" s="27"/>
      <c r="AF46" s="27"/>
      <c r="AG46" s="25" t="n">
        <f aca="false">-SUM(N46:AF46)</f>
        <v>-430.001428571429</v>
      </c>
      <c r="AH46" s="29" t="n">
        <f aca="false">SUM(H46:K46)+AG46+O46</f>
        <v>-0.00142857142856201</v>
      </c>
    </row>
    <row r="47" s="30" customFormat="true" ht="19.5" hidden="false" customHeight="true" outlineLevel="0" collapsed="false">
      <c r="A47" s="18" t="n">
        <v>43239</v>
      </c>
      <c r="B47" s="19"/>
      <c r="C47" s="20" t="s">
        <v>530</v>
      </c>
      <c r="D47" s="20" t="s">
        <v>469</v>
      </c>
      <c r="E47" s="20" t="s">
        <v>278</v>
      </c>
      <c r="F47" s="21" t="n">
        <v>48</v>
      </c>
      <c r="G47" s="22" t="s">
        <v>40</v>
      </c>
      <c r="H47" s="23"/>
      <c r="I47" s="23"/>
      <c r="J47" s="23"/>
      <c r="K47" s="23" t="n">
        <v>76</v>
      </c>
      <c r="L47" s="24"/>
      <c r="M47" s="25" t="n">
        <f aca="false">SUM(H47:J47,K47/1.12)</f>
        <v>67.8571428571429</v>
      </c>
      <c r="N47" s="25" t="n">
        <f aca="false">K47/1.12*0.12</f>
        <v>8.14285714285714</v>
      </c>
      <c r="O47" s="25" t="n">
        <f aca="false">-SUM(I47:J47,K47/1.12)*L47</f>
        <v>-0</v>
      </c>
      <c r="P47" s="25"/>
      <c r="Q47" s="25" t="n">
        <v>67.86</v>
      </c>
      <c r="R47" s="25"/>
      <c r="S47" s="25"/>
      <c r="T47" s="26"/>
      <c r="U47" s="26"/>
      <c r="V47" s="26"/>
      <c r="W47" s="26"/>
      <c r="X47" s="26"/>
      <c r="Y47" s="25"/>
      <c r="Z47" s="25"/>
      <c r="AA47" s="25"/>
      <c r="AB47" s="25"/>
      <c r="AC47" s="26"/>
      <c r="AD47" s="26"/>
      <c r="AE47" s="27"/>
      <c r="AF47" s="27"/>
      <c r="AG47" s="25" t="n">
        <f aca="false">-SUM(N47:AF47)</f>
        <v>-76.0028571428571</v>
      </c>
      <c r="AH47" s="29" t="n">
        <f aca="false">SUM(H47:K47)+AG47+O47</f>
        <v>-0.00285714285713823</v>
      </c>
    </row>
    <row r="48" s="30" customFormat="true" ht="19.5" hidden="false" customHeight="true" outlineLevel="0" collapsed="false">
      <c r="A48" s="18" t="n">
        <v>43239</v>
      </c>
      <c r="B48" s="19"/>
      <c r="C48" s="20" t="s">
        <v>398</v>
      </c>
      <c r="D48" s="20" t="s">
        <v>60</v>
      </c>
      <c r="E48" s="20" t="s">
        <v>399</v>
      </c>
      <c r="F48" s="21" t="n">
        <v>675477</v>
      </c>
      <c r="G48" s="22" t="s">
        <v>531</v>
      </c>
      <c r="H48" s="23"/>
      <c r="I48" s="23"/>
      <c r="J48" s="23"/>
      <c r="K48" s="23" t="n">
        <v>24</v>
      </c>
      <c r="L48" s="24"/>
      <c r="M48" s="25" t="n">
        <f aca="false">SUM(H48:J48,K48/1.12)</f>
        <v>21.4285714285714</v>
      </c>
      <c r="N48" s="25" t="n">
        <f aca="false">K48/1.12*0.12</f>
        <v>2.57142857142857</v>
      </c>
      <c r="O48" s="25" t="n">
        <f aca="false">-SUM(I48:J48,K48/1.12)*L48</f>
        <v>-0</v>
      </c>
      <c r="P48" s="25"/>
      <c r="Q48" s="25"/>
      <c r="R48" s="25"/>
      <c r="S48" s="25"/>
      <c r="T48" s="26"/>
      <c r="U48" s="26"/>
      <c r="V48" s="26"/>
      <c r="W48" s="26"/>
      <c r="X48" s="26"/>
      <c r="Y48" s="25"/>
      <c r="Z48" s="25" t="n">
        <v>21.43</v>
      </c>
      <c r="AA48" s="25"/>
      <c r="AB48" s="25"/>
      <c r="AC48" s="26"/>
      <c r="AD48" s="26"/>
      <c r="AE48" s="27"/>
      <c r="AF48" s="27"/>
      <c r="AG48" s="25" t="n">
        <f aca="false">-SUM(N48:AF48)</f>
        <v>-24.0014285714286</v>
      </c>
      <c r="AH48" s="29" t="n">
        <f aca="false">SUM(H48:K48)+AG48+O48</f>
        <v>-0.00142857142856911</v>
      </c>
    </row>
    <row r="49" s="30" customFormat="true" ht="19.5" hidden="false" customHeight="true" outlineLevel="0" collapsed="false">
      <c r="A49" s="18" t="n">
        <v>43241</v>
      </c>
      <c r="B49" s="19"/>
      <c r="C49" s="20" t="s">
        <v>277</v>
      </c>
      <c r="D49" s="20" t="s">
        <v>52</v>
      </c>
      <c r="E49" s="20" t="s">
        <v>278</v>
      </c>
      <c r="F49" s="21" t="n">
        <v>30201</v>
      </c>
      <c r="G49" s="22" t="s">
        <v>532</v>
      </c>
      <c r="H49" s="23"/>
      <c r="I49" s="23"/>
      <c r="J49" s="23"/>
      <c r="K49" s="23" t="n">
        <v>132.25</v>
      </c>
      <c r="L49" s="24"/>
      <c r="M49" s="25" t="n">
        <f aca="false">SUM(H49:J49,K49/1.12)</f>
        <v>118.080357142857</v>
      </c>
      <c r="N49" s="25" t="n">
        <f aca="false">K49/1.12*0.12</f>
        <v>14.1696428571429</v>
      </c>
      <c r="O49" s="25" t="n">
        <f aca="false">-SUM(I49:J49,K49/1.12)*L49</f>
        <v>-0</v>
      </c>
      <c r="P49" s="25" t="n">
        <v>118.08</v>
      </c>
      <c r="Q49" s="25"/>
      <c r="R49" s="25"/>
      <c r="S49" s="25"/>
      <c r="T49" s="26"/>
      <c r="U49" s="26"/>
      <c r="V49" s="26"/>
      <c r="W49" s="26"/>
      <c r="X49" s="26"/>
      <c r="Y49" s="25"/>
      <c r="Z49" s="25"/>
      <c r="AA49" s="25"/>
      <c r="AB49" s="25"/>
      <c r="AC49" s="26"/>
      <c r="AD49" s="26"/>
      <c r="AE49" s="27"/>
      <c r="AF49" s="27"/>
      <c r="AG49" s="25" t="n">
        <f aca="false">-SUM(N49:AF49)</f>
        <v>-132.249642857143</v>
      </c>
      <c r="AH49" s="29" t="n">
        <f aca="false">SUM(H49:K49)+AG49+O49</f>
        <v>0.000357142857154713</v>
      </c>
    </row>
    <row r="50" s="30" customFormat="true" ht="22.5" hidden="false" customHeight="true" outlineLevel="0" collapsed="false">
      <c r="A50" s="59" t="n">
        <v>43241</v>
      </c>
      <c r="B50" s="60"/>
      <c r="C50" s="20" t="s">
        <v>277</v>
      </c>
      <c r="D50" s="20" t="s">
        <v>52</v>
      </c>
      <c r="E50" s="20" t="s">
        <v>278</v>
      </c>
      <c r="F50" s="61" t="n">
        <v>30206</v>
      </c>
      <c r="G50" s="62" t="s">
        <v>435</v>
      </c>
      <c r="H50" s="23"/>
      <c r="I50" s="23"/>
      <c r="J50" s="23"/>
      <c r="K50" s="23" t="n">
        <v>273</v>
      </c>
      <c r="L50" s="24"/>
      <c r="M50" s="25" t="n">
        <f aca="false">SUM(H50:J50,K50/1.12)</f>
        <v>243.75</v>
      </c>
      <c r="N50" s="25" t="n">
        <f aca="false">K50/1.12*0.12</f>
        <v>29.25</v>
      </c>
      <c r="O50" s="25" t="n">
        <f aca="false">-SUM(I50:J50,K50/1.12)*L50</f>
        <v>-0</v>
      </c>
      <c r="P50" s="25" t="n">
        <v>243.75</v>
      </c>
      <c r="Q50" s="25"/>
      <c r="R50" s="25"/>
      <c r="S50" s="25"/>
      <c r="T50" s="26"/>
      <c r="U50" s="26"/>
      <c r="V50" s="26"/>
      <c r="W50" s="26"/>
      <c r="X50" s="26"/>
      <c r="Y50" s="25"/>
      <c r="Z50" s="25"/>
      <c r="AA50" s="25"/>
      <c r="AB50" s="25"/>
      <c r="AC50" s="25"/>
      <c r="AD50" s="25"/>
      <c r="AE50" s="25"/>
      <c r="AF50" s="25"/>
      <c r="AG50" s="25" t="n">
        <f aca="false">-SUM(N50:AF50)</f>
        <v>-273</v>
      </c>
      <c r="AH50" s="29" t="n">
        <f aca="false">SUM(H50:K50)+AG50+O50</f>
        <v>0</v>
      </c>
    </row>
    <row r="51" s="30" customFormat="true" ht="21.75" hidden="false" customHeight="true" outlineLevel="0" collapsed="false">
      <c r="A51" s="59" t="n">
        <v>43243</v>
      </c>
      <c r="B51" s="60"/>
      <c r="C51" s="20" t="s">
        <v>277</v>
      </c>
      <c r="D51" s="20" t="s">
        <v>52</v>
      </c>
      <c r="E51" s="20" t="s">
        <v>278</v>
      </c>
      <c r="F51" s="61" t="n">
        <v>30250</v>
      </c>
      <c r="G51" s="21" t="s">
        <v>533</v>
      </c>
      <c r="H51" s="23"/>
      <c r="I51" s="23"/>
      <c r="J51" s="23"/>
      <c r="K51" s="23" t="n">
        <v>267.46</v>
      </c>
      <c r="L51" s="24"/>
      <c r="M51" s="25" t="n">
        <f aca="false">SUM(H51:J51,K51/1.12)</f>
        <v>238.803571428571</v>
      </c>
      <c r="N51" s="25" t="n">
        <f aca="false">K51/1.12*0.12</f>
        <v>28.6564285714286</v>
      </c>
      <c r="O51" s="25" t="n">
        <f aca="false">-SUM(I51:J51,K51/1.12)*L51</f>
        <v>-0</v>
      </c>
      <c r="P51" s="25" t="n">
        <v>238.8</v>
      </c>
      <c r="Q51" s="25"/>
      <c r="R51" s="25"/>
      <c r="S51" s="25"/>
      <c r="T51" s="26"/>
      <c r="U51" s="26"/>
      <c r="V51" s="26"/>
      <c r="W51" s="26"/>
      <c r="X51" s="26"/>
      <c r="Y51" s="25"/>
      <c r="Z51" s="25"/>
      <c r="AA51" s="25"/>
      <c r="AB51" s="25"/>
      <c r="AC51" s="25"/>
      <c r="AD51" s="25"/>
      <c r="AE51" s="25"/>
      <c r="AF51" s="25"/>
      <c r="AG51" s="25" t="n">
        <f aca="false">-SUM(N51:AF51)</f>
        <v>-267.456428571429</v>
      </c>
      <c r="AH51" s="29" t="n">
        <f aca="false">SUM(H51:K51)+AG51+O51</f>
        <v>0.0035714285713766</v>
      </c>
    </row>
    <row r="52" s="30" customFormat="true" ht="21.75" hidden="false" customHeight="true" outlineLevel="0" collapsed="false">
      <c r="A52" s="18" t="n">
        <v>43243</v>
      </c>
      <c r="B52" s="19"/>
      <c r="C52" s="20" t="s">
        <v>398</v>
      </c>
      <c r="D52" s="20" t="s">
        <v>60</v>
      </c>
      <c r="E52" s="20" t="s">
        <v>399</v>
      </c>
      <c r="F52" s="21" t="n">
        <v>644478</v>
      </c>
      <c r="G52" s="22" t="s">
        <v>534</v>
      </c>
      <c r="H52" s="23"/>
      <c r="I52" s="23"/>
      <c r="J52" s="23"/>
      <c r="K52" s="23" t="n">
        <v>109.25</v>
      </c>
      <c r="L52" s="24"/>
      <c r="M52" s="25" t="n">
        <f aca="false">SUM(H52:J52,K52/1.12)</f>
        <v>97.5446428571429</v>
      </c>
      <c r="N52" s="25" t="n">
        <f aca="false">K52/1.12*0.12</f>
        <v>11.7053571428571</v>
      </c>
      <c r="O52" s="25" t="n">
        <f aca="false">-SUM(I52:J52,K52/1.12)*L52</f>
        <v>-0</v>
      </c>
      <c r="P52" s="25"/>
      <c r="Q52" s="25"/>
      <c r="R52" s="25"/>
      <c r="S52" s="25"/>
      <c r="T52" s="26" t="n">
        <v>97.54</v>
      </c>
      <c r="U52" s="26"/>
      <c r="V52" s="26"/>
      <c r="W52" s="26"/>
      <c r="X52" s="26"/>
      <c r="Y52" s="25"/>
      <c r="Z52" s="25"/>
      <c r="AA52" s="25"/>
      <c r="AB52" s="25"/>
      <c r="AC52" s="25"/>
      <c r="AD52" s="25"/>
      <c r="AE52" s="25"/>
      <c r="AF52" s="25"/>
      <c r="AG52" s="25" t="n">
        <f aca="false">-SUM(N52:AF52)</f>
        <v>-109.245357142857</v>
      </c>
      <c r="AH52" s="29" t="n">
        <f aca="false">SUM(H52:K52)+AG52+O52</f>
        <v>0.00464285714285495</v>
      </c>
    </row>
    <row r="53" s="30" customFormat="true" ht="21.75" hidden="false" customHeight="true" outlineLevel="0" collapsed="false">
      <c r="A53" s="18" t="n">
        <v>43244</v>
      </c>
      <c r="B53" s="19"/>
      <c r="C53" s="20" t="s">
        <v>41</v>
      </c>
      <c r="D53" s="20" t="s">
        <v>88</v>
      </c>
      <c r="E53" s="20" t="s">
        <v>43</v>
      </c>
      <c r="F53" s="21" t="n">
        <v>2446</v>
      </c>
      <c r="G53" s="22" t="s">
        <v>535</v>
      </c>
      <c r="H53" s="23"/>
      <c r="I53" s="23"/>
      <c r="J53" s="23" t="n">
        <v>1270</v>
      </c>
      <c r="K53" s="23"/>
      <c r="L53" s="24"/>
      <c r="M53" s="25" t="n">
        <f aca="false">SUM(H53:J53,K53/1.12)</f>
        <v>1270</v>
      </c>
      <c r="N53" s="25" t="n">
        <f aca="false">K53/1.12*0.12</f>
        <v>0</v>
      </c>
      <c r="O53" s="25" t="n">
        <f aca="false">-SUM(I53:J53,K53/1.12)*L53</f>
        <v>-0</v>
      </c>
      <c r="P53" s="25" t="n">
        <v>1270</v>
      </c>
      <c r="Q53" s="25"/>
      <c r="R53" s="25"/>
      <c r="S53" s="25"/>
      <c r="T53" s="26"/>
      <c r="U53" s="26"/>
      <c r="V53" s="26"/>
      <c r="W53" s="26"/>
      <c r="X53" s="26"/>
      <c r="Y53" s="25"/>
      <c r="Z53" s="25"/>
      <c r="AA53" s="25"/>
      <c r="AB53" s="25"/>
      <c r="AC53" s="25"/>
      <c r="AD53" s="25"/>
      <c r="AE53" s="25"/>
      <c r="AF53" s="25"/>
      <c r="AG53" s="25" t="n">
        <f aca="false">-SUM(N53:AF53)</f>
        <v>-1270</v>
      </c>
      <c r="AH53" s="29" t="n">
        <f aca="false">SUM(H53:K53)+AG53+O53</f>
        <v>0</v>
      </c>
    </row>
    <row r="54" s="30" customFormat="true" ht="21.75" hidden="false" customHeight="true" outlineLevel="0" collapsed="false">
      <c r="A54" s="18" t="n">
        <v>43244</v>
      </c>
      <c r="B54" s="19"/>
      <c r="C54" s="20" t="s">
        <v>45</v>
      </c>
      <c r="D54" s="20"/>
      <c r="E54" s="20"/>
      <c r="F54" s="21"/>
      <c r="G54" s="22" t="s">
        <v>197</v>
      </c>
      <c r="H54" s="23" t="n">
        <v>100</v>
      </c>
      <c r="I54" s="23"/>
      <c r="J54" s="23"/>
      <c r="K54" s="23"/>
      <c r="L54" s="24"/>
      <c r="M54" s="25" t="n">
        <f aca="false">SUM(H54:J54,K54/1.12)</f>
        <v>100</v>
      </c>
      <c r="N54" s="25" t="n">
        <f aca="false">K54/1.12*0.12</f>
        <v>0</v>
      </c>
      <c r="O54" s="25" t="n">
        <f aca="false">-SUM(I54:J54,K54/1.12)*L54</f>
        <v>-0</v>
      </c>
      <c r="P54" s="25"/>
      <c r="Q54" s="25"/>
      <c r="R54" s="25"/>
      <c r="S54" s="25"/>
      <c r="T54" s="26"/>
      <c r="U54" s="26"/>
      <c r="V54" s="26"/>
      <c r="W54" s="26"/>
      <c r="X54" s="26"/>
      <c r="Y54" s="25"/>
      <c r="Z54" s="25"/>
      <c r="AA54" s="25" t="n">
        <v>100</v>
      </c>
      <c r="AB54" s="25"/>
      <c r="AC54" s="25"/>
      <c r="AD54" s="25"/>
      <c r="AE54" s="25"/>
      <c r="AF54" s="25"/>
      <c r="AG54" s="25" t="n">
        <f aca="false">-SUM(N54:AF54)</f>
        <v>-100</v>
      </c>
      <c r="AH54" s="29" t="n">
        <f aca="false">SUM(H54:K54)+AG54+O54</f>
        <v>0</v>
      </c>
    </row>
    <row r="55" s="30" customFormat="true" ht="33.75" hidden="false" customHeight="true" outlineLevel="0" collapsed="false">
      <c r="A55" s="18" t="n">
        <v>43245</v>
      </c>
      <c r="B55" s="19"/>
      <c r="C55" s="20" t="s">
        <v>63</v>
      </c>
      <c r="D55" s="20" t="s">
        <v>64</v>
      </c>
      <c r="E55" s="20" t="s">
        <v>65</v>
      </c>
      <c r="F55" s="21" t="n">
        <v>112915</v>
      </c>
      <c r="G55" s="22" t="s">
        <v>536</v>
      </c>
      <c r="H55" s="23"/>
      <c r="I55" s="23"/>
      <c r="J55" s="23"/>
      <c r="K55" s="23" t="n">
        <v>1616.15</v>
      </c>
      <c r="L55" s="24" t="n">
        <v>0.01</v>
      </c>
      <c r="M55" s="25" t="n">
        <f aca="false">SUM(H55:J55,K55/1.12)</f>
        <v>1442.99107142857</v>
      </c>
      <c r="N55" s="25" t="n">
        <f aca="false">K55/1.12*0.12</f>
        <v>173.158928571429</v>
      </c>
      <c r="O55" s="25" t="n">
        <f aca="false">-SUM(I55:J55,K55/1.12)*L55</f>
        <v>-14.4299107142857</v>
      </c>
      <c r="P55" s="25" t="n">
        <v>1442.99</v>
      </c>
      <c r="Q55" s="25"/>
      <c r="R55" s="25"/>
      <c r="S55" s="25"/>
      <c r="T55" s="26"/>
      <c r="U55" s="26"/>
      <c r="V55" s="26"/>
      <c r="W55" s="26"/>
      <c r="X55" s="26"/>
      <c r="Y55" s="25"/>
      <c r="Z55" s="25"/>
      <c r="AA55" s="25"/>
      <c r="AB55" s="25"/>
      <c r="AC55" s="25"/>
      <c r="AD55" s="25"/>
      <c r="AE55" s="25"/>
      <c r="AF55" s="25"/>
      <c r="AG55" s="25" t="n">
        <f aca="false">-SUM(N55:AF55)</f>
        <v>-1601.71901785714</v>
      </c>
      <c r="AH55" s="29" t="n">
        <f aca="false">SUM(H55:K55)+AG55+O55</f>
        <v>0.00107142857166131</v>
      </c>
    </row>
    <row r="56" s="30" customFormat="true" ht="21.75" hidden="false" customHeight="true" outlineLevel="0" collapsed="false">
      <c r="A56" s="18" t="n">
        <v>43246</v>
      </c>
      <c r="B56" s="19"/>
      <c r="C56" s="20" t="s">
        <v>537</v>
      </c>
      <c r="D56" s="20"/>
      <c r="E56" s="20"/>
      <c r="F56" s="21"/>
      <c r="G56" s="22" t="s">
        <v>538</v>
      </c>
      <c r="H56" s="23" t="n">
        <v>208.5</v>
      </c>
      <c r="I56" s="23"/>
      <c r="J56" s="23"/>
      <c r="K56" s="23"/>
      <c r="L56" s="24"/>
      <c r="M56" s="25" t="n">
        <f aca="false">SUM(H56:J56,K56/1.12)</f>
        <v>208.5</v>
      </c>
      <c r="N56" s="25" t="n">
        <f aca="false">K56/1.12*0.12</f>
        <v>0</v>
      </c>
      <c r="O56" s="25" t="n">
        <f aca="false">-SUM(I56:J56,K56/1.12)*L56</f>
        <v>-0</v>
      </c>
      <c r="P56" s="25"/>
      <c r="Q56" s="25"/>
      <c r="R56" s="25"/>
      <c r="S56" s="25"/>
      <c r="T56" s="26"/>
      <c r="U56" s="26"/>
      <c r="V56" s="26"/>
      <c r="W56" s="26"/>
      <c r="X56" s="26"/>
      <c r="Y56" s="25"/>
      <c r="Z56" s="25"/>
      <c r="AA56" s="25"/>
      <c r="AB56" s="25"/>
      <c r="AC56" s="25"/>
      <c r="AD56" s="25"/>
      <c r="AE56" s="25" t="n">
        <v>208.5</v>
      </c>
      <c r="AF56" s="25"/>
      <c r="AG56" s="25" t="n">
        <f aca="false">-SUM(N56:AF56)</f>
        <v>-208.5</v>
      </c>
      <c r="AH56" s="29" t="n">
        <f aca="false">SUM(H56:K56)+AG56+O56</f>
        <v>0</v>
      </c>
    </row>
    <row r="57" s="46" customFormat="true" ht="21.75" hidden="false" customHeight="true" outlineLevel="0" collapsed="false">
      <c r="A57" s="33" t="n">
        <v>43246</v>
      </c>
      <c r="B57" s="34"/>
      <c r="C57" s="36" t="s">
        <v>277</v>
      </c>
      <c r="D57" s="36" t="s">
        <v>52</v>
      </c>
      <c r="E57" s="36" t="s">
        <v>278</v>
      </c>
      <c r="F57" s="37" t="n">
        <v>30968</v>
      </c>
      <c r="G57" s="38" t="s">
        <v>539</v>
      </c>
      <c r="H57" s="39"/>
      <c r="I57" s="39"/>
      <c r="J57" s="39"/>
      <c r="K57" s="39" t="n">
        <v>204.5</v>
      </c>
      <c r="L57" s="40"/>
      <c r="M57" s="41" t="n">
        <f aca="false">SUM(H57:J57,K57/1.12)</f>
        <v>182.589285714286</v>
      </c>
      <c r="N57" s="41" t="n">
        <f aca="false">K57/1.12*0.12</f>
        <v>21.9107142857143</v>
      </c>
      <c r="O57" s="41" t="n">
        <f aca="false">-SUM(I57:J57,K57/1.12)*L57</f>
        <v>-0</v>
      </c>
      <c r="P57" s="41"/>
      <c r="Q57" s="41"/>
      <c r="R57" s="41" t="n">
        <v>182.59</v>
      </c>
      <c r="S57" s="41"/>
      <c r="T57" s="42"/>
      <c r="U57" s="42"/>
      <c r="V57" s="42"/>
      <c r="W57" s="42"/>
      <c r="X57" s="42"/>
      <c r="Y57" s="41"/>
      <c r="Z57" s="41"/>
      <c r="AA57" s="41"/>
      <c r="AB57" s="41"/>
      <c r="AC57" s="41"/>
      <c r="AD57" s="41"/>
      <c r="AE57" s="41"/>
      <c r="AF57" s="41"/>
      <c r="AG57" s="41" t="n">
        <f aca="false">-SUM(N57:AF57)</f>
        <v>-204.500714285714</v>
      </c>
      <c r="AH57" s="45" t="n">
        <f aca="false">SUM(H57:K57)+AG57+O57</f>
        <v>-0.000714285714281004</v>
      </c>
    </row>
    <row r="58" s="30" customFormat="true" ht="19.5" hidden="false" customHeight="true" outlineLevel="0" collapsed="false">
      <c r="A58" s="18" t="n">
        <v>43248</v>
      </c>
      <c r="B58" s="19"/>
      <c r="C58" s="20" t="s">
        <v>63</v>
      </c>
      <c r="D58" s="20" t="s">
        <v>64</v>
      </c>
      <c r="E58" s="20" t="s">
        <v>65</v>
      </c>
      <c r="F58" s="21" t="n">
        <v>93340</v>
      </c>
      <c r="G58" s="21" t="s">
        <v>540</v>
      </c>
      <c r="H58" s="23"/>
      <c r="I58" s="23"/>
      <c r="J58" s="23"/>
      <c r="K58" s="23" t="n">
        <v>1308.55</v>
      </c>
      <c r="L58" s="24"/>
      <c r="M58" s="25" t="n">
        <f aca="false">SUM(H58:J58,K58/1.12)</f>
        <v>1168.34821428571</v>
      </c>
      <c r="N58" s="25" t="n">
        <f aca="false">K58/1.12*0.12</f>
        <v>140.201785714286</v>
      </c>
      <c r="O58" s="25" t="n">
        <f aca="false">-SUM(I58:J58,K58/1.12)*L58</f>
        <v>-0</v>
      </c>
      <c r="P58" s="25" t="n">
        <v>1168.35</v>
      </c>
      <c r="Q58" s="25"/>
      <c r="R58" s="25"/>
      <c r="S58" s="25"/>
      <c r="T58" s="26"/>
      <c r="U58" s="26"/>
      <c r="V58" s="26"/>
      <c r="W58" s="26"/>
      <c r="X58" s="26"/>
      <c r="Y58" s="25"/>
      <c r="Z58" s="25"/>
      <c r="AA58" s="25"/>
      <c r="AB58" s="25"/>
      <c r="AC58" s="26"/>
      <c r="AD58" s="26"/>
      <c r="AE58" s="27"/>
      <c r="AF58" s="27"/>
      <c r="AG58" s="25" t="n">
        <f aca="false">-SUM(N58:AF58)</f>
        <v>-1308.55178571429</v>
      </c>
      <c r="AH58" s="29" t="n">
        <f aca="false">SUM(H58:K58)+AG58+O58</f>
        <v>-0.0017857142856883</v>
      </c>
    </row>
    <row r="59" s="30" customFormat="true" ht="19.5" hidden="false" customHeight="true" outlineLevel="0" collapsed="false">
      <c r="A59" s="18" t="n">
        <v>43248</v>
      </c>
      <c r="B59" s="19"/>
      <c r="C59" s="20" t="s">
        <v>63</v>
      </c>
      <c r="D59" s="20" t="s">
        <v>64</v>
      </c>
      <c r="E59" s="20" t="s">
        <v>65</v>
      </c>
      <c r="F59" s="21" t="n">
        <v>93340</v>
      </c>
      <c r="G59" s="22" t="s">
        <v>541</v>
      </c>
      <c r="H59" s="23"/>
      <c r="I59" s="23"/>
      <c r="J59" s="23" t="n">
        <v>240</v>
      </c>
      <c r="K59" s="23"/>
      <c r="L59" s="24"/>
      <c r="M59" s="25" t="n">
        <f aca="false">SUM(H59:J59,K59/1.12)</f>
        <v>240</v>
      </c>
      <c r="N59" s="25" t="n">
        <f aca="false">K59/1.12*0.12</f>
        <v>0</v>
      </c>
      <c r="O59" s="25" t="n">
        <f aca="false">-SUM(I59:J59,K59/1.12)*L59</f>
        <v>-0</v>
      </c>
      <c r="P59" s="25" t="n">
        <v>240</v>
      </c>
      <c r="Q59" s="25"/>
      <c r="R59" s="25"/>
      <c r="S59" s="25"/>
      <c r="T59" s="26"/>
      <c r="U59" s="26"/>
      <c r="V59" s="26"/>
      <c r="W59" s="26"/>
      <c r="X59" s="26"/>
      <c r="Y59" s="25"/>
      <c r="Z59" s="25"/>
      <c r="AA59" s="25"/>
      <c r="AB59" s="25"/>
      <c r="AC59" s="26"/>
      <c r="AD59" s="26"/>
      <c r="AE59" s="27"/>
      <c r="AF59" s="27"/>
      <c r="AG59" s="25" t="n">
        <f aca="false">-SUM(N59:AF59)</f>
        <v>-240</v>
      </c>
      <c r="AH59" s="29" t="n">
        <f aca="false">SUM(H59:K59)+AG59+O59</f>
        <v>0</v>
      </c>
    </row>
    <row r="60" s="30" customFormat="true" ht="19.5" hidden="false" customHeight="true" outlineLevel="0" collapsed="false">
      <c r="A60" s="18" t="n">
        <v>43248</v>
      </c>
      <c r="B60" s="19"/>
      <c r="C60" s="20" t="s">
        <v>63</v>
      </c>
      <c r="D60" s="20" t="s">
        <v>64</v>
      </c>
      <c r="E60" s="20" t="s">
        <v>65</v>
      </c>
      <c r="F60" s="21" t="n">
        <v>93340</v>
      </c>
      <c r="G60" s="22" t="s">
        <v>422</v>
      </c>
      <c r="H60" s="23"/>
      <c r="I60" s="23"/>
      <c r="J60" s="23"/>
      <c r="K60" s="23" t="n">
        <v>201.25</v>
      </c>
      <c r="L60" s="24"/>
      <c r="M60" s="25" t="n">
        <f aca="false">SUM(H60:J60,K60/1.12)</f>
        <v>179.6875</v>
      </c>
      <c r="N60" s="25" t="n">
        <f aca="false">K60/1.12*0.12</f>
        <v>21.5625</v>
      </c>
      <c r="O60" s="25" t="n">
        <f aca="false">-SUM(I60:J60,K60/1.12)*L60</f>
        <v>-0</v>
      </c>
      <c r="P60" s="25"/>
      <c r="Q60" s="25"/>
      <c r="R60" s="25"/>
      <c r="S60" s="25" t="n">
        <v>179.69</v>
      </c>
      <c r="T60" s="26"/>
      <c r="U60" s="26"/>
      <c r="V60" s="26"/>
      <c r="W60" s="26"/>
      <c r="X60" s="26"/>
      <c r="Y60" s="25"/>
      <c r="Z60" s="25"/>
      <c r="AA60" s="25"/>
      <c r="AB60" s="25"/>
      <c r="AC60" s="26"/>
      <c r="AD60" s="26"/>
      <c r="AE60" s="27"/>
      <c r="AF60" s="27"/>
      <c r="AG60" s="25" t="n">
        <f aca="false">-SUM(N60:AF60)</f>
        <v>-201.2525</v>
      </c>
      <c r="AH60" s="29" t="n">
        <f aca="false">SUM(H60:K60)+AG60+O60</f>
        <v>-0.00249999999999773</v>
      </c>
    </row>
    <row r="61" s="30" customFormat="true" ht="19.5" hidden="false" customHeight="true" outlineLevel="0" collapsed="false">
      <c r="A61" s="18" t="n">
        <v>43249</v>
      </c>
      <c r="B61" s="19"/>
      <c r="C61" s="20" t="s">
        <v>398</v>
      </c>
      <c r="D61" s="20" t="s">
        <v>60</v>
      </c>
      <c r="E61" s="20" t="s">
        <v>399</v>
      </c>
      <c r="F61" s="21" t="n">
        <v>645373</v>
      </c>
      <c r="G61" s="22" t="s">
        <v>542</v>
      </c>
      <c r="H61" s="23"/>
      <c r="I61" s="23"/>
      <c r="J61" s="23"/>
      <c r="K61" s="23" t="n">
        <v>130</v>
      </c>
      <c r="L61" s="24"/>
      <c r="M61" s="25" t="n">
        <f aca="false">SUM(H61:J61,K61/1.12)</f>
        <v>116.071428571429</v>
      </c>
      <c r="N61" s="25" t="n">
        <f aca="false">K61/1.12*0.12</f>
        <v>13.9285714285714</v>
      </c>
      <c r="O61" s="25" t="n">
        <f aca="false">-SUM(I61:J61,K61/1.12)*L61</f>
        <v>-0</v>
      </c>
      <c r="P61" s="25"/>
      <c r="Q61" s="25"/>
      <c r="R61" s="25"/>
      <c r="S61" s="25"/>
      <c r="T61" s="26"/>
      <c r="U61" s="26" t="n">
        <v>116.07</v>
      </c>
      <c r="V61" s="26"/>
      <c r="W61" s="26"/>
      <c r="X61" s="26"/>
      <c r="Y61" s="25"/>
      <c r="Z61" s="25"/>
      <c r="AA61" s="25"/>
      <c r="AB61" s="25"/>
      <c r="AC61" s="26"/>
      <c r="AD61" s="26"/>
      <c r="AE61" s="27"/>
      <c r="AF61" s="27"/>
      <c r="AG61" s="25" t="n">
        <f aca="false">-SUM(N61:AF61)</f>
        <v>-129.998571428571</v>
      </c>
      <c r="AH61" s="29" t="n">
        <f aca="false">SUM(H61:K61)+AG61+O61</f>
        <v>0.00142857142859043</v>
      </c>
    </row>
    <row r="62" s="30" customFormat="true" ht="22.5" hidden="false" customHeight="true" outlineLevel="0" collapsed="false">
      <c r="A62" s="59" t="n">
        <v>43251</v>
      </c>
      <c r="B62" s="60"/>
      <c r="C62" s="20" t="s">
        <v>277</v>
      </c>
      <c r="D62" s="20" t="s">
        <v>52</v>
      </c>
      <c r="E62" s="20" t="s">
        <v>278</v>
      </c>
      <c r="F62" s="61" t="n">
        <v>30404</v>
      </c>
      <c r="G62" s="62" t="s">
        <v>543</v>
      </c>
      <c r="H62" s="23"/>
      <c r="I62" s="23"/>
      <c r="J62" s="23"/>
      <c r="K62" s="23" t="n">
        <v>78</v>
      </c>
      <c r="L62" s="24"/>
      <c r="M62" s="25" t="n">
        <f aca="false">SUM(H62:J62,K62/1.12)</f>
        <v>69.6428571428571</v>
      </c>
      <c r="N62" s="25" t="n">
        <f aca="false">K62/1.12*0.12</f>
        <v>8.35714285714286</v>
      </c>
      <c r="O62" s="25" t="n">
        <f aca="false">-SUM(I62:J62,K62/1.12)*L62</f>
        <v>-0</v>
      </c>
      <c r="P62" s="25" t="n">
        <v>69.64</v>
      </c>
      <c r="Q62" s="25"/>
      <c r="R62" s="25"/>
      <c r="S62" s="25"/>
      <c r="T62" s="26"/>
      <c r="U62" s="26"/>
      <c r="V62" s="26"/>
      <c r="W62" s="26"/>
      <c r="X62" s="26"/>
      <c r="Y62" s="25"/>
      <c r="Z62" s="25"/>
      <c r="AA62" s="25"/>
      <c r="AB62" s="25"/>
      <c r="AC62" s="25"/>
      <c r="AD62" s="25"/>
      <c r="AE62" s="25"/>
      <c r="AF62" s="25"/>
      <c r="AG62" s="25" t="n">
        <f aca="false">-SUM(N62:AF62)</f>
        <v>-77.9971428571429</v>
      </c>
      <c r="AH62" s="29" t="n">
        <f aca="false">SUM(H62:K62)+AG62+O62</f>
        <v>0.00285714285713823</v>
      </c>
    </row>
    <row r="63" s="30" customFormat="true" ht="21.75" hidden="false" customHeight="true" outlineLevel="0" collapsed="false">
      <c r="A63" s="59" t="n">
        <v>43251</v>
      </c>
      <c r="B63" s="60"/>
      <c r="C63" s="20" t="s">
        <v>277</v>
      </c>
      <c r="D63" s="20" t="s">
        <v>52</v>
      </c>
      <c r="E63" s="20" t="s">
        <v>278</v>
      </c>
      <c r="F63" s="61" t="n">
        <v>30396</v>
      </c>
      <c r="G63" s="21" t="s">
        <v>131</v>
      </c>
      <c r="H63" s="23"/>
      <c r="I63" s="23"/>
      <c r="J63" s="23"/>
      <c r="K63" s="23" t="n">
        <v>125</v>
      </c>
      <c r="L63" s="24"/>
      <c r="M63" s="25" t="n">
        <f aca="false">SUM(H63:J63,K63/1.12)</f>
        <v>111.607142857143</v>
      </c>
      <c r="N63" s="25" t="n">
        <f aca="false">K63/1.12*0.12</f>
        <v>13.3928571428571</v>
      </c>
      <c r="O63" s="25" t="n">
        <f aca="false">-SUM(I63:J63,K63/1.12)*L63</f>
        <v>-0</v>
      </c>
      <c r="P63" s="25"/>
      <c r="Q63" s="25"/>
      <c r="R63" s="25" t="n">
        <v>111.61</v>
      </c>
      <c r="S63" s="25"/>
      <c r="T63" s="26"/>
      <c r="U63" s="26"/>
      <c r="V63" s="26"/>
      <c r="W63" s="26"/>
      <c r="X63" s="26"/>
      <c r="Y63" s="25"/>
      <c r="Z63" s="25"/>
      <c r="AA63" s="25"/>
      <c r="AB63" s="25"/>
      <c r="AC63" s="25"/>
      <c r="AD63" s="25"/>
      <c r="AE63" s="25"/>
      <c r="AF63" s="25"/>
      <c r="AG63" s="25" t="n">
        <f aca="false">-SUM(N63:AF63)</f>
        <v>-125.002857142857</v>
      </c>
      <c r="AH63" s="29" t="n">
        <f aca="false">SUM(H63:K63)+AG63+O63</f>
        <v>-0.00285714285713823</v>
      </c>
    </row>
    <row r="64" s="30" customFormat="true" ht="21.75" hidden="false" customHeight="true" outlineLevel="0" collapsed="false">
      <c r="A64" s="18" t="n">
        <v>43251</v>
      </c>
      <c r="B64" s="19"/>
      <c r="C64" s="20" t="s">
        <v>398</v>
      </c>
      <c r="D64" s="20" t="s">
        <v>60</v>
      </c>
      <c r="E64" s="20" t="s">
        <v>399</v>
      </c>
      <c r="F64" s="21" t="n">
        <v>677620</v>
      </c>
      <c r="G64" s="22" t="s">
        <v>544</v>
      </c>
      <c r="H64" s="23"/>
      <c r="I64" s="23"/>
      <c r="J64" s="23"/>
      <c r="K64" s="23" t="n">
        <v>44.5</v>
      </c>
      <c r="L64" s="24"/>
      <c r="M64" s="25" t="n">
        <f aca="false">SUM(H64:J64,K64/1.12)</f>
        <v>39.7321428571429</v>
      </c>
      <c r="N64" s="25" t="n">
        <f aca="false">K64/1.12*0.12</f>
        <v>4.76785714285714</v>
      </c>
      <c r="O64" s="25" t="n">
        <f aca="false">-SUM(I64:J64,K64/1.12)*L64</f>
        <v>-0</v>
      </c>
      <c r="P64" s="25"/>
      <c r="Q64" s="25"/>
      <c r="R64" s="25"/>
      <c r="S64" s="25"/>
      <c r="T64" s="26" t="n">
        <v>39.73</v>
      </c>
      <c r="U64" s="26"/>
      <c r="V64" s="26"/>
      <c r="W64" s="26"/>
      <c r="X64" s="26"/>
      <c r="Y64" s="25"/>
      <c r="Z64" s="25"/>
      <c r="AA64" s="25"/>
      <c r="AB64" s="25"/>
      <c r="AC64" s="25"/>
      <c r="AD64" s="25"/>
      <c r="AE64" s="25"/>
      <c r="AF64" s="25"/>
      <c r="AG64" s="25" t="n">
        <f aca="false">-SUM(N64:AF64)</f>
        <v>-44.4978571428571</v>
      </c>
      <c r="AH64" s="29" t="n">
        <f aca="false">SUM(H64:K64)+AG64+O64</f>
        <v>0.00214285714285722</v>
      </c>
    </row>
    <row r="65" s="30" customFormat="true" ht="21.75" hidden="false" customHeight="true" outlineLevel="0" collapsed="false">
      <c r="A65" s="18" t="n">
        <v>43251</v>
      </c>
      <c r="B65" s="19"/>
      <c r="C65" s="20" t="s">
        <v>398</v>
      </c>
      <c r="D65" s="20" t="s">
        <v>60</v>
      </c>
      <c r="E65" s="20" t="s">
        <v>399</v>
      </c>
      <c r="F65" s="21" t="n">
        <v>677620</v>
      </c>
      <c r="G65" s="22" t="s">
        <v>545</v>
      </c>
      <c r="H65" s="23"/>
      <c r="I65" s="23"/>
      <c r="J65" s="23"/>
      <c r="K65" s="23" t="n">
        <v>31.5</v>
      </c>
      <c r="L65" s="24"/>
      <c r="M65" s="25" t="n">
        <f aca="false">SUM(H65:J65,K65/1.12)</f>
        <v>28.125</v>
      </c>
      <c r="N65" s="25" t="n">
        <f aca="false">K65/1.12*0.12</f>
        <v>3.375</v>
      </c>
      <c r="O65" s="25" t="n">
        <f aca="false">-SUM(I65:J65,K65/1.12)*L65</f>
        <v>-0</v>
      </c>
      <c r="P65" s="25"/>
      <c r="Q65" s="25"/>
      <c r="R65" s="25"/>
      <c r="S65" s="25"/>
      <c r="T65" s="26"/>
      <c r="U65" s="26"/>
      <c r="V65" s="26"/>
      <c r="W65" s="26"/>
      <c r="X65" s="26"/>
      <c r="Y65" s="25"/>
      <c r="Z65" s="25" t="n">
        <v>28.13</v>
      </c>
      <c r="AA65" s="25"/>
      <c r="AB65" s="25"/>
      <c r="AC65" s="25"/>
      <c r="AD65" s="25"/>
      <c r="AE65" s="25"/>
      <c r="AF65" s="25"/>
      <c r="AG65" s="25" t="n">
        <f aca="false">-SUM(N65:AF65)</f>
        <v>-31.505</v>
      </c>
      <c r="AH65" s="29" t="n">
        <f aca="false">SUM(H65:K65)+AG65+O65</f>
        <v>-0.00499999999999901</v>
      </c>
    </row>
    <row r="66" s="30" customFormat="true" ht="19.5" hidden="false" customHeight="true" outlineLevel="0" collapsed="false">
      <c r="A66" s="18"/>
      <c r="B66" s="19"/>
      <c r="C66" s="20"/>
      <c r="D66" s="20"/>
      <c r="E66" s="20"/>
      <c r="F66" s="21"/>
      <c r="G66" s="22"/>
      <c r="H66" s="23"/>
      <c r="I66" s="23"/>
      <c r="J66" s="23"/>
      <c r="K66" s="23"/>
      <c r="L66" s="24"/>
      <c r="M66" s="25"/>
      <c r="N66" s="25"/>
      <c r="O66" s="25"/>
      <c r="P66" s="25"/>
      <c r="Q66" s="25"/>
      <c r="R66" s="25"/>
      <c r="S66" s="25"/>
      <c r="T66" s="26"/>
      <c r="U66" s="26"/>
      <c r="V66" s="26"/>
      <c r="W66" s="26"/>
      <c r="X66" s="26"/>
      <c r="Y66" s="25"/>
      <c r="Z66" s="25"/>
      <c r="AA66" s="25"/>
      <c r="AB66" s="25"/>
      <c r="AC66" s="25"/>
      <c r="AD66" s="25"/>
      <c r="AE66" s="25"/>
      <c r="AF66" s="25"/>
      <c r="AG66" s="25"/>
      <c r="AH66" s="29"/>
    </row>
    <row r="67" s="30" customFormat="true" ht="18.75" hidden="false" customHeight="true" outlineLevel="0" collapsed="false">
      <c r="A67" s="18"/>
      <c r="B67" s="19"/>
      <c r="C67" s="20"/>
      <c r="D67" s="20"/>
      <c r="E67" s="20"/>
      <c r="F67" s="21"/>
      <c r="G67" s="22"/>
      <c r="H67" s="23"/>
      <c r="I67" s="23"/>
      <c r="J67" s="23"/>
      <c r="K67" s="23"/>
      <c r="L67" s="24"/>
      <c r="M67" s="25" t="n">
        <f aca="false">SUM(H67:J67,K67/1.12)</f>
        <v>0</v>
      </c>
      <c r="N67" s="25" t="n">
        <f aca="false">K67/1.12*0.12</f>
        <v>0</v>
      </c>
      <c r="O67" s="25" t="n">
        <f aca="false">-SUM(I67:J67,K67/1.12)*L67</f>
        <v>-0</v>
      </c>
      <c r="P67" s="25"/>
      <c r="Q67" s="25"/>
      <c r="R67" s="25"/>
      <c r="S67" s="25"/>
      <c r="T67" s="26"/>
      <c r="U67" s="26"/>
      <c r="V67" s="26"/>
      <c r="W67" s="26"/>
      <c r="X67" s="26"/>
      <c r="Y67" s="25"/>
      <c r="Z67" s="25"/>
      <c r="AA67" s="25"/>
      <c r="AB67" s="25"/>
      <c r="AC67" s="25"/>
      <c r="AD67" s="25"/>
      <c r="AE67" s="25"/>
      <c r="AF67" s="25"/>
      <c r="AG67" s="25" t="n">
        <f aca="false">-SUM(N67:AF67)</f>
        <v>-0</v>
      </c>
      <c r="AH67" s="29" t="n">
        <f aca="false">SUM(H67:K67)+AG67+O67</f>
        <v>0</v>
      </c>
    </row>
    <row r="68" s="30" customFormat="true" ht="19.5" hidden="false" customHeight="true" outlineLevel="0" collapsed="false">
      <c r="A68" s="18"/>
      <c r="B68" s="19"/>
      <c r="C68" s="47"/>
      <c r="D68" s="47"/>
      <c r="E68" s="47"/>
      <c r="F68" s="21"/>
      <c r="G68" s="22"/>
      <c r="H68" s="23"/>
      <c r="I68" s="23"/>
      <c r="J68" s="23"/>
      <c r="K68" s="23"/>
      <c r="L68" s="24"/>
      <c r="M68" s="25" t="n">
        <f aca="false">SUM(H68:J68,K68/1.12)</f>
        <v>0</v>
      </c>
      <c r="N68" s="25" t="n">
        <f aca="false">K68/1.12*0.12</f>
        <v>0</v>
      </c>
      <c r="O68" s="25" t="n">
        <f aca="false">-SUM(I68:J68,K68/1.12)*L68</f>
        <v>-0</v>
      </c>
      <c r="P68" s="25"/>
      <c r="Q68" s="25"/>
      <c r="R68" s="25"/>
      <c r="S68" s="25"/>
      <c r="T68" s="26"/>
      <c r="U68" s="26"/>
      <c r="V68" s="26"/>
      <c r="W68" s="26"/>
      <c r="X68" s="26"/>
      <c r="Y68" s="31"/>
      <c r="Z68" s="25"/>
      <c r="AA68" s="25"/>
      <c r="AB68" s="25"/>
      <c r="AC68" s="26"/>
      <c r="AD68" s="26"/>
      <c r="AE68" s="27"/>
      <c r="AF68" s="27"/>
      <c r="AG68" s="28" t="n">
        <f aca="false">-SUM(N68:AF68)</f>
        <v>-0</v>
      </c>
      <c r="AH68" s="29" t="n">
        <f aca="false">SUM(H68:K68)+AG68+O68</f>
        <v>0</v>
      </c>
    </row>
    <row r="69" s="55" customFormat="true" ht="12" hidden="false" customHeight="true" outlineLevel="0" collapsed="false">
      <c r="A69" s="48"/>
      <c r="B69" s="49"/>
      <c r="C69" s="50"/>
      <c r="D69" s="51"/>
      <c r="E69" s="51"/>
      <c r="F69" s="52"/>
      <c r="G69" s="50"/>
      <c r="H69" s="53" t="n">
        <f aca="false">SUM(H5:H68)</f>
        <v>1657.5</v>
      </c>
      <c r="I69" s="53" t="n">
        <f aca="false">SUM(I5:I68)</f>
        <v>0</v>
      </c>
      <c r="J69" s="53" t="n">
        <f aca="false">SUM(J5:J68)</f>
        <v>7625.45</v>
      </c>
      <c r="K69" s="53" t="n">
        <f aca="false">SUM(K5:K68)</f>
        <v>22534.14</v>
      </c>
      <c r="L69" s="53" t="n">
        <f aca="false">SUM(L5:L68)</f>
        <v>0.07</v>
      </c>
      <c r="M69" s="53" t="n">
        <f aca="false">SUM(M5:M68)</f>
        <v>29402.7178571429</v>
      </c>
      <c r="N69" s="53" t="n">
        <f aca="false">SUM(N5:N68)</f>
        <v>2414.37214285714</v>
      </c>
      <c r="O69" s="53" t="n">
        <f aca="false">SUM(O5:O68)</f>
        <v>-90.5830178571429</v>
      </c>
      <c r="P69" s="53" t="n">
        <f aca="false">SUM(P5:P68)</f>
        <v>22439.31</v>
      </c>
      <c r="Q69" s="53" t="n">
        <f aca="false">SUM(Q5:Q68)</f>
        <v>1514.29</v>
      </c>
      <c r="R69" s="53" t="n">
        <f aca="false">SUM(R5:R68)</f>
        <v>294.2</v>
      </c>
      <c r="S69" s="53" t="n">
        <f aca="false">SUM(S5:S68)</f>
        <v>1103.89</v>
      </c>
      <c r="T69" s="53" t="n">
        <f aca="false">SUM(T5:T68)</f>
        <v>1057.14</v>
      </c>
      <c r="U69" s="53" t="n">
        <f aca="false">SUM(U5:U68)</f>
        <v>133.93</v>
      </c>
      <c r="V69" s="53" t="n">
        <f aca="false">SUM(V5:V68)</f>
        <v>0</v>
      </c>
      <c r="W69" s="53" t="n">
        <f aca="false">SUM(W5:W68)</f>
        <v>229.02</v>
      </c>
      <c r="X69" s="53" t="n">
        <f aca="false">SUM(X5:X68)</f>
        <v>267.63</v>
      </c>
      <c r="Y69" s="53" t="n">
        <f aca="false">SUM(Y5:Y68)</f>
        <v>615.67</v>
      </c>
      <c r="Z69" s="53" t="n">
        <f aca="false">SUM(Z5:Z68)</f>
        <v>90.12</v>
      </c>
      <c r="AA69" s="53" t="n">
        <f aca="false">SUM(AA5:AA68)</f>
        <v>532</v>
      </c>
      <c r="AB69" s="53" t="n">
        <f aca="false">SUM(AB5:AB68)</f>
        <v>0</v>
      </c>
      <c r="AC69" s="53" t="n">
        <f aca="false">SUM(AC5:AC68)</f>
        <v>0</v>
      </c>
      <c r="AD69" s="53" t="n">
        <f aca="false">SUM(AD5:AD68)</f>
        <v>917</v>
      </c>
      <c r="AE69" s="53" t="n">
        <f aca="false">SUM(AE5:AE68)</f>
        <v>208.5</v>
      </c>
      <c r="AF69" s="54" t="n">
        <f aca="false">SUM(AF5:AF68)</f>
        <v>0</v>
      </c>
      <c r="AG69" s="53" t="n">
        <f aca="false">SUM(AG5:AG68)</f>
        <v>-31726.489125</v>
      </c>
      <c r="AH69" s="53" t="n">
        <f aca="false">SUM(AH5:AH68)</f>
        <v>0.0178571428571797</v>
      </c>
    </row>
    <row r="70" customFormat="false" ht="12" hidden="false" customHeight="true" outlineLevel="0" collapsed="false"/>
    <row r="71" customFormat="false" ht="12" hidden="false" customHeight="true" outlineLevel="0" collapsed="false">
      <c r="K71" s="56" t="n">
        <f aca="false">+K69+J69+H69</f>
        <v>31817.09</v>
      </c>
      <c r="P71" s="5" t="n">
        <f aca="false">P69+Q69</f>
        <v>23953.6</v>
      </c>
      <c r="AG71" s="56" t="n">
        <f aca="false">+AG69</f>
        <v>-31726.489125</v>
      </c>
    </row>
    <row r="72" customFormat="false" ht="12" hidden="false" customHeight="true" outlineLevel="0" collapsed="false"/>
    <row r="73" customFormat="false" ht="12" hidden="false" customHeight="true" outlineLevel="0" collapsed="false">
      <c r="C73" s="57" t="s">
        <v>193</v>
      </c>
      <c r="G73" s="55"/>
      <c r="K73" s="58"/>
      <c r="L73" s="58"/>
      <c r="M73" s="58"/>
    </row>
    <row r="74" customFormat="false" ht="12" hidden="false" customHeight="true" outlineLevel="0" collapsed="false"/>
    <row r="75" customFormat="false" ht="12" hidden="false" customHeight="true" outlineLevel="0" collapsed="false"/>
    <row r="76" s="3" customFormat="true" ht="12" hidden="false" customHeight="true" outlineLevel="0" collapsed="false">
      <c r="K76" s="5"/>
      <c r="L76" s="6"/>
      <c r="M76" s="5"/>
      <c r="Y76" s="5"/>
    </row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>
      <c r="Q83" s="5" t="n">
        <v>0</v>
      </c>
    </row>
    <row r="84" customFormat="false" ht="12" hidden="false" customHeight="true" outlineLevel="0" collapsed="false"/>
  </sheetData>
  <mergeCells count="1">
    <mergeCell ref="K73:M7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10.26"/>
    <col collapsed="false" customWidth="true" hidden="true" outlineLevel="0" max="2" min="2" style="2" width="9.17"/>
    <col collapsed="false" customWidth="true" hidden="false" outlineLevel="0" max="3" min="3" style="3" width="28.45"/>
    <col collapsed="false" customWidth="true" hidden="true" outlineLevel="0" max="4" min="4" style="4" width="17.64"/>
    <col collapsed="false" customWidth="true" hidden="true" outlineLevel="0" max="5" min="5" style="4" width="28.62"/>
    <col collapsed="false" customWidth="true" hidden="true" outlineLevel="0" max="6" min="6" style="2" width="9.89"/>
    <col collapsed="false" customWidth="true" hidden="false" outlineLevel="0" max="7" min="7" style="3" width="27.73"/>
    <col collapsed="false" customWidth="true" hidden="true" outlineLevel="0" max="8" min="8" style="5" width="10.08"/>
    <col collapsed="false" customWidth="true" hidden="true" outlineLevel="0" max="9" min="9" style="5" width="10.62"/>
    <col collapsed="false" customWidth="true" hidden="false" outlineLevel="0" max="10" min="10" style="5" width="12.23"/>
    <col collapsed="false" customWidth="true" hidden="false" outlineLevel="0" max="11" min="11" style="5" width="13.14"/>
    <col collapsed="false" customWidth="true" hidden="true" outlineLevel="0" max="12" min="12" style="6" width="9.89"/>
    <col collapsed="false" customWidth="true" hidden="false" outlineLevel="0" max="13" min="13" style="5" width="12.23"/>
    <col collapsed="false" customWidth="true" hidden="true" outlineLevel="0" max="14" min="14" style="5" width="10.8"/>
    <col collapsed="false" customWidth="true" hidden="true" outlineLevel="0" max="15" min="15" style="5" width="11.34"/>
    <col collapsed="false" customWidth="true" hidden="false" outlineLevel="0" max="16" min="16" style="5" width="12.41"/>
    <col collapsed="false" customWidth="true" hidden="true" outlineLevel="0" max="17" min="17" style="5" width="9.89"/>
    <col collapsed="false" customWidth="true" hidden="true" outlineLevel="0" max="18" min="18" style="5" width="9.71"/>
    <col collapsed="false" customWidth="true" hidden="true" outlineLevel="0" max="19" min="19" style="5" width="10.26"/>
    <col collapsed="false" customWidth="false" hidden="true" outlineLevel="0" max="21" min="20" style="5" width="11.52"/>
    <col collapsed="false" customWidth="true" hidden="true" outlineLevel="0" max="24" min="22" style="5" width="8.63"/>
    <col collapsed="false" customWidth="true" hidden="true" outlineLevel="0" max="25" min="25" style="5" width="11.69"/>
    <col collapsed="false" customWidth="true" hidden="true" outlineLevel="0" max="26" min="26" style="5" width="10.43"/>
    <col collapsed="false" customWidth="true" hidden="true" outlineLevel="0" max="27" min="27" style="5" width="8.45"/>
    <col collapsed="false" customWidth="true" hidden="true" outlineLevel="0" max="28" min="28" style="5" width="12.06"/>
    <col collapsed="false" customWidth="true" hidden="true" outlineLevel="0" max="30" min="29" style="5" width="10.08"/>
    <col collapsed="false" customWidth="true" hidden="true" outlineLevel="0" max="31" min="31" style="5" width="12.78"/>
    <col collapsed="false" customWidth="true" hidden="false" outlineLevel="0" max="32" min="32" style="5" width="0.18"/>
    <col collapsed="false" customWidth="true" hidden="false" outlineLevel="0" max="33" min="33" style="5" width="13.5"/>
    <col collapsed="false" customWidth="true" hidden="false" outlineLevel="0" max="34" min="34" style="3" width="9.54"/>
    <col collapsed="false" customWidth="false" hidden="false" outlineLevel="0" max="1025" min="35" style="3" width="11.52"/>
  </cols>
  <sheetData>
    <row r="1" customFormat="false" ht="12" hidden="false" customHeight="true" outlineLevel="0" collapsed="false">
      <c r="A1" s="7" t="s">
        <v>0</v>
      </c>
      <c r="C1" s="8"/>
    </row>
    <row r="2" customFormat="false" ht="12" hidden="false" customHeight="true" outlineLevel="0" collapsed="false">
      <c r="A2" s="7" t="s">
        <v>1</v>
      </c>
    </row>
    <row r="3" customFormat="false" ht="12" hidden="false" customHeight="true" outlineLevel="0" collapsed="false">
      <c r="A3" s="7" t="s">
        <v>546</v>
      </c>
      <c r="B3" s="8"/>
      <c r="C3" s="9"/>
      <c r="N3" s="10" t="n">
        <v>1301</v>
      </c>
      <c r="O3" s="10" t="n">
        <v>2402</v>
      </c>
      <c r="P3" s="10" t="n">
        <v>5001</v>
      </c>
      <c r="Q3" s="10" t="n">
        <v>5002</v>
      </c>
      <c r="R3" s="10" t="n">
        <v>6220</v>
      </c>
      <c r="S3" s="10" t="n">
        <v>6219</v>
      </c>
      <c r="T3" s="10" t="n">
        <v>6212</v>
      </c>
      <c r="U3" s="10"/>
      <c r="V3" s="10"/>
      <c r="W3" s="10"/>
      <c r="X3" s="10"/>
      <c r="Y3" s="10" t="s">
        <v>3</v>
      </c>
      <c r="Z3" s="10"/>
      <c r="AA3" s="10" t="n">
        <v>6230</v>
      </c>
      <c r="AB3" s="10" t="s">
        <v>4</v>
      </c>
      <c r="AC3" s="10" t="n">
        <v>6202</v>
      </c>
      <c r="AD3" s="10"/>
      <c r="AE3" s="10" t="n">
        <v>6109</v>
      </c>
      <c r="AF3" s="10" t="n">
        <v>6236</v>
      </c>
      <c r="AG3" s="10" t="n">
        <v>1002</v>
      </c>
    </row>
    <row r="4" s="17" customFormat="true" ht="43.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5" t="s">
        <v>34</v>
      </c>
      <c r="AG4" s="16" t="s">
        <v>36</v>
      </c>
    </row>
    <row r="5" s="30" customFormat="true" ht="19.5" hidden="false" customHeight="true" outlineLevel="0" collapsed="false">
      <c r="A5" s="18" t="n">
        <v>43231</v>
      </c>
      <c r="B5" s="19"/>
      <c r="C5" s="20" t="s">
        <v>547</v>
      </c>
      <c r="D5" s="20"/>
      <c r="E5" s="20"/>
      <c r="F5" s="21"/>
      <c r="G5" s="21" t="s">
        <v>548</v>
      </c>
      <c r="H5" s="23"/>
      <c r="I5" s="23"/>
      <c r="J5" s="23" t="n">
        <v>220</v>
      </c>
      <c r="K5" s="23"/>
      <c r="L5" s="24"/>
      <c r="M5" s="25" t="n">
        <f aca="false">SUM(H5:J5,K5/1.12)</f>
        <v>220</v>
      </c>
      <c r="N5" s="25" t="n">
        <f aca="false">K5/1.12*0.12</f>
        <v>0</v>
      </c>
      <c r="O5" s="25" t="n">
        <f aca="false">-SUM(I5:J5,K5/1.12)*L5</f>
        <v>-0</v>
      </c>
      <c r="P5" s="25" t="n">
        <v>220</v>
      </c>
      <c r="Q5" s="25"/>
      <c r="R5" s="25"/>
      <c r="S5" s="25"/>
      <c r="T5" s="26"/>
      <c r="U5" s="26"/>
      <c r="V5" s="26"/>
      <c r="W5" s="26"/>
      <c r="X5" s="26"/>
      <c r="Y5" s="25"/>
      <c r="Z5" s="25"/>
      <c r="AA5" s="25"/>
      <c r="AB5" s="25"/>
      <c r="AC5" s="26"/>
      <c r="AD5" s="26"/>
      <c r="AE5" s="27"/>
      <c r="AF5" s="27"/>
      <c r="AG5" s="25" t="n">
        <f aca="false">-SUM(N5:AF5)</f>
        <v>-220</v>
      </c>
      <c r="AH5" s="29" t="n">
        <f aca="false">SUM(H5:K5)+AG5+O5</f>
        <v>0</v>
      </c>
    </row>
    <row r="6" s="30" customFormat="true" ht="19.5" hidden="false" customHeight="true" outlineLevel="0" collapsed="false">
      <c r="A6" s="18" t="n">
        <v>43231</v>
      </c>
      <c r="B6" s="19"/>
      <c r="C6" s="20" t="s">
        <v>547</v>
      </c>
      <c r="D6" s="20"/>
      <c r="E6" s="20"/>
      <c r="F6" s="21"/>
      <c r="G6" s="22" t="s">
        <v>549</v>
      </c>
      <c r="H6" s="23"/>
      <c r="I6" s="23"/>
      <c r="J6" s="23" t="n">
        <v>107</v>
      </c>
      <c r="K6" s="23"/>
      <c r="L6" s="24"/>
      <c r="M6" s="25" t="n">
        <f aca="false">SUM(H6:J6,K6/1.12)</f>
        <v>107</v>
      </c>
      <c r="N6" s="25" t="n">
        <f aca="false">K6/1.12*0.12</f>
        <v>0</v>
      </c>
      <c r="O6" s="25" t="n">
        <f aca="false">-SUM(I6:J6,K6/1.12)*L6</f>
        <v>-0</v>
      </c>
      <c r="P6" s="25" t="n">
        <v>107</v>
      </c>
      <c r="Q6" s="25"/>
      <c r="R6" s="25"/>
      <c r="S6" s="25"/>
      <c r="T6" s="26"/>
      <c r="U6" s="26"/>
      <c r="V6" s="26"/>
      <c r="W6" s="26"/>
      <c r="X6" s="26"/>
      <c r="Y6" s="25"/>
      <c r="Z6" s="25"/>
      <c r="AA6" s="25"/>
      <c r="AB6" s="25"/>
      <c r="AC6" s="26"/>
      <c r="AD6" s="26"/>
      <c r="AE6" s="27"/>
      <c r="AF6" s="27"/>
      <c r="AG6" s="25" t="n">
        <f aca="false">-SUM(N6:AF6)</f>
        <v>-107</v>
      </c>
      <c r="AH6" s="29" t="n">
        <f aca="false">SUM(H6:K6)+AG6+O6</f>
        <v>0</v>
      </c>
    </row>
    <row r="7" s="30" customFormat="true" ht="19.5" hidden="false" customHeight="true" outlineLevel="0" collapsed="false">
      <c r="A7" s="18" t="n">
        <v>43243</v>
      </c>
      <c r="B7" s="19"/>
      <c r="C7" s="20" t="s">
        <v>547</v>
      </c>
      <c r="D7" s="20"/>
      <c r="E7" s="20"/>
      <c r="F7" s="21"/>
      <c r="G7" s="22" t="s">
        <v>82</v>
      </c>
      <c r="H7" s="23"/>
      <c r="I7" s="23"/>
      <c r="J7" s="23" t="n">
        <v>200</v>
      </c>
      <c r="K7" s="23"/>
      <c r="L7" s="24"/>
      <c r="M7" s="25" t="n">
        <f aca="false">SUM(H7:J7,K7/1.12)</f>
        <v>200</v>
      </c>
      <c r="N7" s="25" t="n">
        <f aca="false">K7/1.12*0.12</f>
        <v>0</v>
      </c>
      <c r="O7" s="25" t="n">
        <f aca="false">-SUM(I7:J7,K7/1.12)*L7</f>
        <v>-0</v>
      </c>
      <c r="P7" s="25" t="n">
        <v>200</v>
      </c>
      <c r="Q7" s="25"/>
      <c r="R7" s="25"/>
      <c r="S7" s="25"/>
      <c r="T7" s="26"/>
      <c r="U7" s="26"/>
      <c r="V7" s="26"/>
      <c r="W7" s="26"/>
      <c r="X7" s="26"/>
      <c r="Y7" s="25"/>
      <c r="Z7" s="25"/>
      <c r="AA7" s="25"/>
      <c r="AB7" s="25"/>
      <c r="AC7" s="26"/>
      <c r="AD7" s="26"/>
      <c r="AE7" s="27"/>
      <c r="AF7" s="27"/>
      <c r="AG7" s="25" t="n">
        <f aca="false">-SUM(N7:AF7)</f>
        <v>-200</v>
      </c>
      <c r="AH7" s="29" t="n">
        <f aca="false">SUM(H7:K7)+AG7+O7</f>
        <v>0</v>
      </c>
    </row>
    <row r="8" s="30" customFormat="true" ht="19.5" hidden="false" customHeight="true" outlineLevel="0" collapsed="false">
      <c r="A8" s="18" t="n">
        <v>43246</v>
      </c>
      <c r="B8" s="19"/>
      <c r="C8" s="20" t="s">
        <v>547</v>
      </c>
      <c r="D8" s="20"/>
      <c r="E8" s="20"/>
      <c r="F8" s="21"/>
      <c r="G8" s="22" t="s">
        <v>82</v>
      </c>
      <c r="H8" s="23"/>
      <c r="I8" s="23"/>
      <c r="J8" s="23" t="n">
        <v>100</v>
      </c>
      <c r="K8" s="23"/>
      <c r="L8" s="24"/>
      <c r="M8" s="25" t="n">
        <f aca="false">SUM(H8:J8,K8/1.12)</f>
        <v>100</v>
      </c>
      <c r="N8" s="25" t="n">
        <f aca="false">K8/1.12*0.12</f>
        <v>0</v>
      </c>
      <c r="O8" s="25" t="n">
        <f aca="false">-SUM(I8:J8,K8/1.12)*L8</f>
        <v>-0</v>
      </c>
      <c r="P8" s="25" t="n">
        <v>100</v>
      </c>
      <c r="Q8" s="25"/>
      <c r="R8" s="25"/>
      <c r="S8" s="25"/>
      <c r="T8" s="26"/>
      <c r="U8" s="26"/>
      <c r="V8" s="26"/>
      <c r="W8" s="26"/>
      <c r="X8" s="26"/>
      <c r="Y8" s="25"/>
      <c r="Z8" s="25"/>
      <c r="AA8" s="25"/>
      <c r="AB8" s="25"/>
      <c r="AC8" s="26"/>
      <c r="AD8" s="26"/>
      <c r="AE8" s="27"/>
      <c r="AF8" s="27"/>
      <c r="AG8" s="25" t="n">
        <f aca="false">-SUM(N8:AF8)</f>
        <v>-100</v>
      </c>
      <c r="AH8" s="29" t="n">
        <f aca="false">SUM(H8:K8)+AG8+O8</f>
        <v>0</v>
      </c>
    </row>
    <row r="9" s="30" customFormat="true" ht="19.5" hidden="false" customHeight="true" outlineLevel="0" collapsed="false">
      <c r="A9" s="18"/>
      <c r="B9" s="19"/>
      <c r="C9" s="47"/>
      <c r="D9" s="47"/>
      <c r="E9" s="47"/>
      <c r="F9" s="21"/>
      <c r="G9" s="22"/>
      <c r="H9" s="23"/>
      <c r="I9" s="23"/>
      <c r="J9" s="23"/>
      <c r="K9" s="23"/>
      <c r="L9" s="24"/>
      <c r="M9" s="25" t="n">
        <f aca="false">SUM(H9:J9,K9/1.12)</f>
        <v>0</v>
      </c>
      <c r="N9" s="25" t="n">
        <f aca="false">K9/1.12*0.12</f>
        <v>0</v>
      </c>
      <c r="O9" s="25" t="n">
        <f aca="false">-SUM(I9:J9,K9/1.12)*L9</f>
        <v>-0</v>
      </c>
      <c r="P9" s="25"/>
      <c r="Q9" s="25"/>
      <c r="R9" s="25"/>
      <c r="S9" s="25"/>
      <c r="T9" s="26"/>
      <c r="U9" s="26"/>
      <c r="V9" s="26"/>
      <c r="W9" s="26"/>
      <c r="X9" s="26"/>
      <c r="Y9" s="31"/>
      <c r="Z9" s="25"/>
      <c r="AA9" s="25"/>
      <c r="AB9" s="25"/>
      <c r="AC9" s="26"/>
      <c r="AD9" s="26"/>
      <c r="AE9" s="27"/>
      <c r="AF9" s="27"/>
      <c r="AG9" s="28" t="n">
        <f aca="false">-SUM(N9:AF9)</f>
        <v>-0</v>
      </c>
      <c r="AH9" s="29" t="n">
        <f aca="false">SUM(H9:K9)+AG9+O9</f>
        <v>0</v>
      </c>
    </row>
    <row r="10" s="55" customFormat="true" ht="12" hidden="false" customHeight="true" outlineLevel="0" collapsed="false">
      <c r="A10" s="48"/>
      <c r="B10" s="49"/>
      <c r="C10" s="50"/>
      <c r="D10" s="51"/>
      <c r="E10" s="51"/>
      <c r="F10" s="52"/>
      <c r="G10" s="50"/>
      <c r="H10" s="53" t="n">
        <f aca="false">SUM(H5:H9)</f>
        <v>0</v>
      </c>
      <c r="I10" s="53" t="n">
        <f aca="false">SUM(I5:I9)</f>
        <v>0</v>
      </c>
      <c r="J10" s="53" t="n">
        <f aca="false">SUM(J5:J9)</f>
        <v>627</v>
      </c>
      <c r="K10" s="53" t="n">
        <f aca="false">SUM(K5:K9)</f>
        <v>0</v>
      </c>
      <c r="L10" s="53" t="n">
        <f aca="false">SUM(L5:L9)</f>
        <v>0</v>
      </c>
      <c r="M10" s="53" t="n">
        <f aca="false">SUM(M5:M9)</f>
        <v>627</v>
      </c>
      <c r="N10" s="53" t="n">
        <f aca="false">SUM(N5:N9)</f>
        <v>0</v>
      </c>
      <c r="O10" s="53" t="n">
        <f aca="false">SUM(O5:O9)</f>
        <v>0</v>
      </c>
      <c r="P10" s="53" t="n">
        <f aca="false">SUM(P5:P9)</f>
        <v>627</v>
      </c>
      <c r="Q10" s="53" t="n">
        <f aca="false">SUM(Q5:Q9)</f>
        <v>0</v>
      </c>
      <c r="R10" s="53" t="n">
        <f aca="false">SUM(R5:R9)</f>
        <v>0</v>
      </c>
      <c r="S10" s="53" t="n">
        <f aca="false">SUM(S5:S9)</f>
        <v>0</v>
      </c>
      <c r="T10" s="53" t="n">
        <f aca="false">SUM(T5:T9)</f>
        <v>0</v>
      </c>
      <c r="U10" s="53" t="n">
        <f aca="false">SUM(U5:U9)</f>
        <v>0</v>
      </c>
      <c r="V10" s="53" t="n">
        <f aca="false">SUM(V5:V9)</f>
        <v>0</v>
      </c>
      <c r="W10" s="53" t="n">
        <f aca="false">SUM(W5:W9)</f>
        <v>0</v>
      </c>
      <c r="X10" s="53" t="n">
        <f aca="false">SUM(X5:X9)</f>
        <v>0</v>
      </c>
      <c r="Y10" s="53" t="n">
        <f aca="false">SUM(Y5:Y9)</f>
        <v>0</v>
      </c>
      <c r="Z10" s="53" t="n">
        <f aca="false">SUM(Z5:Z9)</f>
        <v>0</v>
      </c>
      <c r="AA10" s="53" t="n">
        <f aca="false">SUM(AA5:AA9)</f>
        <v>0</v>
      </c>
      <c r="AB10" s="53" t="n">
        <f aca="false">SUM(AB5:AB9)</f>
        <v>0</v>
      </c>
      <c r="AC10" s="53" t="n">
        <f aca="false">SUM(AC5:AC9)</f>
        <v>0</v>
      </c>
      <c r="AD10" s="53" t="n">
        <f aca="false">SUM(AD5:AD9)</f>
        <v>0</v>
      </c>
      <c r="AE10" s="53" t="n">
        <f aca="false">SUM(AE5:AE9)</f>
        <v>0</v>
      </c>
      <c r="AF10" s="54" t="n">
        <f aca="false">SUM(AF5:AF9)</f>
        <v>0</v>
      </c>
      <c r="AG10" s="53" t="n">
        <f aca="false">SUM(AG5:AG9)</f>
        <v>-627</v>
      </c>
      <c r="AH10" s="53" t="n">
        <f aca="false">SUM(AH5:AH9)</f>
        <v>0</v>
      </c>
    </row>
    <row r="11" customFormat="false" ht="12" hidden="false" customHeight="true" outlineLevel="0" collapsed="false"/>
    <row r="12" customFormat="false" ht="12" hidden="false" customHeight="false" outlineLevel="0" collapsed="false">
      <c r="K12" s="56" t="n">
        <f aca="false">+K10+J10+H10</f>
        <v>627</v>
      </c>
      <c r="AG12" s="56" t="n">
        <f aca="false">+AG10</f>
        <v>-627</v>
      </c>
    </row>
    <row r="14" customFormat="false" ht="12" hidden="false" customHeight="false" outlineLevel="0" collapsed="false">
      <c r="C14" s="57" t="s">
        <v>193</v>
      </c>
      <c r="G14" s="55"/>
      <c r="K14" s="58"/>
      <c r="L14" s="58"/>
      <c r="M14" s="58"/>
    </row>
    <row r="17" s="3" customFormat="true" ht="11.25" hidden="false" customHeight="false" outlineLevel="0" collapsed="false">
      <c r="K17" s="5"/>
      <c r="L17" s="6"/>
      <c r="M17" s="5"/>
      <c r="Y17" s="5"/>
    </row>
    <row r="24" customFormat="false" ht="11.25" hidden="false" customHeight="false" outlineLevel="0" collapsed="false">
      <c r="Q24" s="5" t="n">
        <v>0</v>
      </c>
    </row>
  </sheetData>
  <mergeCells count="1">
    <mergeCell ref="K14:M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2022-03-06T11:48:51Z</dcterms:created>
  <dc:creator/>
  <dc:description/>
  <dc:language>en-PH</dc:language>
  <cp:lastModifiedBy/>
  <dcterms:modified xsi:type="dcterms:W3CDTF">2022-03-06T11:57:18Z</dcterms:modified>
  <cp:revision>2</cp:revision>
  <dc:subject/>
  <dc:title/>
</cp:coreProperties>
</file>