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2019-01" sheetId="1" state="visible" r:id="rId2"/>
    <sheet name="2019-02" sheetId="2" state="visible" r:id="rId3"/>
    <sheet name="2019-03" sheetId="3" state="visible" r:id="rId4"/>
    <sheet name="2019-04 April" sheetId="4" state="visible" r:id="rId5"/>
    <sheet name="2019-04 Food" sheetId="5" state="visible" r:id="rId6"/>
    <sheet name="2019-04 Nonfood" sheetId="6" state="visible" r:id="rId7"/>
    <sheet name="2019-05" sheetId="7" state="visible" r:id="rId8"/>
    <sheet name="2019-06" sheetId="8" state="visible" r:id="rId9"/>
    <sheet name="2019-07" sheetId="9" state="visible" r:id="rId10"/>
    <sheet name="2K EM" sheetId="10" state="visible" r:id="rId11"/>
    <sheet name="6k Budget (Uniform)" sheetId="11" state="visible" r:id="rId12"/>
    <sheet name="Php5750 budget" sheetId="12" state="visible" r:id="rId13"/>
    <sheet name="4KBudget" sheetId="13" state="visible" r:id="rId14"/>
    <sheet name="4k(other expenses)" sheetId="14" state="visible" r:id="rId15"/>
    <sheet name="Php838JFD" sheetId="15" state="visible" r:id="rId16"/>
    <sheet name="20K(Bar &amp; Kitchen)" sheetId="16" state="visible" r:id="rId17"/>
    <sheet name="10K(kitchen fund)" sheetId="17" state="visible" r:id="rId18"/>
    <sheet name="15K(Raw mats)" sheetId="18" state="visible" r:id="rId19"/>
    <sheet name="2019-11" sheetId="19" state="visible" r:id="rId20"/>
    <sheet name="2019-Dec 2-5" sheetId="20" state="visible" r:id="rId21"/>
    <sheet name="2019-Dec 5-12" sheetId="21" state="visible" r:id="rId22"/>
    <sheet name="2019-Dec 12-17" sheetId="22" state="visible" r:id="rId23"/>
    <sheet name="2019-Dec23-27" sheetId="23" state="visible" r:id="rId24"/>
  </sheets>
  <definedNames>
    <definedName function="false" hidden="false" localSheetId="3" name="_xlnm.Print_Area" vbProcedure="false">'2019-04 April'!$A$16:$AF$98</definedName>
    <definedName function="false" hidden="false" localSheetId="21" name="_xlnm.Print_Area" vbProcedure="false">'2019-Dec 12-17'!$A$17:$AG$39</definedName>
    <definedName function="false" hidden="false" localSheetId="20" name="_xlnm.Print_Area" vbProcedure="false">'2019-Dec 5-12'!$A$20:$AB$49</definedName>
    <definedName function="false" hidden="false" localSheetId="22" name="_xlnm.Print_Area" vbProcedure="false">'2019-Dec23-27'!$A$31:$AG$58</definedName>
    <definedName function="false" hidden="false" localSheetId="9" name="_xlnm.Print_Area" vbProcedure="false">'2K EM'!$A$2:$AG$34</definedName>
    <definedName function="false" hidden="false" localSheetId="6" name="_xlnm.Print_Area" vbProcedure="false">'may-sum'!#ref!</definedName>
    <definedName function="false" hidden="false" localSheetId="7" name="_xlnm.Print_Area" vbProcedure="false">summary!#ref!</definedName>
    <definedName function="false" hidden="false" localSheetId="8" name="_xlnm.Print_Area" vbProcedure="false">summary!#ref!</definedName>
    <definedName function="false" hidden="false" localSheetId="18" name="_xlnm.Print_Area" vbProcedure="false">summary!#ref!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<sst xmlns="http://schemas.openxmlformats.org/spreadsheetml/2006/main" count="5230" uniqueCount="1128">
  <si>
    <t xml:space="preserve">CO. NAME: TOSHCO INC</t>
  </si>
  <si>
    <t xml:space="preserve">Petty Cash </t>
  </si>
  <si>
    <t xml:space="preserve">For the Month Ended: January 2019</t>
  </si>
  <si>
    <t xml:space="preserve">6223-2</t>
  </si>
  <si>
    <t xml:space="preserve">6102-3</t>
  </si>
  <si>
    <t xml:space="preserve">Date</t>
  </si>
  <si>
    <t xml:space="preserve">PCV Number</t>
  </si>
  <si>
    <t xml:space="preserve">Payee</t>
  </si>
  <si>
    <t xml:space="preserve">TIN</t>
  </si>
  <si>
    <t xml:space="preserve">Address</t>
  </si>
  <si>
    <t xml:space="preserve">Invoice Number</t>
  </si>
  <si>
    <t xml:space="preserve">Particulars</t>
  </si>
  <si>
    <t xml:space="preserve">Invalid</t>
  </si>
  <si>
    <t xml:space="preserve">VAT Zero-Rated</t>
  </si>
  <si>
    <t xml:space="preserve">VAT Exempt</t>
  </si>
  <si>
    <t xml:space="preserve">VAT 12%</t>
  </si>
  <si>
    <t xml:space="preserve">EWT Rate</t>
  </si>
  <si>
    <t xml:space="preserve">Net of VAT</t>
  </si>
  <si>
    <t xml:space="preserve">Input VAT</t>
  </si>
  <si>
    <t xml:space="preserve">EWT</t>
  </si>
  <si>
    <t xml:space="preserve">RAW MATS FOOD</t>
  </si>
  <si>
    <t xml:space="preserve">RAW MATS BEVERAGES</t>
  </si>
  <si>
    <t xml:space="preserve">CLEANING </t>
  </si>
  <si>
    <t xml:space="preserve">PACKAGING</t>
  </si>
  <si>
    <t xml:space="preserve">OFFICE SUPPLIES</t>
  </si>
  <si>
    <t xml:space="preserve">GUEST SUPPLIES</t>
  </si>
  <si>
    <t xml:space="preserve">DECORS</t>
  </si>
  <si>
    <t xml:space="preserve">MEDICAL SUPPLIES</t>
  </si>
  <si>
    <t xml:space="preserve">WARES AND UTENSILS</t>
  </si>
  <si>
    <t xml:space="preserve">REPAIRS AND MAINTENANCE</t>
  </si>
  <si>
    <t xml:space="preserve">PHOTOCOPY</t>
  </si>
  <si>
    <t xml:space="preserve">TRANSPO</t>
  </si>
  <si>
    <t xml:space="preserve">SALARIES AND WAGES</t>
  </si>
  <si>
    <t xml:space="preserve">MARKETING</t>
  </si>
  <si>
    <t xml:space="preserve">MISC</t>
  </si>
  <si>
    <t xml:space="preserve">EMP MEAL</t>
  </si>
  <si>
    <t xml:space="preserve">Petty Cash</t>
  </si>
  <si>
    <t xml:space="preserve">Rustans Supercenters Inc</t>
  </si>
  <si>
    <t xml:space="preserve">201-160-401-002</t>
  </si>
  <si>
    <t xml:space="preserve">Valero St Makati City</t>
  </si>
  <si>
    <t xml:space="preserve">Fresh Milk,Cream Cheese</t>
  </si>
  <si>
    <t xml:space="preserve">ASC Enterprises Inc</t>
  </si>
  <si>
    <t xml:space="preserve">000-080-595-000</t>
  </si>
  <si>
    <t xml:space="preserve">Sta Mesa Manila</t>
  </si>
  <si>
    <t xml:space="preserve">Tube Ice</t>
  </si>
  <si>
    <t xml:space="preserve">The Landmark Corporation</t>
  </si>
  <si>
    <t xml:space="preserve">000-148-285-000</t>
  </si>
  <si>
    <t xml:space="preserve">Makati City</t>
  </si>
  <si>
    <t xml:space="preserve">Anchovies,Sardines,Baking Powder</t>
  </si>
  <si>
    <t xml:space="preserve">Camote</t>
  </si>
  <si>
    <t xml:space="preserve">Earles Delicatessen</t>
  </si>
  <si>
    <t xml:space="preserve">213-575-918-005</t>
  </si>
  <si>
    <t xml:space="preserve">Gil Puyat Makati</t>
  </si>
  <si>
    <t xml:space="preserve">BF Ham,Smoke Bavarian</t>
  </si>
  <si>
    <t xml:space="preserve">Evarlies Meatshop</t>
  </si>
  <si>
    <t xml:space="preserve">139-599-310-000</t>
  </si>
  <si>
    <t xml:space="preserve">Marikina City</t>
  </si>
  <si>
    <t xml:space="preserve">Pork Ribs,Hungarian Sausage,Bacon</t>
  </si>
  <si>
    <t xml:space="preserve">Angelo Sanchez</t>
  </si>
  <si>
    <t xml:space="preserve">Transpo purchased kitchen stocks</t>
  </si>
  <si>
    <t xml:space="preserve">Makati Public Market</t>
  </si>
  <si>
    <t xml:space="preserve">Rice</t>
  </si>
  <si>
    <t xml:space="preserve">Glenn Biarcal</t>
  </si>
  <si>
    <t xml:space="preserve">Transpo purchased Rice</t>
  </si>
  <si>
    <t xml:space="preserve">Chicken Breast Fillet</t>
  </si>
  <si>
    <t xml:space="preserve">Abmarac Corporation</t>
  </si>
  <si>
    <t xml:space="preserve">006-748-072-000</t>
  </si>
  <si>
    <t xml:space="preserve">Quezon City</t>
  </si>
  <si>
    <t xml:space="preserve">Hot Sauce</t>
  </si>
  <si>
    <t xml:space="preserve">Lettuce</t>
  </si>
  <si>
    <t xml:space="preserve">Molo Wrapper,Chream Cheese,Cheddar Cheese</t>
  </si>
  <si>
    <t xml:space="preserve">Cucumber</t>
  </si>
  <si>
    <t xml:space="preserve">Parmesan Cheese,Garlic Longganiza,Cream Cheese</t>
  </si>
  <si>
    <t xml:space="preserve">Tomato,Dill</t>
  </si>
  <si>
    <t xml:space="preserve">Tosh Cafe</t>
  </si>
  <si>
    <t xml:space="preserve">Cakes</t>
  </si>
  <si>
    <t xml:space="preserve">Transpo pick up cakes </t>
  </si>
  <si>
    <t xml:space="preserve">Corn Oil,Tidbits,Green Peas</t>
  </si>
  <si>
    <t xml:space="preserve">Lettuce,Camote</t>
  </si>
  <si>
    <t xml:space="preserve">BBQ Stick </t>
  </si>
  <si>
    <t xml:space="preserve">Sozo Exousia Inc</t>
  </si>
  <si>
    <t xml:space="preserve">0006-801-328-000</t>
  </si>
  <si>
    <t xml:space="preserve">Bagumbayan Quezon City</t>
  </si>
  <si>
    <t xml:space="preserve">Brioche Bread</t>
  </si>
  <si>
    <t xml:space="preserve">Ideal spag., bread crumbs,cheese powder, black olives &amp; etc</t>
  </si>
  <si>
    <t xml:space="preserve">Pear &amp; onions</t>
  </si>
  <si>
    <t xml:space="preserve">Egg</t>
  </si>
  <si>
    <t xml:space="preserve">Cucumber &amp; tomato</t>
  </si>
  <si>
    <t xml:space="preserve">Cream cheese, corn oil, flour, wanton, &amp; etc</t>
  </si>
  <si>
    <t xml:space="preserve">Cocoa Powder,Sugar</t>
  </si>
  <si>
    <t xml:space="preserve">Pork Ribs,Bacon bits</t>
  </si>
  <si>
    <t xml:space="preserve">Grenadine syrup</t>
  </si>
  <si>
    <t xml:space="preserve">Fresh milk, hot cake mix, bread flour &amp; etc.</t>
  </si>
  <si>
    <t xml:space="preserve">Magnolia flour &amp; buter</t>
  </si>
  <si>
    <t xml:space="preserve">White onions, beans &amp; tomato</t>
  </si>
  <si>
    <t xml:space="preserve">Sardines, bread crumbs, spag sauce &amp; etc.</t>
  </si>
  <si>
    <t xml:space="preserve">White sugar</t>
  </si>
  <si>
    <t xml:space="preserve">Food Zone Inc.</t>
  </si>
  <si>
    <t xml:space="preserve">004-846-011-000</t>
  </si>
  <si>
    <t xml:space="preserve">Mandaluyong City</t>
  </si>
  <si>
    <t xml:space="preserve">Pizza cheese</t>
  </si>
  <si>
    <t xml:space="preserve">Spaghetti, penne &amp; angel hair pasta</t>
  </si>
  <si>
    <t xml:space="preserve">Tosh Cafe Katipunan</t>
  </si>
  <si>
    <t xml:space="preserve">Katipunan, Q.C.</t>
  </si>
  <si>
    <t xml:space="preserve">Choco Caramel &amp; Peacan Cheesecake</t>
  </si>
  <si>
    <t xml:space="preserve">Office Warehouse, Inc</t>
  </si>
  <si>
    <t xml:space="preserve">200-492-462-008</t>
  </si>
  <si>
    <t xml:space="preserve">GF2 Paseo Center, Paseo de Roxas</t>
  </si>
  <si>
    <t xml:space="preserve">Celo tape &amp; correction tape</t>
  </si>
  <si>
    <t xml:space="preserve">Photocopy of doc for business permit</t>
  </si>
  <si>
    <t xml:space="preserve">Vicente Carag</t>
  </si>
  <si>
    <t xml:space="preserve">Tranpo c/o Lalamove delivey </t>
  </si>
  <si>
    <t xml:space="preserve">Transpo going to M'Kathys office</t>
  </si>
  <si>
    <t xml:space="preserve">Transpo going to Marikina</t>
  </si>
  <si>
    <t xml:space="preserve">SM Hypermarket </t>
  </si>
  <si>
    <t xml:space="preserve">209-609-185-000</t>
  </si>
  <si>
    <t xml:space="preserve">SM Jazz Nicanor Garcia cor Jupiter</t>
  </si>
  <si>
    <t xml:space="preserve">Plastic Canister</t>
  </si>
  <si>
    <t xml:space="preserve">Transpo going to katipunan</t>
  </si>
  <si>
    <t xml:space="preserve">Spaghetti,Tokwa</t>
  </si>
  <si>
    <t xml:space="preserve">Baby Back Ribs,Mango</t>
  </si>
  <si>
    <t xml:space="preserve">Makati City Hall</t>
  </si>
  <si>
    <t xml:space="preserve">Extra Fund for Business Permit Renewal</t>
  </si>
  <si>
    <t xml:space="preserve">Smoked Bavarian</t>
  </si>
  <si>
    <t xml:space="preserve">Gabriel Atienza</t>
  </si>
  <si>
    <t xml:space="preserve">Extra Kitchen Staff</t>
  </si>
  <si>
    <t xml:space="preserve">Scissors</t>
  </si>
  <si>
    <t xml:space="preserve">Sugar, Baguette Bread</t>
  </si>
  <si>
    <t xml:space="preserve">Iodized Salt,Butter</t>
  </si>
  <si>
    <t xml:space="preserve">Trash Bag</t>
  </si>
  <si>
    <t xml:space="preserve">Transpo purchased Kitchen Stocks in Marikina</t>
  </si>
  <si>
    <t xml:space="preserve">Baby Back Ribs,Bacon,Hungarian Sausage</t>
  </si>
  <si>
    <t xml:space="preserve">Spaghetti,Pepperoni,Raisins,Choco Fudge,Chorizo</t>
  </si>
  <si>
    <t xml:space="preserve">Squash,Cabbage,Tomato,Sesame Seed</t>
  </si>
  <si>
    <t xml:space="preserve">Innovatronix Inc</t>
  </si>
  <si>
    <t xml:space="preserve">000-097-447-029</t>
  </si>
  <si>
    <t xml:space="preserve">Ayala Makati</t>
  </si>
  <si>
    <t xml:space="preserve">Photo Printing of Table Topper</t>
  </si>
  <si>
    <t xml:space="preserve">Spaghetti,Siomai Wrapper</t>
  </si>
  <si>
    <t xml:space="preserve">Camote,Potato</t>
  </si>
  <si>
    <t xml:space="preserve">Coffee Beans</t>
  </si>
  <si>
    <t xml:space="preserve">Transpo going to Guadalupe &amp; KCC Office</t>
  </si>
  <si>
    <t xml:space="preserve">Shah Bonn Jadd</t>
  </si>
  <si>
    <t xml:space="preserve">106-226-027-000</t>
  </si>
  <si>
    <t xml:space="preserve">Pizza Box,Paper Straw</t>
  </si>
  <si>
    <t xml:space="preserve">Grenadine,Calamansi Juice</t>
  </si>
  <si>
    <t xml:space="preserve">Abacus Book &amp; Card Corp</t>
  </si>
  <si>
    <t xml:space="preserve">000-299-299-136</t>
  </si>
  <si>
    <t xml:space="preserve">Ballpen Refill, Ribbon for POS Printer</t>
  </si>
  <si>
    <t xml:space="preserve">Joyc Dino</t>
  </si>
  <si>
    <t xml:space="preserve">Transpo &amp; Snack (Amaphil Seminar)</t>
  </si>
  <si>
    <t xml:space="preserve">Garlic Longaniza</t>
  </si>
  <si>
    <t xml:space="preserve">HDMF</t>
  </si>
  <si>
    <t xml:space="preserve">Pag-ibig Penalty</t>
  </si>
  <si>
    <t xml:space="preserve">Marie Sosa</t>
  </si>
  <si>
    <t xml:space="preserve">Transpo going to Pag-ibig Branch</t>
  </si>
  <si>
    <t xml:space="preserve">Spaghetti</t>
  </si>
  <si>
    <t xml:space="preserve">Joyce Dino</t>
  </si>
  <si>
    <t xml:space="preserve">Transpo going to Divisoria</t>
  </si>
  <si>
    <t xml:space="preserve">Chuan Hong Glassware</t>
  </si>
  <si>
    <t xml:space="preserve">106-268-748-000</t>
  </si>
  <si>
    <t xml:space="preserve">San Nicolas Manila</t>
  </si>
  <si>
    <t xml:space="preserve">Food Keeper</t>
  </si>
  <si>
    <t xml:space="preserve">Foodzone Inc</t>
  </si>
  <si>
    <t xml:space="preserve">004-746-011-000</t>
  </si>
  <si>
    <t xml:space="preserve">Pizza Cheese</t>
  </si>
  <si>
    <t xml:space="preserve">201-160-401-050</t>
  </si>
  <si>
    <t xml:space="preserve">Century Tuna</t>
  </si>
  <si>
    <t xml:space="preserve">Transpo going to Food Garage</t>
  </si>
  <si>
    <t xml:space="preserve">Bread Commissary Inc</t>
  </si>
  <si>
    <t xml:space="preserve">009-335-457-000</t>
  </si>
  <si>
    <t xml:space="preserve">Baguette Bread,Focaccia Bread,Broche Loaf</t>
  </si>
  <si>
    <t xml:space="preserve">Alaska Condensed,Graham</t>
  </si>
  <si>
    <t xml:space="preserve">Chicken</t>
  </si>
  <si>
    <t xml:space="preserve">Super Shopping Market Inc</t>
  </si>
  <si>
    <t xml:space="preserve">209-609-185-0039</t>
  </si>
  <si>
    <t xml:space="preserve">Annie Delos Reyes</t>
  </si>
  <si>
    <t xml:space="preserve">Extra Dining Staff</t>
  </si>
  <si>
    <t xml:space="preserve">Spaghetti,Elbow Macaroni,Penne</t>
  </si>
  <si>
    <t xml:space="preserve">Tosh Caffee</t>
  </si>
  <si>
    <t xml:space="preserve">Transpo purchased Cakes in Katipunan</t>
  </si>
  <si>
    <t xml:space="preserve">006-801-328-000</t>
  </si>
  <si>
    <t xml:space="preserve">Buffalo Sauce,Ceasar Dressing,Pesto Mix,Vinaigrette,ABS</t>
  </si>
  <si>
    <t xml:space="preserve">Baguette Bread</t>
  </si>
  <si>
    <t xml:space="preserve">Transpo purchased Kitchen Stocks </t>
  </si>
  <si>
    <t xml:space="preserve">Office Warehouse Inc</t>
  </si>
  <si>
    <t xml:space="preserve">Valero St Makati</t>
  </si>
  <si>
    <t xml:space="preserve">Scotch Tape,Inkcartridge,PCV</t>
  </si>
  <si>
    <t xml:space="preserve">Mackim Prints Inc</t>
  </si>
  <si>
    <t xml:space="preserve">210-972-656-002</t>
  </si>
  <si>
    <t xml:space="preserve">Tarpaulin Printing</t>
  </si>
  <si>
    <t xml:space="preserve">Transpo going to Advertisign for Tarpaulin Printing</t>
  </si>
  <si>
    <t xml:space="preserve">Spaghetti,Spaghetti Sauce,Cream Cheese,chorizo</t>
  </si>
  <si>
    <t xml:space="preserve">Sugar Beets</t>
  </si>
  <si>
    <t xml:space="preserve">Prepared by: Marie Sosa</t>
  </si>
  <si>
    <t xml:space="preserve">For the Month Ended: February 2019</t>
  </si>
  <si>
    <t xml:space="preserve">Pork Ribs,Bacon</t>
  </si>
  <si>
    <t xml:space="preserve">Newtech Pest Control</t>
  </si>
  <si>
    <t xml:space="preserve">230-403-792-000</t>
  </si>
  <si>
    <t xml:space="preserve">Taguig City</t>
  </si>
  <si>
    <t xml:space="preserve">Pest Control Services</t>
  </si>
  <si>
    <t xml:space="preserve">Spaghetti,Onion White</t>
  </si>
  <si>
    <t xml:space="preserve">Transpo going to KCC office for check signing</t>
  </si>
  <si>
    <t xml:space="preserve">Spaghetti,Elbow Macaroni,Chooey Choco</t>
  </si>
  <si>
    <t xml:space="preserve">Ripe Mango</t>
  </si>
  <si>
    <t xml:space="preserve">Capri Diced Tomato,Sardines,Cream Cheese</t>
  </si>
  <si>
    <t xml:space="preserve">6 days Extra Dining Staff</t>
  </si>
  <si>
    <t xml:space="preserve">Dimax Distribution Enterprise</t>
  </si>
  <si>
    <t xml:space="preserve">104-194-467-001</t>
  </si>
  <si>
    <t xml:space="preserve">Liguine Pasta,Garlic Longaniza,Siomai Wrapper</t>
  </si>
  <si>
    <t xml:space="preserve">Transpo purchased kitchen stock in Marikina</t>
  </si>
  <si>
    <t xml:space="preserve">213-575-918-000</t>
  </si>
  <si>
    <t xml:space="preserve">Black Forest Ham</t>
  </si>
  <si>
    <t xml:space="preserve">Transpo purchased Cake</t>
  </si>
  <si>
    <t xml:space="preserve">Assumpta Textile</t>
  </si>
  <si>
    <t xml:space="preserve">205-082-731-000</t>
  </si>
  <si>
    <t xml:space="preserve">Tondo Manila</t>
  </si>
  <si>
    <t xml:space="preserve">Table Cloth for Skirting</t>
  </si>
  <si>
    <t xml:space="preserve">Chary Siony Gen Merch</t>
  </si>
  <si>
    <t xml:space="preserve">103-890-574-001</t>
  </si>
  <si>
    <t xml:space="preserve">Towel</t>
  </si>
  <si>
    <t xml:space="preserve">Chef Agui</t>
  </si>
  <si>
    <t xml:space="preserve">Micro Green</t>
  </si>
  <si>
    <t xml:space="preserve">Del Monte Tidbits,Grenadine</t>
  </si>
  <si>
    <t xml:space="preserve">Transpo going to KCC office</t>
  </si>
  <si>
    <t xml:space="preserve">Broas,Spaghetti,Graham,Penne</t>
  </si>
  <si>
    <t xml:space="preserve">Cabbage,Ginger,Tomato,Camote</t>
  </si>
  <si>
    <t xml:space="preserve">Pineapple Tidbits</t>
  </si>
  <si>
    <t xml:space="preserve">Brown Tissue</t>
  </si>
  <si>
    <t xml:space="preserve">Lambprint Advertising Services</t>
  </si>
  <si>
    <t xml:space="preserve">189-049-864-000</t>
  </si>
  <si>
    <t xml:space="preserve">Sintra Board</t>
  </si>
  <si>
    <t xml:space="preserve">Bond Paper</t>
  </si>
  <si>
    <t xml:space="preserve">Transpo going to Guadalupe</t>
  </si>
  <si>
    <t xml:space="preserve">Transpo going to Harrys</t>
  </si>
  <si>
    <t xml:space="preserve">Super 8 Grocery Warehouse</t>
  </si>
  <si>
    <t xml:space="preserve">221-693-893-017</t>
  </si>
  <si>
    <t xml:space="preserve">Table Napkin</t>
  </si>
  <si>
    <t xml:space="preserve">Shah-Bonn Jadd</t>
  </si>
  <si>
    <t xml:space="preserve">Canester</t>
  </si>
  <si>
    <t xml:space="preserve">Harrys Liquor Mart</t>
  </si>
  <si>
    <t xml:space="preserve">101-703-221-000</t>
  </si>
  <si>
    <t xml:space="preserve">Pasay City</t>
  </si>
  <si>
    <t xml:space="preserve">Wine</t>
  </si>
  <si>
    <t xml:space="preserve">Lettuce,Tanglad</t>
  </si>
  <si>
    <t xml:space="preserve">Baguette Bread,Molo Wrapper</t>
  </si>
  <si>
    <t xml:space="preserve">Genberz Select Food Inc</t>
  </si>
  <si>
    <t xml:space="preserve">009-493-920-000</t>
  </si>
  <si>
    <t xml:space="preserve">Pork Ribs</t>
  </si>
  <si>
    <t xml:space="preserve">Brown Sugar,Cherry Tomato</t>
  </si>
  <si>
    <t xml:space="preserve">Transpo purchased kitchen stocks in Commissary</t>
  </si>
  <si>
    <t xml:space="preserve">Fresh Milk</t>
  </si>
  <si>
    <t xml:space="preserve">Bigasan Talipapa</t>
  </si>
  <si>
    <t xml:space="preserve">301-456-854-000</t>
  </si>
  <si>
    <t xml:space="preserve">Novaliches Quezon City</t>
  </si>
  <si>
    <t xml:space="preserve">Canester CP750</t>
  </si>
  <si>
    <t xml:space="preserve">Crepe Paper,Inkcartridge</t>
  </si>
  <si>
    <t xml:space="preserve">SM Supercenter</t>
  </si>
  <si>
    <t xml:space="preserve">006-324-896-032</t>
  </si>
  <si>
    <t xml:space="preserve">Bacoor Cavite</t>
  </si>
  <si>
    <t xml:space="preserve">Scented Candle</t>
  </si>
  <si>
    <t xml:space="preserve">Extra Dining Staff (1day)</t>
  </si>
  <si>
    <t xml:space="preserve">Dona Elena,Liver Spread,White Oinion</t>
  </si>
  <si>
    <t xml:space="preserve">District 2 Quezon City</t>
  </si>
  <si>
    <t xml:space="preserve">Hi Ball Glass</t>
  </si>
  <si>
    <t xml:space="preserve">Pin Silver,Thumbtacks</t>
  </si>
  <si>
    <t xml:space="preserve">Transpo from Landmark to Valero</t>
  </si>
  <si>
    <t xml:space="preserve">Transpo going to Commissary</t>
  </si>
  <si>
    <t xml:space="preserve">Espresso Blend</t>
  </si>
  <si>
    <t xml:space="preserve">Jeff Villanueva</t>
  </si>
  <si>
    <t xml:space="preserve">Extra Kitchen Staff (2days)</t>
  </si>
  <si>
    <t xml:space="preserve">Fresh Eggs,Ripe Mango</t>
  </si>
  <si>
    <t xml:space="preserve">Molo Wrapper</t>
  </si>
  <si>
    <t xml:space="preserve">Lemonada</t>
  </si>
  <si>
    <t xml:space="preserve">Creamer</t>
  </si>
  <si>
    <t xml:space="preserve">Ketchup,Parsley</t>
  </si>
  <si>
    <t xml:space="preserve">Bagumbayan QC</t>
  </si>
  <si>
    <t xml:space="preserve">Foccacia Bread</t>
  </si>
  <si>
    <t xml:space="preserve">Camille Espinosa</t>
  </si>
  <si>
    <t xml:space="preserve">Transportify</t>
  </si>
  <si>
    <t xml:space="preserve">Catering Transpo</t>
  </si>
  <si>
    <t xml:space="preserve">Tol Gate</t>
  </si>
  <si>
    <t xml:space="preserve">2 way tol gate (for catering services)</t>
  </si>
  <si>
    <t xml:space="preserve">Parking Fee for Catering Services</t>
  </si>
  <si>
    <t xml:space="preserve">Transpo purchased Cakes</t>
  </si>
  <si>
    <t xml:space="preserve">Penne Pasta,Liguine,Spag Sauce</t>
  </si>
  <si>
    <t xml:space="preserve">Cherry Tomato,Parsley</t>
  </si>
  <si>
    <t xml:space="preserve">Ayala Center</t>
  </si>
  <si>
    <t xml:space="preserve">Photocopy of POP's</t>
  </si>
  <si>
    <t xml:space="preserve">Plastic Labo</t>
  </si>
  <si>
    <t xml:space="preserve">J.Co Donuts</t>
  </si>
  <si>
    <t xml:space="preserve">008-043-737-027</t>
  </si>
  <si>
    <t xml:space="preserve">Complimentary Food for TOSHCO Staff (Noted by VCC)</t>
  </si>
  <si>
    <t xml:space="preserve">Black Forest Ham.Bavarian Sausage</t>
  </si>
  <si>
    <t xml:space="preserve">Bacon,Baby back Ribs</t>
  </si>
  <si>
    <t xml:space="preserve">Transpo purchased kitchen stocks in Marikina</t>
  </si>
  <si>
    <t xml:space="preserve">SM Hypermarket</t>
  </si>
  <si>
    <t xml:space="preserve">209-609-182-039</t>
  </si>
  <si>
    <t xml:space="preserve">Spaghetti Pasta</t>
  </si>
  <si>
    <t xml:space="preserve">Rustan Supermarket Fresh</t>
  </si>
  <si>
    <t xml:space="preserve">Spaghetti Sauce,Heritage Cheese</t>
  </si>
  <si>
    <t xml:space="preserve">Black Pepper,Breadcrumbs</t>
  </si>
  <si>
    <t xml:space="preserve">Micro Greens</t>
  </si>
  <si>
    <t xml:space="preserve">Chorizo,Linguine Pasta,Penne,Elbow Macaroni,Angel Hair</t>
  </si>
  <si>
    <t xml:space="preserve">Potato,Camote,Arugula</t>
  </si>
  <si>
    <t xml:space="preserve">Green Peas,Garlic Longaniza,Bacon,Pomace,Olives</t>
  </si>
  <si>
    <t xml:space="preserve">Cherry Tomato, Cabbage</t>
  </si>
  <si>
    <t xml:space="preserve">For the Month Ended: March 2019</t>
  </si>
  <si>
    <t xml:space="preserve">Breadcrumbs</t>
  </si>
  <si>
    <t xml:space="preserve">Almas Cold Cuts Store</t>
  </si>
  <si>
    <t xml:space="preserve">235-048-461-000</t>
  </si>
  <si>
    <t xml:space="preserve">Mozzarella Cheese</t>
  </si>
  <si>
    <t xml:space="preserve">Transpo purchased cheese in Marikina</t>
  </si>
  <si>
    <t xml:space="preserve">Scotch Tape,Ink Cartridge</t>
  </si>
  <si>
    <t xml:space="preserve">Ripe Mango, Tomato</t>
  </si>
  <si>
    <t xml:space="preserve">BR-Tri Sweets Inc</t>
  </si>
  <si>
    <t xml:space="preserve">008-385-248-000</t>
  </si>
  <si>
    <t xml:space="preserve">Ciabatta Bread</t>
  </si>
  <si>
    <t xml:space="preserve">Garlic Longaniza,Spaghetti,</t>
  </si>
  <si>
    <t xml:space="preserve">Cabbage,Cucumber,Sugar Beets</t>
  </si>
  <si>
    <t xml:space="preserve">Eco Bag</t>
  </si>
  <si>
    <t xml:space="preserve">Taxi fare from Landmark to Valero</t>
  </si>
  <si>
    <t xml:space="preserve">Ministop</t>
  </si>
  <si>
    <t xml:space="preserve">477-928-673-004</t>
  </si>
  <si>
    <t xml:space="preserve">Valero Makati</t>
  </si>
  <si>
    <t xml:space="preserve">Tang Mango Juice for Picasso Catering</t>
  </si>
  <si>
    <t xml:space="preserve">209-809-185-000</t>
  </si>
  <si>
    <t xml:space="preserve">Quezo City</t>
  </si>
  <si>
    <t xml:space="preserve">Mozza Cheese</t>
  </si>
  <si>
    <t xml:space="preserve">Penne &amp; Linguine Pasta</t>
  </si>
  <si>
    <t xml:space="preserve">Mercury Drug Store</t>
  </si>
  <si>
    <t xml:space="preserve">00-388-474-486</t>
  </si>
  <si>
    <t xml:space="preserve">209-609-185-005</t>
  </si>
  <si>
    <t xml:space="preserve">Fresh Milk,Cream Dory,All Purpose Cream,Pineapple Tidbits &amp; others</t>
  </si>
  <si>
    <t xml:space="preserve">Transpo pick up kitchen stocks in Commissary</t>
  </si>
  <si>
    <t xml:space="preserve">Transpo going to MOA purchased kitchen stocks</t>
  </si>
  <si>
    <t xml:space="preserve">ACE Hardware Phil Inc</t>
  </si>
  <si>
    <t xml:space="preserve">200-035-311-017</t>
  </si>
  <si>
    <t xml:space="preserve">Ayal Center Makati City</t>
  </si>
  <si>
    <t xml:space="preserve">Expandable Tie</t>
  </si>
  <si>
    <t xml:space="preserve">Condensed Milk,Graham,Linguine Pasta,Nestle Cream</t>
  </si>
  <si>
    <t xml:space="preserve">Red &amp; Green Bellpepper</t>
  </si>
  <si>
    <t xml:space="preserve">Belong Enterprise</t>
  </si>
  <si>
    <t xml:space="preserve">180-192-125-001</t>
  </si>
  <si>
    <t xml:space="preserve">Tang Mango Juice</t>
  </si>
  <si>
    <t xml:space="preserve">Mango Juice</t>
  </si>
  <si>
    <t xml:space="preserve">Cornstarch,American Heritage</t>
  </si>
  <si>
    <t xml:space="preserve">White Onion,Dory Fish</t>
  </si>
  <si>
    <t xml:space="preserve">Rosette Alcoy</t>
  </si>
  <si>
    <t xml:space="preserve">Extra Dining Staff (1day w/ OT)</t>
  </si>
  <si>
    <t xml:space="preserve">Mark Angelo Gan</t>
  </si>
  <si>
    <t xml:space="preserve">ECVLS Foods</t>
  </si>
  <si>
    <t xml:space="preserve">137-518-914-000</t>
  </si>
  <si>
    <t xml:space="preserve">Meals c/o Joyce Dino</t>
  </si>
  <si>
    <t xml:space="preserve">Ground Black Pepper</t>
  </si>
  <si>
    <t xml:space="preserve">Sardines,Tofu</t>
  </si>
  <si>
    <t xml:space="preserve">Native Tomato,Lettuce,Smoked Bangus</t>
  </si>
  <si>
    <t xml:space="preserve">Extra Dining Staff (1day w/ 2 hrs OT)</t>
  </si>
  <si>
    <t xml:space="preserve">Extra Dining Staff (1day w/ 3 hrs OT)</t>
  </si>
  <si>
    <t xml:space="preserve">Extra Dining Staff (1 day)</t>
  </si>
  <si>
    <t xml:space="preserve">Sardines</t>
  </si>
  <si>
    <t xml:space="preserve">Transpo going to Tosh Moa returned Hanging Tender</t>
  </si>
  <si>
    <t xml:space="preserve">Spaghetti Pasta, Bacon</t>
  </si>
  <si>
    <t xml:space="preserve">Fettu Pasta,Fresh milk,Heritage Cheese</t>
  </si>
  <si>
    <t xml:space="preserve">Transpo going to Tosh Cafe</t>
  </si>
  <si>
    <t xml:space="preserve">Energizer Battery</t>
  </si>
  <si>
    <t xml:space="preserve">Fudge Cream,Paprika,Cury Powder,Spaghetti</t>
  </si>
  <si>
    <t xml:space="preserve">Tomato, Oregano Powder</t>
  </si>
  <si>
    <t xml:space="preserve">Baguette Bread,Heritage Cheese</t>
  </si>
  <si>
    <t xml:space="preserve">San Roque Marikina</t>
  </si>
  <si>
    <t xml:space="preserve">Bacon</t>
  </si>
  <si>
    <t xml:space="preserve">Basil,Arugula</t>
  </si>
  <si>
    <t xml:space="preserve">Cherry Tmato &amp; Camote</t>
  </si>
  <si>
    <t xml:space="preserve">Spaghetti &amp; Chicken</t>
  </si>
  <si>
    <t xml:space="preserve">Transpo going to KCC office for Check signing</t>
  </si>
  <si>
    <t xml:space="preserve">Innovatronix Incorporated</t>
  </si>
  <si>
    <t xml:space="preserve">Printing of Table Topper</t>
  </si>
  <si>
    <t xml:space="preserve">Chef Irene Enriquez</t>
  </si>
  <si>
    <t xml:space="preserve">3 days Duty (Basic Rate &amp; SC)</t>
  </si>
  <si>
    <t xml:space="preserve">3 days Transpo Allowance</t>
  </si>
  <si>
    <t xml:space="preserve">Linguine Pasta,Penne,Chicken Thigh,Garlic Powder</t>
  </si>
  <si>
    <t xml:space="preserve">Pepperoni</t>
  </si>
  <si>
    <t xml:space="preserve">Niyog for EM</t>
  </si>
  <si>
    <t xml:space="preserve">Ripe Mango </t>
  </si>
  <si>
    <t xml:space="preserve">MK Kitchen Equipment</t>
  </si>
  <si>
    <t xml:space="preserve">222-810-003-005</t>
  </si>
  <si>
    <t xml:space="preserve">Cartimar Pasay City</t>
  </si>
  <si>
    <t xml:space="preserve">Kitchen Mask,Tray,Strainer,Ketchup Bottle</t>
  </si>
  <si>
    <t xml:space="preserve">Transpo going to MK Kitchen purchased  Kitchenwares</t>
  </si>
  <si>
    <t xml:space="preserve">Vic &amp; Baby Vegetable Dealer</t>
  </si>
  <si>
    <t xml:space="preserve">212-868-741-000</t>
  </si>
  <si>
    <t xml:space="preserve">Guadalupe Makati</t>
  </si>
  <si>
    <t xml:space="preserve">Extra Kitceh Staff (2days-Mar 14-15)</t>
  </si>
  <si>
    <t xml:space="preserve">French Baguette,Sour Dough,Focassia</t>
  </si>
  <si>
    <t xml:space="preserve">Transpo purchased Bread in Marikina</t>
  </si>
  <si>
    <t xml:space="preserve">Spaghetti,Mushroom,Graham,Sardines</t>
  </si>
  <si>
    <t xml:space="preserve">Banana Lacatan</t>
  </si>
  <si>
    <t xml:space="preserve">Malaya Lumber &amp; Construction Supply</t>
  </si>
  <si>
    <t xml:space="preserve">000-164-259-000</t>
  </si>
  <si>
    <t xml:space="preserve">Poblacion Makati</t>
  </si>
  <si>
    <t xml:space="preserve">Sand Papper, Elastoseal</t>
  </si>
  <si>
    <t xml:space="preserve">200-492-482-008</t>
  </si>
  <si>
    <t xml:space="preserve">Permanent Marker</t>
  </si>
  <si>
    <t xml:space="preserve">Shah-Bonn Jadd Gen Merchandise</t>
  </si>
  <si>
    <t xml:space="preserve">Paper Straw,Canester,Hand Gloves</t>
  </si>
  <si>
    <t xml:space="preserve">Glenn Biarcal </t>
  </si>
  <si>
    <t xml:space="preserve">Transpo going to KCC</t>
  </si>
  <si>
    <t xml:space="preserve">Potato (purchased @ dry market)</t>
  </si>
  <si>
    <t xml:space="preserve">Cake</t>
  </si>
  <si>
    <t xml:space="preserve">Transpo going to Tosh Katipunan</t>
  </si>
  <si>
    <t xml:space="preserve">Tang Mango</t>
  </si>
  <si>
    <t xml:space="preserve">Carbon Paper</t>
  </si>
  <si>
    <t xml:space="preserve">WaterJug</t>
  </si>
  <si>
    <t xml:space="preserve">Dory Fish,Chicken Fillet,Lettuce,Cucumber,Cherry Tomato</t>
  </si>
  <si>
    <t xml:space="preserve">Cream Cheese,Oreo Vanilla, Broas</t>
  </si>
  <si>
    <t xml:space="preserve">Transpo going to Harrys Liquor Mart</t>
  </si>
  <si>
    <t xml:space="preserve">Harry's Liquor Mart</t>
  </si>
  <si>
    <t xml:space="preserve">Grenadine</t>
  </si>
  <si>
    <t xml:space="preserve">Elbow Macaroni,Cheddar Cheese</t>
  </si>
  <si>
    <t xml:space="preserve">Extra Dining Staff (2days)</t>
  </si>
  <si>
    <t xml:space="preserve">Molo Wrapper,Condensed Milk</t>
  </si>
  <si>
    <t xml:space="preserve">Ink Cartridge,Masking Tape,Ballpen</t>
  </si>
  <si>
    <t xml:space="preserve">Red &amp; Green Bell Pepper</t>
  </si>
  <si>
    <t xml:space="preserve">Cheese,Loaf Bread</t>
  </si>
  <si>
    <t xml:space="preserve">Extra Kitchen Staff (2 days)</t>
  </si>
  <si>
    <t xml:space="preserve">Jeffrey Villanueva</t>
  </si>
  <si>
    <t xml:space="preserve">Tokwa</t>
  </si>
  <si>
    <t xml:space="preserve">Tomato</t>
  </si>
  <si>
    <t xml:space="preserve">Newtech Pest Control Trading</t>
  </si>
  <si>
    <t xml:space="preserve">Central Signal Village Taguig City</t>
  </si>
  <si>
    <t xml:space="preserve">White Onion</t>
  </si>
  <si>
    <t xml:space="preserve">Pepperoni,molo Wrapper</t>
  </si>
  <si>
    <t xml:space="preserve">Mocro Green</t>
  </si>
  <si>
    <t xml:space="preserve">Transpo going to Marikina purchased Bacon</t>
  </si>
  <si>
    <t xml:space="preserve">Black Forest Ham, Smoked Bavarian</t>
  </si>
  <si>
    <t xml:space="preserve">Extra Kitchen Helper</t>
  </si>
  <si>
    <t xml:space="preserve">Black Pepper,APC,Condensed Milk</t>
  </si>
  <si>
    <t xml:space="preserve">Trasnpo purchased cakes</t>
  </si>
  <si>
    <t xml:space="preserve">Ace Hardware Philippines</t>
  </si>
  <si>
    <t xml:space="preserve">Flourescent Light,Flexible Hose</t>
  </si>
  <si>
    <t xml:space="preserve">Broas,Cream Cheese,Graham</t>
  </si>
  <si>
    <t xml:space="preserve">National Book Store inc</t>
  </si>
  <si>
    <t xml:space="preserve">000-325-972-048</t>
  </si>
  <si>
    <t xml:space="preserve">Ayala Makati City</t>
  </si>
  <si>
    <t xml:space="preserve">Ribbon &amp; Number Balloon</t>
  </si>
  <si>
    <t xml:space="preserve">Celebration Party Central</t>
  </si>
  <si>
    <t xml:space="preserve">007-313-203-005</t>
  </si>
  <si>
    <t xml:space="preserve">Metalic Balloon</t>
  </si>
  <si>
    <t xml:space="preserve">Transpo going to Landmark</t>
  </si>
  <si>
    <t xml:space="preserve">00-097-447-029</t>
  </si>
  <si>
    <t xml:space="preserve">Photo printing of POP's</t>
  </si>
  <si>
    <t xml:space="preserve">Extra Dining Staff w/ 1 hr OT</t>
  </si>
  <si>
    <t xml:space="preserve">Extra Dining Staff </t>
  </si>
  <si>
    <t xml:space="preserve">All Purpose Flour</t>
  </si>
  <si>
    <t xml:space="preserve">Sardines,Demi Glace</t>
  </si>
  <si>
    <t xml:space="preserve">Consolidated Global Imports Inc</t>
  </si>
  <si>
    <t xml:space="preserve">219-294-991-331</t>
  </si>
  <si>
    <t xml:space="preserve">Tube ice</t>
  </si>
  <si>
    <t xml:space="preserve">Grenadine,Island Mixer</t>
  </si>
  <si>
    <t xml:space="preserve">Glade Scents</t>
  </si>
  <si>
    <t xml:space="preserve">Cheese,Bread Flour,Mayonnaise</t>
  </si>
  <si>
    <t xml:space="preserve">Scotch Tape</t>
  </si>
  <si>
    <t xml:space="preserve">Alcohol</t>
  </si>
  <si>
    <t xml:space="preserve">Crispy Fry,Breadcrumbs</t>
  </si>
  <si>
    <t xml:space="preserve">For the Month Ended:April 2019</t>
  </si>
  <si>
    <t xml:space="preserve">Black Olives </t>
  </si>
  <si>
    <t xml:space="preserve">White Wine</t>
  </si>
  <si>
    <t xml:space="preserve">Transpo purchased wine</t>
  </si>
  <si>
    <t xml:space="preserve">Taxi Fare going to Mam Aimee</t>
  </si>
  <si>
    <t xml:space="preserve">Penne Pasta,Elbow Macaroni,Century Tuna,Tomato Paste,APC</t>
  </si>
  <si>
    <t xml:space="preserve">Pepperoni,Vinegar,Chorizo,Cranberies,Raisin</t>
  </si>
  <si>
    <t xml:space="preserve">French Beans,Tomato,Dill</t>
  </si>
  <si>
    <t xml:space="preserve">Check Voucher,Ballpen,Folder</t>
  </si>
  <si>
    <t xml:space="preserve">Bread Flour,Pinepple Tidbits</t>
  </si>
  <si>
    <t xml:space="preserve">BBQ Stick</t>
  </si>
  <si>
    <t xml:space="preserve">Condura Express Service Inc</t>
  </si>
  <si>
    <t xml:space="preserve">002-284-007-000</t>
  </si>
  <si>
    <t xml:space="preserve">ACU Cleaning</t>
  </si>
  <si>
    <t xml:space="preserve">Sugar,Cream Cheese</t>
  </si>
  <si>
    <t xml:space="preserve">Pag-ibig Fund</t>
  </si>
  <si>
    <t xml:space="preserve">Photocopy of HDMF Specimen Signiture</t>
  </si>
  <si>
    <t xml:space="preserve">Rana Bodega Sales Center</t>
  </si>
  <si>
    <t xml:space="preserve">100-065-841-000</t>
  </si>
  <si>
    <t xml:space="preserve">Makati Ave,Makati City</t>
  </si>
  <si>
    <t xml:space="preserve">Notary Fee of Secretary Cert.</t>
  </si>
  <si>
    <t xml:space="preserve">Photocopy of Articles of Inc.</t>
  </si>
  <si>
    <t xml:space="preserve">Transpo going to Pag-ibig Branch </t>
  </si>
  <si>
    <t xml:space="preserve">Bel Air Makati City</t>
  </si>
  <si>
    <t xml:space="preserve">Mountain Dew c/o Foodpanda order</t>
  </si>
  <si>
    <t xml:space="preserve">Easwest Bank</t>
  </si>
  <si>
    <t xml:space="preserve">Fake Money</t>
  </si>
  <si>
    <t xml:space="preserve">San Roque Marikina City</t>
  </si>
  <si>
    <t xml:space="preserve">Pork Ribs &amp; Bacon</t>
  </si>
  <si>
    <t xml:space="preserve">Paprika,Cinnamon,Molo Wrapper,Sardines</t>
  </si>
  <si>
    <t xml:space="preserve">Cherry Tomato,Orefano Powder</t>
  </si>
  <si>
    <t xml:space="preserve">1 day duty (March 21,2019)</t>
  </si>
  <si>
    <t xml:space="preserve">Transpo Allowance</t>
  </si>
  <si>
    <t xml:space="preserve">Camille Esponosa</t>
  </si>
  <si>
    <t xml:space="preserve">Transpo going to H.O &amp; Katipunan</t>
  </si>
  <si>
    <t xml:space="preserve">Lalamove</t>
  </si>
  <si>
    <t xml:space="preserve">ITR Document transfered by Alvin Cruz</t>
  </si>
  <si>
    <t xml:space="preserve">Smoked Bangus,Tomato</t>
  </si>
  <si>
    <t xml:space="preserve">Baking Powder,Confectionet Sugar</t>
  </si>
  <si>
    <t xml:space="preserve">Transpo going to Commissary to bring check payment</t>
  </si>
  <si>
    <t xml:space="preserve">VMZ Business Centre</t>
  </si>
  <si>
    <t xml:space="preserve">0050-650-153-000</t>
  </si>
  <si>
    <t xml:space="preserve">Guadalupe Makati City</t>
  </si>
  <si>
    <t xml:space="preserve">Ballpen Refill</t>
  </si>
  <si>
    <t xml:space="preserve">BF Ham &amp; Smoked Bavarian</t>
  </si>
  <si>
    <t xml:space="preserve">Continental Glassware</t>
  </si>
  <si>
    <t xml:space="preserve">109-002-563-000</t>
  </si>
  <si>
    <t xml:space="preserve">Transpo going to Makati City for for Business Permit 2nd Q Payment</t>
  </si>
  <si>
    <t xml:space="preserve">JB Mendoza</t>
  </si>
  <si>
    <t xml:space="preserve">Jeffrey Villnueva</t>
  </si>
  <si>
    <t xml:space="preserve">Extra Kitchen Staff (3days)</t>
  </si>
  <si>
    <t xml:space="preserve">Ace Hardware</t>
  </si>
  <si>
    <t xml:space="preserve">Switch,Electrical Tape</t>
  </si>
  <si>
    <t xml:space="preserve">Pepperoni,Garlic Longganiza</t>
  </si>
  <si>
    <t xml:space="preserve">POS Ribbon</t>
  </si>
  <si>
    <t xml:space="preserve">Penne &amp; Macaroni Pasta</t>
  </si>
  <si>
    <t xml:space="preserve">Rey Custodio</t>
  </si>
  <si>
    <t xml:space="preserve">Rewiring of Power Supply</t>
  </si>
  <si>
    <t xml:space="preserve">Transpo going to Marikina purchased kitchen stocks</t>
  </si>
  <si>
    <t xml:space="preserve">French Beans</t>
  </si>
  <si>
    <t xml:space="preserve">Capri Olives,Angel Hair,Spaghetti</t>
  </si>
  <si>
    <t xml:space="preserve">Pork Ribs,Bacon Bits</t>
  </si>
  <si>
    <t xml:space="preserve">Sinigang Mix (EM)</t>
  </si>
  <si>
    <t xml:space="preserve">Ace Hardware Phils., Inc</t>
  </si>
  <si>
    <t xml:space="preserve">200-035-311-021</t>
  </si>
  <si>
    <t xml:space="preserve">Bulb</t>
  </si>
  <si>
    <t xml:space="preserve">Solewater Marketing</t>
  </si>
  <si>
    <t xml:space="preserve">147-183-753-000</t>
  </si>
  <si>
    <t xml:space="preserve">Filter Housing</t>
  </si>
  <si>
    <t xml:space="preserve">Cayenne Powder,Pepperoni,Hotdog</t>
  </si>
  <si>
    <t xml:space="preserve">Cgeddar Cheese</t>
  </si>
  <si>
    <t xml:space="preserve">Camille Espinos</t>
  </si>
  <si>
    <t xml:space="preserve">Mr Quickie</t>
  </si>
  <si>
    <t xml:space="preserve">005-693-898-102</t>
  </si>
  <si>
    <t xml:space="preserve">Key Duplicate</t>
  </si>
  <si>
    <t xml:space="preserve">Elbow Macaroni</t>
  </si>
  <si>
    <t xml:space="preserve">Spaghetti,Garlic Longganiza,Vinegar,Soysauce</t>
  </si>
  <si>
    <t xml:space="preserve">For the Month Ended:May 2019</t>
  </si>
  <si>
    <t xml:space="preserve">Photocopy of P.O.</t>
  </si>
  <si>
    <t xml:space="preserve">139-599-310-00</t>
  </si>
  <si>
    <t xml:space="preserve">Transpo going going to Marikina</t>
  </si>
  <si>
    <t xml:space="preserve">Copy Paper,Scotch Tape,PCV</t>
  </si>
  <si>
    <t xml:space="preserve">Cranberries,Raisin,Molo Wrapper</t>
  </si>
  <si>
    <t xml:space="preserve">Smoked Bangus</t>
  </si>
  <si>
    <t xml:space="preserve">Plastic Twine</t>
  </si>
  <si>
    <t xml:space="preserve">Camote,White Onion</t>
  </si>
  <si>
    <t xml:space="preserve">Papperoni,Sardines</t>
  </si>
  <si>
    <t xml:space="preserve">Photocopy of Cashiers Report</t>
  </si>
  <si>
    <t xml:space="preserve">Garlic Longaniza,Curry powder,Tokwa,Oreo Vanilla</t>
  </si>
  <si>
    <t xml:space="preserve">Cherry Tomato</t>
  </si>
  <si>
    <t xml:space="preserve">Broas,Condensed Milk,Graham,Pepperoni</t>
  </si>
  <si>
    <t xml:space="preserve">Banana Lakatan</t>
  </si>
  <si>
    <t xml:space="preserve">Transpo going  to Marikina</t>
  </si>
  <si>
    <t xml:space="preserve">Smoked bavarian,Black Forest Ham</t>
  </si>
  <si>
    <t xml:space="preserve">Mercury Drug Corporation</t>
  </si>
  <si>
    <t xml:space="preserve">000-388-474-486</t>
  </si>
  <si>
    <t xml:space="preserve">White Sugar</t>
  </si>
  <si>
    <t xml:space="preserve">Sugar,Cheddar Cheese,Heritage Cheese</t>
  </si>
  <si>
    <t xml:space="preserve">Disposable Fork</t>
  </si>
  <si>
    <t xml:space="preserve">Molo Wrapper,Tokwa</t>
  </si>
  <si>
    <t xml:space="preserve">Transpo going to KCC office picked up Charlex Docs</t>
  </si>
  <si>
    <t xml:space="preserve">Transpo going to Charlex </t>
  </si>
  <si>
    <t xml:space="preserve">Tomato,Breadcrums,APC,Heritage Cheese</t>
  </si>
  <si>
    <t xml:space="preserve">Transpo charged for Documents transfered to Alvin Cruz</t>
  </si>
  <si>
    <t xml:space="preserve">Heritage Cheese</t>
  </si>
  <si>
    <t xml:space="preserve">Heritage Cheese,APC,Black Olives</t>
  </si>
  <si>
    <t xml:space="preserve">Ace Hardware Phil Inc</t>
  </si>
  <si>
    <t xml:space="preserve">National Bookstore Inc</t>
  </si>
  <si>
    <t xml:space="preserve">000-025-972-048</t>
  </si>
  <si>
    <t xml:space="preserve">Stock Cert. Plastic Envelope,Highlighter</t>
  </si>
  <si>
    <t xml:space="preserve">Ruel Hayagan</t>
  </si>
  <si>
    <t xml:space="preserve">Broas,Pepperoni,Condensed Milk</t>
  </si>
  <si>
    <t xml:space="preserve">Ink Cartridge</t>
  </si>
  <si>
    <t xml:space="preserve">Tang Orange for Picasso Catering</t>
  </si>
  <si>
    <t xml:space="preserve">Macan Printshop</t>
  </si>
  <si>
    <t xml:space="preserve">908-260-302-000</t>
  </si>
  <si>
    <t xml:space="preserve">Photocopy of GIS,Articles &amp; By Laws,FS</t>
  </si>
  <si>
    <t xml:space="preserve">Transpo going to Carag Law Office</t>
  </si>
  <si>
    <t xml:space="preserve">Spaghetti Pasta,Datu Puti,Kikoman,APC</t>
  </si>
  <si>
    <t xml:space="preserve">Cucumber,Sugar Beets</t>
  </si>
  <si>
    <t xml:space="preserve">Transpo going to Tosh MOA</t>
  </si>
  <si>
    <t xml:space="preserve">Banana Lakatan (Purchased @ Public Market)</t>
  </si>
  <si>
    <t xml:space="preserve">Lettuce &amp; Tomato</t>
  </si>
  <si>
    <t xml:space="preserve">Reinan Ref &amp; Aircon Services</t>
  </si>
  <si>
    <t xml:space="preserve">San Rafael Pasay City</t>
  </si>
  <si>
    <t xml:space="preserve">ACU Cleaning (3 toner Kolin)</t>
  </si>
  <si>
    <t xml:space="preserve">Transpo going to Marikina purchased kitchen stock</t>
  </si>
  <si>
    <t xml:space="preserve">Bacon </t>
  </si>
  <si>
    <t xml:space="preserve">Rubberband,Binderclip,Fastener,Correction Tape</t>
  </si>
  <si>
    <t xml:space="preserve">Parsley,Tomato,Cabbage</t>
  </si>
  <si>
    <t xml:space="preserve">Cream Cheese,Cheddar Cheese</t>
  </si>
  <si>
    <t xml:space="preserve">Jundry Dizon Aircon Repair Services</t>
  </si>
  <si>
    <t xml:space="preserve">302-918-005-000</t>
  </si>
  <si>
    <t xml:space="preserve">Gen Trias Cavite</t>
  </si>
  <si>
    <t xml:space="preserve">ACU Cleaning (5 toner Condura)</t>
  </si>
  <si>
    <t xml:space="preserve">AAB Baking Goods &amp; Sipplies Inc</t>
  </si>
  <si>
    <t xml:space="preserve">008-196-741-005</t>
  </si>
  <si>
    <t xml:space="preserve">Corn Meal</t>
  </si>
  <si>
    <t xml:space="preserve">Grenadine &amp; Wine</t>
  </si>
  <si>
    <t xml:space="preserve">Transpo purchased wine &amp; others</t>
  </si>
  <si>
    <t xml:space="preserve">Babyback Ribs</t>
  </si>
  <si>
    <t xml:space="preserve">Angel Hair Pasta,Molo Wrapper</t>
  </si>
  <si>
    <t xml:space="preserve">Arugula </t>
  </si>
  <si>
    <t xml:space="preserve">Vinegar &amp; Soysauce</t>
  </si>
  <si>
    <t xml:space="preserve">Transpo going to Katipunan purchased cakes</t>
  </si>
  <si>
    <t xml:space="preserve">Cocoa Powder</t>
  </si>
  <si>
    <t xml:space="preserve">Flourescent Light</t>
  </si>
  <si>
    <t xml:space="preserve">Sardines,Pepperoni,Chorizo</t>
  </si>
  <si>
    <t xml:space="preserve">Transpo going to Harry's</t>
  </si>
  <si>
    <t xml:space="preserve">Mega MB Printing Services</t>
  </si>
  <si>
    <t xml:space="preserve">466-194-215-000</t>
  </si>
  <si>
    <t xml:space="preserve">San Antonio Pasig City</t>
  </si>
  <si>
    <t xml:space="preserve">Riso Copy of Cashiers Report</t>
  </si>
  <si>
    <t xml:space="preserve">Packaging Tape</t>
  </si>
  <si>
    <t xml:space="preserve">Newtech Pest Control Services</t>
  </si>
  <si>
    <t xml:space="preserve">230-403-792.000</t>
  </si>
  <si>
    <t xml:space="preserve">Cheese Powder,Mashed Potato</t>
  </si>
  <si>
    <t xml:space="preserve">Documents Delivery Charge c/o Alvin Cruz-AFS</t>
  </si>
  <si>
    <t xml:space="preserve">Wine Glass,Chopping Board,Knife</t>
  </si>
  <si>
    <t xml:space="preserve">Azcor Lighting System Inc</t>
  </si>
  <si>
    <t xml:space="preserve">000-846-888-002</t>
  </si>
  <si>
    <t xml:space="preserve">Bulb </t>
  </si>
  <si>
    <t xml:space="preserve">Guadalupe Public Market</t>
  </si>
  <si>
    <t xml:space="preserve">Bacon Bits</t>
  </si>
  <si>
    <t xml:space="preserve">Broas,Lee Kum Kee,Century Tuna</t>
  </si>
  <si>
    <t xml:space="preserve">Cherry Tomato,French Beans,Camote</t>
  </si>
  <si>
    <t xml:space="preserve">Gata</t>
  </si>
  <si>
    <t xml:space="preserve">Super Glue</t>
  </si>
  <si>
    <t xml:space="preserve">Elbow Macaroni,Black Olives,Fresh Milk</t>
  </si>
  <si>
    <t xml:space="preserve">Transpo going to Shopwise purchased Fresh Milk</t>
  </si>
  <si>
    <t xml:space="preserve">Pepperoni,Cranberri,Capri,Tokwa</t>
  </si>
  <si>
    <t xml:space="preserve">Keyboard</t>
  </si>
  <si>
    <t xml:space="preserve">Cooks Exchange Inc</t>
  </si>
  <si>
    <t xml:space="preserve">001-925-221-002</t>
  </si>
  <si>
    <t xml:space="preserve">Ayala Center Makati</t>
  </si>
  <si>
    <t xml:space="preserve">Glacine Paper</t>
  </si>
  <si>
    <t xml:space="preserve">For the Month Ended:June 2019</t>
  </si>
  <si>
    <t xml:space="preserve">Transpo purchased Wine</t>
  </si>
  <si>
    <t xml:space="preserve">Mayonnaise</t>
  </si>
  <si>
    <t xml:space="preserve">Lulubee Corporation</t>
  </si>
  <si>
    <t xml:space="preserve">008-191-206-000</t>
  </si>
  <si>
    <t xml:space="preserve">Pasig City</t>
  </si>
  <si>
    <t xml:space="preserve">Coconut Oil</t>
  </si>
  <si>
    <t xml:space="preserve">Sardines,Broas,Macaroni,</t>
  </si>
  <si>
    <t xml:space="preserve">Cheery Tomato</t>
  </si>
  <si>
    <t xml:space="preserve">Abmabarac Corporation</t>
  </si>
  <si>
    <t xml:space="preserve">QC</t>
  </si>
  <si>
    <t xml:space="preserve">Zonrox,Liquid Sosa</t>
  </si>
  <si>
    <t xml:space="preserve">Elbow Macaroni,Black Olives</t>
  </si>
  <si>
    <t xml:space="preserve">Broas,Chooey Choco,Fudge Cream,Oreo Vanilla</t>
  </si>
  <si>
    <t xml:space="preserve">Paseo Admin</t>
  </si>
  <si>
    <t xml:space="preserve">Car Sticker c/o VCC</t>
  </si>
  <si>
    <t xml:space="preserve">Cleaning Material </t>
  </si>
  <si>
    <t xml:space="preserve">Packing Tape</t>
  </si>
  <si>
    <t xml:space="preserve">Power Land Trading</t>
  </si>
  <si>
    <t xml:space="preserve">719-559-451-000</t>
  </si>
  <si>
    <t xml:space="preserve">Foodkeeper</t>
  </si>
  <si>
    <t xml:space="preserve">Basil &amp; Camote</t>
  </si>
  <si>
    <t xml:space="preserve">Pepperoni,Soimai Wrapper</t>
  </si>
  <si>
    <t xml:space="preserve">Extra Staff</t>
  </si>
  <si>
    <t xml:space="preserve">Red Wine</t>
  </si>
  <si>
    <t xml:space="preserve">Zonrox,Toilet Plunger,Rubber Force cup,Glade</t>
  </si>
  <si>
    <t xml:space="preserve">Penne Pasta</t>
  </si>
  <si>
    <t xml:space="preserve">Pork Ribs &amp; Bacon Bits</t>
  </si>
  <si>
    <t xml:space="preserve">Transpo purchased Kitchen stocks</t>
  </si>
  <si>
    <t xml:space="preserve">Hotdog,Demi Glace,Garlic Longaniza</t>
  </si>
  <si>
    <t xml:space="preserve">Cabbage,French Beans</t>
  </si>
  <si>
    <t xml:space="preserve">Blackk Olives,Button Mushroom,Cheddar Cheese</t>
  </si>
  <si>
    <t xml:space="preserve">Tanglad</t>
  </si>
  <si>
    <t xml:space="preserve">Spaghetti,Kikkoman,Chorizo</t>
  </si>
  <si>
    <t xml:space="preserve">Condura Express Service Makati</t>
  </si>
  <si>
    <t xml:space="preserve">Glaccine Paper</t>
  </si>
  <si>
    <t xml:space="preserve">Cheddar Cheese,Black Pepper</t>
  </si>
  <si>
    <t xml:space="preserve">Basil</t>
  </si>
  <si>
    <t xml:space="preserve">Calamansi Puree</t>
  </si>
  <si>
    <t xml:space="preserve">Ideal Spaghetti</t>
  </si>
  <si>
    <t xml:space="preserve">Pepperoni,Broas,Cranberri</t>
  </si>
  <si>
    <t xml:space="preserve">Eggs</t>
  </si>
  <si>
    <t xml:space="preserve">Shah Bonn Hadd</t>
  </si>
  <si>
    <t xml:space="preserve">Sauce Cup,Plastic Labo</t>
  </si>
  <si>
    <t xml:space="preserve">Transpo purchased packaging Materials</t>
  </si>
  <si>
    <t xml:space="preserve">Bacon Bits, Honeycured Bacon</t>
  </si>
  <si>
    <t xml:space="preserve">Transpo purchased Kitchen Stocks</t>
  </si>
  <si>
    <t xml:space="preserve">Sauce Cup</t>
  </si>
  <si>
    <t xml:space="preserve">Cabbage,Cheese</t>
  </si>
  <si>
    <t xml:space="preserve">Chorizo,Raisins</t>
  </si>
  <si>
    <t xml:space="preserve">Ground Pork</t>
  </si>
  <si>
    <t xml:space="preserve">Fuji Apple</t>
  </si>
  <si>
    <t xml:space="preserve">Calamnsi Puree</t>
  </si>
  <si>
    <t xml:space="preserve">Benzen Cahilig</t>
  </si>
  <si>
    <t xml:space="preserve">Half Day VL Payment (June 15) not included in Payroll</t>
  </si>
  <si>
    <t xml:space="preserve">Christian Briones</t>
  </si>
  <si>
    <t xml:space="preserve">1 day VL Payment (June 18) not included in Payroll</t>
  </si>
  <si>
    <t xml:space="preserve">Anchovies,Elbow Macaroni,Ground Pepper</t>
  </si>
  <si>
    <t xml:space="preserve">Tomato,Banana Saba</t>
  </si>
  <si>
    <t xml:space="preserve">For the Month Ended:July 2019</t>
  </si>
  <si>
    <t xml:space="preserve">POS Ribbon,Scotch Tape,Scissors,USB</t>
  </si>
  <si>
    <t xml:space="preserve">Cream Cheese,Oreo Vanilla, Angel Hair Pasta,Lipton Tea</t>
  </si>
  <si>
    <t xml:space="preserve">Black Forest Ham,Smoked Bavarian Sausage</t>
  </si>
  <si>
    <t xml:space="preserve">Datu Puti Vinegar</t>
  </si>
  <si>
    <t xml:space="preserve">Tofu</t>
  </si>
  <si>
    <t xml:space="preserve">Smoked Bangus,Cucumber</t>
  </si>
  <si>
    <t xml:space="preserve">Garlic Longaniza,Pepperoni,Sardines</t>
  </si>
  <si>
    <t xml:space="preserve">Dorado Fish</t>
  </si>
  <si>
    <t xml:space="preserve">DM Tidbits,Ground Pepper,Cheddar Cheese</t>
  </si>
  <si>
    <t xml:space="preserve">Bread Crums,Spaghetti,Anchovies,Salt,Cranberries</t>
  </si>
  <si>
    <t xml:space="preserve">Onion White,Tomato</t>
  </si>
  <si>
    <t xml:space="preserve">Extra Dining Staff (July 6)</t>
  </si>
  <si>
    <t xml:space="preserve">Valero Makati City</t>
  </si>
  <si>
    <t xml:space="preserve">Extra Dining Staff (July 8)</t>
  </si>
  <si>
    <t xml:space="preserve">Ace Hardware Phil Inc.</t>
  </si>
  <si>
    <t xml:space="preserve">DS Audio Cable </t>
  </si>
  <si>
    <t xml:space="preserve">000-390-189-000</t>
  </si>
  <si>
    <t xml:space="preserve">ABS,Lasagna</t>
  </si>
  <si>
    <t xml:space="preserve">Spaghetti.Splenda,Molo Wrapper</t>
  </si>
  <si>
    <t xml:space="preserve">Green Peas,Camote</t>
  </si>
  <si>
    <t xml:space="preserve">Extra Dining Staff (July9)</t>
  </si>
  <si>
    <t xml:space="preserve">Transpo going to TOSH Head office</t>
  </si>
  <si>
    <t xml:space="preserve">Knorr Cubes,Kikoman</t>
  </si>
  <si>
    <t xml:space="preserve">Extra Dining Staff (July10)</t>
  </si>
  <si>
    <t xml:space="preserve">Photocopy</t>
  </si>
  <si>
    <t xml:space="preserve">Envelope</t>
  </si>
  <si>
    <t xml:space="preserve">Chicken Cube,Pepperoni,Hotdog</t>
  </si>
  <si>
    <t xml:space="preserve">Bagumbayan</t>
  </si>
  <si>
    <t xml:space="preserve">Tomato Sauce</t>
  </si>
  <si>
    <t xml:space="preserve">Soysauce,All Purpose Cream</t>
  </si>
  <si>
    <t xml:space="preserve">Transpo going to MACEA</t>
  </si>
  <si>
    <t xml:space="preserve">Transpo going to KCC office for check signature</t>
  </si>
  <si>
    <t xml:space="preserve">Bacon,Back Ribs</t>
  </si>
  <si>
    <t xml:space="preserve">Transpo purchased kitchen stocks in marikina</t>
  </si>
  <si>
    <t xml:space="preserve">BBQ Sauce</t>
  </si>
  <si>
    <t xml:space="preserve">San Miguel Brewery  Inc</t>
  </si>
  <si>
    <t xml:space="preserve">Penalty c/o Late Payment</t>
  </si>
  <si>
    <t xml:space="preserve">Anchovies,Iodized Salt,Oreo Vanilla,Bread Crumbs,Milk Magic,Cream Cheese</t>
  </si>
  <si>
    <t xml:space="preserve">Manggahan Pasig City</t>
  </si>
  <si>
    <t xml:space="preserve">Oyster Sauce,Fresh Milk,All Purpose Cream</t>
  </si>
  <si>
    <t xml:space="preserve">National Book Store Inc</t>
  </si>
  <si>
    <t xml:space="preserve">000-325-972-010</t>
  </si>
  <si>
    <t xml:space="preserve">Photocopy of MACEA Documents</t>
  </si>
  <si>
    <t xml:space="preserve">Wenphil Corporation</t>
  </si>
  <si>
    <t xml:space="preserve">001-096-949-030</t>
  </si>
  <si>
    <t xml:space="preserve">Meal c/o Joyce Dino</t>
  </si>
  <si>
    <t xml:space="preserve">Transpo going to TOSH MOA purchased parmesan cheese</t>
  </si>
  <si>
    <t xml:space="preserve">Calamansi Concentrated</t>
  </si>
  <si>
    <t xml:space="preserve">Transpo going to Commissary &amp; Head Office</t>
  </si>
  <si>
    <t xml:space="preserve">Spaghetti,Ground Pepper,Milk Magic,Pepperoni</t>
  </si>
  <si>
    <t xml:space="preserve">Raspberry Vinaigrette</t>
  </si>
  <si>
    <t xml:space="preserve">Milk Magic,APC,Macaroni,Bread Crumbs</t>
  </si>
  <si>
    <t xml:space="preserve">White Onion,Tomato,Cabbage</t>
  </si>
  <si>
    <t xml:space="preserve">Paseo Parkview Suites Condo Assoc Inc</t>
  </si>
  <si>
    <t xml:space="preserve">227-293-501-000</t>
  </si>
  <si>
    <t xml:space="preserve">Balance Payment for Utility Bill (June 2019)</t>
  </si>
  <si>
    <t xml:space="preserve">Transpo going to Makati City Hall for Business Permit Payment</t>
  </si>
  <si>
    <t xml:space="preserve">Transpo going to Commissary </t>
  </si>
  <si>
    <t xml:space="preserve">Datu Puti &amp; BBQ Sauce</t>
  </si>
  <si>
    <t xml:space="preserve">Black Forest Ham,Smoked Bavarian</t>
  </si>
  <si>
    <t xml:space="preserve">Spaghetti,Cream Cheese,Garlic Longaniza,APC</t>
  </si>
  <si>
    <t xml:space="preserve">Green Peas,Carrots,Squash</t>
  </si>
  <si>
    <t xml:space="preserve">Tosh Moa</t>
  </si>
  <si>
    <t xml:space="preserve">Parmesan Cheese</t>
  </si>
  <si>
    <t xml:space="preserve">200-492-462-000</t>
  </si>
  <si>
    <t xml:space="preserve">Inkcartridge</t>
  </si>
  <si>
    <t xml:space="preserve">Century Tuna,Fresh Milk,APC</t>
  </si>
  <si>
    <t xml:space="preserve">Fresh Milk,APC</t>
  </si>
  <si>
    <t xml:space="preserve">Ripe Mango,Potato</t>
  </si>
  <si>
    <t xml:space="preserve">Baby Back Ribs &amp; Bacon Bits</t>
  </si>
  <si>
    <t xml:space="preserve">Transpo purchased Kitchen stocks in Marikina</t>
  </si>
  <si>
    <t xml:space="preserve">French Baker</t>
  </si>
  <si>
    <t xml:space="preserve">000-380-226-001</t>
  </si>
  <si>
    <t xml:space="preserve">Anso Emporium Corp</t>
  </si>
  <si>
    <t xml:space="preserve">000-106-840-001</t>
  </si>
  <si>
    <t xml:space="preserve">Electric Kettle</t>
  </si>
  <si>
    <t xml:space="preserve">Pepperoni,Broas,Corn Oil,Iodized Salt</t>
  </si>
  <si>
    <t xml:space="preserve">Cooks Exchange</t>
  </si>
  <si>
    <t xml:space="preserve">Wax Paper</t>
  </si>
  <si>
    <t xml:space="preserve">j</t>
  </si>
  <si>
    <t xml:space="preserve">Mozzarella</t>
  </si>
  <si>
    <t xml:space="preserve">Pesto Mix,Buffalo,ABS,Meatballs</t>
  </si>
  <si>
    <t xml:space="preserve">APC,Cream Cheese</t>
  </si>
  <si>
    <t xml:space="preserve">Transpo going to Machuca Tiles</t>
  </si>
  <si>
    <t xml:space="preserve">Knorr,Milk Magic,Butter,APC,Oreo Vanilla</t>
  </si>
  <si>
    <t xml:space="preserve">Anchovies</t>
  </si>
  <si>
    <t xml:space="preserve">Bel Air Makati</t>
  </si>
  <si>
    <t xml:space="preserve">Hunts BBQ Sauce,Oyster Sauce</t>
  </si>
  <si>
    <t xml:space="preserve">Carrots &amp; Squash</t>
  </si>
  <si>
    <t xml:space="preserve">Babyback Ribs,Bacon Bits</t>
  </si>
  <si>
    <t xml:space="preserve">American Baked Spareribs</t>
  </si>
  <si>
    <t xml:space="preserve">Transpo purchased Parmesan Cheese</t>
  </si>
  <si>
    <t xml:space="preserve">APC,Sugar</t>
  </si>
  <si>
    <t xml:space="preserve">Black Forrest Ham</t>
  </si>
  <si>
    <t xml:space="preserve">Potato</t>
  </si>
  <si>
    <t xml:space="preserve">Bread Flour,Knorr,Penne Pasta,AP Flour</t>
  </si>
  <si>
    <t xml:space="preserve">Ripe Mango,Century Tuna,Baguette Bread</t>
  </si>
  <si>
    <t xml:space="preserve">Corn Oil,Spaghetti,Butter,Anchovies</t>
  </si>
  <si>
    <t xml:space="preserve">Pesto Mix,Raspberry Vinaigrette</t>
  </si>
  <si>
    <t xml:space="preserve">Hanging Tender</t>
  </si>
  <si>
    <t xml:space="preserve">Cooking Oil &amp; Century Tuna</t>
  </si>
  <si>
    <t xml:space="preserve">Cabbage for EM</t>
  </si>
  <si>
    <t xml:space="preserve">Chicken Fillet,Lettuce</t>
  </si>
  <si>
    <t xml:space="preserve">Anchovies,Butter,Macaroni</t>
  </si>
  <si>
    <t xml:space="preserve">For the Month Ended:August 2019</t>
  </si>
  <si>
    <t xml:space="preserve">EM (Aug 29 &amp; 31)</t>
  </si>
  <si>
    <t xml:space="preserve">EM </t>
  </si>
  <si>
    <t xml:space="preserve">Transpo going toKCC office</t>
  </si>
  <si>
    <t xml:space="preserve">EM</t>
  </si>
  <si>
    <t xml:space="preserve">Em</t>
  </si>
  <si>
    <t xml:space="preserve">EM (Aug 17-19)</t>
  </si>
  <si>
    <t xml:space="preserve">EM (Sept 10-11)</t>
  </si>
  <si>
    <t xml:space="preserve">Head Cook Meeting Allowance</t>
  </si>
  <si>
    <t xml:space="preserve">For the Month Ended:Sept 2019</t>
  </si>
  <si>
    <t xml:space="preserve">Green Leaf &amp; Kitchen Apron</t>
  </si>
  <si>
    <t xml:space="preserve">Jed Dry Goods</t>
  </si>
  <si>
    <t xml:space="preserve">109-012-390-000</t>
  </si>
  <si>
    <t xml:space="preserve">Black Pants (Kitchen Staff)</t>
  </si>
  <si>
    <t xml:space="preserve">Gravitee Sales Corp.</t>
  </si>
  <si>
    <t xml:space="preserve">007-428-973-001</t>
  </si>
  <si>
    <t xml:space="preserve">Binondo Manila</t>
  </si>
  <si>
    <t xml:space="preserve">Polo Shirt for Kitche Helper</t>
  </si>
  <si>
    <t xml:space="preserve">Bench Boutique</t>
  </si>
  <si>
    <t xml:space="preserve">000-844-246-157</t>
  </si>
  <si>
    <t xml:space="preserve">Uniform</t>
  </si>
  <si>
    <t xml:space="preserve">Libbey Houseware</t>
  </si>
  <si>
    <t xml:space="preserve">111-643-099-000</t>
  </si>
  <si>
    <t xml:space="preserve">Soydish</t>
  </si>
  <si>
    <t xml:space="preserve">Cherry-Siony Gen MDSG</t>
  </si>
  <si>
    <t xml:space="preserve">103-890-574-000</t>
  </si>
  <si>
    <t xml:space="preserve">White Towel</t>
  </si>
  <si>
    <t xml:space="preserve">MCSY Food Center</t>
  </si>
  <si>
    <t xml:space="preserve">233-154-683-000</t>
  </si>
  <si>
    <t xml:space="preserve">Meals</t>
  </si>
  <si>
    <t xml:space="preserve">Transpo purchased Grease Trap</t>
  </si>
  <si>
    <t xml:space="preserve">JKA16 Stainless &amp; Metal Fabrication Inc</t>
  </si>
  <si>
    <t xml:space="preserve">008-754-133-000</t>
  </si>
  <si>
    <t xml:space="preserve">Bacoor City</t>
  </si>
  <si>
    <t xml:space="preserve">Grease Trap</t>
  </si>
  <si>
    <t xml:space="preserve">Toshco Staff</t>
  </si>
  <si>
    <t xml:space="preserve">EM-Barista Training Allowance</t>
  </si>
  <si>
    <t xml:space="preserve">Transpo going to Ct Concept Shop for Barista Training</t>
  </si>
  <si>
    <t xml:space="preserve">Transpo going to Choco Lovers (QC)</t>
  </si>
  <si>
    <t xml:space="preserve">Mark Atienza</t>
  </si>
  <si>
    <t xml:space="preserve">1 Day Duty for Barista Training</t>
  </si>
  <si>
    <t xml:space="preserve">003-941-445-000</t>
  </si>
  <si>
    <t xml:space="preserve">Cubao QC</t>
  </si>
  <si>
    <t xml:space="preserve">Beryl Dark Chocolate</t>
  </si>
  <si>
    <t xml:space="preserve">000-148-295-000</t>
  </si>
  <si>
    <t xml:space="preserve">Fresh  Milk &amp; Himalayan Salt</t>
  </si>
  <si>
    <t xml:space="preserve">Full Cream Milk &amp; Carnation Evap</t>
  </si>
  <si>
    <t xml:space="preserve">Bean &amp; Barley Manila Corp</t>
  </si>
  <si>
    <t xml:space="preserve">009-117-802-000</t>
  </si>
  <si>
    <t xml:space="preserve">Joyce/Marie/Glenn/Angelo</t>
  </si>
  <si>
    <t xml:space="preserve">Worlflex Trading Co.</t>
  </si>
  <si>
    <t xml:space="preserve">008-771-238-000</t>
  </si>
  <si>
    <t xml:space="preserve">Delivery Charge of Rotisserie</t>
  </si>
  <si>
    <t xml:space="preserve">Parking Fee</t>
  </si>
  <si>
    <t xml:space="preserve">Plates</t>
  </si>
  <si>
    <t xml:space="preserve">Oval Plates</t>
  </si>
  <si>
    <t xml:space="preserve">Marie/Glenn/Angelo</t>
  </si>
  <si>
    <t xml:space="preserve">Transpo going to Landmark Alabang</t>
  </si>
  <si>
    <t xml:space="preserve">Transpo going to Quiapo</t>
  </si>
  <si>
    <t xml:space="preserve">EM (Sept 10 &amp; 12)</t>
  </si>
  <si>
    <t xml:space="preserve">Marie &amp; Glenn</t>
  </si>
  <si>
    <t xml:space="preserve">Marie / Glenn/Angelo</t>
  </si>
  <si>
    <t xml:space="preserve">Face Mask</t>
  </si>
  <si>
    <t xml:space="preserve">Transpo purchased Coffee Cups</t>
  </si>
  <si>
    <t xml:space="preserve">MK Kitchen Equipment </t>
  </si>
  <si>
    <t xml:space="preserve">222-910-003-014</t>
  </si>
  <si>
    <t xml:space="preserve">Espresso Cup,Spoon Holder,Coffee Cups</t>
  </si>
  <si>
    <t xml:space="preserve">Glenn &amp; Marie</t>
  </si>
  <si>
    <t xml:space="preserve">Blue Wonder Coffee &amp; Bean Roastery Co.</t>
  </si>
  <si>
    <t xml:space="preserve">009-431-048-001</t>
  </si>
  <si>
    <t xml:space="preserve">Coffee Cups</t>
  </si>
  <si>
    <t xml:space="preserve">Butain &amp; Torch</t>
  </si>
  <si>
    <t xml:space="preserve">Bottled Water</t>
  </si>
  <si>
    <t xml:space="preserve">Bottled Water &amp; Coffee</t>
  </si>
  <si>
    <t xml:space="preserve">Kitchen Knife</t>
  </si>
  <si>
    <t xml:space="preserve">Softdrinks</t>
  </si>
  <si>
    <t xml:space="preserve">Knife,Ketchup Bottle &amp; others</t>
  </si>
  <si>
    <t xml:space="preserve">Additional Payment for 1 day duty (537)</t>
  </si>
  <si>
    <t xml:space="preserve">Sm Supermarket</t>
  </si>
  <si>
    <t xml:space="preserve">Hershey's Chocolate</t>
  </si>
  <si>
    <t xml:space="preserve">Black Forrest Ham &amp; Smoked Bavarian</t>
  </si>
  <si>
    <t xml:space="preserve">Chocolate Lover Inc</t>
  </si>
  <si>
    <t xml:space="preserve">Callets White Couvertur</t>
  </si>
  <si>
    <t xml:space="preserve">For the Month Ended:Oct  2019</t>
  </si>
  <si>
    <t xml:space="preserve">Basil,Spinach</t>
  </si>
  <si>
    <t xml:space="preserve">Black Pepper,Garlic Powder,Chili Sauce,Bacon</t>
  </si>
  <si>
    <t xml:space="preserve">Alaska Condensed, Mccormick Powder</t>
  </si>
  <si>
    <t xml:space="preserve">Sugar</t>
  </si>
  <si>
    <t xml:space="preserve">Transpo going to Makati City Hall</t>
  </si>
  <si>
    <t xml:space="preserve">Potato,Sweet Corn</t>
  </si>
  <si>
    <t xml:space="preserve">Transpo</t>
  </si>
  <si>
    <t xml:space="preserve">Sweet Corn</t>
  </si>
  <si>
    <t xml:space="preserve">Ever Plug Superstore Inc</t>
  </si>
  <si>
    <t xml:space="preserve">005-695-791-000</t>
  </si>
  <si>
    <t xml:space="preserve">Marvys Bread</t>
  </si>
  <si>
    <t xml:space="preserve">Farmery,Cheddar Cheese,Lumpia Wrapper</t>
  </si>
  <si>
    <t xml:space="preserve">PCV.Cielo Tape,Timecard</t>
  </si>
  <si>
    <t xml:space="preserve">French Baguette</t>
  </si>
  <si>
    <t xml:space="preserve">Almas Cold Cuts</t>
  </si>
  <si>
    <t xml:space="preserve">French Fries</t>
  </si>
  <si>
    <t xml:space="preserve">Santis Delicatessen</t>
  </si>
  <si>
    <t xml:space="preserve">206-925-584-008</t>
  </si>
  <si>
    <t xml:space="preserve">Parmesan Whole</t>
  </si>
  <si>
    <t xml:space="preserve">Transpo </t>
  </si>
  <si>
    <t xml:space="preserve">Native Tomato</t>
  </si>
  <si>
    <t xml:space="preserve">AAB Baking Goods &amp; Supplies Inc</t>
  </si>
  <si>
    <t xml:space="preserve">008-196-741-007</t>
  </si>
  <si>
    <t xml:space="preserve">Cakeboard.Cake Box,Cello Sheet</t>
  </si>
  <si>
    <t xml:space="preserve">For the Month Ended:Oct 2019</t>
  </si>
  <si>
    <t xml:space="preserve">Hilltop Custom Tailor</t>
  </si>
  <si>
    <t xml:space="preserve">100-115-233-000</t>
  </si>
  <si>
    <t xml:space="preserve">San Juan City</t>
  </si>
  <si>
    <t xml:space="preserve">Tosh Uniform</t>
  </si>
  <si>
    <t xml:space="preserve">Smoked Hot Paprika,Hollandise</t>
  </si>
  <si>
    <t xml:space="preserve">Joyce.Angelo &amp; Jeff</t>
  </si>
  <si>
    <t xml:space="preserve">Paper Cup w/ Lid</t>
  </si>
  <si>
    <t xml:space="preserve">Glenn &amp; Angelo</t>
  </si>
  <si>
    <t xml:space="preserve">Parking &amp; Gas</t>
  </si>
  <si>
    <t xml:space="preserve">Salt &amp; Sugar</t>
  </si>
  <si>
    <t xml:space="preserve">French Beans,Potato,Molo Wrapper</t>
  </si>
  <si>
    <t xml:space="preserve">Garlic Longganiza,Pancake,Macaroni</t>
  </si>
  <si>
    <t xml:space="preserve">Kangs Grocery</t>
  </si>
  <si>
    <t xml:space="preserve">135-085-763-000</t>
  </si>
  <si>
    <t xml:space="preserve">Sea Salt</t>
  </si>
  <si>
    <t xml:space="preserve">Black Pepper,Strawberry</t>
  </si>
  <si>
    <t xml:space="preserve">Pork Ribs,Bacon Bits,Hotdog</t>
  </si>
  <si>
    <t xml:space="preserve">Bacon,Fries,Sausage</t>
  </si>
  <si>
    <t xml:space="preserve">Corn Meal,Cocoa Powder, Oats</t>
  </si>
  <si>
    <t xml:space="preserve">For the Month Ended:  November  2019</t>
  </si>
  <si>
    <t xml:space="preserve">Hot Cake Mix, DM Tidbits, French Baguette Bread</t>
  </si>
  <si>
    <t xml:space="preserve">Judith Meat Products</t>
  </si>
  <si>
    <t xml:space="preserve">241-803-874-000</t>
  </si>
  <si>
    <t xml:space="preserve">Matikina City</t>
  </si>
  <si>
    <t xml:space="preserve">Rey Todio</t>
  </si>
  <si>
    <t xml:space="preserve"> Advance Labor Fee c/o ACU Repair</t>
  </si>
  <si>
    <t xml:space="preserve">Brown Sugar,Tofu,Spinach</t>
  </si>
  <si>
    <t xml:space="preserve">Vinegar,Diced Tomato</t>
  </si>
  <si>
    <t xml:space="preserve">Transpo going to head Office bring Commissary Payment</t>
  </si>
  <si>
    <t xml:space="preserve">Cheese &amp; Kasubha</t>
  </si>
  <si>
    <t xml:space="preserve">Additional Labor Fee c/o ACU Repair</t>
  </si>
  <si>
    <t xml:space="preserve">Magic Sarap,Fresh Milk,Bellpepper</t>
  </si>
  <si>
    <t xml:space="preserve">Transpo purchased kitchen stocks </t>
  </si>
  <si>
    <t xml:space="preserve"> Super Shopping Market Inc</t>
  </si>
  <si>
    <t xml:space="preserve">Real Mayonaise</t>
  </si>
  <si>
    <t xml:space="preserve">Tosh Head Office</t>
  </si>
  <si>
    <t xml:space="preserve">Payment for Loyalty Shirt c/o Joyce,Glenn &amp; Marie</t>
  </si>
  <si>
    <t xml:space="preserve">Ballpen</t>
  </si>
  <si>
    <t xml:space="preserve">Parfait Glass, Milk Container,Small Plate</t>
  </si>
  <si>
    <t xml:space="preserve">Chicken Breast Fillet,Linguine Pasta,Green Bellpepper,</t>
  </si>
  <si>
    <t xml:space="preserve">Pineapple Juice,Fresh Egg</t>
  </si>
  <si>
    <t xml:space="preserve">Fresh Eggs</t>
  </si>
  <si>
    <t xml:space="preserve">Transpo pick up cakes in Tosh Katipunan</t>
  </si>
  <si>
    <t xml:space="preserve">Ace Hardware Philippines Inc</t>
  </si>
  <si>
    <t xml:space="preserve">Water Filter</t>
  </si>
  <si>
    <t xml:space="preserve">Canester (750ml)</t>
  </si>
  <si>
    <t xml:space="preserve">French Fries &amp; Sausage</t>
  </si>
  <si>
    <t xml:space="preserve">Sweet Chili Sauce</t>
  </si>
  <si>
    <t xml:space="preserve">Sardines,Magic Sarap,Spaghetti Pasta</t>
  </si>
  <si>
    <t xml:space="preserve">Microgreen</t>
  </si>
  <si>
    <t xml:space="preserve">Cooking Oil</t>
  </si>
  <si>
    <t xml:space="preserve">Bacon,Elbow Macaroni,Spaghetti,Lumpia Wrapper</t>
  </si>
  <si>
    <t xml:space="preserve">Brisket Boneless,Ground Pork,Cherry Tomato</t>
  </si>
  <si>
    <t xml:space="preserve">Cheddar Cheese</t>
  </si>
  <si>
    <t xml:space="preserve">Cooking Oil, DM Tidbits</t>
  </si>
  <si>
    <t xml:space="preserve">Lettuce,Basil,Tomato</t>
  </si>
  <si>
    <t xml:space="preserve">Payment for Pot Painting</t>
  </si>
  <si>
    <t xml:space="preserve">Cheddar Cheese,Kasuba,Patis</t>
  </si>
  <si>
    <t xml:space="preserve">Lumpia Wrapper</t>
  </si>
  <si>
    <t xml:space="preserve">Lettuce,Arugula,Tomato</t>
  </si>
  <si>
    <t xml:space="preserve">Sweet Corn,Sili Finger</t>
  </si>
  <si>
    <t xml:space="preserve">196-741-005-000</t>
  </si>
  <si>
    <t xml:space="preserve">Crushed Graham,Dark Chocolate,White Chocolate,Chocolate Chips</t>
  </si>
  <si>
    <t xml:space="preserve">Spatula,Baking Paper,Foil,Rectangular Pan</t>
  </si>
  <si>
    <t xml:space="preserve">CP 750 (Canester)</t>
  </si>
  <si>
    <t xml:space="preserve">Cash &amp; Carry Supermarket</t>
  </si>
  <si>
    <t xml:space="preserve">000-150-640-000</t>
  </si>
  <si>
    <t xml:space="preserve">Peanut Butter,Brown Sugar</t>
  </si>
  <si>
    <t xml:space="preserve">Parking Fee (purchase kitchen stocks)</t>
  </si>
  <si>
    <t xml:space="preserve">Carrots &amp; Ginger</t>
  </si>
  <si>
    <t xml:space="preserve">Biscuit,Sour Cream,Bacon,Chorizo</t>
  </si>
  <si>
    <t xml:space="preserve">Chicken Whole</t>
  </si>
  <si>
    <t xml:space="preserve">Baking Pan,Silicon Brush,Wire Wisk</t>
  </si>
  <si>
    <t xml:space="preserve">Oreo Cookie,Queesland Cheese,Cocoa Powder,Vanilla Extract</t>
  </si>
  <si>
    <t xml:space="preserve">Transpo pick up cakes</t>
  </si>
  <si>
    <t xml:space="preserve">Gil Puyat Ave Makati City</t>
  </si>
  <si>
    <t xml:space="preserve">Sausage,Black Forest Ham</t>
  </si>
  <si>
    <t xml:space="preserve">Brisket Boneless,Ground Pork,Sweet Peas</t>
  </si>
  <si>
    <t xml:space="preserve">Sardines,Chorizo,Lumpia Wrapper</t>
  </si>
  <si>
    <t xml:space="preserve">222-810-003-014</t>
  </si>
  <si>
    <t xml:space="preserve">Butane Gas</t>
  </si>
  <si>
    <t xml:space="preserve">Photocopy of Solicitation Letter for Supplier</t>
  </si>
  <si>
    <t xml:space="preserve">Tissue</t>
  </si>
  <si>
    <t xml:space="preserve">Raspberry</t>
  </si>
  <si>
    <t xml:space="preserve">Cake Molder</t>
  </si>
  <si>
    <t xml:space="preserve">Transpo purchased cake molder</t>
  </si>
  <si>
    <t xml:space="preserve">Vanilla Ice Cream</t>
  </si>
  <si>
    <t xml:space="preserve">Additional Payment for changed item (cake pan)</t>
  </si>
  <si>
    <t xml:space="preserve">Lettuce,Beef Brisket,Tomato &amp; Onion</t>
  </si>
  <si>
    <t xml:space="preserve">Cranberries,Raisins,Burger Bun</t>
  </si>
  <si>
    <t xml:space="preserve">Chikos Sintra Board</t>
  </si>
  <si>
    <t xml:space="preserve">Bacon,Knorr Sinigang Mix,Bacon</t>
  </si>
  <si>
    <t xml:space="preserve">Lychee</t>
  </si>
  <si>
    <t xml:space="preserve">Pork Tenderloin,Lettuce,Arugula,Tomato</t>
  </si>
  <si>
    <t xml:space="preserve">3M Mounting Tape,Drill  Bit Masonry,Tox</t>
  </si>
  <si>
    <t xml:space="preserve">Transpo going to MOA pick up Beef Shortplate</t>
  </si>
  <si>
    <t xml:space="preserve">Almas Meat Shop</t>
  </si>
  <si>
    <t xml:space="preserve">Basil,Baguette Bread,Pasta</t>
  </si>
  <si>
    <t xml:space="preserve">San Remo Penne Pasta</t>
  </si>
  <si>
    <t xml:space="preserve">Cakes Delivery c/o Tosh Katipunan</t>
  </si>
  <si>
    <t xml:space="preserve">Scotch Tape,Folder,Correction Tape,PCV</t>
  </si>
  <si>
    <t xml:space="preserve">Garlic</t>
  </si>
  <si>
    <t xml:space="preserve">Milkmaid &amp; Alaska Condensed Milk</t>
  </si>
  <si>
    <t xml:space="preserve">Extension Cord</t>
  </si>
  <si>
    <t xml:space="preserve">Supervalue Inc</t>
  </si>
  <si>
    <t xml:space="preserve">000-144-976-005</t>
  </si>
  <si>
    <t xml:space="preserve">Mustard</t>
  </si>
  <si>
    <t xml:space="preserve">Hotcake Mix,Penne Pasta,Elbow Macaroni,Che Vital Cheese</t>
  </si>
  <si>
    <t xml:space="preserve">Basil Leaves</t>
  </si>
  <si>
    <t xml:space="preserve">Transpo going to Tosh Katips returned cake pan</t>
  </si>
  <si>
    <t xml:space="preserve">Mandaluyong city</t>
  </si>
  <si>
    <t xml:space="preserve">Pagibig Fund</t>
  </si>
  <si>
    <t xml:space="preserve">Short Term Penalty</t>
  </si>
  <si>
    <t xml:space="preserve">Transpo going to Foodzone</t>
  </si>
  <si>
    <t xml:space="preserve">Cheese Powder</t>
  </si>
  <si>
    <t xml:space="preserve">Tomato, Basil,Sweet Chili Sauce</t>
  </si>
  <si>
    <t xml:space="preserve">Magic Sarap,San Remo Angel Hair,Tofu</t>
  </si>
  <si>
    <t xml:space="preserve">Lettuce,Basil</t>
  </si>
  <si>
    <t xml:space="preserve">Sticker Paper, Ink Cartidge</t>
  </si>
  <si>
    <t xml:space="preserve">Judith Meat Product</t>
  </si>
  <si>
    <t xml:space="preserve">Sole Fish</t>
  </si>
  <si>
    <t xml:space="preserve">Demi Glace,Hershey Chocolate</t>
  </si>
  <si>
    <t xml:space="preserve">Eggs,Ripe Mango,Potato</t>
  </si>
  <si>
    <t xml:space="preserve">Burger Buns</t>
  </si>
  <si>
    <t xml:space="preserve">For the Month Ended: December  2019</t>
  </si>
  <si>
    <t xml:space="preserve">LulubeeCorporation</t>
  </si>
  <si>
    <t xml:space="preserve">Pork Ribs,French Fries,Bacon Bits</t>
  </si>
  <si>
    <t xml:space="preserve">Beef Brisket</t>
  </si>
  <si>
    <t xml:space="preserve">Elbow Macaroni,Penne,Linguine,Angel Hair,Cheese powder</t>
  </si>
  <si>
    <t xml:space="preserve">Transpo going to KCC office (Check Signing)</t>
  </si>
  <si>
    <t xml:space="preserve">Cake Delivery</t>
  </si>
  <si>
    <t xml:space="preserve">Powdered Sugar,Dark Chocolate,Cocoa Powder,Almond Extract</t>
  </si>
  <si>
    <t xml:space="preserve">Transpo going to AAB Baking</t>
  </si>
  <si>
    <t xml:space="preserve">Sardines,Chorizo,Cheesedog,Kikkoman,Magic Sarap</t>
  </si>
  <si>
    <t xml:space="preserve">Cherry Tomato,Bbrisket Boneless,Basil Leave</t>
  </si>
  <si>
    <t xml:space="preserve">Taxi Fare Returned Microwave to Landmark</t>
  </si>
  <si>
    <t xml:space="preserve">Microgreens</t>
  </si>
  <si>
    <t xml:space="preserve">Sole Fish, French Beans</t>
  </si>
  <si>
    <t xml:space="preserve">Datu Puti,Molo Wrapper,Tofu</t>
  </si>
  <si>
    <t xml:space="preserve">Battery</t>
  </si>
  <si>
    <t xml:space="preserve">DelMonte Pineapple Juice</t>
  </si>
  <si>
    <t xml:space="preserve">All Purpose Cream,Eggs</t>
  </si>
  <si>
    <t xml:space="preserve">Trashbag</t>
  </si>
  <si>
    <t xml:space="preserve">Bread Flour,AP Flour,,Elbow Macaroni</t>
  </si>
  <si>
    <t xml:space="preserve">Sugar Beets,Cherry Tomato</t>
  </si>
  <si>
    <t xml:space="preserve">Transpo bring check payment for Tosh Katipunan</t>
  </si>
  <si>
    <t xml:space="preserve">Christmas Donation</t>
  </si>
  <si>
    <t xml:space="preserve">Managers Meeting</t>
  </si>
  <si>
    <t xml:space="preserve">Brown Sugar Sachet</t>
  </si>
  <si>
    <t xml:space="preserve">Lambprint Adverting Services</t>
  </si>
  <si>
    <t xml:space="preserve">Chikos Poster</t>
  </si>
  <si>
    <t xml:space="preserve">Pork Ribs,Fries,Bacon</t>
  </si>
  <si>
    <t xml:space="preserve">Chorizo</t>
  </si>
  <si>
    <t xml:space="preserve">Chorizo,squash,White Onion</t>
  </si>
  <si>
    <t xml:space="preserve">Ground Beef,Cranberries,Broas</t>
  </si>
  <si>
    <t xml:space="preserve">Transpo going to Katipunan pick up kitchen stocks</t>
  </si>
  <si>
    <t xml:space="preserve">Transpo pick up kitchen stocks in tosh katipunan</t>
  </si>
  <si>
    <t xml:space="preserve">Molo Wrapper,Magic Sarap</t>
  </si>
  <si>
    <t xml:space="preserve">Cherry Tomato,White Onion, Mix Vegetable</t>
  </si>
  <si>
    <t xml:space="preserve">Emental Cheese</t>
  </si>
  <si>
    <t xml:space="preserve">Quiapo Manila</t>
  </si>
  <si>
    <t xml:space="preserve">Food Keeper for Party Pans</t>
  </si>
  <si>
    <t xml:space="preserve">Maxipoly Sales Corp</t>
  </si>
  <si>
    <t xml:space="preserve">Cake Canester</t>
  </si>
  <si>
    <t xml:space="preserve">Bar Tray</t>
  </si>
  <si>
    <t xml:space="preserve">Lettuce,Mixed veggies,Cherry Tomato</t>
  </si>
  <si>
    <t xml:space="preserve">Paper Last Gen Merch.</t>
  </si>
  <si>
    <t xml:space="preserve">157-730-559-000</t>
  </si>
  <si>
    <t xml:space="preserve">16oz Plastic Cup</t>
  </si>
  <si>
    <t xml:space="preserve">Elbow Macaroni,Penne Pasta</t>
  </si>
  <si>
    <t xml:space="preserve">Sili Sigang,Red &amp; Green Bellpepper</t>
  </si>
  <si>
    <t xml:space="preserve">San Miguel Brewery Inc</t>
  </si>
  <si>
    <t xml:space="preserve">006-007-251-028</t>
  </si>
  <si>
    <t xml:space="preserve">Sta Ana Manila</t>
  </si>
  <si>
    <t xml:space="preserve">Penalty Charges for Late Payment</t>
  </si>
  <si>
    <t xml:space="preserve">Softdrinks for Employee</t>
  </si>
  <si>
    <t xml:space="preserve">Conaprole Diced Tomato</t>
  </si>
  <si>
    <t xml:space="preserve">Fresh Milk &amp; Baguette Bread</t>
  </si>
  <si>
    <t xml:space="preserve">Hungarian</t>
  </si>
  <si>
    <t xml:space="preserve">Foodzone inc</t>
  </si>
  <si>
    <t xml:space="preserve">004-846-011-00</t>
  </si>
  <si>
    <t xml:space="preserve">Delivery Charge c/o Cake Delivery</t>
  </si>
  <si>
    <t xml:space="preserve">Sapanish Paprika,Cheese Powder,Linguine Pasta</t>
  </si>
  <si>
    <t xml:space="preserve">Basil Leaves,Cherry Tomato</t>
  </si>
  <si>
    <t xml:space="preserve">Omni </t>
  </si>
  <si>
    <t xml:space="preserve"> </t>
  </si>
  <si>
    <t xml:space="preserve">Pepperoni,Breadcrumbs,Che Vital Cheese,Baking Powder</t>
  </si>
  <si>
    <t xml:space="preserve">Tomato &amp; Wansoy</t>
  </si>
  <si>
    <t xml:space="preserve">Vanilla Ice Cream &amp; Splenda</t>
  </si>
  <si>
    <t xml:space="preserve">Pork Ribs &amp; Fries</t>
  </si>
  <si>
    <t xml:space="preserve">Transpo c/o Food Delivery @ Carag Law Office</t>
  </si>
  <si>
    <t xml:space="preserve">Garlic,Wansoy,Cucumber,Herbs</t>
  </si>
  <si>
    <t xml:space="preserve">Penne Pasta,Mozza Cheese,Cheese powder,Buns</t>
  </si>
  <si>
    <t xml:space="preserve">Raymond Ruiz</t>
  </si>
  <si>
    <t xml:space="preserve">Pamaskong Handog (BDO Check Delivery Boy) noted by VCC</t>
  </si>
  <si>
    <t xml:space="preserve">Brown Sugar</t>
  </si>
  <si>
    <t xml:space="preserve">Ribbon for POS Printer</t>
  </si>
  <si>
    <t xml:space="preserve">Magic Sarap,Sardines,Chicken Cubes</t>
  </si>
  <si>
    <t xml:space="preserve">Transpo going to Carag Law Ofice </t>
  </si>
  <si>
    <t xml:space="preserve">Ministop Corporation</t>
  </si>
  <si>
    <t xml:space="preserve">Breadcrumbs,Paprila,Penne Pasta,Fettucine,Macaroni</t>
  </si>
  <si>
    <t xml:space="preserve">Potato,Sweetcorn,,Pears,Magic Sarap,Baguette Bread</t>
  </si>
  <si>
    <t xml:space="preserve">Sweetcorn</t>
  </si>
  <si>
    <t xml:space="preserve">Peeled Tomato,Breadcrumbs</t>
  </si>
  <si>
    <t xml:space="preserve">Onion Red,Basil,potato,Brisket Boneless</t>
  </si>
  <si>
    <t xml:space="preserve">Garlic,Basil,Lettuce</t>
  </si>
  <si>
    <t xml:space="preserve">Leguine Pasta,Macaroni,Craberries</t>
  </si>
  <si>
    <t xml:space="preserve">Transpo purchased fries in Marikina</t>
  </si>
  <si>
    <t xml:space="preserve">Cornstarch,Bacon,Breadcrumbs,Magic Sarap</t>
  </si>
  <si>
    <t xml:space="preserve">Diced Tomato,Penne Pasta,Macaroni</t>
  </si>
  <si>
    <t xml:space="preserve">Basil,Sili Sigang,Wansoy</t>
  </si>
  <si>
    <t xml:space="preserve">Butter &amp; Bread Flour</t>
  </si>
  <si>
    <t xml:space="preserve">Pan De Manila Food Co Inc</t>
  </si>
  <si>
    <t xml:space="preserve">203-120-687-108</t>
  </si>
  <si>
    <t xml:space="preserve">Sardines,Fresh Milk,Rice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</si>
</sst>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/MMM;@"/>
    <numFmt numFmtId="166" formatCode="@"/>
    <numFmt numFmtId="167" formatCode="D/MMM/YY;@"/>
    <numFmt numFmtId="168" formatCode="_(* #,##0.00_);_(* \(#,##0.00\);_(* \-??_);_(@_)"/>
    <numFmt numFmtId="169" formatCode="D/MMM"/>
    <numFmt numFmtId="170" formatCode="YYYY/MM/DD"/>
    <numFmt numFmtId="171" formatCode="0.00"/>
    <numFmt numFmtId="172" formatCode="0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0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2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3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2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5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4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4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2" borderId="6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0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5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8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8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8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2" borderId="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4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fals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9.79"/>
    <col collapsed="false" customWidth="true" hidden="false" outlineLevel="0" max="8" min="8" style="5" width="13.86"/>
    <col collapsed="false" customWidth="true" hidden="fals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3.14"/>
    <col collapsed="false" customWidth="true" hidden="false" outlineLevel="0" max="12" min="12" style="6" width="9.89"/>
    <col collapsed="false" customWidth="true" hidden="false" outlineLevel="0" max="13" min="13" style="5" width="12.23"/>
    <col collapsed="false" customWidth="true" hidden="false" outlineLevel="0" max="14" min="14" style="5" width="10.8"/>
    <col collapsed="false" customWidth="true" hidden="false" outlineLevel="0" max="15" min="15" style="5" width="11.34"/>
    <col collapsed="false" customWidth="true" hidden="false" outlineLevel="0" max="16" min="16" style="5" width="12.41"/>
    <col collapsed="false" customWidth="true" hidden="false" outlineLevel="0" max="17" min="17" style="5" width="9.89"/>
    <col collapsed="false" customWidth="true" hidden="false" outlineLevel="0" max="18" min="18" style="5" width="13.5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13.32"/>
    <col collapsed="false" customWidth="true" hidden="false" outlineLevel="0" max="23" min="23" style="5" width="8.63"/>
    <col collapsed="false" customWidth="true" hidden="false" outlineLevel="0" max="24" min="24" style="5" width="12.41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10.97"/>
    <col collapsed="false" customWidth="true" hidden="false" outlineLevel="0" max="28" min="28" style="5" width="12.06"/>
    <col collapsed="false" customWidth="true" hidden="false" outlineLevel="0" max="30" min="29" style="5" width="10.08"/>
    <col collapsed="false" customWidth="true" hidden="false" outlineLevel="0" max="31" min="31" style="5" width="12.78"/>
    <col collapsed="false" customWidth="true" hidden="false" outlineLevel="0" max="32" min="32" style="5" width="0.18"/>
    <col collapsed="false" customWidth="true" hidden="false" outlineLevel="0" max="33" min="33" style="5" width="13.5"/>
    <col collapsed="false" customWidth="true" hidden="false" outlineLevel="0" max="34" min="34" style="3" width="13.5"/>
    <col collapsed="false" customWidth="false" hidden="false" outlineLevel="0" max="1025" min="35" style="3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2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6236</v>
      </c>
      <c r="AG3" s="10" t="n">
        <v>1002</v>
      </c>
    </row>
    <row r="4" s="17" customFormat="true" ht="43.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5" t="s">
        <v>34</v>
      </c>
      <c r="AG4" s="16" t="s">
        <v>36</v>
      </c>
    </row>
    <row r="5" s="29" customFormat="true" ht="21.75" hidden="false" customHeight="true" outlineLevel="0" collapsed="false">
      <c r="A5" s="18" t="n">
        <v>43467</v>
      </c>
      <c r="B5" s="19"/>
      <c r="C5" s="20" t="s">
        <v>37</v>
      </c>
      <c r="D5" s="20" t="s">
        <v>38</v>
      </c>
      <c r="E5" s="20" t="s">
        <v>39</v>
      </c>
      <c r="F5" s="21" t="n">
        <v>33580</v>
      </c>
      <c r="G5" s="22" t="s">
        <v>40</v>
      </c>
      <c r="H5" s="23"/>
      <c r="I5" s="23"/>
      <c r="J5" s="23"/>
      <c r="K5" s="23" t="n">
        <v>376</v>
      </c>
      <c r="L5" s="24"/>
      <c r="M5" s="25" t="n">
        <f aca="false">SUM(H5:J5,K5/1.12)</f>
        <v>335.714285714286</v>
      </c>
      <c r="N5" s="25" t="n">
        <f aca="false">K5/1.12*0.12</f>
        <v>40.2857142857143</v>
      </c>
      <c r="O5" s="25" t="n">
        <f aca="false">-SUM(I5:J5,K5/1.12)*L5</f>
        <v>-0</v>
      </c>
      <c r="P5" s="25" t="n">
        <v>335.71</v>
      </c>
      <c r="Q5" s="26"/>
      <c r="R5" s="26"/>
      <c r="S5" s="26"/>
      <c r="T5" s="27"/>
      <c r="U5" s="27"/>
      <c r="V5" s="27"/>
      <c r="W5" s="27"/>
      <c r="X5" s="27"/>
      <c r="Y5" s="26"/>
      <c r="Z5" s="26"/>
      <c r="AA5" s="26"/>
      <c r="AB5" s="26"/>
      <c r="AC5" s="27"/>
      <c r="AD5" s="27"/>
      <c r="AE5" s="26"/>
      <c r="AF5" s="26"/>
      <c r="AG5" s="25" t="n">
        <f aca="false">-SUM(N5:AF5)</f>
        <v>-375.995714285714</v>
      </c>
      <c r="AH5" s="28" t="n">
        <f aca="false">SUM(H5:K5)+AG5+O5</f>
        <v>0.00428571428574287</v>
      </c>
    </row>
    <row r="6" s="29" customFormat="true" ht="21.75" hidden="false" customHeight="true" outlineLevel="0" collapsed="false">
      <c r="A6" s="18" t="n">
        <v>43467</v>
      </c>
      <c r="B6" s="19"/>
      <c r="C6" s="20" t="s">
        <v>41</v>
      </c>
      <c r="D6" s="20" t="s">
        <v>42</v>
      </c>
      <c r="E6" s="20" t="s">
        <v>43</v>
      </c>
      <c r="F6" s="21" t="n">
        <v>106464</v>
      </c>
      <c r="G6" s="22" t="s">
        <v>44</v>
      </c>
      <c r="H6" s="23"/>
      <c r="I6" s="23"/>
      <c r="J6" s="23"/>
      <c r="K6" s="23" t="n">
        <v>180</v>
      </c>
      <c r="L6" s="24"/>
      <c r="M6" s="25" t="n">
        <f aca="false">SUM(H6:J6,K6/1.12)</f>
        <v>160.714285714286</v>
      </c>
      <c r="N6" s="25" t="n">
        <f aca="false">K6/1.12*0.12</f>
        <v>19.2857142857143</v>
      </c>
      <c r="O6" s="25" t="n">
        <f aca="false">-SUM(I6:J6,K6/1.12)*L6</f>
        <v>-0</v>
      </c>
      <c r="P6" s="25"/>
      <c r="Q6" s="26" t="n">
        <v>160.71</v>
      </c>
      <c r="R6" s="26"/>
      <c r="S6" s="26"/>
      <c r="T6" s="27"/>
      <c r="U6" s="27"/>
      <c r="V6" s="27"/>
      <c r="W6" s="27"/>
      <c r="X6" s="27"/>
      <c r="Y6" s="26"/>
      <c r="Z6" s="26"/>
      <c r="AA6" s="26"/>
      <c r="AB6" s="26"/>
      <c r="AC6" s="27"/>
      <c r="AD6" s="27"/>
      <c r="AE6" s="26"/>
      <c r="AF6" s="26"/>
      <c r="AG6" s="25" t="n">
        <f aca="false">-SUM(N6:AF6)</f>
        <v>-179.995714285714</v>
      </c>
      <c r="AH6" s="28" t="n">
        <f aca="false">SUM(H6:K6)+AG6+O6</f>
        <v>0.00428571428571445</v>
      </c>
    </row>
    <row r="7" s="29" customFormat="true" ht="21.75" hidden="false" customHeight="true" outlineLevel="0" collapsed="false">
      <c r="A7" s="18" t="n">
        <v>43468</v>
      </c>
      <c r="B7" s="19"/>
      <c r="C7" s="20" t="s">
        <v>45</v>
      </c>
      <c r="D7" s="20" t="s">
        <v>46</v>
      </c>
      <c r="E7" s="20" t="s">
        <v>47</v>
      </c>
      <c r="F7" s="21" t="n">
        <v>172996</v>
      </c>
      <c r="G7" s="22" t="s">
        <v>48</v>
      </c>
      <c r="H7" s="23"/>
      <c r="I7" s="23"/>
      <c r="J7" s="23"/>
      <c r="K7" s="23" t="n">
        <f aca="false">802.1+96.25</f>
        <v>898.35</v>
      </c>
      <c r="L7" s="24"/>
      <c r="M7" s="25" t="n">
        <f aca="false">SUM(H7:J7,K7/1.12)</f>
        <v>802.098214285714</v>
      </c>
      <c r="N7" s="25" t="n">
        <f aca="false">K7/1.12*0.12</f>
        <v>96.2517857142857</v>
      </c>
      <c r="O7" s="25" t="n">
        <f aca="false">-SUM(I7:J7,K7/1.12)*L7</f>
        <v>-0</v>
      </c>
      <c r="P7" s="25" t="n">
        <v>802.1</v>
      </c>
      <c r="Q7" s="26"/>
      <c r="R7" s="26"/>
      <c r="S7" s="26"/>
      <c r="T7" s="27"/>
      <c r="U7" s="27"/>
      <c r="V7" s="27"/>
      <c r="W7" s="27"/>
      <c r="X7" s="27"/>
      <c r="Y7" s="26"/>
      <c r="Z7" s="26"/>
      <c r="AA7" s="26"/>
      <c r="AB7" s="26"/>
      <c r="AC7" s="27"/>
      <c r="AD7" s="27"/>
      <c r="AE7" s="26"/>
      <c r="AF7" s="26"/>
      <c r="AG7" s="25" t="n">
        <f aca="false">-SUM(N7:AF7)</f>
        <v>-898.351785714286</v>
      </c>
      <c r="AH7" s="28" t="n">
        <f aca="false">SUM(H7:K7)+AG7+O7</f>
        <v>-0.0017857142856883</v>
      </c>
    </row>
    <row r="8" s="29" customFormat="true" ht="21.75" hidden="false" customHeight="true" outlineLevel="0" collapsed="false">
      <c r="A8" s="18" t="n">
        <v>43468</v>
      </c>
      <c r="B8" s="19"/>
      <c r="C8" s="20" t="s">
        <v>45</v>
      </c>
      <c r="D8" s="20" t="s">
        <v>46</v>
      </c>
      <c r="E8" s="20" t="s">
        <v>47</v>
      </c>
      <c r="F8" s="21" t="n">
        <v>172996</v>
      </c>
      <c r="G8" s="22" t="s">
        <v>49</v>
      </c>
      <c r="H8" s="23"/>
      <c r="I8" s="23"/>
      <c r="J8" s="23" t="n">
        <v>31.95</v>
      </c>
      <c r="K8" s="23"/>
      <c r="L8" s="24"/>
      <c r="M8" s="25" t="n">
        <f aca="false">SUM(H8:J8,K8/1.12)</f>
        <v>31.95</v>
      </c>
      <c r="N8" s="25" t="n">
        <f aca="false">K8/1.12*0.12</f>
        <v>0</v>
      </c>
      <c r="O8" s="25" t="n">
        <f aca="false">-SUM(I8:J8,K8/1.12)*L8</f>
        <v>-0</v>
      </c>
      <c r="P8" s="25" t="n">
        <v>31.95</v>
      </c>
      <c r="Q8" s="26"/>
      <c r="R8" s="26"/>
      <c r="S8" s="26"/>
      <c r="T8" s="27"/>
      <c r="U8" s="27"/>
      <c r="V8" s="27"/>
      <c r="W8" s="27"/>
      <c r="X8" s="27"/>
      <c r="Y8" s="26"/>
      <c r="Z8" s="26"/>
      <c r="AA8" s="26"/>
      <c r="AB8" s="26"/>
      <c r="AC8" s="27"/>
      <c r="AD8" s="27"/>
      <c r="AE8" s="26"/>
      <c r="AF8" s="26"/>
      <c r="AG8" s="25" t="n">
        <f aca="false">-SUM(N8:AF8)</f>
        <v>-31.95</v>
      </c>
      <c r="AH8" s="28" t="n">
        <f aca="false">SUM(H8:K8)+AG8+O8</f>
        <v>0</v>
      </c>
    </row>
    <row r="9" s="29" customFormat="true" ht="21.75" hidden="false" customHeight="true" outlineLevel="0" collapsed="false">
      <c r="A9" s="18" t="n">
        <v>43468</v>
      </c>
      <c r="B9" s="19"/>
      <c r="C9" s="20" t="s">
        <v>41</v>
      </c>
      <c r="D9" s="20" t="s">
        <v>42</v>
      </c>
      <c r="E9" s="20" t="s">
        <v>43</v>
      </c>
      <c r="F9" s="21" t="n">
        <v>106508</v>
      </c>
      <c r="G9" s="22" t="s">
        <v>44</v>
      </c>
      <c r="H9" s="23"/>
      <c r="I9" s="23"/>
      <c r="J9" s="23"/>
      <c r="K9" s="23" t="n">
        <v>180</v>
      </c>
      <c r="L9" s="24"/>
      <c r="M9" s="25" t="n">
        <f aca="false">SUM(H9:J9,K9/1.12)</f>
        <v>160.714285714286</v>
      </c>
      <c r="N9" s="25" t="n">
        <f aca="false">K9/1.12*0.12</f>
        <v>19.2857142857143</v>
      </c>
      <c r="O9" s="25" t="n">
        <f aca="false">-SUM(I9:J9,K9/1.12)*L9</f>
        <v>-0</v>
      </c>
      <c r="P9" s="25"/>
      <c r="Q9" s="26" t="n">
        <v>160.71</v>
      </c>
      <c r="R9" s="26"/>
      <c r="S9" s="26"/>
      <c r="T9" s="27"/>
      <c r="U9" s="27"/>
      <c r="V9" s="27"/>
      <c r="W9" s="27"/>
      <c r="X9" s="27"/>
      <c r="Y9" s="26"/>
      <c r="Z9" s="26"/>
      <c r="AA9" s="26"/>
      <c r="AB9" s="26"/>
      <c r="AC9" s="27"/>
      <c r="AD9" s="27"/>
      <c r="AE9" s="26"/>
      <c r="AF9" s="26"/>
      <c r="AG9" s="25" t="n">
        <f aca="false">-SUM(N9:AF9)</f>
        <v>-179.995714285714</v>
      </c>
      <c r="AH9" s="28" t="n">
        <f aca="false">SUM(H9:K9)+AG9+O9</f>
        <v>0.00428571428571445</v>
      </c>
    </row>
    <row r="10" s="29" customFormat="true" ht="21.75" hidden="false" customHeight="true" outlineLevel="0" collapsed="false">
      <c r="A10" s="18" t="n">
        <v>43468</v>
      </c>
      <c r="B10" s="19"/>
      <c r="C10" s="20" t="s">
        <v>50</v>
      </c>
      <c r="D10" s="20" t="s">
        <v>51</v>
      </c>
      <c r="E10" s="20" t="s">
        <v>52</v>
      </c>
      <c r="F10" s="21" t="n">
        <v>56165</v>
      </c>
      <c r="G10" s="22" t="s">
        <v>53</v>
      </c>
      <c r="H10" s="23"/>
      <c r="I10" s="23"/>
      <c r="J10" s="23"/>
      <c r="K10" s="23" t="n">
        <v>1176.54</v>
      </c>
      <c r="L10" s="24"/>
      <c r="M10" s="25" t="n">
        <f aca="false">SUM(H10:J10,K10/1.12)</f>
        <v>1050.48214285714</v>
      </c>
      <c r="N10" s="25" t="n">
        <f aca="false">K10/1.12*0.12</f>
        <v>126.057857142857</v>
      </c>
      <c r="O10" s="25" t="n">
        <f aca="false">-SUM(I10:J10,K10/1.12)*L10</f>
        <v>-0</v>
      </c>
      <c r="P10" s="25" t="n">
        <v>1050.48</v>
      </c>
      <c r="Q10" s="26"/>
      <c r="R10" s="26"/>
      <c r="S10" s="26"/>
      <c r="T10" s="27"/>
      <c r="U10" s="27"/>
      <c r="V10" s="27"/>
      <c r="W10" s="27"/>
      <c r="X10" s="27"/>
      <c r="Y10" s="26"/>
      <c r="Z10" s="26"/>
      <c r="AA10" s="26"/>
      <c r="AB10" s="26"/>
      <c r="AC10" s="27"/>
      <c r="AD10" s="27"/>
      <c r="AE10" s="26"/>
      <c r="AF10" s="26"/>
      <c r="AG10" s="25" t="n">
        <f aca="false">-SUM(N10:AF10)</f>
        <v>-1176.53785714286</v>
      </c>
      <c r="AH10" s="28" t="n">
        <f aca="false">SUM(H10:K10)+AG10+O10</f>
        <v>0.00214285714287143</v>
      </c>
    </row>
    <row r="11" s="29" customFormat="true" ht="21.75" hidden="false" customHeight="true" outlineLevel="0" collapsed="false">
      <c r="A11" s="18" t="n">
        <v>43469</v>
      </c>
      <c r="B11" s="19"/>
      <c r="C11" s="20" t="s">
        <v>54</v>
      </c>
      <c r="D11" s="20" t="s">
        <v>55</v>
      </c>
      <c r="E11" s="20" t="s">
        <v>56</v>
      </c>
      <c r="F11" s="21" t="n">
        <v>2845</v>
      </c>
      <c r="G11" s="22" t="s">
        <v>57</v>
      </c>
      <c r="H11" s="23"/>
      <c r="I11" s="23"/>
      <c r="J11" s="23" t="n">
        <v>2240</v>
      </c>
      <c r="K11" s="23"/>
      <c r="L11" s="24"/>
      <c r="M11" s="25" t="n">
        <f aca="false">SUM(H11:J11,K11/1.12)</f>
        <v>2240</v>
      </c>
      <c r="N11" s="25" t="n">
        <f aca="false">K11/1.12*0.12</f>
        <v>0</v>
      </c>
      <c r="O11" s="25" t="n">
        <f aca="false">-SUM(I11:J11,K11/1.12)*L11</f>
        <v>-0</v>
      </c>
      <c r="P11" s="25" t="n">
        <v>2240</v>
      </c>
      <c r="Q11" s="26"/>
      <c r="R11" s="26"/>
      <c r="S11" s="26"/>
      <c r="T11" s="27"/>
      <c r="U11" s="27"/>
      <c r="V11" s="27"/>
      <c r="W11" s="27"/>
      <c r="X11" s="27"/>
      <c r="Y11" s="26"/>
      <c r="Z11" s="26"/>
      <c r="AA11" s="26"/>
      <c r="AB11" s="26"/>
      <c r="AC11" s="27"/>
      <c r="AD11" s="27"/>
      <c r="AE11" s="26"/>
      <c r="AF11" s="26"/>
      <c r="AG11" s="25" t="n">
        <f aca="false">-SUM(N11:AF11)</f>
        <v>-2240</v>
      </c>
      <c r="AH11" s="28" t="n">
        <f aca="false">SUM(H11:K11)+AG11+O11</f>
        <v>0</v>
      </c>
    </row>
    <row r="12" s="29" customFormat="true" ht="21.75" hidden="false" customHeight="true" outlineLevel="0" collapsed="false">
      <c r="A12" s="18" t="n">
        <v>43469</v>
      </c>
      <c r="B12" s="19"/>
      <c r="C12" s="20" t="s">
        <v>58</v>
      </c>
      <c r="D12" s="20"/>
      <c r="E12" s="20"/>
      <c r="F12" s="21"/>
      <c r="G12" s="22" t="s">
        <v>59</v>
      </c>
      <c r="H12" s="23" t="n">
        <v>100</v>
      </c>
      <c r="I12" s="23"/>
      <c r="J12" s="23"/>
      <c r="K12" s="23"/>
      <c r="L12" s="24"/>
      <c r="M12" s="25" t="n">
        <f aca="false">SUM(H12:J12,K12/1.12)</f>
        <v>100</v>
      </c>
      <c r="N12" s="25" t="n">
        <f aca="false">K12/1.12*0.12</f>
        <v>0</v>
      </c>
      <c r="O12" s="25" t="n">
        <f aca="false">-SUM(I12:J12,K12/1.12)*L12</f>
        <v>-0</v>
      </c>
      <c r="P12" s="25"/>
      <c r="Q12" s="26"/>
      <c r="R12" s="26"/>
      <c r="S12" s="26"/>
      <c r="T12" s="27"/>
      <c r="U12" s="27"/>
      <c r="V12" s="27"/>
      <c r="W12" s="27"/>
      <c r="X12" s="27"/>
      <c r="Y12" s="26"/>
      <c r="Z12" s="26"/>
      <c r="AA12" s="26" t="n">
        <v>100</v>
      </c>
      <c r="AB12" s="26"/>
      <c r="AC12" s="27"/>
      <c r="AD12" s="27"/>
      <c r="AE12" s="26"/>
      <c r="AF12" s="26"/>
      <c r="AG12" s="25" t="n">
        <f aca="false">-SUM(N12:AF12)</f>
        <v>-100</v>
      </c>
      <c r="AH12" s="28" t="n">
        <f aca="false">SUM(H12:K12)+AG12+O12</f>
        <v>0</v>
      </c>
    </row>
    <row r="13" s="29" customFormat="true" ht="21.75" hidden="false" customHeight="true" outlineLevel="0" collapsed="false">
      <c r="A13" s="18" t="n">
        <v>43469</v>
      </c>
      <c r="B13" s="19"/>
      <c r="C13" s="20" t="s">
        <v>60</v>
      </c>
      <c r="D13" s="20"/>
      <c r="E13" s="20"/>
      <c r="F13" s="21"/>
      <c r="G13" s="22" t="s">
        <v>61</v>
      </c>
      <c r="H13" s="23"/>
      <c r="I13" s="23"/>
      <c r="J13" s="23" t="n">
        <v>1150</v>
      </c>
      <c r="K13" s="23"/>
      <c r="L13" s="24"/>
      <c r="M13" s="25" t="n">
        <f aca="false">SUM(H13:J13,K13/1.12)</f>
        <v>1150</v>
      </c>
      <c r="N13" s="25" t="n">
        <f aca="false">K13/1.12*0.12</f>
        <v>0</v>
      </c>
      <c r="O13" s="25" t="n">
        <f aca="false">-SUM(I13:J13,K13/1.12)*L13</f>
        <v>-0</v>
      </c>
      <c r="P13" s="25" t="n">
        <v>1150</v>
      </c>
      <c r="Q13" s="26"/>
      <c r="R13" s="26"/>
      <c r="S13" s="26"/>
      <c r="T13" s="27"/>
      <c r="U13" s="27"/>
      <c r="V13" s="27"/>
      <c r="W13" s="27"/>
      <c r="X13" s="27"/>
      <c r="Y13" s="26"/>
      <c r="Z13" s="26"/>
      <c r="AA13" s="26"/>
      <c r="AB13" s="26"/>
      <c r="AC13" s="27"/>
      <c r="AD13" s="27"/>
      <c r="AE13" s="26"/>
      <c r="AF13" s="26"/>
      <c r="AG13" s="25" t="n">
        <f aca="false">-SUM(N13:AF13)</f>
        <v>-1150</v>
      </c>
      <c r="AH13" s="28" t="n">
        <f aca="false">SUM(H13:K13)+AG13+O13</f>
        <v>0</v>
      </c>
    </row>
    <row r="14" s="29" customFormat="true" ht="21.75" hidden="false" customHeight="true" outlineLevel="0" collapsed="false">
      <c r="A14" s="18" t="n">
        <v>43469</v>
      </c>
      <c r="B14" s="19"/>
      <c r="C14" s="20" t="s">
        <v>41</v>
      </c>
      <c r="D14" s="20" t="s">
        <v>42</v>
      </c>
      <c r="E14" s="20" t="s">
        <v>43</v>
      </c>
      <c r="F14" s="21" t="n">
        <v>111202</v>
      </c>
      <c r="G14" s="22" t="s">
        <v>44</v>
      </c>
      <c r="H14" s="23"/>
      <c r="I14" s="23"/>
      <c r="J14" s="23"/>
      <c r="K14" s="23" t="n">
        <v>180</v>
      </c>
      <c r="L14" s="24"/>
      <c r="M14" s="25" t="n">
        <f aca="false">SUM(H14:J14,K14/1.12)</f>
        <v>160.714285714286</v>
      </c>
      <c r="N14" s="25" t="n">
        <f aca="false">K14/1.12*0.12</f>
        <v>19.2857142857143</v>
      </c>
      <c r="O14" s="25" t="n">
        <f aca="false">-SUM(I14:J14,K14/1.12)*L14</f>
        <v>-0</v>
      </c>
      <c r="P14" s="25"/>
      <c r="Q14" s="26" t="n">
        <v>160.71</v>
      </c>
      <c r="R14" s="26"/>
      <c r="S14" s="26"/>
      <c r="T14" s="27"/>
      <c r="U14" s="27"/>
      <c r="V14" s="27"/>
      <c r="W14" s="27"/>
      <c r="X14" s="27"/>
      <c r="Y14" s="26"/>
      <c r="Z14" s="26"/>
      <c r="AA14" s="26"/>
      <c r="AB14" s="26"/>
      <c r="AC14" s="27"/>
      <c r="AD14" s="27"/>
      <c r="AE14" s="26"/>
      <c r="AF14" s="26"/>
      <c r="AG14" s="25" t="n">
        <f aca="false">-SUM(N14:AF14)</f>
        <v>-179.995714285714</v>
      </c>
      <c r="AH14" s="28" t="n">
        <f aca="false">SUM(H14:K14)+AG14+O14</f>
        <v>0.00428571428571445</v>
      </c>
    </row>
    <row r="15" s="29" customFormat="true" ht="21.75" hidden="false" customHeight="true" outlineLevel="0" collapsed="false">
      <c r="A15" s="18" t="n">
        <v>43469</v>
      </c>
      <c r="B15" s="19"/>
      <c r="C15" s="20" t="s">
        <v>62</v>
      </c>
      <c r="D15" s="20"/>
      <c r="E15" s="20"/>
      <c r="F15" s="21"/>
      <c r="G15" s="22" t="s">
        <v>63</v>
      </c>
      <c r="H15" s="23" t="n">
        <v>60</v>
      </c>
      <c r="I15" s="23"/>
      <c r="J15" s="23"/>
      <c r="K15" s="23"/>
      <c r="L15" s="24"/>
      <c r="M15" s="25" t="n">
        <f aca="false">SUM(H15:J15,K15/1.12)</f>
        <v>60</v>
      </c>
      <c r="N15" s="25" t="n">
        <f aca="false">K15/1.12*0.12</f>
        <v>0</v>
      </c>
      <c r="O15" s="25" t="n">
        <f aca="false">-SUM(I15:J15,K15/1.12)*L15</f>
        <v>-0</v>
      </c>
      <c r="P15" s="25"/>
      <c r="Q15" s="26"/>
      <c r="R15" s="26"/>
      <c r="S15" s="26"/>
      <c r="T15" s="27"/>
      <c r="U15" s="27"/>
      <c r="V15" s="27"/>
      <c r="W15" s="27"/>
      <c r="X15" s="27"/>
      <c r="Y15" s="26"/>
      <c r="Z15" s="26"/>
      <c r="AA15" s="26" t="n">
        <v>60</v>
      </c>
      <c r="AB15" s="26"/>
      <c r="AC15" s="27"/>
      <c r="AD15" s="27"/>
      <c r="AE15" s="26"/>
      <c r="AF15" s="26"/>
      <c r="AG15" s="25" t="n">
        <f aca="false">-SUM(N15:AF15)</f>
        <v>-60</v>
      </c>
      <c r="AH15" s="28" t="n">
        <f aca="false">SUM(H15:K15)+AG15+O15</f>
        <v>0</v>
      </c>
    </row>
    <row r="16" s="29" customFormat="true" ht="21.75" hidden="false" customHeight="true" outlineLevel="0" collapsed="false">
      <c r="A16" s="18" t="n">
        <v>43469</v>
      </c>
      <c r="B16" s="19"/>
      <c r="C16" s="20" t="s">
        <v>37</v>
      </c>
      <c r="D16" s="20" t="s">
        <v>38</v>
      </c>
      <c r="E16" s="20" t="s">
        <v>39</v>
      </c>
      <c r="F16" s="21" t="n">
        <v>33573</v>
      </c>
      <c r="G16" s="22" t="s">
        <v>64</v>
      </c>
      <c r="H16" s="23"/>
      <c r="I16" s="23"/>
      <c r="J16" s="23"/>
      <c r="K16" s="23" t="n">
        <v>532.89</v>
      </c>
      <c r="L16" s="24"/>
      <c r="M16" s="25" t="n">
        <f aca="false">SUM(H16:J16,K16/1.12)</f>
        <v>475.794642857143</v>
      </c>
      <c r="N16" s="25" t="n">
        <f aca="false">K16/1.12*0.12</f>
        <v>57.0953571428571</v>
      </c>
      <c r="O16" s="25" t="n">
        <f aca="false">-SUM(I16:J16,K16/1.12)*L16</f>
        <v>-0</v>
      </c>
      <c r="P16" s="25" t="n">
        <v>475.79</v>
      </c>
      <c r="Q16" s="26"/>
      <c r="R16" s="26"/>
      <c r="S16" s="26"/>
      <c r="T16" s="27"/>
      <c r="U16" s="27"/>
      <c r="V16" s="27"/>
      <c r="W16" s="27"/>
      <c r="X16" s="27"/>
      <c r="Y16" s="26"/>
      <c r="Z16" s="26"/>
      <c r="AA16" s="26"/>
      <c r="AB16" s="26"/>
      <c r="AC16" s="27"/>
      <c r="AD16" s="27"/>
      <c r="AE16" s="26"/>
      <c r="AF16" s="26"/>
      <c r="AG16" s="25" t="n">
        <f aca="false">-SUM(N16:AF16)</f>
        <v>-532.885357142857</v>
      </c>
      <c r="AH16" s="28" t="n">
        <f aca="false">SUM(H16:K16)+AG16+O16</f>
        <v>0.00464285714281232</v>
      </c>
    </row>
    <row r="17" s="29" customFormat="true" ht="21.75" hidden="false" customHeight="true" outlineLevel="0" collapsed="false">
      <c r="A17" s="18" t="n">
        <v>43469</v>
      </c>
      <c r="B17" s="19"/>
      <c r="C17" s="20" t="s">
        <v>65</v>
      </c>
      <c r="D17" s="20" t="s">
        <v>66</v>
      </c>
      <c r="E17" s="20" t="s">
        <v>67</v>
      </c>
      <c r="F17" s="21" t="n">
        <v>2023</v>
      </c>
      <c r="G17" s="22" t="s">
        <v>68</v>
      </c>
      <c r="H17" s="23"/>
      <c r="I17" s="23"/>
      <c r="J17" s="23"/>
      <c r="K17" s="23" t="n">
        <v>1320</v>
      </c>
      <c r="L17" s="24" t="n">
        <v>0.01</v>
      </c>
      <c r="M17" s="25" t="n">
        <f aca="false">SUM(H17:J17,K17/1.12)</f>
        <v>1178.57142857143</v>
      </c>
      <c r="N17" s="25" t="n">
        <f aca="false">K17/1.12*0.12</f>
        <v>141.428571428571</v>
      </c>
      <c r="O17" s="25" t="n">
        <f aca="false">-SUM(I17:J17,K17/1.12)*L17</f>
        <v>-11.7857142857143</v>
      </c>
      <c r="P17" s="25" t="n">
        <v>1178.57</v>
      </c>
      <c r="Q17" s="26"/>
      <c r="R17" s="26"/>
      <c r="S17" s="26"/>
      <c r="T17" s="27"/>
      <c r="U17" s="27"/>
      <c r="V17" s="27"/>
      <c r="W17" s="27"/>
      <c r="X17" s="27"/>
      <c r="Y17" s="26"/>
      <c r="Z17" s="26"/>
      <c r="AA17" s="26"/>
      <c r="AB17" s="26"/>
      <c r="AC17" s="27"/>
      <c r="AD17" s="27"/>
      <c r="AE17" s="26"/>
      <c r="AF17" s="26"/>
      <c r="AG17" s="25" t="n">
        <f aca="false">-SUM(N17:AF17)</f>
        <v>-1308.21285714286</v>
      </c>
      <c r="AH17" s="28" t="n">
        <f aca="false">SUM(H17:K17)+AG17+O17</f>
        <v>0.00142857142866859</v>
      </c>
    </row>
    <row r="18" s="29" customFormat="true" ht="21.75" hidden="false" customHeight="true" outlineLevel="0" collapsed="false">
      <c r="A18" s="18" t="n">
        <v>43470</v>
      </c>
      <c r="B18" s="19"/>
      <c r="C18" s="20" t="s">
        <v>41</v>
      </c>
      <c r="D18" s="20" t="s">
        <v>42</v>
      </c>
      <c r="E18" s="20" t="s">
        <v>43</v>
      </c>
      <c r="F18" s="21" t="n">
        <v>113867</v>
      </c>
      <c r="G18" s="22" t="s">
        <v>44</v>
      </c>
      <c r="H18" s="23"/>
      <c r="I18" s="23"/>
      <c r="J18" s="23"/>
      <c r="K18" s="23" t="n">
        <v>90</v>
      </c>
      <c r="L18" s="24"/>
      <c r="M18" s="25" t="n">
        <f aca="false">SUM(H18:J18,K18/1.12)</f>
        <v>80.3571428571429</v>
      </c>
      <c r="N18" s="25" t="n">
        <f aca="false">K18/1.12*0.12</f>
        <v>9.64285714285714</v>
      </c>
      <c r="O18" s="25" t="n">
        <f aca="false">-SUM(I18:J18,K18/1.12)*L18</f>
        <v>-0</v>
      </c>
      <c r="P18" s="25"/>
      <c r="Q18" s="26" t="n">
        <v>80.36</v>
      </c>
      <c r="R18" s="26"/>
      <c r="S18" s="26"/>
      <c r="T18" s="27"/>
      <c r="U18" s="27"/>
      <c r="V18" s="27"/>
      <c r="W18" s="27"/>
      <c r="X18" s="27"/>
      <c r="Y18" s="26"/>
      <c r="Z18" s="26"/>
      <c r="AA18" s="26"/>
      <c r="AB18" s="26"/>
      <c r="AC18" s="27"/>
      <c r="AD18" s="27"/>
      <c r="AE18" s="26"/>
      <c r="AF18" s="26"/>
      <c r="AG18" s="25" t="n">
        <f aca="false">-SUM(N18:AF18)</f>
        <v>-90.0028571428571</v>
      </c>
      <c r="AH18" s="28" t="n">
        <f aca="false">SUM(H18:K18)+AG18+O18</f>
        <v>-0.00285714285713823</v>
      </c>
    </row>
    <row r="19" s="29" customFormat="true" ht="21.75" hidden="false" customHeight="true" outlineLevel="0" collapsed="false">
      <c r="A19" s="18" t="n">
        <v>43470</v>
      </c>
      <c r="B19" s="19"/>
      <c r="C19" s="20" t="s">
        <v>45</v>
      </c>
      <c r="D19" s="20" t="s">
        <v>46</v>
      </c>
      <c r="E19" s="20" t="s">
        <v>47</v>
      </c>
      <c r="F19" s="21" t="n">
        <v>167302</v>
      </c>
      <c r="G19" s="22" t="s">
        <v>69</v>
      </c>
      <c r="H19" s="23"/>
      <c r="I19" s="23"/>
      <c r="J19" s="23" t="n">
        <v>143.75</v>
      </c>
      <c r="K19" s="23"/>
      <c r="L19" s="24"/>
      <c r="M19" s="25" t="n">
        <f aca="false">SUM(H19:J19,K19/1.12)</f>
        <v>143.75</v>
      </c>
      <c r="N19" s="25" t="n">
        <f aca="false">K19/1.12*0.12</f>
        <v>0</v>
      </c>
      <c r="O19" s="25" t="n">
        <f aca="false">-SUM(I19:J19,K19/1.12)*L19</f>
        <v>-0</v>
      </c>
      <c r="P19" s="25" t="n">
        <v>143.75</v>
      </c>
      <c r="Q19" s="26"/>
      <c r="R19" s="26"/>
      <c r="S19" s="26"/>
      <c r="T19" s="27"/>
      <c r="U19" s="27"/>
      <c r="V19" s="27"/>
      <c r="W19" s="27"/>
      <c r="X19" s="27"/>
      <c r="Y19" s="26"/>
      <c r="Z19" s="26"/>
      <c r="AA19" s="26"/>
      <c r="AB19" s="26"/>
      <c r="AC19" s="27"/>
      <c r="AD19" s="27"/>
      <c r="AE19" s="26"/>
      <c r="AF19" s="26"/>
      <c r="AG19" s="25" t="n">
        <f aca="false">-SUM(N19:AF19)</f>
        <v>-143.75</v>
      </c>
      <c r="AH19" s="28" t="n">
        <f aca="false">SUM(H19:K19)+AG19+O19</f>
        <v>0</v>
      </c>
    </row>
    <row r="20" s="29" customFormat="true" ht="21.75" hidden="false" customHeight="true" outlineLevel="0" collapsed="false">
      <c r="A20" s="18" t="n">
        <v>43470</v>
      </c>
      <c r="B20" s="19"/>
      <c r="C20" s="20" t="s">
        <v>45</v>
      </c>
      <c r="D20" s="20" t="s">
        <v>46</v>
      </c>
      <c r="E20" s="20" t="s">
        <v>47</v>
      </c>
      <c r="F20" s="21" t="n">
        <v>167302</v>
      </c>
      <c r="G20" s="22" t="s">
        <v>70</v>
      </c>
      <c r="H20" s="23"/>
      <c r="I20" s="23"/>
      <c r="J20" s="23"/>
      <c r="K20" s="23" t="n">
        <f aca="false">472.01+56.64</f>
        <v>528.65</v>
      </c>
      <c r="L20" s="24"/>
      <c r="M20" s="25" t="n">
        <f aca="false">SUM(H20:J20,K20/1.12)</f>
        <v>472.008928571429</v>
      </c>
      <c r="N20" s="25" t="n">
        <f aca="false">K20/1.12*0.12</f>
        <v>56.6410714285714</v>
      </c>
      <c r="O20" s="25" t="n">
        <f aca="false">-SUM(I20:J20,K20/1.12)*L20</f>
        <v>-0</v>
      </c>
      <c r="P20" s="25" t="n">
        <v>472.01</v>
      </c>
      <c r="Q20" s="26"/>
      <c r="R20" s="26"/>
      <c r="S20" s="26"/>
      <c r="T20" s="27"/>
      <c r="U20" s="27"/>
      <c r="V20" s="27"/>
      <c r="W20" s="27"/>
      <c r="X20" s="27"/>
      <c r="Y20" s="26"/>
      <c r="Z20" s="26"/>
      <c r="AA20" s="26"/>
      <c r="AB20" s="26"/>
      <c r="AC20" s="27"/>
      <c r="AD20" s="27"/>
      <c r="AE20" s="26"/>
      <c r="AF20" s="26"/>
      <c r="AG20" s="25" t="n">
        <f aca="false">-SUM(N20:AF20)</f>
        <v>-528.651071428571</v>
      </c>
      <c r="AH20" s="28" t="n">
        <f aca="false">SUM(H20:K20)+AG20+O20</f>
        <v>-0.00107142857143572</v>
      </c>
    </row>
    <row r="21" s="29" customFormat="true" ht="21.75" hidden="false" customHeight="true" outlineLevel="0" collapsed="false">
      <c r="A21" s="18" t="n">
        <v>43470</v>
      </c>
      <c r="B21" s="19"/>
      <c r="C21" s="20" t="s">
        <v>37</v>
      </c>
      <c r="D21" s="20" t="s">
        <v>38</v>
      </c>
      <c r="E21" s="20" t="s">
        <v>39</v>
      </c>
      <c r="F21" s="21" t="n">
        <v>1033652</v>
      </c>
      <c r="G21" s="22" t="s">
        <v>71</v>
      </c>
      <c r="H21" s="23"/>
      <c r="I21" s="23"/>
      <c r="J21" s="23"/>
      <c r="K21" s="23" t="n">
        <v>74.66</v>
      </c>
      <c r="L21" s="24"/>
      <c r="M21" s="25" t="n">
        <f aca="false">SUM(H21:J21,K21/1.12)</f>
        <v>66.6607142857143</v>
      </c>
      <c r="N21" s="25" t="n">
        <f aca="false">K21/1.12*0.12</f>
        <v>7.99928571428571</v>
      </c>
      <c r="O21" s="25" t="n">
        <f aca="false">-SUM(I21:J21,K21/1.12)*L21</f>
        <v>-0</v>
      </c>
      <c r="P21" s="25" t="n">
        <v>66.66</v>
      </c>
      <c r="Q21" s="26"/>
      <c r="R21" s="26"/>
      <c r="S21" s="26"/>
      <c r="T21" s="27"/>
      <c r="U21" s="27"/>
      <c r="V21" s="27"/>
      <c r="W21" s="27"/>
      <c r="X21" s="27"/>
      <c r="Y21" s="26"/>
      <c r="Z21" s="26"/>
      <c r="AA21" s="26"/>
      <c r="AB21" s="26"/>
      <c r="AC21" s="27"/>
      <c r="AD21" s="27"/>
      <c r="AE21" s="26"/>
      <c r="AF21" s="26"/>
      <c r="AG21" s="25" t="n">
        <f aca="false">-SUM(N21:AF21)</f>
        <v>-74.6592857142857</v>
      </c>
      <c r="AH21" s="28" t="n">
        <f aca="false">SUM(H21:K21)+AG21+O21</f>
        <v>0.000714285714281004</v>
      </c>
    </row>
    <row r="22" s="29" customFormat="true" ht="21.75" hidden="false" customHeight="true" outlineLevel="0" collapsed="false">
      <c r="A22" s="18" t="n">
        <v>43472</v>
      </c>
      <c r="B22" s="19"/>
      <c r="C22" s="20" t="s">
        <v>41</v>
      </c>
      <c r="D22" s="20" t="s">
        <v>42</v>
      </c>
      <c r="E22" s="20" t="s">
        <v>43</v>
      </c>
      <c r="F22" s="21" t="n">
        <v>111286</v>
      </c>
      <c r="G22" s="22" t="s">
        <v>44</v>
      </c>
      <c r="H22" s="23"/>
      <c r="I22" s="23"/>
      <c r="J22" s="23"/>
      <c r="K22" s="23" t="n">
        <v>180</v>
      </c>
      <c r="L22" s="24"/>
      <c r="M22" s="25" t="n">
        <f aca="false">SUM(H22:J22,K22/1.12)</f>
        <v>160.714285714286</v>
      </c>
      <c r="N22" s="25" t="n">
        <f aca="false">K22/1.12*0.12</f>
        <v>19.2857142857143</v>
      </c>
      <c r="O22" s="25" t="n">
        <f aca="false">-SUM(I22:J22,K22/1.12)*L22</f>
        <v>-0</v>
      </c>
      <c r="P22" s="25" t="n">
        <v>160.71</v>
      </c>
      <c r="Q22" s="26"/>
      <c r="R22" s="26"/>
      <c r="S22" s="26"/>
      <c r="T22" s="27"/>
      <c r="U22" s="27"/>
      <c r="V22" s="27"/>
      <c r="W22" s="27"/>
      <c r="X22" s="27"/>
      <c r="Y22" s="26"/>
      <c r="Z22" s="26"/>
      <c r="AA22" s="26"/>
      <c r="AB22" s="26"/>
      <c r="AC22" s="27"/>
      <c r="AD22" s="27"/>
      <c r="AE22" s="26"/>
      <c r="AF22" s="26"/>
      <c r="AG22" s="25" t="n">
        <f aca="false">-SUM(N22:AF22)</f>
        <v>-179.995714285714</v>
      </c>
      <c r="AH22" s="28" t="n">
        <f aca="false">SUM(H22:K22)+AG22+O22</f>
        <v>0.00428571428571445</v>
      </c>
    </row>
    <row r="23" s="29" customFormat="true" ht="21.75" hidden="false" customHeight="true" outlineLevel="0" collapsed="false">
      <c r="A23" s="18" t="n">
        <v>43472</v>
      </c>
      <c r="B23" s="19"/>
      <c r="C23" s="20" t="s">
        <v>45</v>
      </c>
      <c r="D23" s="20" t="s">
        <v>46</v>
      </c>
      <c r="E23" s="20" t="s">
        <v>47</v>
      </c>
      <c r="F23" s="21" t="n">
        <v>142794</v>
      </c>
      <c r="G23" s="22" t="s">
        <v>72</v>
      </c>
      <c r="H23" s="23"/>
      <c r="I23" s="23"/>
      <c r="J23" s="23"/>
      <c r="K23" s="23" t="n">
        <f aca="false">1591.79+191.01</f>
        <v>1782.8</v>
      </c>
      <c r="L23" s="24"/>
      <c r="M23" s="25" t="n">
        <f aca="false">SUM(H23:J23,K23/1.12)</f>
        <v>1591.78571428571</v>
      </c>
      <c r="N23" s="25" t="n">
        <f aca="false">K23/1.12*0.12</f>
        <v>191.014285714286</v>
      </c>
      <c r="O23" s="25" t="n">
        <f aca="false">-SUM(I23:J23,K23/1.12)*L23</f>
        <v>-0</v>
      </c>
      <c r="P23" s="25" t="n">
        <v>1591.79</v>
      </c>
      <c r="Q23" s="26"/>
      <c r="R23" s="26"/>
      <c r="S23" s="26"/>
      <c r="T23" s="27"/>
      <c r="U23" s="27"/>
      <c r="V23" s="27"/>
      <c r="W23" s="27"/>
      <c r="X23" s="27"/>
      <c r="Y23" s="26"/>
      <c r="Z23" s="26"/>
      <c r="AA23" s="26"/>
      <c r="AB23" s="26"/>
      <c r="AC23" s="27"/>
      <c r="AD23" s="27"/>
      <c r="AE23" s="26"/>
      <c r="AF23" s="26"/>
      <c r="AG23" s="25" t="n">
        <f aca="false">-SUM(N23:AF23)</f>
        <v>-1782.80428571429</v>
      </c>
      <c r="AH23" s="28" t="n">
        <f aca="false">SUM(H23:K23)+AG23+O23</f>
        <v>-0.00428571428574287</v>
      </c>
    </row>
    <row r="24" s="29" customFormat="true" ht="21.75" hidden="false" customHeight="true" outlineLevel="0" collapsed="false">
      <c r="A24" s="18" t="n">
        <v>43472</v>
      </c>
      <c r="B24" s="19"/>
      <c r="C24" s="20" t="s">
        <v>45</v>
      </c>
      <c r="D24" s="20" t="s">
        <v>46</v>
      </c>
      <c r="E24" s="20" t="s">
        <v>47</v>
      </c>
      <c r="F24" s="21" t="n">
        <v>142794</v>
      </c>
      <c r="G24" s="22" t="s">
        <v>73</v>
      </c>
      <c r="H24" s="23"/>
      <c r="I24" s="23"/>
      <c r="J24" s="23" t="n">
        <v>176.1</v>
      </c>
      <c r="K24" s="23"/>
      <c r="L24" s="24"/>
      <c r="M24" s="25" t="n">
        <f aca="false">SUM(H24:J24,K24/1.12)</f>
        <v>176.1</v>
      </c>
      <c r="N24" s="25" t="n">
        <f aca="false">K24/1.12*0.12</f>
        <v>0</v>
      </c>
      <c r="O24" s="25" t="n">
        <f aca="false">-SUM(I24:J24,K24/1.12)*L24</f>
        <v>-0</v>
      </c>
      <c r="P24" s="25" t="n">
        <v>176.1</v>
      </c>
      <c r="Q24" s="26"/>
      <c r="R24" s="26"/>
      <c r="S24" s="26"/>
      <c r="T24" s="27"/>
      <c r="U24" s="27"/>
      <c r="V24" s="27"/>
      <c r="W24" s="27"/>
      <c r="X24" s="27"/>
      <c r="Y24" s="26"/>
      <c r="Z24" s="26"/>
      <c r="AA24" s="26"/>
      <c r="AB24" s="26"/>
      <c r="AC24" s="27"/>
      <c r="AD24" s="27"/>
      <c r="AE24" s="26"/>
      <c r="AF24" s="26"/>
      <c r="AG24" s="25" t="n">
        <f aca="false">-SUM(N24:AF24)</f>
        <v>-176.1</v>
      </c>
      <c r="AH24" s="28" t="n">
        <f aca="false">SUM(H24:K24)+AG24+O24</f>
        <v>0</v>
      </c>
    </row>
    <row r="25" s="29" customFormat="true" ht="21.75" hidden="false" customHeight="true" outlineLevel="0" collapsed="false">
      <c r="A25" s="18" t="n">
        <v>43473</v>
      </c>
      <c r="B25" s="19"/>
      <c r="C25" s="20" t="s">
        <v>74</v>
      </c>
      <c r="D25" s="20"/>
      <c r="E25" s="20"/>
      <c r="F25" s="21"/>
      <c r="G25" s="22" t="s">
        <v>75</v>
      </c>
      <c r="H25" s="23"/>
      <c r="I25" s="23"/>
      <c r="J25" s="23" t="n">
        <v>1123</v>
      </c>
      <c r="K25" s="23"/>
      <c r="L25" s="24"/>
      <c r="M25" s="25" t="n">
        <f aca="false">SUM(H25:J25,K25/1.12)</f>
        <v>1123</v>
      </c>
      <c r="N25" s="25" t="n">
        <f aca="false">K25/1.12*0.12</f>
        <v>0</v>
      </c>
      <c r="O25" s="25" t="n">
        <f aca="false">-SUM(I25:J25,K25/1.12)*L25</f>
        <v>-0</v>
      </c>
      <c r="P25" s="25" t="n">
        <v>1123</v>
      </c>
      <c r="Q25" s="26"/>
      <c r="R25" s="26"/>
      <c r="S25" s="26"/>
      <c r="T25" s="27"/>
      <c r="U25" s="27"/>
      <c r="V25" s="27"/>
      <c r="W25" s="27"/>
      <c r="X25" s="27"/>
      <c r="Y25" s="26"/>
      <c r="Z25" s="26"/>
      <c r="AA25" s="26"/>
      <c r="AB25" s="26"/>
      <c r="AC25" s="27"/>
      <c r="AD25" s="27"/>
      <c r="AE25" s="26"/>
      <c r="AF25" s="26"/>
      <c r="AG25" s="25" t="n">
        <f aca="false">-SUM(N25:AF25)</f>
        <v>-1123</v>
      </c>
      <c r="AH25" s="28" t="n">
        <f aca="false">SUM(H25:K25)+AG25+O25</f>
        <v>0</v>
      </c>
    </row>
    <row r="26" s="29" customFormat="true" ht="21.75" hidden="false" customHeight="true" outlineLevel="0" collapsed="false">
      <c r="A26" s="18" t="n">
        <v>43473</v>
      </c>
      <c r="B26" s="19"/>
      <c r="C26" s="20" t="s">
        <v>58</v>
      </c>
      <c r="D26" s="20"/>
      <c r="E26" s="20"/>
      <c r="F26" s="21"/>
      <c r="G26" s="22" t="s">
        <v>76</v>
      </c>
      <c r="H26" s="23" t="n">
        <v>50</v>
      </c>
      <c r="I26" s="23"/>
      <c r="J26" s="23"/>
      <c r="K26" s="23"/>
      <c r="L26" s="24"/>
      <c r="M26" s="25" t="n">
        <f aca="false">SUM(H26:J26,K26/1.12)</f>
        <v>50</v>
      </c>
      <c r="N26" s="25" t="n">
        <f aca="false">K26/1.12*0.12</f>
        <v>0</v>
      </c>
      <c r="O26" s="25" t="n">
        <f aca="false">-SUM(I26:J26,K26/1.12)*L26</f>
        <v>-0</v>
      </c>
      <c r="P26" s="25"/>
      <c r="Q26" s="26"/>
      <c r="R26" s="26"/>
      <c r="S26" s="26"/>
      <c r="T26" s="27"/>
      <c r="U26" s="27"/>
      <c r="V26" s="27"/>
      <c r="W26" s="27"/>
      <c r="X26" s="27"/>
      <c r="Y26" s="26"/>
      <c r="Z26" s="26"/>
      <c r="AA26" s="26" t="n">
        <v>50</v>
      </c>
      <c r="AB26" s="26"/>
      <c r="AC26" s="27"/>
      <c r="AD26" s="27"/>
      <c r="AE26" s="26"/>
      <c r="AF26" s="26"/>
      <c r="AG26" s="25" t="n">
        <f aca="false">-SUM(N26:AF26)</f>
        <v>-50</v>
      </c>
      <c r="AH26" s="28" t="n">
        <f aca="false">SUM(H26:K26)+AG26+O26</f>
        <v>0</v>
      </c>
    </row>
    <row r="27" s="29" customFormat="true" ht="21.75" hidden="false" customHeight="true" outlineLevel="0" collapsed="false">
      <c r="A27" s="18" t="n">
        <v>43473</v>
      </c>
      <c r="B27" s="19"/>
      <c r="C27" s="20" t="s">
        <v>41</v>
      </c>
      <c r="D27" s="20" t="s">
        <v>42</v>
      </c>
      <c r="E27" s="20" t="s">
        <v>43</v>
      </c>
      <c r="F27" s="21" t="n">
        <v>123531</v>
      </c>
      <c r="G27" s="22" t="s">
        <v>44</v>
      </c>
      <c r="H27" s="23"/>
      <c r="I27" s="23"/>
      <c r="J27" s="23"/>
      <c r="K27" s="23" t="n">
        <v>180</v>
      </c>
      <c r="L27" s="24"/>
      <c r="M27" s="25" t="n">
        <f aca="false">SUM(H27:J27,K27/1.12)</f>
        <v>160.714285714286</v>
      </c>
      <c r="N27" s="25" t="n">
        <f aca="false">K27/1.12*0.12</f>
        <v>19.2857142857143</v>
      </c>
      <c r="O27" s="25" t="n">
        <f aca="false">-SUM(I27:J27,K27/1.12)*L27</f>
        <v>-0</v>
      </c>
      <c r="P27" s="25"/>
      <c r="Q27" s="26" t="n">
        <v>160.71</v>
      </c>
      <c r="R27" s="26"/>
      <c r="S27" s="26"/>
      <c r="T27" s="27"/>
      <c r="U27" s="27"/>
      <c r="V27" s="27"/>
      <c r="W27" s="27"/>
      <c r="X27" s="27"/>
      <c r="Y27" s="26"/>
      <c r="Z27" s="26"/>
      <c r="AA27" s="26"/>
      <c r="AB27" s="26"/>
      <c r="AC27" s="27"/>
      <c r="AD27" s="27"/>
      <c r="AE27" s="26"/>
      <c r="AF27" s="26"/>
      <c r="AG27" s="25" t="n">
        <f aca="false">-SUM(N27:AF27)</f>
        <v>-179.995714285714</v>
      </c>
      <c r="AH27" s="28" t="n">
        <f aca="false">SUM(H27:K27)+AG27+O27</f>
        <v>0.00428571428571445</v>
      </c>
    </row>
    <row r="28" s="29" customFormat="true" ht="21.75" hidden="false" customHeight="true" outlineLevel="0" collapsed="false">
      <c r="A28" s="18" t="n">
        <v>43474</v>
      </c>
      <c r="B28" s="19"/>
      <c r="C28" s="20" t="s">
        <v>45</v>
      </c>
      <c r="D28" s="20" t="s">
        <v>46</v>
      </c>
      <c r="E28" s="20" t="s">
        <v>47</v>
      </c>
      <c r="F28" s="21" t="n">
        <v>125974</v>
      </c>
      <c r="G28" s="22" t="s">
        <v>77</v>
      </c>
      <c r="H28" s="23"/>
      <c r="I28" s="23"/>
      <c r="J28" s="23"/>
      <c r="K28" s="23" t="n">
        <f aca="false">858.21+102.99</f>
        <v>961.2</v>
      </c>
      <c r="L28" s="24"/>
      <c r="M28" s="25" t="n">
        <f aca="false">SUM(H28:J28,K28/1.12)</f>
        <v>858.214285714286</v>
      </c>
      <c r="N28" s="25" t="n">
        <f aca="false">K28/1.12*0.12</f>
        <v>102.985714285714</v>
      </c>
      <c r="O28" s="25" t="n">
        <f aca="false">-SUM(I28:J28,K28/1.12)*L28</f>
        <v>-0</v>
      </c>
      <c r="P28" s="25" t="n">
        <v>858.21</v>
      </c>
      <c r="Q28" s="26"/>
      <c r="R28" s="26"/>
      <c r="S28" s="26"/>
      <c r="T28" s="27"/>
      <c r="U28" s="27"/>
      <c r="V28" s="27"/>
      <c r="W28" s="27"/>
      <c r="X28" s="27"/>
      <c r="Y28" s="26"/>
      <c r="Z28" s="26"/>
      <c r="AA28" s="26"/>
      <c r="AB28" s="26"/>
      <c r="AC28" s="27"/>
      <c r="AD28" s="27"/>
      <c r="AE28" s="26"/>
      <c r="AF28" s="26"/>
      <c r="AG28" s="25" t="n">
        <f aca="false">-SUM(N28:AF28)</f>
        <v>-961.195714285714</v>
      </c>
      <c r="AH28" s="28" t="n">
        <f aca="false">SUM(H28:K28)+AG28+O28</f>
        <v>0.00428571428574287</v>
      </c>
    </row>
    <row r="29" s="29" customFormat="true" ht="21.75" hidden="false" customHeight="true" outlineLevel="0" collapsed="false">
      <c r="A29" s="18" t="n">
        <v>43474</v>
      </c>
      <c r="B29" s="19"/>
      <c r="C29" s="20" t="s">
        <v>45</v>
      </c>
      <c r="D29" s="20" t="s">
        <v>46</v>
      </c>
      <c r="E29" s="20" t="s">
        <v>47</v>
      </c>
      <c r="F29" s="21" t="n">
        <v>125974</v>
      </c>
      <c r="G29" s="22" t="s">
        <v>78</v>
      </c>
      <c r="H29" s="23"/>
      <c r="I29" s="23"/>
      <c r="J29" s="23" t="n">
        <v>399.9</v>
      </c>
      <c r="K29" s="23"/>
      <c r="L29" s="24"/>
      <c r="M29" s="25" t="n">
        <f aca="false">SUM(H29:J29,K29/1.12)</f>
        <v>399.9</v>
      </c>
      <c r="N29" s="25" t="n">
        <f aca="false">K29/1.12*0.12</f>
        <v>0</v>
      </c>
      <c r="O29" s="25" t="n">
        <f aca="false">-SUM(I29:J29,K29/1.12)*L29</f>
        <v>-0</v>
      </c>
      <c r="P29" s="25" t="n">
        <v>399.9</v>
      </c>
      <c r="Q29" s="26"/>
      <c r="R29" s="26"/>
      <c r="S29" s="26"/>
      <c r="T29" s="27"/>
      <c r="U29" s="27"/>
      <c r="V29" s="27"/>
      <c r="W29" s="27"/>
      <c r="X29" s="27"/>
      <c r="Y29" s="26"/>
      <c r="Z29" s="26"/>
      <c r="AA29" s="26"/>
      <c r="AB29" s="26"/>
      <c r="AC29" s="27"/>
      <c r="AD29" s="27"/>
      <c r="AE29" s="26"/>
      <c r="AF29" s="26"/>
      <c r="AG29" s="25" t="n">
        <f aca="false">-SUM(N29:AF29)</f>
        <v>-399.9</v>
      </c>
      <c r="AH29" s="28" t="n">
        <f aca="false">SUM(H29:K29)+AG29+O29</f>
        <v>0</v>
      </c>
    </row>
    <row r="30" s="29" customFormat="true" ht="21.75" hidden="false" customHeight="true" outlineLevel="0" collapsed="false">
      <c r="A30" s="18" t="n">
        <v>43474</v>
      </c>
      <c r="B30" s="19"/>
      <c r="C30" s="20" t="s">
        <v>41</v>
      </c>
      <c r="D30" s="20" t="s">
        <v>42</v>
      </c>
      <c r="E30" s="20" t="s">
        <v>43</v>
      </c>
      <c r="F30" s="21" t="n">
        <v>111327</v>
      </c>
      <c r="G30" s="22" t="s">
        <v>44</v>
      </c>
      <c r="H30" s="23"/>
      <c r="I30" s="23"/>
      <c r="J30" s="23"/>
      <c r="K30" s="23" t="n">
        <v>180</v>
      </c>
      <c r="L30" s="24"/>
      <c r="M30" s="25" t="n">
        <f aca="false">SUM(H30:J30,K30/1.12)</f>
        <v>160.714285714286</v>
      </c>
      <c r="N30" s="25" t="n">
        <f aca="false">K30/1.12*0.12</f>
        <v>19.2857142857143</v>
      </c>
      <c r="O30" s="25" t="n">
        <f aca="false">-SUM(I30:J30,K30/1.12)*L30</f>
        <v>-0</v>
      </c>
      <c r="P30" s="25"/>
      <c r="Q30" s="26" t="n">
        <v>160.71</v>
      </c>
      <c r="R30" s="26"/>
      <c r="S30" s="26"/>
      <c r="T30" s="27"/>
      <c r="U30" s="27"/>
      <c r="V30" s="27"/>
      <c r="W30" s="27"/>
      <c r="X30" s="27"/>
      <c r="Y30" s="26"/>
      <c r="Z30" s="26"/>
      <c r="AA30" s="26"/>
      <c r="AB30" s="26"/>
      <c r="AC30" s="27"/>
      <c r="AD30" s="27"/>
      <c r="AE30" s="26"/>
      <c r="AF30" s="26"/>
      <c r="AG30" s="25" t="n">
        <f aca="false">-SUM(N30:AF30)</f>
        <v>-179.995714285714</v>
      </c>
      <c r="AH30" s="28" t="n">
        <f aca="false">SUM(H30:K30)+AG30+O30</f>
        <v>0.00428571428571445</v>
      </c>
    </row>
    <row r="31" s="29" customFormat="true" ht="21.75" hidden="false" customHeight="true" outlineLevel="0" collapsed="false">
      <c r="A31" s="18" t="n">
        <v>43474</v>
      </c>
      <c r="B31" s="19"/>
      <c r="C31" s="20" t="s">
        <v>37</v>
      </c>
      <c r="D31" s="20" t="s">
        <v>38</v>
      </c>
      <c r="E31" s="20" t="s">
        <v>39</v>
      </c>
      <c r="F31" s="21" t="n">
        <v>28772</v>
      </c>
      <c r="G31" s="22" t="s">
        <v>79</v>
      </c>
      <c r="H31" s="23"/>
      <c r="I31" s="23"/>
      <c r="J31" s="23"/>
      <c r="K31" s="23" t="n">
        <v>30</v>
      </c>
      <c r="L31" s="24"/>
      <c r="M31" s="25" t="n">
        <f aca="false">SUM(H31:J31,K31/1.12)</f>
        <v>26.7857142857143</v>
      </c>
      <c r="N31" s="25" t="n">
        <f aca="false">K31/1.12*0.12</f>
        <v>3.21428571428571</v>
      </c>
      <c r="O31" s="25" t="n">
        <f aca="false">-SUM(I31:J31,K31/1.12)*L31</f>
        <v>-0</v>
      </c>
      <c r="P31" s="25"/>
      <c r="Q31" s="26"/>
      <c r="R31" s="26"/>
      <c r="S31" s="26" t="n">
        <v>26.79</v>
      </c>
      <c r="T31" s="27"/>
      <c r="U31" s="27"/>
      <c r="V31" s="27"/>
      <c r="W31" s="27"/>
      <c r="X31" s="27"/>
      <c r="Y31" s="26"/>
      <c r="Z31" s="26"/>
      <c r="AA31" s="26"/>
      <c r="AB31" s="26"/>
      <c r="AC31" s="27"/>
      <c r="AD31" s="27"/>
      <c r="AE31" s="26"/>
      <c r="AF31" s="26"/>
      <c r="AG31" s="25" t="n">
        <f aca="false">-SUM(N31:AF31)</f>
        <v>-30.0042857142857</v>
      </c>
      <c r="AH31" s="28" t="n">
        <f aca="false">SUM(H31:K31)+AG31+O31</f>
        <v>-0.00428571428571445</v>
      </c>
    </row>
    <row r="32" s="41" customFormat="true" ht="21.75" hidden="false" customHeight="true" outlineLevel="0" collapsed="false">
      <c r="A32" s="30" t="n">
        <v>43475</v>
      </c>
      <c r="B32" s="31"/>
      <c r="C32" s="32" t="s">
        <v>41</v>
      </c>
      <c r="D32" s="32" t="s">
        <v>42</v>
      </c>
      <c r="E32" s="32" t="s">
        <v>43</v>
      </c>
      <c r="F32" s="33" t="n">
        <v>111372</v>
      </c>
      <c r="G32" s="34" t="s">
        <v>44</v>
      </c>
      <c r="H32" s="35"/>
      <c r="I32" s="35"/>
      <c r="J32" s="35"/>
      <c r="K32" s="35" t="n">
        <v>180</v>
      </c>
      <c r="L32" s="36"/>
      <c r="M32" s="37" t="n">
        <f aca="false">SUM(H32:J32,K32/1.12)</f>
        <v>160.714285714286</v>
      </c>
      <c r="N32" s="37" t="n">
        <f aca="false">K32/1.12*0.12</f>
        <v>19.2857142857143</v>
      </c>
      <c r="O32" s="37" t="n">
        <f aca="false">-SUM(I32:J32,K32/1.12)*L32</f>
        <v>-0</v>
      </c>
      <c r="P32" s="37"/>
      <c r="Q32" s="38" t="n">
        <v>160.71</v>
      </c>
      <c r="R32" s="38"/>
      <c r="S32" s="38"/>
      <c r="T32" s="39"/>
      <c r="U32" s="39"/>
      <c r="V32" s="39"/>
      <c r="W32" s="39"/>
      <c r="X32" s="39"/>
      <c r="Y32" s="38"/>
      <c r="Z32" s="38"/>
      <c r="AA32" s="38"/>
      <c r="AB32" s="38"/>
      <c r="AC32" s="39"/>
      <c r="AD32" s="39"/>
      <c r="AE32" s="38"/>
      <c r="AF32" s="38"/>
      <c r="AG32" s="37" t="n">
        <f aca="false">-SUM(N32:AF32)</f>
        <v>-179.995714285714</v>
      </c>
      <c r="AH32" s="40" t="n">
        <f aca="false">SUM(H32:K32)+AG32+O32</f>
        <v>0.00428571428571445</v>
      </c>
      <c r="AJ32" s="29"/>
    </row>
    <row r="33" s="17" customFormat="true" ht="21.75" hidden="false" customHeight="true" outlineLevel="0" collapsed="false">
      <c r="A33" s="18" t="n">
        <v>43475</v>
      </c>
      <c r="B33" s="12"/>
      <c r="C33" s="20" t="s">
        <v>80</v>
      </c>
      <c r="D33" s="20" t="s">
        <v>81</v>
      </c>
      <c r="E33" s="20" t="s">
        <v>82</v>
      </c>
      <c r="F33" s="21" t="n">
        <v>21845</v>
      </c>
      <c r="G33" s="22" t="s">
        <v>83</v>
      </c>
      <c r="H33" s="23"/>
      <c r="I33" s="23"/>
      <c r="J33" s="23"/>
      <c r="K33" s="23" t="n">
        <v>178.39</v>
      </c>
      <c r="L33" s="24"/>
      <c r="M33" s="25" t="n">
        <f aca="false">SUM(H33:J33,K33/1.12)</f>
        <v>159.276785714286</v>
      </c>
      <c r="N33" s="25" t="n">
        <f aca="false">K33/1.12*0.12</f>
        <v>19.1132142857143</v>
      </c>
      <c r="O33" s="25"/>
      <c r="P33" s="25" t="n">
        <v>159.28</v>
      </c>
      <c r="Q33" s="26"/>
      <c r="R33" s="26"/>
      <c r="S33" s="26"/>
      <c r="T33" s="27"/>
      <c r="U33" s="27"/>
      <c r="V33" s="27"/>
      <c r="W33" s="27"/>
      <c r="X33" s="27"/>
      <c r="Y33" s="26"/>
      <c r="Z33" s="26"/>
      <c r="AA33" s="26"/>
      <c r="AB33" s="26"/>
      <c r="AC33" s="14"/>
      <c r="AD33" s="14"/>
      <c r="AE33" s="15"/>
      <c r="AF33" s="15"/>
      <c r="AG33" s="25" t="n">
        <f aca="false">-SUM(N33:AF33)</f>
        <v>-178.393214285714</v>
      </c>
      <c r="AH33" s="28" t="n">
        <f aca="false">SUM(H33:K33)+AG33+O33</f>
        <v>-0.00321428571430715</v>
      </c>
      <c r="AJ33" s="29"/>
    </row>
    <row r="34" s="17" customFormat="true" ht="21.75" hidden="false" customHeight="true" outlineLevel="0" collapsed="false">
      <c r="A34" s="18" t="n">
        <v>43475</v>
      </c>
      <c r="B34" s="12"/>
      <c r="C34" s="20" t="s">
        <v>45</v>
      </c>
      <c r="D34" s="20" t="s">
        <v>46</v>
      </c>
      <c r="E34" s="20" t="s">
        <v>47</v>
      </c>
      <c r="F34" s="21" t="n">
        <v>108541</v>
      </c>
      <c r="G34" s="22" t="s">
        <v>84</v>
      </c>
      <c r="H34" s="12"/>
      <c r="I34" s="12"/>
      <c r="J34" s="23"/>
      <c r="K34" s="23" t="n">
        <v>1709.8</v>
      </c>
      <c r="L34" s="13"/>
      <c r="M34" s="25" t="n">
        <f aca="false">SUM(H34:J34,K34/1.12)</f>
        <v>1526.60714285714</v>
      </c>
      <c r="N34" s="25" t="n">
        <f aca="false">K34/1.12*0.12</f>
        <v>183.192857142857</v>
      </c>
      <c r="O34" s="13"/>
      <c r="P34" s="25" t="n">
        <v>1526.61</v>
      </c>
      <c r="Q34" s="42"/>
      <c r="R34" s="13"/>
      <c r="S34" s="13"/>
      <c r="T34" s="14"/>
      <c r="U34" s="14"/>
      <c r="V34" s="14"/>
      <c r="W34" s="14"/>
      <c r="X34" s="14"/>
      <c r="Y34" s="13"/>
      <c r="Z34" s="13"/>
      <c r="AA34" s="13"/>
      <c r="AB34" s="13"/>
      <c r="AC34" s="14"/>
      <c r="AD34" s="14"/>
      <c r="AE34" s="15"/>
      <c r="AF34" s="15"/>
      <c r="AG34" s="25" t="n">
        <f aca="false">-SUM(N34:AF34)</f>
        <v>-1709.80285714286</v>
      </c>
      <c r="AH34" s="28" t="n">
        <f aca="false">SUM(H34:K34)+AG34+O34</f>
        <v>-0.00285714285701033</v>
      </c>
      <c r="AJ34" s="29"/>
    </row>
    <row r="35" s="17" customFormat="true" ht="21.75" hidden="false" customHeight="true" outlineLevel="0" collapsed="false">
      <c r="A35" s="18" t="n">
        <v>43475</v>
      </c>
      <c r="B35" s="12"/>
      <c r="C35" s="20" t="s">
        <v>45</v>
      </c>
      <c r="D35" s="20" t="s">
        <v>46</v>
      </c>
      <c r="E35" s="20" t="s">
        <v>47</v>
      </c>
      <c r="F35" s="21" t="n">
        <v>108541</v>
      </c>
      <c r="G35" s="22" t="s">
        <v>85</v>
      </c>
      <c r="H35" s="12"/>
      <c r="I35" s="12"/>
      <c r="J35" s="23" t="n">
        <f aca="false">31.75+65.3+65.65</f>
        <v>162.7</v>
      </c>
      <c r="K35" s="23"/>
      <c r="L35" s="13"/>
      <c r="M35" s="25" t="n">
        <f aca="false">SUM(H35:J35,K35/1.12)</f>
        <v>162.7</v>
      </c>
      <c r="N35" s="25" t="n">
        <f aca="false">K35/1.12*0.12</f>
        <v>0</v>
      </c>
      <c r="O35" s="13"/>
      <c r="P35" s="25" t="n">
        <v>162.7</v>
      </c>
      <c r="Q35" s="42"/>
      <c r="R35" s="13"/>
      <c r="S35" s="13"/>
      <c r="T35" s="14"/>
      <c r="U35" s="14"/>
      <c r="V35" s="14"/>
      <c r="W35" s="14"/>
      <c r="X35" s="14"/>
      <c r="Y35" s="13"/>
      <c r="Z35" s="13"/>
      <c r="AA35" s="13"/>
      <c r="AB35" s="13"/>
      <c r="AC35" s="14"/>
      <c r="AD35" s="14"/>
      <c r="AE35" s="15"/>
      <c r="AF35" s="15"/>
      <c r="AG35" s="25" t="n">
        <f aca="false">-SUM(N35:AF35)</f>
        <v>-162.7</v>
      </c>
      <c r="AH35" s="28" t="n">
        <f aca="false">SUM(H35:K35)+AG35+O35</f>
        <v>0</v>
      </c>
      <c r="AJ35" s="29"/>
    </row>
    <row r="36" s="17" customFormat="true" ht="21.75" hidden="false" customHeight="true" outlineLevel="0" collapsed="false">
      <c r="A36" s="18" t="n">
        <v>43476</v>
      </c>
      <c r="B36" s="12"/>
      <c r="C36" s="20" t="s">
        <v>41</v>
      </c>
      <c r="D36" s="20" t="s">
        <v>42</v>
      </c>
      <c r="E36" s="20" t="s">
        <v>43</v>
      </c>
      <c r="F36" s="21" t="n">
        <v>113917</v>
      </c>
      <c r="G36" s="22" t="s">
        <v>44</v>
      </c>
      <c r="H36" s="12"/>
      <c r="I36" s="12"/>
      <c r="J36" s="23"/>
      <c r="K36" s="23" t="n">
        <v>180</v>
      </c>
      <c r="L36" s="13"/>
      <c r="M36" s="25" t="n">
        <f aca="false">SUM(H36:J36,K36/1.12)</f>
        <v>160.714285714286</v>
      </c>
      <c r="N36" s="25" t="n">
        <f aca="false">K36/1.12*0.12</f>
        <v>19.2857142857143</v>
      </c>
      <c r="O36" s="13"/>
      <c r="P36" s="25"/>
      <c r="Q36" s="42" t="n">
        <v>160.71</v>
      </c>
      <c r="R36" s="13"/>
      <c r="S36" s="13"/>
      <c r="T36" s="14"/>
      <c r="U36" s="14"/>
      <c r="V36" s="14"/>
      <c r="W36" s="14"/>
      <c r="X36" s="14"/>
      <c r="Y36" s="13"/>
      <c r="Z36" s="13"/>
      <c r="AA36" s="13"/>
      <c r="AB36" s="13"/>
      <c r="AC36" s="14"/>
      <c r="AD36" s="14"/>
      <c r="AE36" s="15"/>
      <c r="AF36" s="15"/>
      <c r="AG36" s="25" t="n">
        <f aca="false">-SUM(N36:AF36)</f>
        <v>-179.995714285714</v>
      </c>
      <c r="AH36" s="28" t="n">
        <f aca="false">SUM(H36:K36)+AG36+O36</f>
        <v>0.00428571428571445</v>
      </c>
      <c r="AJ36" s="29"/>
    </row>
    <row r="37" s="17" customFormat="true" ht="21.75" hidden="false" customHeight="true" outlineLevel="0" collapsed="false">
      <c r="A37" s="18" t="n">
        <v>43476</v>
      </c>
      <c r="B37" s="12"/>
      <c r="C37" s="20" t="s">
        <v>37</v>
      </c>
      <c r="D37" s="20" t="s">
        <v>38</v>
      </c>
      <c r="E37" s="20" t="s">
        <v>39</v>
      </c>
      <c r="F37" s="21" t="n">
        <v>33765</v>
      </c>
      <c r="G37" s="22" t="s">
        <v>86</v>
      </c>
      <c r="H37" s="12"/>
      <c r="I37" s="12"/>
      <c r="J37" s="23" t="n">
        <v>79</v>
      </c>
      <c r="K37" s="23"/>
      <c r="L37" s="13"/>
      <c r="M37" s="25" t="n">
        <f aca="false">SUM(H37:J37,K37/1.12)</f>
        <v>79</v>
      </c>
      <c r="N37" s="25" t="n">
        <f aca="false">K37/1.12*0.12</f>
        <v>0</v>
      </c>
      <c r="O37" s="13"/>
      <c r="P37" s="25" t="n">
        <v>79</v>
      </c>
      <c r="Q37" s="42"/>
      <c r="R37" s="13"/>
      <c r="S37" s="13"/>
      <c r="T37" s="14"/>
      <c r="U37" s="14"/>
      <c r="V37" s="14"/>
      <c r="W37" s="14"/>
      <c r="X37" s="14"/>
      <c r="Y37" s="13"/>
      <c r="Z37" s="13"/>
      <c r="AA37" s="13"/>
      <c r="AB37" s="13"/>
      <c r="AC37" s="14"/>
      <c r="AD37" s="14"/>
      <c r="AE37" s="15"/>
      <c r="AF37" s="15"/>
      <c r="AG37" s="25" t="n">
        <f aca="false">-SUM(N37:AF37)</f>
        <v>-79</v>
      </c>
      <c r="AH37" s="28" t="n">
        <f aca="false">SUM(H37:K37)+AG37+O37</f>
        <v>0</v>
      </c>
      <c r="AJ37" s="29"/>
    </row>
    <row r="38" s="17" customFormat="true" ht="21.75" hidden="false" customHeight="true" outlineLevel="0" collapsed="false">
      <c r="A38" s="18" t="n">
        <v>43476</v>
      </c>
      <c r="B38" s="12"/>
      <c r="C38" s="20" t="s">
        <v>41</v>
      </c>
      <c r="D38" s="20" t="s">
        <v>42</v>
      </c>
      <c r="E38" s="20" t="s">
        <v>43</v>
      </c>
      <c r="F38" s="21" t="n">
        <v>113981</v>
      </c>
      <c r="G38" s="22" t="s">
        <v>44</v>
      </c>
      <c r="H38" s="12"/>
      <c r="I38" s="12"/>
      <c r="J38" s="23"/>
      <c r="K38" s="23" t="n">
        <v>90</v>
      </c>
      <c r="L38" s="13"/>
      <c r="M38" s="25" t="n">
        <f aca="false">SUM(H38:J38,K38/1.12)</f>
        <v>80.3571428571429</v>
      </c>
      <c r="N38" s="25" t="n">
        <f aca="false">K38/1.12*0.12</f>
        <v>9.64285714285714</v>
      </c>
      <c r="O38" s="13"/>
      <c r="P38" s="25"/>
      <c r="Q38" s="42" t="n">
        <v>80.36</v>
      </c>
      <c r="R38" s="13"/>
      <c r="S38" s="13"/>
      <c r="T38" s="14"/>
      <c r="U38" s="14"/>
      <c r="V38" s="14"/>
      <c r="W38" s="14"/>
      <c r="X38" s="14"/>
      <c r="Y38" s="13"/>
      <c r="Z38" s="13"/>
      <c r="AA38" s="13"/>
      <c r="AB38" s="13"/>
      <c r="AC38" s="14"/>
      <c r="AD38" s="14"/>
      <c r="AE38" s="15"/>
      <c r="AF38" s="15"/>
      <c r="AG38" s="25" t="n">
        <f aca="false">-SUM(N38:AF38)</f>
        <v>-90.0028571428571</v>
      </c>
      <c r="AH38" s="28" t="n">
        <f aca="false">SUM(H38:K38)+AG38+O38</f>
        <v>-0.00285714285713823</v>
      </c>
      <c r="AJ38" s="29"/>
    </row>
    <row r="39" s="17" customFormat="true" ht="21.75" hidden="false" customHeight="true" outlineLevel="0" collapsed="false">
      <c r="A39" s="18" t="n">
        <v>43477</v>
      </c>
      <c r="B39" s="12"/>
      <c r="C39" s="20" t="s">
        <v>45</v>
      </c>
      <c r="D39" s="20" t="s">
        <v>46</v>
      </c>
      <c r="E39" s="20" t="s">
        <v>47</v>
      </c>
      <c r="F39" s="21" t="n">
        <v>129711</v>
      </c>
      <c r="G39" s="22" t="s">
        <v>87</v>
      </c>
      <c r="H39" s="12"/>
      <c r="I39" s="12"/>
      <c r="J39" s="23" t="n">
        <f aca="false">44.2+34.3</f>
        <v>78.5</v>
      </c>
      <c r="K39" s="23"/>
      <c r="L39" s="13"/>
      <c r="M39" s="25" t="n">
        <f aca="false">SUM(H39:J39,K39/1.12)</f>
        <v>78.5</v>
      </c>
      <c r="N39" s="25" t="n">
        <f aca="false">K39/1.12*0.12</f>
        <v>0</v>
      </c>
      <c r="O39" s="13"/>
      <c r="P39" s="25" t="n">
        <v>78.5</v>
      </c>
      <c r="Q39" s="42"/>
      <c r="R39" s="13"/>
      <c r="S39" s="13"/>
      <c r="T39" s="14"/>
      <c r="U39" s="14"/>
      <c r="V39" s="14"/>
      <c r="W39" s="14"/>
      <c r="X39" s="14"/>
      <c r="Y39" s="13"/>
      <c r="Z39" s="13"/>
      <c r="AA39" s="13"/>
      <c r="AB39" s="13"/>
      <c r="AC39" s="14"/>
      <c r="AD39" s="14"/>
      <c r="AE39" s="15"/>
      <c r="AF39" s="15"/>
      <c r="AG39" s="25" t="n">
        <f aca="false">-SUM(N39:AF39)</f>
        <v>-78.5</v>
      </c>
      <c r="AH39" s="28" t="n">
        <f aca="false">SUM(H39:K39)+AG39+O39</f>
        <v>0</v>
      </c>
      <c r="AJ39" s="29"/>
    </row>
    <row r="40" s="17" customFormat="true" ht="21.75" hidden="false" customHeight="true" outlineLevel="0" collapsed="false">
      <c r="A40" s="18" t="n">
        <v>43477</v>
      </c>
      <c r="B40" s="12"/>
      <c r="C40" s="20" t="s">
        <v>45</v>
      </c>
      <c r="D40" s="20" t="s">
        <v>46</v>
      </c>
      <c r="E40" s="20" t="s">
        <v>47</v>
      </c>
      <c r="F40" s="21" t="n">
        <v>129711</v>
      </c>
      <c r="G40" s="22" t="s">
        <v>88</v>
      </c>
      <c r="H40" s="12"/>
      <c r="I40" s="12"/>
      <c r="J40" s="23"/>
      <c r="K40" s="23" t="n">
        <v>1730.1</v>
      </c>
      <c r="L40" s="13"/>
      <c r="M40" s="25" t="n">
        <f aca="false">SUM(H40:J40,K40/1.12)</f>
        <v>1544.73214285714</v>
      </c>
      <c r="N40" s="25" t="n">
        <f aca="false">K40/1.12*0.12</f>
        <v>185.367857142857</v>
      </c>
      <c r="O40" s="13"/>
      <c r="P40" s="25" t="n">
        <v>1544.73</v>
      </c>
      <c r="Q40" s="42"/>
      <c r="R40" s="13"/>
      <c r="S40" s="13"/>
      <c r="T40" s="14"/>
      <c r="U40" s="14"/>
      <c r="V40" s="14"/>
      <c r="W40" s="14"/>
      <c r="X40" s="14"/>
      <c r="Y40" s="13"/>
      <c r="Z40" s="13"/>
      <c r="AA40" s="13"/>
      <c r="AB40" s="13"/>
      <c r="AC40" s="14"/>
      <c r="AD40" s="14"/>
      <c r="AE40" s="15"/>
      <c r="AF40" s="15"/>
      <c r="AG40" s="25" t="n">
        <f aca="false">-SUM(N40:AF40)</f>
        <v>-1730.09785714286</v>
      </c>
      <c r="AH40" s="28" t="n">
        <f aca="false">SUM(H40:K40)+AG40+O40</f>
        <v>0.00214285714287143</v>
      </c>
      <c r="AJ40" s="29"/>
    </row>
    <row r="41" s="17" customFormat="true" ht="21.75" hidden="false" customHeight="true" outlineLevel="0" collapsed="false">
      <c r="A41" s="18" t="n">
        <v>43477</v>
      </c>
      <c r="B41" s="12"/>
      <c r="C41" s="20" t="s">
        <v>37</v>
      </c>
      <c r="D41" s="20" t="s">
        <v>38</v>
      </c>
      <c r="E41" s="20" t="s">
        <v>39</v>
      </c>
      <c r="F41" s="21" t="n">
        <v>33776</v>
      </c>
      <c r="G41" s="22" t="s">
        <v>89</v>
      </c>
      <c r="H41" s="12"/>
      <c r="I41" s="12"/>
      <c r="J41" s="23"/>
      <c r="K41" s="23" t="n">
        <v>312.25</v>
      </c>
      <c r="L41" s="13"/>
      <c r="M41" s="25" t="n">
        <f aca="false">SUM(H41:J41,K41/1.12)</f>
        <v>278.794642857143</v>
      </c>
      <c r="N41" s="25" t="n">
        <f aca="false">K41/1.12*0.12</f>
        <v>33.4553571428571</v>
      </c>
      <c r="O41" s="13"/>
      <c r="P41" s="25"/>
      <c r="Q41" s="42" t="n">
        <v>278.79</v>
      </c>
      <c r="R41" s="13"/>
      <c r="S41" s="13"/>
      <c r="T41" s="14"/>
      <c r="U41" s="14"/>
      <c r="V41" s="14"/>
      <c r="W41" s="14"/>
      <c r="X41" s="14"/>
      <c r="Y41" s="13"/>
      <c r="Z41" s="13"/>
      <c r="AA41" s="13"/>
      <c r="AB41" s="13"/>
      <c r="AC41" s="14"/>
      <c r="AD41" s="14"/>
      <c r="AE41" s="15"/>
      <c r="AF41" s="15"/>
      <c r="AG41" s="25" t="n">
        <f aca="false">-SUM(N41:AF41)</f>
        <v>-312.245357142857</v>
      </c>
      <c r="AH41" s="28" t="n">
        <f aca="false">SUM(H41:K41)+AG41+O41</f>
        <v>0.00464285714281232</v>
      </c>
      <c r="AJ41" s="29"/>
    </row>
    <row r="42" s="17" customFormat="true" ht="21.75" hidden="false" customHeight="true" outlineLevel="0" collapsed="false">
      <c r="A42" s="18" t="n">
        <v>43479</v>
      </c>
      <c r="B42" s="12"/>
      <c r="C42" s="20" t="s">
        <v>54</v>
      </c>
      <c r="D42" s="20" t="s">
        <v>55</v>
      </c>
      <c r="E42" s="20" t="s">
        <v>56</v>
      </c>
      <c r="F42" s="21" t="n">
        <v>2868</v>
      </c>
      <c r="G42" s="22" t="s">
        <v>90</v>
      </c>
      <c r="H42" s="12"/>
      <c r="I42" s="12"/>
      <c r="J42" s="23" t="n">
        <v>1730</v>
      </c>
      <c r="K42" s="23"/>
      <c r="L42" s="13"/>
      <c r="M42" s="25" t="n">
        <f aca="false">SUM(H42:J42,K42/1.12)</f>
        <v>1730</v>
      </c>
      <c r="N42" s="25" t="n">
        <f aca="false">K42/1.12*0.12</f>
        <v>0</v>
      </c>
      <c r="O42" s="13"/>
      <c r="P42" s="25" t="n">
        <v>1730</v>
      </c>
      <c r="Q42" s="42"/>
      <c r="R42" s="13"/>
      <c r="S42" s="13"/>
      <c r="T42" s="14"/>
      <c r="U42" s="14"/>
      <c r="V42" s="14"/>
      <c r="W42" s="14"/>
      <c r="X42" s="14"/>
      <c r="Y42" s="13"/>
      <c r="Z42" s="13"/>
      <c r="AA42" s="13"/>
      <c r="AB42" s="13"/>
      <c r="AC42" s="14"/>
      <c r="AD42" s="14"/>
      <c r="AE42" s="15"/>
      <c r="AF42" s="15"/>
      <c r="AG42" s="25" t="n">
        <f aca="false">-SUM(N42:AF42)</f>
        <v>-1730</v>
      </c>
      <c r="AH42" s="28" t="n">
        <f aca="false">SUM(H42:K42)+AG42+O42</f>
        <v>0</v>
      </c>
      <c r="AJ42" s="29"/>
    </row>
    <row r="43" s="17" customFormat="true" ht="21.75" hidden="false" customHeight="true" outlineLevel="0" collapsed="false">
      <c r="A43" s="18" t="n">
        <v>43479</v>
      </c>
      <c r="B43" s="12"/>
      <c r="C43" s="20" t="s">
        <v>41</v>
      </c>
      <c r="D43" s="20" t="s">
        <v>42</v>
      </c>
      <c r="E43" s="20" t="s">
        <v>43</v>
      </c>
      <c r="F43" s="21" t="n">
        <v>114049</v>
      </c>
      <c r="G43" s="22" t="s">
        <v>44</v>
      </c>
      <c r="H43" s="12"/>
      <c r="I43" s="12"/>
      <c r="J43" s="23"/>
      <c r="K43" s="23" t="n">
        <v>180</v>
      </c>
      <c r="L43" s="13"/>
      <c r="M43" s="25" t="n">
        <f aca="false">SUM(H43:J43,K43/1.12)</f>
        <v>160.714285714286</v>
      </c>
      <c r="N43" s="25" t="n">
        <f aca="false">K43/1.12*0.12</f>
        <v>19.2857142857143</v>
      </c>
      <c r="O43" s="13"/>
      <c r="P43" s="25"/>
      <c r="Q43" s="42" t="n">
        <v>160.71</v>
      </c>
      <c r="R43" s="13"/>
      <c r="S43" s="13"/>
      <c r="T43" s="14"/>
      <c r="U43" s="14"/>
      <c r="V43" s="14"/>
      <c r="W43" s="14"/>
      <c r="X43" s="14"/>
      <c r="Y43" s="13"/>
      <c r="Z43" s="13"/>
      <c r="AA43" s="13"/>
      <c r="AB43" s="13"/>
      <c r="AC43" s="14"/>
      <c r="AD43" s="14"/>
      <c r="AE43" s="15"/>
      <c r="AF43" s="15"/>
      <c r="AG43" s="25" t="n">
        <f aca="false">-SUM(N43:AF43)</f>
        <v>-179.995714285714</v>
      </c>
      <c r="AH43" s="28" t="n">
        <f aca="false">SUM(H43:K43)+AG43+O43</f>
        <v>0.00428571428571445</v>
      </c>
      <c r="AJ43" s="29"/>
    </row>
    <row r="44" s="17" customFormat="true" ht="21.75" hidden="false" customHeight="true" outlineLevel="0" collapsed="false">
      <c r="A44" s="18" t="n">
        <v>43479</v>
      </c>
      <c r="B44" s="12"/>
      <c r="C44" s="20" t="s">
        <v>37</v>
      </c>
      <c r="D44" s="20" t="s">
        <v>38</v>
      </c>
      <c r="E44" s="20" t="s">
        <v>39</v>
      </c>
      <c r="F44" s="21" t="n">
        <v>33777</v>
      </c>
      <c r="G44" s="22" t="s">
        <v>91</v>
      </c>
      <c r="H44" s="12"/>
      <c r="I44" s="12"/>
      <c r="J44" s="23"/>
      <c r="K44" s="23" t="n">
        <v>207</v>
      </c>
      <c r="L44" s="13"/>
      <c r="M44" s="25" t="n">
        <f aca="false">SUM(H44:J44,K44/1.12)</f>
        <v>184.821428571429</v>
      </c>
      <c r="N44" s="25" t="n">
        <f aca="false">K44/1.12*0.12</f>
        <v>22.1785714285714</v>
      </c>
      <c r="O44" s="13"/>
      <c r="P44" s="25"/>
      <c r="Q44" s="42" t="n">
        <v>184.82</v>
      </c>
      <c r="R44" s="13"/>
      <c r="S44" s="13"/>
      <c r="T44" s="14"/>
      <c r="U44" s="14"/>
      <c r="V44" s="14"/>
      <c r="W44" s="14"/>
      <c r="X44" s="14"/>
      <c r="Y44" s="13"/>
      <c r="Z44" s="13"/>
      <c r="AA44" s="13"/>
      <c r="AB44" s="13"/>
      <c r="AC44" s="14"/>
      <c r="AD44" s="14"/>
      <c r="AE44" s="15"/>
      <c r="AF44" s="15"/>
      <c r="AG44" s="25" t="n">
        <f aca="false">-SUM(N44:AF44)</f>
        <v>-206.998571428571</v>
      </c>
      <c r="AH44" s="28" t="n">
        <f aca="false">SUM(H44:K44)+AG44+O44</f>
        <v>0.00142857142859043</v>
      </c>
      <c r="AJ44" s="29"/>
    </row>
    <row r="45" s="17" customFormat="true" ht="21.75" hidden="false" customHeight="true" outlineLevel="0" collapsed="false">
      <c r="A45" s="18" t="n">
        <v>43479</v>
      </c>
      <c r="B45" s="12"/>
      <c r="C45" s="20" t="s">
        <v>45</v>
      </c>
      <c r="D45" s="20" t="s">
        <v>46</v>
      </c>
      <c r="E45" s="20" t="s">
        <v>47</v>
      </c>
      <c r="F45" s="21" t="n">
        <v>159133</v>
      </c>
      <c r="G45" s="22" t="s">
        <v>92</v>
      </c>
      <c r="H45" s="12"/>
      <c r="I45" s="12"/>
      <c r="J45" s="23"/>
      <c r="K45" s="23" t="n">
        <v>822.55</v>
      </c>
      <c r="L45" s="13"/>
      <c r="M45" s="25" t="n">
        <f aca="false">SUM(H45:J45,K45/1.12)</f>
        <v>734.419642857143</v>
      </c>
      <c r="N45" s="25" t="n">
        <f aca="false">K45/1.12*0.12</f>
        <v>88.1303571428571</v>
      </c>
      <c r="O45" s="13"/>
      <c r="P45" s="25" t="n">
        <v>734.42</v>
      </c>
      <c r="Q45" s="42"/>
      <c r="R45" s="13"/>
      <c r="S45" s="13"/>
      <c r="T45" s="14"/>
      <c r="U45" s="14"/>
      <c r="V45" s="14"/>
      <c r="W45" s="14"/>
      <c r="X45" s="14"/>
      <c r="Y45" s="13"/>
      <c r="Z45" s="13"/>
      <c r="AA45" s="13"/>
      <c r="AB45" s="13"/>
      <c r="AC45" s="14"/>
      <c r="AD45" s="14"/>
      <c r="AE45" s="15"/>
      <c r="AF45" s="15"/>
      <c r="AG45" s="25" t="n">
        <f aca="false">-SUM(N45:AF45)</f>
        <v>-822.550357142857</v>
      </c>
      <c r="AH45" s="28" t="n">
        <f aca="false">SUM(H45:K45)+AG45+O45</f>
        <v>-0.000357142857183135</v>
      </c>
      <c r="AJ45" s="29"/>
    </row>
    <row r="46" s="17" customFormat="true" ht="21.75" hidden="false" customHeight="true" outlineLevel="0" collapsed="false">
      <c r="A46" s="18" t="n">
        <v>43479</v>
      </c>
      <c r="B46" s="12"/>
      <c r="C46" s="20" t="s">
        <v>37</v>
      </c>
      <c r="D46" s="20" t="s">
        <v>38</v>
      </c>
      <c r="E46" s="20" t="s">
        <v>39</v>
      </c>
      <c r="F46" s="21" t="n">
        <v>33794</v>
      </c>
      <c r="G46" s="22" t="s">
        <v>93</v>
      </c>
      <c r="H46" s="12"/>
      <c r="I46" s="12"/>
      <c r="J46" s="23"/>
      <c r="K46" s="23" t="n">
        <v>911.25</v>
      </c>
      <c r="L46" s="13"/>
      <c r="M46" s="25" t="n">
        <f aca="false">SUM(H46:J46,K46/1.12)</f>
        <v>813.616071428571</v>
      </c>
      <c r="N46" s="25" t="n">
        <f aca="false">K46/1.12*0.12</f>
        <v>97.6339285714286</v>
      </c>
      <c r="O46" s="13"/>
      <c r="P46" s="25" t="n">
        <v>813.62</v>
      </c>
      <c r="Q46" s="42"/>
      <c r="R46" s="13"/>
      <c r="S46" s="13"/>
      <c r="T46" s="14"/>
      <c r="U46" s="14"/>
      <c r="V46" s="14"/>
      <c r="W46" s="14"/>
      <c r="X46" s="14"/>
      <c r="Y46" s="13"/>
      <c r="Z46" s="13"/>
      <c r="AA46" s="13"/>
      <c r="AB46" s="13"/>
      <c r="AC46" s="14"/>
      <c r="AD46" s="14"/>
      <c r="AE46" s="15"/>
      <c r="AF46" s="15"/>
      <c r="AG46" s="25" t="n">
        <f aca="false">-SUM(N46:AF46)</f>
        <v>-911.253928571429</v>
      </c>
      <c r="AH46" s="28" t="n">
        <f aca="false">SUM(H46:K46)+AG46+O46</f>
        <v>-0.00392857142855974</v>
      </c>
      <c r="AJ46" s="29"/>
    </row>
    <row r="47" s="17" customFormat="true" ht="21.75" hidden="false" customHeight="true" outlineLevel="0" collapsed="false">
      <c r="A47" s="18" t="n">
        <v>43480</v>
      </c>
      <c r="B47" s="12"/>
      <c r="C47" s="20" t="s">
        <v>41</v>
      </c>
      <c r="D47" s="20" t="s">
        <v>42</v>
      </c>
      <c r="E47" s="20" t="s">
        <v>43</v>
      </c>
      <c r="F47" s="21" t="n">
        <v>115696</v>
      </c>
      <c r="G47" s="22" t="s">
        <v>44</v>
      </c>
      <c r="H47" s="12"/>
      <c r="I47" s="12"/>
      <c r="J47" s="23"/>
      <c r="K47" s="23" t="n">
        <v>180</v>
      </c>
      <c r="L47" s="13"/>
      <c r="M47" s="25" t="n">
        <f aca="false">SUM(H47:J47,K47/1.12)</f>
        <v>160.714285714286</v>
      </c>
      <c r="N47" s="25" t="n">
        <f aca="false">K47/1.12*0.12</f>
        <v>19.2857142857143</v>
      </c>
      <c r="O47" s="13"/>
      <c r="P47" s="25"/>
      <c r="Q47" s="42" t="n">
        <v>160.71</v>
      </c>
      <c r="R47" s="13"/>
      <c r="S47" s="13"/>
      <c r="T47" s="14"/>
      <c r="U47" s="14"/>
      <c r="V47" s="14"/>
      <c r="W47" s="14"/>
      <c r="X47" s="14"/>
      <c r="Y47" s="13"/>
      <c r="Z47" s="13"/>
      <c r="AA47" s="13"/>
      <c r="AB47" s="13"/>
      <c r="AC47" s="14"/>
      <c r="AD47" s="14"/>
      <c r="AE47" s="15"/>
      <c r="AF47" s="15"/>
      <c r="AG47" s="25" t="n">
        <f aca="false">-SUM(N47:AF47)</f>
        <v>-179.995714285714</v>
      </c>
      <c r="AH47" s="28" t="n">
        <f aca="false">SUM(H47:K47)+AG47+O47</f>
        <v>0.00428571428571445</v>
      </c>
      <c r="AJ47" s="29"/>
    </row>
    <row r="48" s="17" customFormat="true" ht="21.75" hidden="false" customHeight="true" outlineLevel="0" collapsed="false">
      <c r="A48" s="18" t="n">
        <v>43481</v>
      </c>
      <c r="B48" s="12"/>
      <c r="C48" s="20" t="s">
        <v>41</v>
      </c>
      <c r="D48" s="20" t="s">
        <v>42</v>
      </c>
      <c r="E48" s="20" t="s">
        <v>43</v>
      </c>
      <c r="F48" s="21" t="n">
        <v>115739</v>
      </c>
      <c r="G48" s="22" t="s">
        <v>44</v>
      </c>
      <c r="H48" s="12"/>
      <c r="I48" s="12"/>
      <c r="J48" s="23"/>
      <c r="K48" s="23" t="n">
        <v>180</v>
      </c>
      <c r="L48" s="13"/>
      <c r="M48" s="25" t="n">
        <f aca="false">SUM(H48:J48,K48/1.12)</f>
        <v>160.714285714286</v>
      </c>
      <c r="N48" s="25" t="n">
        <f aca="false">K48/1.12*0.12</f>
        <v>19.2857142857143</v>
      </c>
      <c r="O48" s="13"/>
      <c r="P48" s="25"/>
      <c r="Q48" s="42" t="n">
        <v>160.71</v>
      </c>
      <c r="R48" s="13"/>
      <c r="S48" s="13"/>
      <c r="T48" s="14"/>
      <c r="U48" s="14"/>
      <c r="V48" s="14"/>
      <c r="W48" s="14"/>
      <c r="X48" s="14"/>
      <c r="Y48" s="13"/>
      <c r="Z48" s="13"/>
      <c r="AA48" s="13"/>
      <c r="AB48" s="13"/>
      <c r="AC48" s="14"/>
      <c r="AD48" s="14"/>
      <c r="AE48" s="15"/>
      <c r="AF48" s="15"/>
      <c r="AG48" s="25" t="n">
        <f aca="false">-SUM(N48:AF48)</f>
        <v>-179.995714285714</v>
      </c>
      <c r="AH48" s="28" t="n">
        <f aca="false">SUM(H48:K48)+AG48+O48</f>
        <v>0.00428571428571445</v>
      </c>
      <c r="AJ48" s="29"/>
    </row>
    <row r="49" s="17" customFormat="true" ht="21.75" hidden="false" customHeight="true" outlineLevel="0" collapsed="false">
      <c r="A49" s="18" t="n">
        <v>43481</v>
      </c>
      <c r="B49" s="12"/>
      <c r="C49" s="20" t="s">
        <v>45</v>
      </c>
      <c r="D49" s="20" t="s">
        <v>46</v>
      </c>
      <c r="E49" s="20" t="s">
        <v>47</v>
      </c>
      <c r="F49" s="21" t="n">
        <v>152492</v>
      </c>
      <c r="G49" s="22" t="s">
        <v>94</v>
      </c>
      <c r="H49" s="12"/>
      <c r="I49" s="12"/>
      <c r="J49" s="23" t="n">
        <f aca="false">54.45+57.95+56.25+45+45</f>
        <v>258.65</v>
      </c>
      <c r="K49" s="23"/>
      <c r="L49" s="13"/>
      <c r="M49" s="25" t="n">
        <f aca="false">SUM(H49:J49,K49/1.12)</f>
        <v>258.65</v>
      </c>
      <c r="N49" s="25" t="n">
        <f aca="false">K49/1.12*0.12</f>
        <v>0</v>
      </c>
      <c r="O49" s="13"/>
      <c r="P49" s="25" t="n">
        <v>258.65</v>
      </c>
      <c r="Q49" s="42"/>
      <c r="R49" s="13"/>
      <c r="S49" s="13"/>
      <c r="T49" s="14"/>
      <c r="U49" s="14"/>
      <c r="V49" s="14"/>
      <c r="W49" s="14"/>
      <c r="X49" s="14"/>
      <c r="Y49" s="13"/>
      <c r="Z49" s="13"/>
      <c r="AA49" s="13"/>
      <c r="AB49" s="13"/>
      <c r="AC49" s="14"/>
      <c r="AD49" s="14"/>
      <c r="AE49" s="15"/>
      <c r="AF49" s="15"/>
      <c r="AG49" s="25" t="n">
        <f aca="false">-SUM(N49:AF49)</f>
        <v>-258.65</v>
      </c>
      <c r="AH49" s="28" t="n">
        <f aca="false">SUM(H49:K49)+AG49+O49</f>
        <v>0</v>
      </c>
      <c r="AJ49" s="29"/>
    </row>
    <row r="50" s="17" customFormat="true" ht="21.75" hidden="false" customHeight="true" outlineLevel="0" collapsed="false">
      <c r="A50" s="18" t="n">
        <v>43481</v>
      </c>
      <c r="B50" s="12"/>
      <c r="C50" s="20" t="s">
        <v>45</v>
      </c>
      <c r="D50" s="20" t="s">
        <v>46</v>
      </c>
      <c r="E50" s="20" t="s">
        <v>47</v>
      </c>
      <c r="F50" s="21" t="n">
        <v>152492</v>
      </c>
      <c r="G50" s="22" t="s">
        <v>95</v>
      </c>
      <c r="H50" s="12"/>
      <c r="I50" s="12"/>
      <c r="J50" s="23"/>
      <c r="K50" s="23" t="n">
        <f aca="false">2076.85-258.65</f>
        <v>1818.2</v>
      </c>
      <c r="L50" s="13"/>
      <c r="M50" s="25" t="n">
        <f aca="false">SUM(H50:J50,K50/1.12)</f>
        <v>1623.39285714286</v>
      </c>
      <c r="N50" s="25" t="n">
        <f aca="false">K50/1.12*0.12</f>
        <v>194.807142857143</v>
      </c>
      <c r="O50" s="13"/>
      <c r="P50" s="25" t="n">
        <v>1623.39</v>
      </c>
      <c r="Q50" s="42"/>
      <c r="R50" s="13"/>
      <c r="S50" s="13"/>
      <c r="T50" s="14"/>
      <c r="U50" s="14"/>
      <c r="V50" s="14"/>
      <c r="W50" s="14"/>
      <c r="X50" s="14"/>
      <c r="Y50" s="13"/>
      <c r="Z50" s="13"/>
      <c r="AA50" s="13"/>
      <c r="AB50" s="13"/>
      <c r="AC50" s="14"/>
      <c r="AD50" s="14"/>
      <c r="AE50" s="15"/>
      <c r="AF50" s="15"/>
      <c r="AG50" s="25" t="n">
        <f aca="false">-SUM(N50:AF50)</f>
        <v>-1818.19714285714</v>
      </c>
      <c r="AH50" s="28" t="n">
        <f aca="false">SUM(H50:K50)+AG50+O50</f>
        <v>0.00285714285701033</v>
      </c>
      <c r="AJ50" s="29"/>
    </row>
    <row r="51" s="17" customFormat="true" ht="21.75" hidden="false" customHeight="true" outlineLevel="0" collapsed="false">
      <c r="A51" s="18" t="n">
        <v>43481</v>
      </c>
      <c r="B51" s="12"/>
      <c r="C51" s="20" t="s">
        <v>37</v>
      </c>
      <c r="D51" s="20" t="s">
        <v>38</v>
      </c>
      <c r="E51" s="20" t="s">
        <v>39</v>
      </c>
      <c r="F51" s="21" t="n">
        <v>33688</v>
      </c>
      <c r="G51" s="22" t="s">
        <v>96</v>
      </c>
      <c r="H51" s="12"/>
      <c r="I51" s="12"/>
      <c r="J51" s="23"/>
      <c r="K51" s="23" t="n">
        <v>132</v>
      </c>
      <c r="L51" s="13"/>
      <c r="M51" s="25" t="n">
        <f aca="false">SUM(H51:J51,K51/1.12)</f>
        <v>117.857142857143</v>
      </c>
      <c r="N51" s="25" t="n">
        <f aca="false">K51/1.12*0.12</f>
        <v>14.1428571428571</v>
      </c>
      <c r="O51" s="13"/>
      <c r="P51" s="25" t="n">
        <v>117.86</v>
      </c>
      <c r="Q51" s="42"/>
      <c r="R51" s="13"/>
      <c r="S51" s="13"/>
      <c r="T51" s="14"/>
      <c r="U51" s="14"/>
      <c r="V51" s="14"/>
      <c r="W51" s="14"/>
      <c r="X51" s="14"/>
      <c r="Y51" s="13"/>
      <c r="Z51" s="13"/>
      <c r="AA51" s="13"/>
      <c r="AB51" s="13"/>
      <c r="AC51" s="14"/>
      <c r="AD51" s="14"/>
      <c r="AE51" s="15"/>
      <c r="AF51" s="15"/>
      <c r="AG51" s="25" t="n">
        <f aca="false">-SUM(N51:AF51)</f>
        <v>-132.002857142857</v>
      </c>
      <c r="AH51" s="28" t="n">
        <f aca="false">SUM(H51:K51)+AG51+O51</f>
        <v>-0.00285714285715244</v>
      </c>
      <c r="AJ51" s="29"/>
    </row>
    <row r="52" s="17" customFormat="true" ht="21.75" hidden="false" customHeight="true" outlineLevel="0" collapsed="false">
      <c r="A52" s="18" t="n">
        <v>43481</v>
      </c>
      <c r="B52" s="12"/>
      <c r="C52" s="43" t="s">
        <v>97</v>
      </c>
      <c r="D52" s="43" t="s">
        <v>98</v>
      </c>
      <c r="E52" s="43" t="s">
        <v>99</v>
      </c>
      <c r="F52" s="21" t="n">
        <v>218785</v>
      </c>
      <c r="G52" s="22" t="s">
        <v>100</v>
      </c>
      <c r="H52" s="12"/>
      <c r="I52" s="12"/>
      <c r="J52" s="23"/>
      <c r="K52" s="23" t="n">
        <v>1329.54</v>
      </c>
      <c r="L52" s="13"/>
      <c r="M52" s="25" t="n">
        <f aca="false">SUM(H52:J52,K52/1.12)</f>
        <v>1187.08928571429</v>
      </c>
      <c r="N52" s="25" t="n">
        <f aca="false">K52/1.12*0.12</f>
        <v>142.450714285714</v>
      </c>
      <c r="O52" s="13"/>
      <c r="P52" s="25" t="n">
        <v>1187.09</v>
      </c>
      <c r="Q52" s="42"/>
      <c r="R52" s="13"/>
      <c r="S52" s="13"/>
      <c r="T52" s="14"/>
      <c r="U52" s="14"/>
      <c r="V52" s="14"/>
      <c r="W52" s="14"/>
      <c r="X52" s="14"/>
      <c r="Y52" s="13"/>
      <c r="Z52" s="13"/>
      <c r="AA52" s="13"/>
      <c r="AB52" s="13"/>
      <c r="AC52" s="14"/>
      <c r="AD52" s="14"/>
      <c r="AE52" s="15"/>
      <c r="AF52" s="15"/>
      <c r="AG52" s="25" t="n">
        <f aca="false">-SUM(N52:AF52)</f>
        <v>-1329.54071428571</v>
      </c>
      <c r="AH52" s="28" t="n">
        <f aca="false">SUM(H52:K52)+AG52+O52</f>
        <v>-0.000714285714138896</v>
      </c>
      <c r="AJ52" s="29"/>
    </row>
    <row r="53" s="17" customFormat="true" ht="21.75" hidden="false" customHeight="true" outlineLevel="0" collapsed="false">
      <c r="A53" s="18" t="n">
        <v>43481</v>
      </c>
      <c r="B53" s="12"/>
      <c r="C53" s="20" t="s">
        <v>37</v>
      </c>
      <c r="D53" s="20" t="s">
        <v>38</v>
      </c>
      <c r="E53" s="20" t="s">
        <v>39</v>
      </c>
      <c r="F53" s="21" t="n">
        <v>33671</v>
      </c>
      <c r="G53" s="22" t="s">
        <v>101</v>
      </c>
      <c r="H53" s="12"/>
      <c r="I53" s="12"/>
      <c r="J53" s="23"/>
      <c r="K53" s="23" t="n">
        <v>828.75</v>
      </c>
      <c r="L53" s="13"/>
      <c r="M53" s="25" t="n">
        <f aca="false">SUM(H53:J53,K53/1.12)</f>
        <v>739.955357142857</v>
      </c>
      <c r="N53" s="25" t="n">
        <f aca="false">K53/1.12*0.12</f>
        <v>88.7946428571429</v>
      </c>
      <c r="O53" s="13"/>
      <c r="P53" s="25" t="n">
        <v>739.96</v>
      </c>
      <c r="Q53" s="42"/>
      <c r="R53" s="13"/>
      <c r="S53" s="13"/>
      <c r="T53" s="14"/>
      <c r="U53" s="14"/>
      <c r="V53" s="14"/>
      <c r="W53" s="14"/>
      <c r="X53" s="14"/>
      <c r="Y53" s="13"/>
      <c r="Z53" s="13"/>
      <c r="AA53" s="13"/>
      <c r="AB53" s="13"/>
      <c r="AC53" s="14"/>
      <c r="AD53" s="14"/>
      <c r="AE53" s="15"/>
      <c r="AF53" s="15"/>
      <c r="AG53" s="25" t="n">
        <f aca="false">-SUM(N53:AF53)</f>
        <v>-828.754642857143</v>
      </c>
      <c r="AH53" s="28" t="n">
        <f aca="false">SUM(H53:K53)+AG53+O53</f>
        <v>-0.004642857142926</v>
      </c>
      <c r="AJ53" s="29"/>
    </row>
    <row r="54" s="41" customFormat="true" ht="21.75" hidden="false" customHeight="true" outlineLevel="0" collapsed="false">
      <c r="A54" s="30" t="n">
        <v>43481</v>
      </c>
      <c r="B54" s="31"/>
      <c r="C54" s="32" t="s">
        <v>102</v>
      </c>
      <c r="D54" s="32"/>
      <c r="E54" s="32" t="s">
        <v>103</v>
      </c>
      <c r="F54" s="33"/>
      <c r="G54" s="34" t="s">
        <v>104</v>
      </c>
      <c r="H54" s="35" t="n">
        <v>1123</v>
      </c>
      <c r="I54" s="35"/>
      <c r="J54" s="35"/>
      <c r="K54" s="35"/>
      <c r="L54" s="36"/>
      <c r="M54" s="37" t="n">
        <f aca="false">SUM(H54:J54,K54/1.12)</f>
        <v>1123</v>
      </c>
      <c r="N54" s="37" t="n">
        <f aca="false">K54/1.12*0.12</f>
        <v>0</v>
      </c>
      <c r="O54" s="37" t="n">
        <f aca="false">-SUM(I54:J54,K54/1.12)*L54</f>
        <v>-0</v>
      </c>
      <c r="P54" s="37" t="n">
        <v>1123</v>
      </c>
      <c r="Q54" s="38"/>
      <c r="R54" s="38"/>
      <c r="S54" s="38"/>
      <c r="T54" s="39"/>
      <c r="U54" s="39"/>
      <c r="V54" s="39"/>
      <c r="W54" s="39"/>
      <c r="X54" s="39"/>
      <c r="Y54" s="38"/>
      <c r="Z54" s="38"/>
      <c r="AA54" s="38"/>
      <c r="AB54" s="38"/>
      <c r="AC54" s="39"/>
      <c r="AD54" s="39"/>
      <c r="AE54" s="38"/>
      <c r="AF54" s="38"/>
      <c r="AG54" s="25" t="n">
        <f aca="false">-SUM(N54:AF54)</f>
        <v>-1123</v>
      </c>
      <c r="AH54" s="28" t="n">
        <f aca="false">SUM(H54:K54)+AG54+O54</f>
        <v>0</v>
      </c>
      <c r="AJ54" s="29"/>
    </row>
    <row r="55" s="29" customFormat="true" ht="21.75" hidden="false" customHeight="true" outlineLevel="0" collapsed="false">
      <c r="A55" s="18" t="n">
        <v>43476</v>
      </c>
      <c r="B55" s="19"/>
      <c r="C55" s="20" t="s">
        <v>105</v>
      </c>
      <c r="D55" s="20" t="s">
        <v>106</v>
      </c>
      <c r="E55" s="20" t="s">
        <v>107</v>
      </c>
      <c r="F55" s="21"/>
      <c r="G55" s="44" t="s">
        <v>108</v>
      </c>
      <c r="H55" s="23"/>
      <c r="I55" s="23"/>
      <c r="J55" s="23"/>
      <c r="K55" s="23" t="n">
        <f aca="false">34+33+135.5</f>
        <v>202.5</v>
      </c>
      <c r="L55" s="24"/>
      <c r="M55" s="25" t="n">
        <f aca="false">SUM(H55:J55,K55/1.12)</f>
        <v>180.803571428571</v>
      </c>
      <c r="N55" s="25" t="n">
        <f aca="false">K55/1.12*0.12</f>
        <v>21.6964285714286</v>
      </c>
      <c r="O55" s="25" t="n">
        <f aca="false">-SUM(I55:J55,K55/1.12)*L55</f>
        <v>-0</v>
      </c>
      <c r="P55" s="25"/>
      <c r="Q55" s="26"/>
      <c r="R55" s="26"/>
      <c r="S55" s="26"/>
      <c r="T55" s="27" t="n">
        <v>180.8</v>
      </c>
      <c r="U55" s="27"/>
      <c r="V55" s="27"/>
      <c r="W55" s="27"/>
      <c r="X55" s="27"/>
      <c r="Y55" s="26"/>
      <c r="Z55" s="26"/>
      <c r="AA55" s="26"/>
      <c r="AB55" s="26"/>
      <c r="AC55" s="27"/>
      <c r="AD55" s="27"/>
      <c r="AE55" s="26"/>
      <c r="AF55" s="26"/>
      <c r="AG55" s="25" t="n">
        <f aca="false">-SUM(N55:AF55)</f>
        <v>-202.496428571429</v>
      </c>
      <c r="AH55" s="28" t="n">
        <f aca="false">SUM(H55:K55)+AG55+O55</f>
        <v>0.00357142857143344</v>
      </c>
    </row>
    <row r="56" s="29" customFormat="true" ht="21.75" hidden="false" customHeight="true" outlineLevel="0" collapsed="false">
      <c r="A56" s="18" t="n">
        <v>43476</v>
      </c>
      <c r="B56" s="19"/>
      <c r="C56" s="20" t="s">
        <v>105</v>
      </c>
      <c r="D56" s="20" t="s">
        <v>106</v>
      </c>
      <c r="E56" s="20" t="s">
        <v>107</v>
      </c>
      <c r="F56" s="21"/>
      <c r="G56" s="44" t="s">
        <v>109</v>
      </c>
      <c r="H56" s="23"/>
      <c r="I56" s="23"/>
      <c r="J56" s="23"/>
      <c r="K56" s="23" t="n">
        <f aca="false">19.25+42</f>
        <v>61.25</v>
      </c>
      <c r="L56" s="24"/>
      <c r="M56" s="25" t="n">
        <f aca="false">SUM(H56:J56,K56/1.12)</f>
        <v>54.6875</v>
      </c>
      <c r="N56" s="25" t="n">
        <f aca="false">K56/1.12*0.12</f>
        <v>6.5625</v>
      </c>
      <c r="O56" s="25" t="n">
        <f aca="false">-SUM(I56:J56,K56/1.12)*L56</f>
        <v>-0</v>
      </c>
      <c r="P56" s="25"/>
      <c r="Q56" s="26"/>
      <c r="R56" s="26" t="n">
        <v>54.69</v>
      </c>
      <c r="S56" s="26"/>
      <c r="T56" s="27"/>
      <c r="U56" s="27"/>
      <c r="V56" s="27"/>
      <c r="W56" s="27"/>
      <c r="X56" s="27"/>
      <c r="Y56" s="26"/>
      <c r="Z56" s="26"/>
      <c r="AA56" s="26"/>
      <c r="AB56" s="26"/>
      <c r="AC56" s="27"/>
      <c r="AD56" s="27"/>
      <c r="AE56" s="26"/>
      <c r="AF56" s="26"/>
      <c r="AG56" s="25" t="n">
        <f aca="false">-SUM(N56:AF56)</f>
        <v>-61.2525</v>
      </c>
      <c r="AH56" s="28" t="n">
        <f aca="false">SUM(H56:K56)+AG56+O56</f>
        <v>-0.00249999999999773</v>
      </c>
    </row>
    <row r="57" s="29" customFormat="true" ht="21.75" hidden="false" customHeight="true" outlineLevel="0" collapsed="false">
      <c r="A57" s="18" t="n">
        <v>43477</v>
      </c>
      <c r="B57" s="19"/>
      <c r="C57" s="20" t="s">
        <v>110</v>
      </c>
      <c r="D57" s="20"/>
      <c r="E57" s="20"/>
      <c r="F57" s="21"/>
      <c r="G57" s="44" t="s">
        <v>111</v>
      </c>
      <c r="H57" s="23" t="n">
        <v>200</v>
      </c>
      <c r="I57" s="23"/>
      <c r="J57" s="23"/>
      <c r="K57" s="23"/>
      <c r="L57" s="24"/>
      <c r="M57" s="25" t="n">
        <f aca="false">SUM(H57:J57,K57/1.12)</f>
        <v>200</v>
      </c>
      <c r="N57" s="25" t="n">
        <f aca="false">K57/1.12*0.12</f>
        <v>0</v>
      </c>
      <c r="O57" s="25" t="n">
        <f aca="false">-SUM(I57:J57,K57/1.12)*L57</f>
        <v>-0</v>
      </c>
      <c r="P57" s="25"/>
      <c r="Q57" s="26"/>
      <c r="R57" s="26"/>
      <c r="S57" s="26"/>
      <c r="T57" s="27"/>
      <c r="U57" s="27"/>
      <c r="V57" s="27"/>
      <c r="W57" s="27"/>
      <c r="X57" s="27"/>
      <c r="Y57" s="26"/>
      <c r="Z57" s="26"/>
      <c r="AA57" s="26" t="n">
        <v>200</v>
      </c>
      <c r="AB57" s="26"/>
      <c r="AC57" s="27"/>
      <c r="AD57" s="27"/>
      <c r="AE57" s="26"/>
      <c r="AF57" s="26"/>
      <c r="AG57" s="25" t="n">
        <f aca="false">-SUM(N57:AF57)</f>
        <v>-200</v>
      </c>
      <c r="AH57" s="28" t="n">
        <f aca="false">SUM(H57:K57)+AG57+O57</f>
        <v>0</v>
      </c>
    </row>
    <row r="58" s="29" customFormat="true" ht="21.75" hidden="false" customHeight="true" outlineLevel="0" collapsed="false">
      <c r="A58" s="18" t="n">
        <v>43479</v>
      </c>
      <c r="B58" s="19"/>
      <c r="C58" s="20" t="s">
        <v>62</v>
      </c>
      <c r="D58" s="20"/>
      <c r="E58" s="20"/>
      <c r="F58" s="21"/>
      <c r="G58" s="44" t="s">
        <v>112</v>
      </c>
      <c r="H58" s="23" t="n">
        <v>40</v>
      </c>
      <c r="I58" s="23"/>
      <c r="J58" s="23"/>
      <c r="K58" s="23"/>
      <c r="L58" s="24"/>
      <c r="M58" s="25" t="n">
        <f aca="false">SUM(H58:J58,K58/1.12)</f>
        <v>40</v>
      </c>
      <c r="N58" s="25" t="n">
        <f aca="false">K58/1.12*0.12</f>
        <v>0</v>
      </c>
      <c r="O58" s="25" t="n">
        <f aca="false">-SUM(I58:J58,K58/1.12)*L58</f>
        <v>-0</v>
      </c>
      <c r="P58" s="25"/>
      <c r="Q58" s="26"/>
      <c r="R58" s="26"/>
      <c r="S58" s="26"/>
      <c r="T58" s="27"/>
      <c r="U58" s="27"/>
      <c r="V58" s="27"/>
      <c r="W58" s="27"/>
      <c r="X58" s="27"/>
      <c r="Y58" s="26"/>
      <c r="Z58" s="26"/>
      <c r="AA58" s="26" t="n">
        <v>40</v>
      </c>
      <c r="AB58" s="26"/>
      <c r="AC58" s="27"/>
      <c r="AD58" s="27"/>
      <c r="AE58" s="26"/>
      <c r="AF58" s="26"/>
      <c r="AG58" s="25" t="n">
        <f aca="false">-SUM(N58:AF58)</f>
        <v>-40</v>
      </c>
      <c r="AH58" s="28" t="n">
        <f aca="false">SUM(H58:K58)+AG58+O58</f>
        <v>0</v>
      </c>
    </row>
    <row r="59" s="29" customFormat="true" ht="21.75" hidden="false" customHeight="true" outlineLevel="0" collapsed="false">
      <c r="A59" s="18" t="n">
        <v>43479</v>
      </c>
      <c r="B59" s="19"/>
      <c r="C59" s="20" t="s">
        <v>58</v>
      </c>
      <c r="D59" s="20"/>
      <c r="E59" s="20"/>
      <c r="F59" s="21"/>
      <c r="G59" s="44" t="s">
        <v>113</v>
      </c>
      <c r="H59" s="23" t="n">
        <v>100</v>
      </c>
      <c r="I59" s="23"/>
      <c r="J59" s="23"/>
      <c r="K59" s="23"/>
      <c r="L59" s="24"/>
      <c r="M59" s="25" t="n">
        <f aca="false">SUM(H59:J59,K59/1.12)</f>
        <v>100</v>
      </c>
      <c r="N59" s="25" t="n">
        <f aca="false">K59/1.12*0.12</f>
        <v>0</v>
      </c>
      <c r="O59" s="25" t="n">
        <f aca="false">-SUM(I59:J59,K59/1.12)*L59</f>
        <v>-0</v>
      </c>
      <c r="P59" s="25"/>
      <c r="Q59" s="26"/>
      <c r="R59" s="26"/>
      <c r="S59" s="26"/>
      <c r="T59" s="27"/>
      <c r="U59" s="27"/>
      <c r="V59" s="27"/>
      <c r="W59" s="27"/>
      <c r="X59" s="27"/>
      <c r="Y59" s="26"/>
      <c r="Z59" s="26"/>
      <c r="AA59" s="26" t="n">
        <v>100</v>
      </c>
      <c r="AB59" s="26"/>
      <c r="AC59" s="27"/>
      <c r="AD59" s="27"/>
      <c r="AE59" s="26"/>
      <c r="AF59" s="26"/>
      <c r="AG59" s="25" t="n">
        <f aca="false">-SUM(N59:AF59)</f>
        <v>-100</v>
      </c>
      <c r="AH59" s="28" t="n">
        <f aca="false">SUM(H59:K59)+AG59+O59</f>
        <v>0</v>
      </c>
    </row>
    <row r="60" s="29" customFormat="true" ht="21.75" hidden="false" customHeight="true" outlineLevel="0" collapsed="false">
      <c r="A60" s="18" t="n">
        <v>43481</v>
      </c>
      <c r="B60" s="19"/>
      <c r="C60" s="20" t="s">
        <v>114</v>
      </c>
      <c r="D60" s="20" t="s">
        <v>115</v>
      </c>
      <c r="E60" s="20" t="s">
        <v>116</v>
      </c>
      <c r="F60" s="21"/>
      <c r="G60" s="44" t="s">
        <v>117</v>
      </c>
      <c r="H60" s="23"/>
      <c r="I60" s="23"/>
      <c r="J60" s="23"/>
      <c r="K60" s="23" t="n">
        <v>163</v>
      </c>
      <c r="L60" s="24"/>
      <c r="M60" s="25" t="n">
        <f aca="false">SUM(H60:J60,K60/1.12)</f>
        <v>145.535714285714</v>
      </c>
      <c r="N60" s="25" t="n">
        <f aca="false">K60/1.12*0.12</f>
        <v>17.4642857142857</v>
      </c>
      <c r="O60" s="25" t="n">
        <f aca="false">-SUM(I60:J60,K60/1.12)*L60</f>
        <v>-0</v>
      </c>
      <c r="P60" s="25"/>
      <c r="Q60" s="26"/>
      <c r="R60" s="26"/>
      <c r="S60" s="26" t="n">
        <v>145.54</v>
      </c>
      <c r="T60" s="27"/>
      <c r="U60" s="27"/>
      <c r="V60" s="27"/>
      <c r="W60" s="27"/>
      <c r="X60" s="27"/>
      <c r="Y60" s="26"/>
      <c r="Z60" s="26"/>
      <c r="AA60" s="26"/>
      <c r="AB60" s="26"/>
      <c r="AC60" s="27"/>
      <c r="AD60" s="27"/>
      <c r="AE60" s="26"/>
      <c r="AF60" s="26"/>
      <c r="AG60" s="25" t="n">
        <f aca="false">-SUM(N60:AF60)</f>
        <v>-163.004285714286</v>
      </c>
      <c r="AH60" s="28" t="n">
        <f aca="false">SUM(H60:K60)+AG60+O60</f>
        <v>-0.00428571428571445</v>
      </c>
    </row>
    <row r="61" s="29" customFormat="true" ht="21.75" hidden="false" customHeight="true" outlineLevel="0" collapsed="false">
      <c r="A61" s="18" t="n">
        <v>43481</v>
      </c>
      <c r="B61" s="19"/>
      <c r="C61" s="20" t="s">
        <v>58</v>
      </c>
      <c r="D61" s="20"/>
      <c r="E61" s="20"/>
      <c r="F61" s="21"/>
      <c r="G61" s="44" t="s">
        <v>118</v>
      </c>
      <c r="H61" s="23" t="n">
        <v>50</v>
      </c>
      <c r="I61" s="23"/>
      <c r="J61" s="23"/>
      <c r="K61" s="23"/>
      <c r="L61" s="24"/>
      <c r="M61" s="25" t="n">
        <f aca="false">SUM(H61:J61,K61/1.12)</f>
        <v>50</v>
      </c>
      <c r="N61" s="25" t="n">
        <f aca="false">K61/1.12*0.12</f>
        <v>0</v>
      </c>
      <c r="O61" s="25" t="n">
        <f aca="false">-SUM(I61:J61,K61/1.12)*L61</f>
        <v>-0</v>
      </c>
      <c r="P61" s="25"/>
      <c r="Q61" s="26"/>
      <c r="R61" s="26"/>
      <c r="S61" s="26"/>
      <c r="T61" s="27"/>
      <c r="U61" s="27"/>
      <c r="V61" s="27"/>
      <c r="W61" s="27"/>
      <c r="X61" s="27"/>
      <c r="Y61" s="26"/>
      <c r="Z61" s="26"/>
      <c r="AA61" s="26" t="n">
        <v>50</v>
      </c>
      <c r="AB61" s="26"/>
      <c r="AC61" s="27"/>
      <c r="AD61" s="27"/>
      <c r="AE61" s="26"/>
      <c r="AF61" s="26"/>
      <c r="AG61" s="25" t="n">
        <f aca="false">-SUM(N61:AF61)</f>
        <v>-50</v>
      </c>
      <c r="AH61" s="28" t="n">
        <f aca="false">SUM(H61:K61)+AG61+O61</f>
        <v>0</v>
      </c>
    </row>
    <row r="62" s="29" customFormat="true" ht="21.75" hidden="false" customHeight="true" outlineLevel="0" collapsed="false">
      <c r="A62" s="18" t="n">
        <v>43481</v>
      </c>
      <c r="B62" s="19"/>
      <c r="C62" s="20" t="s">
        <v>114</v>
      </c>
      <c r="D62" s="20" t="s">
        <v>115</v>
      </c>
      <c r="E62" s="20" t="s">
        <v>116</v>
      </c>
      <c r="F62" s="21"/>
      <c r="G62" s="44" t="s">
        <v>117</v>
      </c>
      <c r="H62" s="23"/>
      <c r="I62" s="23"/>
      <c r="J62" s="23"/>
      <c r="K62" s="23" t="n">
        <v>372.25</v>
      </c>
      <c r="L62" s="24"/>
      <c r="M62" s="25" t="n">
        <f aca="false">SUM(H62:J62,K62/1.12)</f>
        <v>332.366071428571</v>
      </c>
      <c r="N62" s="25" t="n">
        <f aca="false">K62/1.12*0.12</f>
        <v>39.8839285714286</v>
      </c>
      <c r="O62" s="25" t="n">
        <f aca="false">-SUM(I62:J62,K62/1.12)*L62</f>
        <v>-0</v>
      </c>
      <c r="P62" s="25"/>
      <c r="Q62" s="26"/>
      <c r="R62" s="26"/>
      <c r="S62" s="26" t="n">
        <v>332.37</v>
      </c>
      <c r="T62" s="27"/>
      <c r="U62" s="27"/>
      <c r="V62" s="27"/>
      <c r="W62" s="27"/>
      <c r="X62" s="27"/>
      <c r="Y62" s="26"/>
      <c r="Z62" s="26"/>
      <c r="AA62" s="26"/>
      <c r="AB62" s="26"/>
      <c r="AC62" s="27"/>
      <c r="AD62" s="27"/>
      <c r="AE62" s="26"/>
      <c r="AF62" s="26"/>
      <c r="AG62" s="25" t="n">
        <f aca="false">-SUM(N62:AF62)</f>
        <v>-372.253928571429</v>
      </c>
      <c r="AH62" s="28" t="n">
        <f aca="false">SUM(H62:K62)+AG62+O62</f>
        <v>-0.00392857142855974</v>
      </c>
    </row>
    <row r="63" s="29" customFormat="true" ht="21.75" hidden="false" customHeight="true" outlineLevel="0" collapsed="false">
      <c r="A63" s="18" t="n">
        <v>43482</v>
      </c>
      <c r="B63" s="19"/>
      <c r="C63" s="20" t="s">
        <v>41</v>
      </c>
      <c r="D63" s="20" t="s">
        <v>42</v>
      </c>
      <c r="E63" s="20" t="s">
        <v>43</v>
      </c>
      <c r="F63" s="21" t="n">
        <v>115790</v>
      </c>
      <c r="G63" s="44" t="s">
        <v>44</v>
      </c>
      <c r="H63" s="23"/>
      <c r="I63" s="23"/>
      <c r="J63" s="23"/>
      <c r="K63" s="23" t="n">
        <v>180</v>
      </c>
      <c r="L63" s="24"/>
      <c r="M63" s="25" t="n">
        <f aca="false">SUM(H63:J63,K63/1.12)</f>
        <v>160.714285714286</v>
      </c>
      <c r="N63" s="25" t="n">
        <f aca="false">K63/1.12*0.12</f>
        <v>19.2857142857143</v>
      </c>
      <c r="O63" s="25" t="n">
        <f aca="false">-SUM(I63:J63,K63/1.12)*L63</f>
        <v>-0</v>
      </c>
      <c r="P63" s="25"/>
      <c r="Q63" s="26" t="n">
        <v>160.71</v>
      </c>
      <c r="R63" s="26"/>
      <c r="S63" s="26"/>
      <c r="T63" s="27"/>
      <c r="U63" s="27"/>
      <c r="V63" s="27"/>
      <c r="W63" s="27"/>
      <c r="X63" s="27"/>
      <c r="Y63" s="26"/>
      <c r="Z63" s="26"/>
      <c r="AA63" s="26"/>
      <c r="AB63" s="26"/>
      <c r="AC63" s="27"/>
      <c r="AD63" s="27"/>
      <c r="AE63" s="26"/>
      <c r="AF63" s="26"/>
      <c r="AG63" s="25" t="n">
        <f aca="false">-SUM(N63:AF63)</f>
        <v>-179.995714285714</v>
      </c>
      <c r="AH63" s="28" t="n">
        <f aca="false">SUM(H63:K63)+AG63+O63</f>
        <v>0.00428571428571445</v>
      </c>
    </row>
    <row r="64" s="29" customFormat="true" ht="21.75" hidden="false" customHeight="true" outlineLevel="0" collapsed="false">
      <c r="A64" s="18" t="n">
        <v>43482</v>
      </c>
      <c r="B64" s="19"/>
      <c r="C64" s="20" t="s">
        <v>45</v>
      </c>
      <c r="D64" s="20" t="s">
        <v>46</v>
      </c>
      <c r="E64" s="20" t="s">
        <v>47</v>
      </c>
      <c r="F64" s="21" t="n">
        <v>200911</v>
      </c>
      <c r="G64" s="44" t="s">
        <v>119</v>
      </c>
      <c r="H64" s="23"/>
      <c r="I64" s="23"/>
      <c r="J64" s="23"/>
      <c r="K64" s="23" t="n">
        <f aca="false">1094.6+131.35</f>
        <v>1225.95</v>
      </c>
      <c r="L64" s="24"/>
      <c r="M64" s="25" t="n">
        <f aca="false">SUM(H64:J64,K64/1.12)</f>
        <v>1094.59821428571</v>
      </c>
      <c r="N64" s="25" t="n">
        <f aca="false">K64/1.12*0.12</f>
        <v>131.351785714286</v>
      </c>
      <c r="O64" s="25" t="n">
        <f aca="false">-SUM(I64:J64,K64/1.12)*L64</f>
        <v>-0</v>
      </c>
      <c r="P64" s="25" t="n">
        <v>1094.6</v>
      </c>
      <c r="Q64" s="26"/>
      <c r="R64" s="26"/>
      <c r="S64" s="26"/>
      <c r="T64" s="27"/>
      <c r="U64" s="27"/>
      <c r="V64" s="27"/>
      <c r="W64" s="27"/>
      <c r="X64" s="27"/>
      <c r="Y64" s="26"/>
      <c r="Z64" s="26"/>
      <c r="AA64" s="26"/>
      <c r="AB64" s="26"/>
      <c r="AC64" s="27"/>
      <c r="AD64" s="27"/>
      <c r="AE64" s="26"/>
      <c r="AF64" s="26"/>
      <c r="AG64" s="25" t="n">
        <f aca="false">-SUM(N64:AF64)</f>
        <v>-1225.95178571429</v>
      </c>
      <c r="AH64" s="28" t="n">
        <f aca="false">SUM(H64:K64)+AG64+O64</f>
        <v>-0.0017857142856883</v>
      </c>
    </row>
    <row r="65" s="29" customFormat="true" ht="21.75" hidden="false" customHeight="true" outlineLevel="0" collapsed="false">
      <c r="A65" s="18" t="n">
        <v>43482</v>
      </c>
      <c r="B65" s="19"/>
      <c r="C65" s="20" t="s">
        <v>45</v>
      </c>
      <c r="D65" s="20" t="s">
        <v>46</v>
      </c>
      <c r="E65" s="20" t="s">
        <v>47</v>
      </c>
      <c r="F65" s="21" t="n">
        <v>200911</v>
      </c>
      <c r="G65" s="44" t="s">
        <v>120</v>
      </c>
      <c r="H65" s="23"/>
      <c r="I65" s="23"/>
      <c r="J65" s="23" t="n">
        <v>1555.7</v>
      </c>
      <c r="K65" s="23"/>
      <c r="L65" s="24"/>
      <c r="M65" s="25" t="n">
        <f aca="false">SUM(H65:J65,K65/1.12)</f>
        <v>1555.7</v>
      </c>
      <c r="N65" s="25" t="n">
        <f aca="false">K65/1.12*0.12</f>
        <v>0</v>
      </c>
      <c r="O65" s="25" t="n">
        <f aca="false">-SUM(I65:J65,K65/1.12)*L65</f>
        <v>-0</v>
      </c>
      <c r="P65" s="25" t="n">
        <v>1555.7</v>
      </c>
      <c r="Q65" s="26"/>
      <c r="R65" s="26"/>
      <c r="S65" s="26"/>
      <c r="T65" s="27"/>
      <c r="U65" s="27"/>
      <c r="V65" s="27"/>
      <c r="W65" s="27"/>
      <c r="X65" s="27"/>
      <c r="Y65" s="26"/>
      <c r="Z65" s="26"/>
      <c r="AA65" s="26"/>
      <c r="AB65" s="26"/>
      <c r="AC65" s="27"/>
      <c r="AD65" s="27"/>
      <c r="AE65" s="26"/>
      <c r="AF65" s="26"/>
      <c r="AG65" s="25" t="n">
        <f aca="false">-SUM(N65:AF65)</f>
        <v>-1555.7</v>
      </c>
      <c r="AH65" s="28" t="n">
        <f aca="false">SUM(H65:K65)+AG65+O65</f>
        <v>0</v>
      </c>
    </row>
    <row r="66" s="29" customFormat="true" ht="21.75" hidden="false" customHeight="true" outlineLevel="0" collapsed="false">
      <c r="A66" s="18" t="n">
        <v>43482</v>
      </c>
      <c r="B66" s="19"/>
      <c r="C66" s="20" t="s">
        <v>121</v>
      </c>
      <c r="D66" s="20"/>
      <c r="E66" s="20"/>
      <c r="F66" s="21"/>
      <c r="G66" s="44" t="s">
        <v>122</v>
      </c>
      <c r="H66" s="23" t="n">
        <v>2000</v>
      </c>
      <c r="I66" s="23"/>
      <c r="J66" s="23"/>
      <c r="K66" s="23"/>
      <c r="L66" s="24"/>
      <c r="M66" s="25" t="n">
        <f aca="false">SUM(H66:J66,K66/1.12)</f>
        <v>2000</v>
      </c>
      <c r="N66" s="25" t="n">
        <f aca="false">K66/1.12*0.12</f>
        <v>0</v>
      </c>
      <c r="O66" s="25" t="n">
        <f aca="false">-SUM(I66:J66,K66/1.12)*L66</f>
        <v>-0</v>
      </c>
      <c r="P66" s="25"/>
      <c r="Q66" s="26"/>
      <c r="R66" s="26"/>
      <c r="S66" s="26"/>
      <c r="T66" s="27"/>
      <c r="U66" s="27"/>
      <c r="V66" s="27"/>
      <c r="W66" s="27"/>
      <c r="X66" s="27"/>
      <c r="Y66" s="26"/>
      <c r="Z66" s="26"/>
      <c r="AA66" s="26"/>
      <c r="AB66" s="26"/>
      <c r="AC66" s="27"/>
      <c r="AD66" s="27" t="n">
        <v>2000</v>
      </c>
      <c r="AE66" s="26"/>
      <c r="AF66" s="26"/>
      <c r="AG66" s="25" t="n">
        <f aca="false">-SUM(N66:AF66)</f>
        <v>-2000</v>
      </c>
      <c r="AH66" s="28" t="n">
        <f aca="false">SUM(H66:K66)+AG66+O66</f>
        <v>0</v>
      </c>
    </row>
    <row r="67" s="29" customFormat="true" ht="21.75" hidden="false" customHeight="true" outlineLevel="0" collapsed="false">
      <c r="A67" s="18" t="n">
        <v>43482</v>
      </c>
      <c r="B67" s="19"/>
      <c r="C67" s="20" t="s">
        <v>50</v>
      </c>
      <c r="D67" s="20" t="s">
        <v>51</v>
      </c>
      <c r="E67" s="20" t="s">
        <v>47</v>
      </c>
      <c r="F67" s="21" t="n">
        <v>11876</v>
      </c>
      <c r="G67" s="44" t="s">
        <v>123</v>
      </c>
      <c r="H67" s="23"/>
      <c r="I67" s="23"/>
      <c r="J67" s="23"/>
      <c r="K67" s="23" t="n">
        <v>414.84</v>
      </c>
      <c r="L67" s="24"/>
      <c r="M67" s="25" t="n">
        <f aca="false">SUM(H67:J67,K67/1.12)</f>
        <v>370.392857142857</v>
      </c>
      <c r="N67" s="25" t="n">
        <f aca="false">K67/1.12*0.12</f>
        <v>44.4471428571429</v>
      </c>
      <c r="O67" s="25" t="n">
        <f aca="false">-SUM(I67:J67,K67/1.12)*L67</f>
        <v>-0</v>
      </c>
      <c r="P67" s="25" t="n">
        <v>370.39</v>
      </c>
      <c r="Q67" s="26"/>
      <c r="R67" s="26"/>
      <c r="S67" s="26"/>
      <c r="T67" s="27"/>
      <c r="U67" s="27"/>
      <c r="V67" s="27"/>
      <c r="W67" s="27"/>
      <c r="X67" s="27"/>
      <c r="Y67" s="26"/>
      <c r="Z67" s="26"/>
      <c r="AA67" s="26"/>
      <c r="AB67" s="26"/>
      <c r="AC67" s="27"/>
      <c r="AD67" s="27"/>
      <c r="AE67" s="26"/>
      <c r="AF67" s="26"/>
      <c r="AG67" s="25" t="n">
        <f aca="false">-SUM(N67:AF67)</f>
        <v>-414.837142857143</v>
      </c>
      <c r="AH67" s="28" t="n">
        <f aca="false">SUM(H67:K67)+AG67+O67</f>
        <v>0.00285714285712402</v>
      </c>
    </row>
    <row r="68" s="29" customFormat="true" ht="21.75" hidden="false" customHeight="true" outlineLevel="0" collapsed="false">
      <c r="A68" s="18" t="n">
        <v>43483</v>
      </c>
      <c r="B68" s="19"/>
      <c r="C68" s="20" t="s">
        <v>124</v>
      </c>
      <c r="D68" s="20"/>
      <c r="E68" s="20"/>
      <c r="F68" s="21"/>
      <c r="G68" s="44" t="s">
        <v>125</v>
      </c>
      <c r="H68" s="23" t="n">
        <v>537</v>
      </c>
      <c r="I68" s="23"/>
      <c r="J68" s="23"/>
      <c r="K68" s="23"/>
      <c r="L68" s="24"/>
      <c r="M68" s="25" t="n">
        <f aca="false">SUM(H68:J68,K68/1.12)</f>
        <v>537</v>
      </c>
      <c r="N68" s="25" t="n">
        <f aca="false">K68/1.12*0.12</f>
        <v>0</v>
      </c>
      <c r="O68" s="25" t="n">
        <f aca="false">-SUM(I68:J68,K68/1.12)*L68</f>
        <v>-0</v>
      </c>
      <c r="P68" s="25"/>
      <c r="Q68" s="26"/>
      <c r="R68" s="26"/>
      <c r="S68" s="26"/>
      <c r="T68" s="27"/>
      <c r="U68" s="27"/>
      <c r="V68" s="27"/>
      <c r="W68" s="27"/>
      <c r="X68" s="27"/>
      <c r="Y68" s="26"/>
      <c r="Z68" s="26"/>
      <c r="AA68" s="26" t="n">
        <v>537</v>
      </c>
      <c r="AB68" s="26"/>
      <c r="AC68" s="27"/>
      <c r="AD68" s="27"/>
      <c r="AE68" s="26"/>
      <c r="AF68" s="26"/>
      <c r="AG68" s="25" t="n">
        <f aca="false">-SUM(N68:AF68)</f>
        <v>-537</v>
      </c>
      <c r="AH68" s="28" t="n">
        <f aca="false">SUM(H68:K68)+AG68+O68</f>
        <v>0</v>
      </c>
    </row>
    <row r="69" s="29" customFormat="true" ht="21.75" hidden="false" customHeight="true" outlineLevel="0" collapsed="false">
      <c r="A69" s="18" t="n">
        <v>43484</v>
      </c>
      <c r="B69" s="19"/>
      <c r="C69" s="20" t="s">
        <v>105</v>
      </c>
      <c r="D69" s="20" t="s">
        <v>106</v>
      </c>
      <c r="E69" s="20" t="s">
        <v>47</v>
      </c>
      <c r="F69" s="21" t="n">
        <v>725850</v>
      </c>
      <c r="G69" s="44" t="s">
        <v>126</v>
      </c>
      <c r="H69" s="23"/>
      <c r="I69" s="23"/>
      <c r="J69" s="23"/>
      <c r="K69" s="23" t="n">
        <v>49.75</v>
      </c>
      <c r="L69" s="24"/>
      <c r="M69" s="25" t="n">
        <f aca="false">SUM(H69:J69,K69/1.12)</f>
        <v>44.4196428571429</v>
      </c>
      <c r="N69" s="25" t="n">
        <f aca="false">K69/1.12*0.12</f>
        <v>5.33035714285714</v>
      </c>
      <c r="O69" s="25" t="n">
        <f aca="false">-SUM(I69:J69,K69/1.12)*L69</f>
        <v>-0</v>
      </c>
      <c r="P69" s="25"/>
      <c r="Q69" s="26"/>
      <c r="R69" s="26"/>
      <c r="S69" s="26"/>
      <c r="T69" s="27" t="n">
        <v>44.42</v>
      </c>
      <c r="U69" s="27"/>
      <c r="V69" s="27"/>
      <c r="W69" s="27"/>
      <c r="X69" s="27"/>
      <c r="Y69" s="26"/>
      <c r="Z69" s="26"/>
      <c r="AA69" s="26"/>
      <c r="AB69" s="26"/>
      <c r="AC69" s="27"/>
      <c r="AD69" s="27"/>
      <c r="AE69" s="26"/>
      <c r="AF69" s="26"/>
      <c r="AG69" s="25" t="n">
        <f aca="false">-SUM(N69:AF69)</f>
        <v>-49.7503571428571</v>
      </c>
      <c r="AH69" s="28" t="n">
        <f aca="false">SUM(H69:K69)+AG69+O69</f>
        <v>-0.000357142857140502</v>
      </c>
    </row>
    <row r="70" s="29" customFormat="true" ht="21.75" hidden="false" customHeight="true" outlineLevel="0" collapsed="false">
      <c r="A70" s="18" t="n">
        <v>43483</v>
      </c>
      <c r="B70" s="19"/>
      <c r="C70" s="20" t="s">
        <v>41</v>
      </c>
      <c r="D70" s="20" t="s">
        <v>42</v>
      </c>
      <c r="E70" s="20" t="s">
        <v>43</v>
      </c>
      <c r="F70" s="21" t="n">
        <v>136633</v>
      </c>
      <c r="G70" s="44" t="s">
        <v>44</v>
      </c>
      <c r="H70" s="23"/>
      <c r="I70" s="23"/>
      <c r="J70" s="23"/>
      <c r="K70" s="23" t="n">
        <v>180</v>
      </c>
      <c r="L70" s="24"/>
      <c r="M70" s="25" t="n">
        <f aca="false">SUM(H70:J70,K70/1.12)</f>
        <v>160.714285714286</v>
      </c>
      <c r="N70" s="25" t="n">
        <f aca="false">K70/1.12*0.12</f>
        <v>19.2857142857143</v>
      </c>
      <c r="O70" s="25" t="n">
        <f aca="false">-SUM(I70:J70,K70/1.12)*L70</f>
        <v>-0</v>
      </c>
      <c r="P70" s="25"/>
      <c r="Q70" s="26" t="n">
        <v>160.71</v>
      </c>
      <c r="R70" s="26"/>
      <c r="S70" s="26"/>
      <c r="T70" s="27"/>
      <c r="U70" s="27"/>
      <c r="V70" s="27"/>
      <c r="W70" s="27"/>
      <c r="X70" s="27"/>
      <c r="Y70" s="26"/>
      <c r="Z70" s="26"/>
      <c r="AA70" s="26"/>
      <c r="AB70" s="26"/>
      <c r="AC70" s="27"/>
      <c r="AD70" s="27"/>
      <c r="AE70" s="26"/>
      <c r="AF70" s="26"/>
      <c r="AG70" s="25" t="n">
        <f aca="false">-SUM(N70:AF70)</f>
        <v>-179.995714285714</v>
      </c>
      <c r="AH70" s="28" t="n">
        <f aca="false">SUM(H70:K70)+AG70+O70</f>
        <v>0.00428571428571445</v>
      </c>
    </row>
    <row r="71" s="29" customFormat="true" ht="21.75" hidden="false" customHeight="true" outlineLevel="0" collapsed="false">
      <c r="A71" s="18" t="n">
        <v>43484</v>
      </c>
      <c r="B71" s="19"/>
      <c r="C71" s="20" t="s">
        <v>37</v>
      </c>
      <c r="D71" s="20" t="s">
        <v>38</v>
      </c>
      <c r="E71" s="20" t="s">
        <v>39</v>
      </c>
      <c r="F71" s="21" t="n">
        <v>33826</v>
      </c>
      <c r="G71" s="44" t="s">
        <v>127</v>
      </c>
      <c r="H71" s="23"/>
      <c r="I71" s="23"/>
      <c r="J71" s="23"/>
      <c r="K71" s="23" t="n">
        <v>238</v>
      </c>
      <c r="L71" s="24"/>
      <c r="M71" s="25" t="n">
        <f aca="false">SUM(H71:J71,K71/1.12)</f>
        <v>212.5</v>
      </c>
      <c r="N71" s="25" t="n">
        <f aca="false">K71/1.12*0.12</f>
        <v>25.5</v>
      </c>
      <c r="O71" s="25" t="n">
        <f aca="false">-SUM(I71:J71,K71/1.12)*L71</f>
        <v>-0</v>
      </c>
      <c r="P71" s="25" t="n">
        <v>212.5</v>
      </c>
      <c r="Q71" s="26"/>
      <c r="R71" s="26"/>
      <c r="S71" s="26"/>
      <c r="T71" s="27"/>
      <c r="U71" s="27"/>
      <c r="V71" s="27"/>
      <c r="W71" s="27"/>
      <c r="X71" s="27"/>
      <c r="Y71" s="26"/>
      <c r="Z71" s="26"/>
      <c r="AA71" s="26"/>
      <c r="AB71" s="26"/>
      <c r="AC71" s="27"/>
      <c r="AD71" s="27"/>
      <c r="AE71" s="26"/>
      <c r="AF71" s="26"/>
      <c r="AG71" s="25" t="n">
        <f aca="false">-SUM(N71:AF71)</f>
        <v>-238</v>
      </c>
      <c r="AH71" s="28" t="n">
        <f aca="false">SUM(H71:K71)+AG71+O71</f>
        <v>0</v>
      </c>
    </row>
    <row r="72" s="29" customFormat="true" ht="21.75" hidden="false" customHeight="true" outlineLevel="0" collapsed="false">
      <c r="A72" s="18" t="n">
        <v>43484</v>
      </c>
      <c r="B72" s="19"/>
      <c r="C72" s="20" t="s">
        <v>37</v>
      </c>
      <c r="D72" s="20" t="s">
        <v>38</v>
      </c>
      <c r="E72" s="20" t="s">
        <v>39</v>
      </c>
      <c r="F72" s="21" t="n">
        <v>33827</v>
      </c>
      <c r="G72" s="44" t="s">
        <v>128</v>
      </c>
      <c r="H72" s="23"/>
      <c r="I72" s="23"/>
      <c r="J72" s="23"/>
      <c r="K72" s="23" t="n">
        <f aca="false">9.95+480</f>
        <v>489.95</v>
      </c>
      <c r="L72" s="24"/>
      <c r="M72" s="25" t="n">
        <f aca="false">SUM(H72:J72,K72/1.12)</f>
        <v>437.455357142857</v>
      </c>
      <c r="N72" s="25" t="n">
        <f aca="false">K72/1.12*0.12</f>
        <v>52.4946428571429</v>
      </c>
      <c r="O72" s="25" t="n">
        <f aca="false">-SUM(I72:J72,K72/1.12)*L72</f>
        <v>-0</v>
      </c>
      <c r="P72" s="25" t="n">
        <v>437.46</v>
      </c>
      <c r="Q72" s="26"/>
      <c r="R72" s="26"/>
      <c r="S72" s="26"/>
      <c r="T72" s="27"/>
      <c r="U72" s="27"/>
      <c r="V72" s="27"/>
      <c r="W72" s="27"/>
      <c r="X72" s="27"/>
      <c r="Y72" s="26"/>
      <c r="Z72" s="26"/>
      <c r="AA72" s="26"/>
      <c r="AB72" s="26"/>
      <c r="AC72" s="27"/>
      <c r="AD72" s="27"/>
      <c r="AE72" s="26"/>
      <c r="AF72" s="26"/>
      <c r="AG72" s="25" t="n">
        <f aca="false">-SUM(N72:AF72)</f>
        <v>-489.954642857143</v>
      </c>
      <c r="AH72" s="28" t="n">
        <f aca="false">SUM(H72:K72)+AG72+O72</f>
        <v>-0.00464285714286916</v>
      </c>
    </row>
    <row r="73" s="29" customFormat="true" ht="21.75" hidden="false" customHeight="true" outlineLevel="0" collapsed="false">
      <c r="A73" s="18" t="n">
        <v>43484</v>
      </c>
      <c r="B73" s="19"/>
      <c r="C73" s="20" t="s">
        <v>37</v>
      </c>
      <c r="D73" s="20" t="s">
        <v>38</v>
      </c>
      <c r="E73" s="20" t="s">
        <v>39</v>
      </c>
      <c r="F73" s="21" t="n">
        <v>33827</v>
      </c>
      <c r="G73" s="44" t="s">
        <v>129</v>
      </c>
      <c r="H73" s="23"/>
      <c r="I73" s="23"/>
      <c r="J73" s="23"/>
      <c r="K73" s="23" t="n">
        <v>69</v>
      </c>
      <c r="L73" s="24"/>
      <c r="M73" s="25" t="n">
        <f aca="false">SUM(H73:J73,K73/1.12)</f>
        <v>61.6071428571429</v>
      </c>
      <c r="N73" s="25" t="n">
        <f aca="false">K73/1.12*0.12</f>
        <v>7.39285714285714</v>
      </c>
      <c r="O73" s="25" t="n">
        <f aca="false">-SUM(I73:J73,K73/1.12)*L73</f>
        <v>-0</v>
      </c>
      <c r="P73" s="25"/>
      <c r="Q73" s="26"/>
      <c r="R73" s="26"/>
      <c r="S73" s="26"/>
      <c r="T73" s="27"/>
      <c r="U73" s="27" t="n">
        <v>61.61</v>
      </c>
      <c r="V73" s="27"/>
      <c r="W73" s="27"/>
      <c r="X73" s="27"/>
      <c r="Y73" s="26"/>
      <c r="Z73" s="26"/>
      <c r="AA73" s="26"/>
      <c r="AB73" s="26"/>
      <c r="AC73" s="27"/>
      <c r="AD73" s="27"/>
      <c r="AE73" s="26"/>
      <c r="AF73" s="26"/>
      <c r="AG73" s="25" t="n">
        <f aca="false">-SUM(N73:AF73)</f>
        <v>-69.0028571428571</v>
      </c>
      <c r="AH73" s="28" t="n">
        <f aca="false">SUM(H73:K73)+AG73+O73</f>
        <v>-0.00285714285713823</v>
      </c>
    </row>
    <row r="74" s="29" customFormat="true" ht="21.75" hidden="false" customHeight="true" outlineLevel="0" collapsed="false">
      <c r="A74" s="18" t="n">
        <v>43486</v>
      </c>
      <c r="B74" s="19"/>
      <c r="C74" s="20" t="s">
        <v>41</v>
      </c>
      <c r="D74" s="20" t="s">
        <v>42</v>
      </c>
      <c r="E74" s="20" t="s">
        <v>43</v>
      </c>
      <c r="F74" s="21" t="n">
        <v>123567</v>
      </c>
      <c r="G74" s="44" t="s">
        <v>44</v>
      </c>
      <c r="H74" s="23"/>
      <c r="I74" s="23"/>
      <c r="J74" s="23"/>
      <c r="K74" s="23" t="n">
        <v>180</v>
      </c>
      <c r="L74" s="24"/>
      <c r="M74" s="25" t="n">
        <f aca="false">SUM(H74:J74,K74/1.12)</f>
        <v>160.714285714286</v>
      </c>
      <c r="N74" s="25" t="n">
        <f aca="false">K74/1.12*0.12</f>
        <v>19.2857142857143</v>
      </c>
      <c r="O74" s="25" t="n">
        <f aca="false">-SUM(I74:J74,K74/1.12)*L74</f>
        <v>-0</v>
      </c>
      <c r="P74" s="25"/>
      <c r="Q74" s="26" t="n">
        <v>160.71</v>
      </c>
      <c r="R74" s="26"/>
      <c r="S74" s="26"/>
      <c r="T74" s="27"/>
      <c r="U74" s="27"/>
      <c r="V74" s="27"/>
      <c r="W74" s="27"/>
      <c r="X74" s="27"/>
      <c r="Y74" s="26"/>
      <c r="Z74" s="26"/>
      <c r="AA74" s="26"/>
      <c r="AB74" s="26"/>
      <c r="AC74" s="27"/>
      <c r="AD74" s="27"/>
      <c r="AE74" s="26"/>
      <c r="AF74" s="26"/>
      <c r="AG74" s="25" t="n">
        <f aca="false">-SUM(N74:AF74)</f>
        <v>-179.995714285714</v>
      </c>
      <c r="AH74" s="28" t="n">
        <f aca="false">SUM(H74:K74)+AG74+O74</f>
        <v>0.00428571428571445</v>
      </c>
    </row>
    <row r="75" s="29" customFormat="true" ht="21.75" hidden="false" customHeight="true" outlineLevel="0" collapsed="false">
      <c r="A75" s="18" t="n">
        <v>43486</v>
      </c>
      <c r="B75" s="19"/>
      <c r="C75" s="20" t="s">
        <v>58</v>
      </c>
      <c r="D75" s="20"/>
      <c r="E75" s="20"/>
      <c r="F75" s="21"/>
      <c r="G75" s="44" t="s">
        <v>130</v>
      </c>
      <c r="H75" s="23" t="n">
        <v>100</v>
      </c>
      <c r="I75" s="23"/>
      <c r="J75" s="23"/>
      <c r="K75" s="23"/>
      <c r="L75" s="24"/>
      <c r="M75" s="25" t="n">
        <f aca="false">SUM(H75:J75,K75/1.12)</f>
        <v>100</v>
      </c>
      <c r="N75" s="25" t="n">
        <f aca="false">K75/1.12*0.12</f>
        <v>0</v>
      </c>
      <c r="O75" s="25" t="n">
        <f aca="false">-SUM(I75:J75,K75/1.12)*L75</f>
        <v>-0</v>
      </c>
      <c r="P75" s="25"/>
      <c r="Q75" s="26"/>
      <c r="R75" s="26"/>
      <c r="S75" s="26"/>
      <c r="T75" s="27"/>
      <c r="U75" s="27"/>
      <c r="V75" s="27"/>
      <c r="W75" s="27"/>
      <c r="X75" s="27"/>
      <c r="Y75" s="26"/>
      <c r="Z75" s="26"/>
      <c r="AA75" s="26" t="n">
        <v>100</v>
      </c>
      <c r="AB75" s="26"/>
      <c r="AC75" s="27"/>
      <c r="AD75" s="27"/>
      <c r="AE75" s="26"/>
      <c r="AF75" s="26"/>
      <c r="AG75" s="25" t="n">
        <f aca="false">-SUM(N75:AF75)</f>
        <v>-100</v>
      </c>
      <c r="AH75" s="28" t="n">
        <f aca="false">SUM(H75:K75)+AG75+O75</f>
        <v>0</v>
      </c>
    </row>
    <row r="76" s="29" customFormat="true" ht="21.75" hidden="false" customHeight="true" outlineLevel="0" collapsed="false">
      <c r="A76" s="18" t="n">
        <v>43486</v>
      </c>
      <c r="B76" s="19"/>
      <c r="C76" s="20" t="s">
        <v>54</v>
      </c>
      <c r="D76" s="20" t="s">
        <v>55</v>
      </c>
      <c r="E76" s="20" t="s">
        <v>47</v>
      </c>
      <c r="F76" s="21" t="n">
        <v>2886</v>
      </c>
      <c r="G76" s="44" t="s">
        <v>131</v>
      </c>
      <c r="H76" s="23"/>
      <c r="I76" s="23"/>
      <c r="J76" s="23" t="n">
        <v>1750</v>
      </c>
      <c r="K76" s="23"/>
      <c r="L76" s="24"/>
      <c r="M76" s="25" t="n">
        <f aca="false">SUM(H76:J76,K76/1.12)</f>
        <v>1750</v>
      </c>
      <c r="N76" s="25" t="n">
        <f aca="false">K76/1.12*0.12</f>
        <v>0</v>
      </c>
      <c r="O76" s="25" t="n">
        <f aca="false">-SUM(I76:J76,K76/1.12)*L76</f>
        <v>-0</v>
      </c>
      <c r="P76" s="25" t="n">
        <v>1750</v>
      </c>
      <c r="Q76" s="26"/>
      <c r="R76" s="26"/>
      <c r="S76" s="26"/>
      <c r="T76" s="27"/>
      <c r="U76" s="27"/>
      <c r="V76" s="27"/>
      <c r="W76" s="27"/>
      <c r="X76" s="27"/>
      <c r="Y76" s="26"/>
      <c r="Z76" s="26"/>
      <c r="AA76" s="26"/>
      <c r="AB76" s="26"/>
      <c r="AC76" s="27"/>
      <c r="AD76" s="27"/>
      <c r="AE76" s="26"/>
      <c r="AF76" s="26"/>
      <c r="AG76" s="25" t="n">
        <f aca="false">-SUM(N76:AF76)</f>
        <v>-1750</v>
      </c>
      <c r="AH76" s="28" t="n">
        <f aca="false">SUM(H76:K76)+AG76+O76</f>
        <v>0</v>
      </c>
    </row>
    <row r="77" s="29" customFormat="true" ht="21.75" hidden="false" customHeight="true" outlineLevel="0" collapsed="false">
      <c r="A77" s="18" t="n">
        <v>43486</v>
      </c>
      <c r="B77" s="19"/>
      <c r="C77" s="20" t="s">
        <v>45</v>
      </c>
      <c r="D77" s="20" t="s">
        <v>46</v>
      </c>
      <c r="E77" s="20" t="s">
        <v>47</v>
      </c>
      <c r="F77" s="21" t="n">
        <v>153225</v>
      </c>
      <c r="G77" s="44" t="s">
        <v>132</v>
      </c>
      <c r="H77" s="23"/>
      <c r="I77" s="23"/>
      <c r="J77" s="23"/>
      <c r="K77" s="23" t="n">
        <f aca="false">2436.92+292.43</f>
        <v>2729.35</v>
      </c>
      <c r="L77" s="24"/>
      <c r="M77" s="25" t="n">
        <f aca="false">SUM(H77:J77,K77/1.12)</f>
        <v>2436.91964285714</v>
      </c>
      <c r="N77" s="25" t="n">
        <f aca="false">K77/1.12*0.12</f>
        <v>292.430357142857</v>
      </c>
      <c r="O77" s="25" t="n">
        <f aca="false">-SUM(I77:J77,K77/1.12)*L77</f>
        <v>-0</v>
      </c>
      <c r="P77" s="25" t="n">
        <v>2436.92</v>
      </c>
      <c r="Q77" s="26"/>
      <c r="R77" s="26"/>
      <c r="S77" s="26"/>
      <c r="T77" s="27"/>
      <c r="U77" s="27"/>
      <c r="V77" s="27"/>
      <c r="W77" s="27"/>
      <c r="X77" s="27"/>
      <c r="Y77" s="26"/>
      <c r="Z77" s="26"/>
      <c r="AA77" s="26"/>
      <c r="AB77" s="26"/>
      <c r="AC77" s="27"/>
      <c r="AD77" s="27"/>
      <c r="AE77" s="26"/>
      <c r="AF77" s="26"/>
      <c r="AG77" s="25" t="n">
        <f aca="false">-SUM(N77:AF77)</f>
        <v>-2729.35035714286</v>
      </c>
      <c r="AH77" s="28" t="n">
        <f aca="false">SUM(H77:K77)+AG77+O77</f>
        <v>-0.000357142857410508</v>
      </c>
    </row>
    <row r="78" s="29" customFormat="true" ht="21.75" hidden="false" customHeight="true" outlineLevel="0" collapsed="false">
      <c r="A78" s="18" t="n">
        <v>43486</v>
      </c>
      <c r="B78" s="19"/>
      <c r="C78" s="20" t="s">
        <v>45</v>
      </c>
      <c r="D78" s="20" t="s">
        <v>46</v>
      </c>
      <c r="E78" s="20" t="s">
        <v>47</v>
      </c>
      <c r="F78" s="21" t="n">
        <v>153225</v>
      </c>
      <c r="G78" s="44" t="s">
        <v>133</v>
      </c>
      <c r="H78" s="23"/>
      <c r="I78" s="23"/>
      <c r="J78" s="23" t="n">
        <v>268.95</v>
      </c>
      <c r="K78" s="23"/>
      <c r="L78" s="24"/>
      <c r="M78" s="25" t="n">
        <f aca="false">SUM(H78:J78,K78/1.12)</f>
        <v>268.95</v>
      </c>
      <c r="N78" s="25" t="n">
        <f aca="false">K78/1.12*0.12</f>
        <v>0</v>
      </c>
      <c r="O78" s="25" t="n">
        <f aca="false">-SUM(I78:J78,K78/1.12)*L78</f>
        <v>-0</v>
      </c>
      <c r="P78" s="25" t="n">
        <v>268.95</v>
      </c>
      <c r="Q78" s="26"/>
      <c r="R78" s="26"/>
      <c r="S78" s="26"/>
      <c r="T78" s="27"/>
      <c r="U78" s="27"/>
      <c r="V78" s="27"/>
      <c r="W78" s="27"/>
      <c r="X78" s="27"/>
      <c r="Y78" s="26"/>
      <c r="Z78" s="26"/>
      <c r="AA78" s="26"/>
      <c r="AB78" s="26"/>
      <c r="AC78" s="27"/>
      <c r="AD78" s="27"/>
      <c r="AE78" s="26"/>
      <c r="AF78" s="26"/>
      <c r="AG78" s="25" t="n">
        <f aca="false">-SUM(N78:AF78)</f>
        <v>-268.95</v>
      </c>
      <c r="AH78" s="28" t="n">
        <f aca="false">SUM(H78:K78)+AG78+O78</f>
        <v>0</v>
      </c>
    </row>
    <row r="79" s="29" customFormat="true" ht="21.75" hidden="false" customHeight="true" outlineLevel="0" collapsed="false">
      <c r="A79" s="18" t="n">
        <v>43486</v>
      </c>
      <c r="B79" s="19"/>
      <c r="C79" s="20" t="s">
        <v>134</v>
      </c>
      <c r="D79" s="20" t="s">
        <v>135</v>
      </c>
      <c r="E79" s="20" t="s">
        <v>136</v>
      </c>
      <c r="F79" s="21" t="n">
        <v>163609</v>
      </c>
      <c r="G79" s="44" t="s">
        <v>137</v>
      </c>
      <c r="H79" s="23"/>
      <c r="I79" s="23"/>
      <c r="J79" s="23"/>
      <c r="K79" s="23" t="n">
        <v>150</v>
      </c>
      <c r="L79" s="24"/>
      <c r="M79" s="25" t="n">
        <f aca="false">SUM(H79:J79,K79/1.12)</f>
        <v>133.928571428571</v>
      </c>
      <c r="N79" s="25" t="n">
        <f aca="false">K79/1.12*0.12</f>
        <v>16.0714285714286</v>
      </c>
      <c r="O79" s="25" t="n">
        <f aca="false">-SUM(I79:J79,K79/1.12)*L79</f>
        <v>-0</v>
      </c>
      <c r="P79" s="25"/>
      <c r="Q79" s="26"/>
      <c r="R79" s="26" t="n">
        <v>133.93</v>
      </c>
      <c r="S79" s="26"/>
      <c r="T79" s="27"/>
      <c r="U79" s="27"/>
      <c r="V79" s="27"/>
      <c r="W79" s="27"/>
      <c r="X79" s="27"/>
      <c r="Y79" s="26"/>
      <c r="Z79" s="26"/>
      <c r="AA79" s="26"/>
      <c r="AB79" s="26"/>
      <c r="AC79" s="27"/>
      <c r="AD79" s="27"/>
      <c r="AE79" s="26"/>
      <c r="AF79" s="26"/>
      <c r="AG79" s="25" t="n">
        <f aca="false">-SUM(N79:AF79)</f>
        <v>-150.001428571429</v>
      </c>
      <c r="AH79" s="28" t="n">
        <f aca="false">SUM(H79:K79)+AG79+O79</f>
        <v>-0.00142857142856201</v>
      </c>
    </row>
    <row r="80" s="29" customFormat="true" ht="21.75" hidden="false" customHeight="true" outlineLevel="0" collapsed="false">
      <c r="A80" s="18" t="n">
        <v>43487</v>
      </c>
      <c r="B80" s="19"/>
      <c r="C80" s="20" t="s">
        <v>41</v>
      </c>
      <c r="D80" s="20" t="s">
        <v>42</v>
      </c>
      <c r="E80" s="20" t="s">
        <v>43</v>
      </c>
      <c r="F80" s="21" t="n">
        <v>123615</v>
      </c>
      <c r="G80" s="44" t="s">
        <v>44</v>
      </c>
      <c r="H80" s="23"/>
      <c r="I80" s="23"/>
      <c r="J80" s="23"/>
      <c r="K80" s="23" t="n">
        <v>180</v>
      </c>
      <c r="L80" s="24"/>
      <c r="M80" s="25" t="n">
        <f aca="false">SUM(H80:J80,K80/1.12)</f>
        <v>160.714285714286</v>
      </c>
      <c r="N80" s="25" t="n">
        <f aca="false">K80/1.12*0.12</f>
        <v>19.2857142857143</v>
      </c>
      <c r="O80" s="25" t="n">
        <f aca="false">-SUM(I80:J80,K80/1.12)*L80</f>
        <v>-0</v>
      </c>
      <c r="P80" s="25"/>
      <c r="Q80" s="26" t="n">
        <v>160.71</v>
      </c>
      <c r="R80" s="26"/>
      <c r="S80" s="26"/>
      <c r="T80" s="27"/>
      <c r="U80" s="27"/>
      <c r="V80" s="27"/>
      <c r="W80" s="27"/>
      <c r="X80" s="27"/>
      <c r="Y80" s="26"/>
      <c r="Z80" s="26"/>
      <c r="AA80" s="26"/>
      <c r="AB80" s="26"/>
      <c r="AC80" s="27"/>
      <c r="AD80" s="27"/>
      <c r="AE80" s="26"/>
      <c r="AF80" s="26"/>
      <c r="AG80" s="25" t="n">
        <f aca="false">-SUM(N80:AF80)</f>
        <v>-179.995714285714</v>
      </c>
      <c r="AH80" s="28" t="n">
        <f aca="false">SUM(H80:K80)+AG80+O80</f>
        <v>0.00428571428571445</v>
      </c>
    </row>
    <row r="81" s="29" customFormat="true" ht="21.75" hidden="false" customHeight="true" outlineLevel="0" collapsed="false">
      <c r="A81" s="18" t="n">
        <v>43488</v>
      </c>
      <c r="B81" s="19"/>
      <c r="C81" s="20" t="s">
        <v>45</v>
      </c>
      <c r="D81" s="20" t="s">
        <v>46</v>
      </c>
      <c r="E81" s="20" t="s">
        <v>47</v>
      </c>
      <c r="F81" s="21" t="n">
        <v>128758</v>
      </c>
      <c r="G81" s="44" t="s">
        <v>138</v>
      </c>
      <c r="H81" s="23"/>
      <c r="I81" s="23"/>
      <c r="J81" s="23"/>
      <c r="K81" s="23" t="n">
        <f aca="false">1057.59+126.91</f>
        <v>1184.5</v>
      </c>
      <c r="L81" s="24"/>
      <c r="M81" s="25" t="n">
        <f aca="false">SUM(H81:J81,K81/1.12)</f>
        <v>1057.58928571429</v>
      </c>
      <c r="N81" s="25" t="n">
        <f aca="false">K81/1.12*0.12</f>
        <v>126.910714285714</v>
      </c>
      <c r="O81" s="25" t="n">
        <f aca="false">-SUM(I81:J81,K81/1.12)*L81</f>
        <v>-0</v>
      </c>
      <c r="P81" s="25" t="n">
        <v>1057.59</v>
      </c>
      <c r="Q81" s="26"/>
      <c r="R81" s="26"/>
      <c r="S81" s="26"/>
      <c r="T81" s="27"/>
      <c r="U81" s="27"/>
      <c r="V81" s="27"/>
      <c r="W81" s="27"/>
      <c r="X81" s="27"/>
      <c r="Y81" s="26"/>
      <c r="Z81" s="26"/>
      <c r="AA81" s="26"/>
      <c r="AB81" s="26"/>
      <c r="AC81" s="27"/>
      <c r="AD81" s="27"/>
      <c r="AE81" s="26"/>
      <c r="AF81" s="26"/>
      <c r="AG81" s="25" t="n">
        <f aca="false">-SUM(N81:AF81)</f>
        <v>-1184.50071428571</v>
      </c>
      <c r="AH81" s="28" t="n">
        <f aca="false">SUM(H81:K81)+AG81+O81</f>
        <v>-0.000714285714138896</v>
      </c>
    </row>
    <row r="82" s="29" customFormat="true" ht="21.75" hidden="false" customHeight="true" outlineLevel="0" collapsed="false">
      <c r="A82" s="18" t="n">
        <v>43488</v>
      </c>
      <c r="B82" s="19"/>
      <c r="C82" s="20" t="s">
        <v>45</v>
      </c>
      <c r="D82" s="20" t="s">
        <v>46</v>
      </c>
      <c r="E82" s="20" t="s">
        <v>47</v>
      </c>
      <c r="F82" s="21" t="n">
        <v>128758</v>
      </c>
      <c r="G82" s="44" t="s">
        <v>139</v>
      </c>
      <c r="H82" s="23"/>
      <c r="I82" s="23"/>
      <c r="J82" s="23" t="n">
        <v>98.55</v>
      </c>
      <c r="K82" s="23"/>
      <c r="L82" s="24"/>
      <c r="M82" s="25" t="n">
        <f aca="false">SUM(H82:J82,K82/1.12)</f>
        <v>98.55</v>
      </c>
      <c r="N82" s="25" t="n">
        <f aca="false">K82/1.12*0.12</f>
        <v>0</v>
      </c>
      <c r="O82" s="25" t="n">
        <f aca="false">-SUM(I82:J82,K82/1.12)*L82</f>
        <v>-0</v>
      </c>
      <c r="P82" s="25" t="n">
        <v>98.55</v>
      </c>
      <c r="Q82" s="26"/>
      <c r="R82" s="26"/>
      <c r="S82" s="26"/>
      <c r="T82" s="27"/>
      <c r="U82" s="27"/>
      <c r="V82" s="27"/>
      <c r="W82" s="27"/>
      <c r="X82" s="27"/>
      <c r="Y82" s="26"/>
      <c r="Z82" s="26"/>
      <c r="AA82" s="26"/>
      <c r="AB82" s="26"/>
      <c r="AC82" s="27"/>
      <c r="AD82" s="27"/>
      <c r="AE82" s="26"/>
      <c r="AF82" s="26"/>
      <c r="AG82" s="25" t="n">
        <f aca="false">-SUM(N82:AF82)</f>
        <v>-98.55</v>
      </c>
      <c r="AH82" s="28" t="n">
        <f aca="false">SUM(H82:K82)+AG82+O82</f>
        <v>0</v>
      </c>
    </row>
    <row r="83" s="29" customFormat="true" ht="21.75" hidden="false" customHeight="true" outlineLevel="0" collapsed="false">
      <c r="A83" s="18" t="n">
        <v>43488</v>
      </c>
      <c r="B83" s="19"/>
      <c r="C83" s="20" t="s">
        <v>37</v>
      </c>
      <c r="D83" s="20" t="s">
        <v>38</v>
      </c>
      <c r="E83" s="20" t="s">
        <v>39</v>
      </c>
      <c r="F83" s="21" t="n">
        <v>36196</v>
      </c>
      <c r="G83" s="44" t="s">
        <v>140</v>
      </c>
      <c r="H83" s="23"/>
      <c r="I83" s="23"/>
      <c r="J83" s="23"/>
      <c r="K83" s="23" t="n">
        <v>175</v>
      </c>
      <c r="L83" s="24"/>
      <c r="M83" s="25" t="n">
        <f aca="false">SUM(H83:J83,K83/1.12)</f>
        <v>156.25</v>
      </c>
      <c r="N83" s="25" t="n">
        <f aca="false">K83/1.12*0.12</f>
        <v>18.75</v>
      </c>
      <c r="O83" s="25" t="n">
        <f aca="false">-SUM(I83:J83,K83/1.12)*L83</f>
        <v>-0</v>
      </c>
      <c r="P83" s="25"/>
      <c r="Q83" s="26" t="n">
        <v>156.25</v>
      </c>
      <c r="R83" s="26"/>
      <c r="S83" s="26"/>
      <c r="T83" s="27"/>
      <c r="U83" s="27"/>
      <c r="V83" s="27"/>
      <c r="W83" s="27"/>
      <c r="X83" s="27"/>
      <c r="Y83" s="26"/>
      <c r="Z83" s="26"/>
      <c r="AA83" s="26"/>
      <c r="AB83" s="26"/>
      <c r="AC83" s="27"/>
      <c r="AD83" s="27"/>
      <c r="AE83" s="26"/>
      <c r="AF83" s="26"/>
      <c r="AG83" s="25" t="n">
        <f aca="false">-SUM(N83:AF83)</f>
        <v>-175</v>
      </c>
      <c r="AH83" s="28" t="n">
        <f aca="false">SUM(H83:K83)+AG83+O83</f>
        <v>0</v>
      </c>
    </row>
    <row r="84" s="29" customFormat="true" ht="21.75" hidden="false" customHeight="true" outlineLevel="0" collapsed="false">
      <c r="A84" s="18" t="n">
        <v>43488</v>
      </c>
      <c r="B84" s="19"/>
      <c r="C84" s="20" t="s">
        <v>37</v>
      </c>
      <c r="D84" s="20" t="s">
        <v>38</v>
      </c>
      <c r="E84" s="20" t="s">
        <v>39</v>
      </c>
      <c r="F84" s="21" t="n">
        <v>35324</v>
      </c>
      <c r="G84" s="44" t="s">
        <v>140</v>
      </c>
      <c r="H84" s="23"/>
      <c r="I84" s="23"/>
      <c r="J84" s="23"/>
      <c r="K84" s="23" t="n">
        <v>394</v>
      </c>
      <c r="L84" s="24"/>
      <c r="M84" s="25" t="n">
        <f aca="false">SUM(H84:J84,K84/1.12)</f>
        <v>351.785714285714</v>
      </c>
      <c r="N84" s="25" t="n">
        <f aca="false">K84/1.12*0.12</f>
        <v>42.2142857142857</v>
      </c>
      <c r="O84" s="25" t="n">
        <f aca="false">-SUM(I84:J84,K84/1.12)*L84</f>
        <v>-0</v>
      </c>
      <c r="P84" s="25"/>
      <c r="Q84" s="26" t="n">
        <v>351.79</v>
      </c>
      <c r="R84" s="26"/>
      <c r="S84" s="26"/>
      <c r="T84" s="27"/>
      <c r="U84" s="27"/>
      <c r="V84" s="27"/>
      <c r="W84" s="27"/>
      <c r="X84" s="27"/>
      <c r="Y84" s="26"/>
      <c r="Z84" s="26"/>
      <c r="AA84" s="26"/>
      <c r="AB84" s="26"/>
      <c r="AC84" s="27"/>
      <c r="AD84" s="27"/>
      <c r="AE84" s="26"/>
      <c r="AF84" s="26"/>
      <c r="AG84" s="25" t="n">
        <f aca="false">-SUM(N84:AF84)</f>
        <v>-394.004285714286</v>
      </c>
      <c r="AH84" s="28" t="n">
        <f aca="false">SUM(H84:K84)+AG84+O84</f>
        <v>-0.00428571428574287</v>
      </c>
    </row>
    <row r="85" s="29" customFormat="true" ht="21.75" hidden="false" customHeight="true" outlineLevel="0" collapsed="false">
      <c r="A85" s="18" t="n">
        <v>43488</v>
      </c>
      <c r="B85" s="19"/>
      <c r="C85" s="20" t="s">
        <v>41</v>
      </c>
      <c r="D85" s="20" t="s">
        <v>42</v>
      </c>
      <c r="E85" s="20" t="s">
        <v>43</v>
      </c>
      <c r="F85" s="21" t="n">
        <v>131857</v>
      </c>
      <c r="G85" s="44" t="s">
        <v>44</v>
      </c>
      <c r="H85" s="23"/>
      <c r="I85" s="23"/>
      <c r="J85" s="23"/>
      <c r="K85" s="23" t="n">
        <v>180</v>
      </c>
      <c r="L85" s="24"/>
      <c r="M85" s="25" t="n">
        <f aca="false">SUM(H85:J85,K85/1.12)</f>
        <v>160.714285714286</v>
      </c>
      <c r="N85" s="25" t="n">
        <f aca="false">K85/1.12*0.12</f>
        <v>19.2857142857143</v>
      </c>
      <c r="O85" s="25" t="n">
        <f aca="false">-SUM(I85:J85,K85/1.12)*L85</f>
        <v>-0</v>
      </c>
      <c r="P85" s="25"/>
      <c r="Q85" s="26" t="n">
        <v>160.71</v>
      </c>
      <c r="R85" s="26"/>
      <c r="S85" s="26"/>
      <c r="T85" s="27"/>
      <c r="U85" s="27"/>
      <c r="V85" s="27"/>
      <c r="W85" s="27"/>
      <c r="X85" s="27"/>
      <c r="Y85" s="26"/>
      <c r="Z85" s="26"/>
      <c r="AA85" s="26"/>
      <c r="AB85" s="26"/>
      <c r="AC85" s="27"/>
      <c r="AD85" s="27"/>
      <c r="AE85" s="26"/>
      <c r="AF85" s="26"/>
      <c r="AG85" s="25" t="n">
        <f aca="false">-SUM(N85:AF85)</f>
        <v>-179.995714285714</v>
      </c>
      <c r="AH85" s="28" t="n">
        <f aca="false">SUM(H85:K85)+AG85+O85</f>
        <v>0.00428571428571445</v>
      </c>
    </row>
    <row r="86" s="29" customFormat="true" ht="21.75" hidden="false" customHeight="true" outlineLevel="0" collapsed="false">
      <c r="A86" s="18" t="n">
        <v>43488</v>
      </c>
      <c r="B86" s="19"/>
      <c r="C86" s="20" t="s">
        <v>62</v>
      </c>
      <c r="D86" s="20"/>
      <c r="E86" s="20"/>
      <c r="F86" s="21"/>
      <c r="G86" s="44" t="s">
        <v>141</v>
      </c>
      <c r="H86" s="23" t="n">
        <v>55</v>
      </c>
      <c r="I86" s="23"/>
      <c r="J86" s="23"/>
      <c r="K86" s="23"/>
      <c r="L86" s="24"/>
      <c r="M86" s="25" t="n">
        <f aca="false">SUM(H86:J86,K86/1.12)</f>
        <v>55</v>
      </c>
      <c r="N86" s="25" t="n">
        <f aca="false">K86/1.12*0.12</f>
        <v>0</v>
      </c>
      <c r="O86" s="25" t="n">
        <f aca="false">-SUM(I86:J86,K86/1.12)*L86</f>
        <v>-0</v>
      </c>
      <c r="P86" s="25"/>
      <c r="Q86" s="26"/>
      <c r="R86" s="26"/>
      <c r="S86" s="26"/>
      <c r="T86" s="27"/>
      <c r="U86" s="27"/>
      <c r="V86" s="27"/>
      <c r="W86" s="27"/>
      <c r="X86" s="27"/>
      <c r="Y86" s="26"/>
      <c r="Z86" s="26"/>
      <c r="AA86" s="26" t="n">
        <v>55</v>
      </c>
      <c r="AB86" s="26"/>
      <c r="AC86" s="27"/>
      <c r="AD86" s="27"/>
      <c r="AE86" s="26"/>
      <c r="AF86" s="26"/>
      <c r="AG86" s="25" t="n">
        <f aca="false">-SUM(N86:AF86)</f>
        <v>-55</v>
      </c>
      <c r="AH86" s="28" t="n">
        <f aca="false">SUM(H86:K86)+AG86+O86</f>
        <v>0</v>
      </c>
    </row>
    <row r="87" s="29" customFormat="true" ht="21.75" hidden="false" customHeight="true" outlineLevel="0" collapsed="false">
      <c r="A87" s="18" t="n">
        <v>43488</v>
      </c>
      <c r="B87" s="19"/>
      <c r="C87" s="20" t="s">
        <v>142</v>
      </c>
      <c r="D87" s="20" t="s">
        <v>143</v>
      </c>
      <c r="E87" s="20" t="s">
        <v>47</v>
      </c>
      <c r="F87" s="21" t="n">
        <v>168514</v>
      </c>
      <c r="G87" s="44" t="s">
        <v>144</v>
      </c>
      <c r="H87" s="23"/>
      <c r="I87" s="23"/>
      <c r="J87" s="23"/>
      <c r="K87" s="23" t="n">
        <v>1610</v>
      </c>
      <c r="L87" s="24"/>
      <c r="M87" s="25" t="n">
        <f aca="false">SUM(H87:J87,K87/1.12)</f>
        <v>1437.5</v>
      </c>
      <c r="N87" s="25" t="n">
        <f aca="false">K87/1.12*0.12</f>
        <v>172.5</v>
      </c>
      <c r="O87" s="25" t="n">
        <f aca="false">-SUM(I87:J87,K87/1.12)*L87</f>
        <v>-0</v>
      </c>
      <c r="P87" s="25"/>
      <c r="Q87" s="26"/>
      <c r="R87" s="26"/>
      <c r="S87" s="26" t="n">
        <v>1437.5</v>
      </c>
      <c r="T87" s="27"/>
      <c r="U87" s="27"/>
      <c r="V87" s="27"/>
      <c r="W87" s="27"/>
      <c r="X87" s="27"/>
      <c r="Y87" s="26"/>
      <c r="Z87" s="26"/>
      <c r="AA87" s="26"/>
      <c r="AB87" s="26"/>
      <c r="AC87" s="27"/>
      <c r="AD87" s="27"/>
      <c r="AE87" s="26"/>
      <c r="AF87" s="26"/>
      <c r="AG87" s="25" t="n">
        <f aca="false">-SUM(N87:AF87)</f>
        <v>-1610</v>
      </c>
      <c r="AH87" s="28" t="n">
        <f aca="false">SUM(H87:K87)+AG87+O87</f>
        <v>0</v>
      </c>
    </row>
    <row r="88" s="29" customFormat="true" ht="21.75" hidden="false" customHeight="true" outlineLevel="0" collapsed="false">
      <c r="A88" s="18" t="n">
        <v>43488</v>
      </c>
      <c r="B88" s="19"/>
      <c r="C88" s="20" t="s">
        <v>37</v>
      </c>
      <c r="D88" s="20" t="s">
        <v>38</v>
      </c>
      <c r="E88" s="20" t="s">
        <v>39</v>
      </c>
      <c r="F88" s="21" t="n">
        <v>33839</v>
      </c>
      <c r="G88" s="44" t="s">
        <v>145</v>
      </c>
      <c r="H88" s="23"/>
      <c r="I88" s="23"/>
      <c r="J88" s="23"/>
      <c r="K88" s="23" t="n">
        <v>425</v>
      </c>
      <c r="L88" s="24"/>
      <c r="M88" s="25" t="n">
        <f aca="false">SUM(H88:J88,K88/1.12)</f>
        <v>379.464285714286</v>
      </c>
      <c r="N88" s="25" t="n">
        <f aca="false">K88/1.12*0.12</f>
        <v>45.5357142857143</v>
      </c>
      <c r="O88" s="25" t="n">
        <f aca="false">-SUM(I88:J88,K88/1.12)*L88</f>
        <v>-0</v>
      </c>
      <c r="P88" s="25"/>
      <c r="Q88" s="26" t="n">
        <v>379.46</v>
      </c>
      <c r="R88" s="26"/>
      <c r="S88" s="26"/>
      <c r="T88" s="27"/>
      <c r="U88" s="27"/>
      <c r="V88" s="27"/>
      <c r="W88" s="27"/>
      <c r="X88" s="27"/>
      <c r="Y88" s="26"/>
      <c r="Z88" s="26"/>
      <c r="AA88" s="26"/>
      <c r="AB88" s="26"/>
      <c r="AC88" s="27"/>
      <c r="AD88" s="27"/>
      <c r="AE88" s="26"/>
      <c r="AF88" s="26"/>
      <c r="AG88" s="25" t="n">
        <f aca="false">-SUM(N88:AF88)</f>
        <v>-424.995714285714</v>
      </c>
      <c r="AH88" s="28" t="n">
        <f aca="false">SUM(H88:K88)+AG88+O88</f>
        <v>0.00428571428574287</v>
      </c>
    </row>
    <row r="89" s="29" customFormat="true" ht="21.75" hidden="false" customHeight="true" outlineLevel="0" collapsed="false">
      <c r="A89" s="18" t="n">
        <v>43488</v>
      </c>
      <c r="B89" s="19"/>
      <c r="C89" s="20" t="s">
        <v>146</v>
      </c>
      <c r="D89" s="20" t="s">
        <v>147</v>
      </c>
      <c r="E89" s="20" t="s">
        <v>47</v>
      </c>
      <c r="F89" s="21" t="n">
        <v>2212462</v>
      </c>
      <c r="G89" s="44" t="s">
        <v>148</v>
      </c>
      <c r="H89" s="23"/>
      <c r="I89" s="23"/>
      <c r="J89" s="23"/>
      <c r="K89" s="23" t="n">
        <v>610</v>
      </c>
      <c r="L89" s="24"/>
      <c r="M89" s="25" t="n">
        <f aca="false">SUM(H89:J89,K89/1.12)</f>
        <v>544.642857142857</v>
      </c>
      <c r="N89" s="25" t="n">
        <f aca="false">K89/1.12*0.12</f>
        <v>65.3571428571429</v>
      </c>
      <c r="O89" s="25" t="n">
        <f aca="false">-SUM(I89:J89,K89/1.12)*L89</f>
        <v>-0</v>
      </c>
      <c r="P89" s="25"/>
      <c r="Q89" s="26"/>
      <c r="R89" s="26"/>
      <c r="S89" s="26"/>
      <c r="T89" s="27" t="n">
        <v>544.64</v>
      </c>
      <c r="U89" s="27"/>
      <c r="V89" s="27"/>
      <c r="W89" s="27"/>
      <c r="X89" s="27"/>
      <c r="Y89" s="26"/>
      <c r="Z89" s="26"/>
      <c r="AA89" s="26"/>
      <c r="AB89" s="26"/>
      <c r="AC89" s="27"/>
      <c r="AD89" s="27"/>
      <c r="AE89" s="26"/>
      <c r="AF89" s="26"/>
      <c r="AG89" s="25" t="n">
        <f aca="false">-SUM(N89:AF89)</f>
        <v>-609.997142857143</v>
      </c>
      <c r="AH89" s="28" t="n">
        <f aca="false">SUM(H89:K89)+AG89+O89</f>
        <v>0.00285714285712402</v>
      </c>
    </row>
    <row r="90" s="29" customFormat="true" ht="21.75" hidden="false" customHeight="true" outlineLevel="0" collapsed="false">
      <c r="A90" s="18" t="n">
        <v>43488</v>
      </c>
      <c r="B90" s="19"/>
      <c r="C90" s="20" t="s">
        <v>149</v>
      </c>
      <c r="D90" s="20"/>
      <c r="E90" s="20"/>
      <c r="F90" s="21"/>
      <c r="G90" s="44" t="s">
        <v>150</v>
      </c>
      <c r="H90" s="23" t="n">
        <v>100</v>
      </c>
      <c r="I90" s="23"/>
      <c r="J90" s="23"/>
      <c r="K90" s="23"/>
      <c r="L90" s="24"/>
      <c r="M90" s="25" t="n">
        <f aca="false">SUM(H90:J90,K90/1.12)</f>
        <v>100</v>
      </c>
      <c r="N90" s="25" t="n">
        <f aca="false">K90/1.12*0.12</f>
        <v>0</v>
      </c>
      <c r="O90" s="25" t="n">
        <f aca="false">-SUM(I90:J90,K90/1.12)*L90</f>
        <v>-0</v>
      </c>
      <c r="P90" s="25"/>
      <c r="Q90" s="26"/>
      <c r="R90" s="26"/>
      <c r="S90" s="26"/>
      <c r="T90" s="27"/>
      <c r="U90" s="27"/>
      <c r="V90" s="27"/>
      <c r="W90" s="27"/>
      <c r="X90" s="27"/>
      <c r="Y90" s="26"/>
      <c r="Z90" s="26"/>
      <c r="AA90" s="26" t="n">
        <v>100</v>
      </c>
      <c r="AB90" s="26"/>
      <c r="AC90" s="27"/>
      <c r="AD90" s="27"/>
      <c r="AE90" s="26"/>
      <c r="AF90" s="26"/>
      <c r="AG90" s="25" t="n">
        <f aca="false">-SUM(N90:AF90)</f>
        <v>-100</v>
      </c>
      <c r="AH90" s="28" t="n">
        <f aca="false">SUM(H90:K90)+AG90+O90</f>
        <v>0</v>
      </c>
    </row>
    <row r="91" s="29" customFormat="true" ht="21.75" hidden="false" customHeight="true" outlineLevel="0" collapsed="false">
      <c r="A91" s="18" t="n">
        <v>43489</v>
      </c>
      <c r="B91" s="19"/>
      <c r="C91" s="20" t="s">
        <v>45</v>
      </c>
      <c r="D91" s="20" t="s">
        <v>46</v>
      </c>
      <c r="E91" s="20" t="s">
        <v>47</v>
      </c>
      <c r="F91" s="21" t="n">
        <v>138054</v>
      </c>
      <c r="G91" s="44" t="s">
        <v>151</v>
      </c>
      <c r="H91" s="23"/>
      <c r="I91" s="23"/>
      <c r="J91" s="23"/>
      <c r="K91" s="23" t="n">
        <v>160.5</v>
      </c>
      <c r="L91" s="24"/>
      <c r="M91" s="25" t="n">
        <f aca="false">SUM(H91:J91,K91/1.12)</f>
        <v>143.303571428571</v>
      </c>
      <c r="N91" s="25" t="n">
        <f aca="false">K91/1.12*0.12</f>
        <v>17.1964285714286</v>
      </c>
      <c r="O91" s="25" t="n">
        <f aca="false">-SUM(I91:J91,K91/1.12)*L91</f>
        <v>-0</v>
      </c>
      <c r="P91" s="25" t="n">
        <v>143.3</v>
      </c>
      <c r="Q91" s="26"/>
      <c r="R91" s="26"/>
      <c r="S91" s="26"/>
      <c r="T91" s="27"/>
      <c r="U91" s="27"/>
      <c r="V91" s="27"/>
      <c r="W91" s="27"/>
      <c r="X91" s="27"/>
      <c r="Y91" s="26"/>
      <c r="Z91" s="26"/>
      <c r="AA91" s="26"/>
      <c r="AB91" s="26"/>
      <c r="AC91" s="27"/>
      <c r="AD91" s="27"/>
      <c r="AE91" s="26"/>
      <c r="AF91" s="26"/>
      <c r="AG91" s="25" t="n">
        <f aca="false">-SUM(N91:AF91)</f>
        <v>-160.496428571429</v>
      </c>
      <c r="AH91" s="28" t="n">
        <f aca="false">SUM(H91:K91)+AG91+O91</f>
        <v>0.00357142857143344</v>
      </c>
    </row>
    <row r="92" s="29" customFormat="true" ht="21.75" hidden="false" customHeight="true" outlineLevel="0" collapsed="false">
      <c r="A92" s="18" t="n">
        <v>43489</v>
      </c>
      <c r="B92" s="19"/>
      <c r="C92" s="20" t="s">
        <v>152</v>
      </c>
      <c r="D92" s="20"/>
      <c r="E92" s="20"/>
      <c r="F92" s="21"/>
      <c r="G92" s="44" t="s">
        <v>153</v>
      </c>
      <c r="H92" s="23" t="n">
        <v>37.27</v>
      </c>
      <c r="I92" s="23"/>
      <c r="J92" s="23"/>
      <c r="K92" s="23"/>
      <c r="L92" s="24"/>
      <c r="M92" s="25" t="n">
        <f aca="false">SUM(H92:J92,K92/1.12)</f>
        <v>37.27</v>
      </c>
      <c r="N92" s="25" t="n">
        <f aca="false">K92/1.12*0.12</f>
        <v>0</v>
      </c>
      <c r="O92" s="25" t="n">
        <f aca="false">-SUM(I92:J92,K92/1.12)*L92</f>
        <v>-0</v>
      </c>
      <c r="P92" s="25"/>
      <c r="Q92" s="26"/>
      <c r="R92" s="26"/>
      <c r="S92" s="26"/>
      <c r="T92" s="27"/>
      <c r="U92" s="27"/>
      <c r="V92" s="27"/>
      <c r="W92" s="27"/>
      <c r="X92" s="27"/>
      <c r="Y92" s="26"/>
      <c r="Z92" s="26"/>
      <c r="AA92" s="26"/>
      <c r="AB92" s="26"/>
      <c r="AC92" s="27"/>
      <c r="AD92" s="27" t="n">
        <v>37.27</v>
      </c>
      <c r="AE92" s="26"/>
      <c r="AF92" s="26"/>
      <c r="AG92" s="25" t="n">
        <f aca="false">-SUM(N92:AF92)</f>
        <v>-37.27</v>
      </c>
      <c r="AH92" s="28" t="n">
        <f aca="false">SUM(H92:K92)+AG92+O92</f>
        <v>0</v>
      </c>
    </row>
    <row r="93" s="41" customFormat="true" ht="21.75" hidden="false" customHeight="true" outlineLevel="0" collapsed="false">
      <c r="A93" s="30" t="n">
        <v>43489</v>
      </c>
      <c r="B93" s="31"/>
      <c r="C93" s="32" t="s">
        <v>154</v>
      </c>
      <c r="D93" s="32"/>
      <c r="E93" s="32"/>
      <c r="F93" s="33"/>
      <c r="G93" s="34" t="s">
        <v>155</v>
      </c>
      <c r="H93" s="35" t="n">
        <v>9</v>
      </c>
      <c r="I93" s="35"/>
      <c r="J93" s="35"/>
      <c r="K93" s="35"/>
      <c r="L93" s="36"/>
      <c r="M93" s="37" t="n">
        <f aca="false">SUM(H93:J93,K93/1.12)</f>
        <v>9</v>
      </c>
      <c r="N93" s="37" t="n">
        <f aca="false">K93/1.12*0.12</f>
        <v>0</v>
      </c>
      <c r="O93" s="37" t="n">
        <f aca="false">-SUM(I93:J93,K93/1.12)*L93</f>
        <v>-0</v>
      </c>
      <c r="P93" s="37"/>
      <c r="Q93" s="38"/>
      <c r="R93" s="38"/>
      <c r="S93" s="38"/>
      <c r="T93" s="39"/>
      <c r="U93" s="39"/>
      <c r="V93" s="39"/>
      <c r="W93" s="39"/>
      <c r="X93" s="39"/>
      <c r="Y93" s="38"/>
      <c r="Z93" s="38"/>
      <c r="AA93" s="38" t="n">
        <v>9</v>
      </c>
      <c r="AB93" s="38"/>
      <c r="AC93" s="39"/>
      <c r="AD93" s="39"/>
      <c r="AE93" s="38"/>
      <c r="AF93" s="38"/>
      <c r="AG93" s="37" t="n">
        <f aca="false">-SUM(N93:AF93)</f>
        <v>-9</v>
      </c>
      <c r="AH93" s="40" t="n">
        <f aca="false">SUM(H93:K93)+AG93+O93</f>
        <v>0</v>
      </c>
      <c r="AJ93" s="29"/>
    </row>
    <row r="94" s="29" customFormat="true" ht="21.75" hidden="false" customHeight="true" outlineLevel="0" collapsed="false">
      <c r="A94" s="18" t="n">
        <v>43489</v>
      </c>
      <c r="B94" s="19"/>
      <c r="C94" s="20" t="s">
        <v>41</v>
      </c>
      <c r="D94" s="20" t="s">
        <v>42</v>
      </c>
      <c r="E94" s="20" t="s">
        <v>43</v>
      </c>
      <c r="F94" s="21" t="n">
        <v>131804</v>
      </c>
      <c r="G94" s="44" t="s">
        <v>44</v>
      </c>
      <c r="H94" s="23"/>
      <c r="I94" s="23"/>
      <c r="J94" s="23"/>
      <c r="K94" s="23" t="n">
        <v>180</v>
      </c>
      <c r="L94" s="24"/>
      <c r="M94" s="25" t="n">
        <f aca="false">SUM(H94:J94,K94/1.12)</f>
        <v>160.714285714286</v>
      </c>
      <c r="N94" s="25" t="n">
        <f aca="false">K94/1.12*0.12</f>
        <v>19.2857142857143</v>
      </c>
      <c r="O94" s="25" t="n">
        <f aca="false">-SUM(I94:J94,K94/1.12)*L94</f>
        <v>-0</v>
      </c>
      <c r="P94" s="25"/>
      <c r="Q94" s="26" t="n">
        <v>160.71</v>
      </c>
      <c r="R94" s="26"/>
      <c r="S94" s="26"/>
      <c r="T94" s="27"/>
      <c r="U94" s="27"/>
      <c r="V94" s="27"/>
      <c r="W94" s="27"/>
      <c r="X94" s="27"/>
      <c r="Y94" s="26"/>
      <c r="Z94" s="26"/>
      <c r="AA94" s="26"/>
      <c r="AB94" s="26"/>
      <c r="AC94" s="27"/>
      <c r="AD94" s="27"/>
      <c r="AE94" s="26"/>
      <c r="AF94" s="26"/>
      <c r="AG94" s="25" t="n">
        <f aca="false">-SUM(N94:AF94)</f>
        <v>-179.995714285714</v>
      </c>
      <c r="AH94" s="28" t="n">
        <f aca="false">SUM(H94:K94)+AG94+O94</f>
        <v>0.00428571428571445</v>
      </c>
    </row>
    <row r="95" s="29" customFormat="true" ht="21.75" hidden="false" customHeight="true" outlineLevel="0" collapsed="false">
      <c r="A95" s="18" t="n">
        <v>43490</v>
      </c>
      <c r="B95" s="19"/>
      <c r="C95" s="20" t="s">
        <v>41</v>
      </c>
      <c r="D95" s="20" t="s">
        <v>42</v>
      </c>
      <c r="E95" s="20" t="s">
        <v>43</v>
      </c>
      <c r="F95" s="21" t="n">
        <v>131850</v>
      </c>
      <c r="G95" s="44" t="s">
        <v>44</v>
      </c>
      <c r="H95" s="23"/>
      <c r="I95" s="23"/>
      <c r="J95" s="23"/>
      <c r="K95" s="23" t="n">
        <v>180</v>
      </c>
      <c r="L95" s="24"/>
      <c r="M95" s="25" t="n">
        <f aca="false">SUM(H95:J95,K95/1.12)</f>
        <v>160.714285714286</v>
      </c>
      <c r="N95" s="25" t="n">
        <f aca="false">K95/1.12*0.12</f>
        <v>19.2857142857143</v>
      </c>
      <c r="O95" s="25" t="n">
        <f aca="false">-SUM(I95:J95,K95/1.12)*L95</f>
        <v>-0</v>
      </c>
      <c r="P95" s="25"/>
      <c r="Q95" s="26" t="n">
        <v>160.71</v>
      </c>
      <c r="R95" s="26"/>
      <c r="S95" s="26"/>
      <c r="T95" s="27"/>
      <c r="U95" s="27"/>
      <c r="V95" s="27"/>
      <c r="W95" s="27"/>
      <c r="X95" s="27"/>
      <c r="Y95" s="26"/>
      <c r="Z95" s="26"/>
      <c r="AA95" s="26"/>
      <c r="AB95" s="26"/>
      <c r="AC95" s="27"/>
      <c r="AD95" s="27"/>
      <c r="AE95" s="26"/>
      <c r="AF95" s="26"/>
      <c r="AG95" s="25" t="n">
        <f aca="false">-SUM(N95:AF95)</f>
        <v>-179.995714285714</v>
      </c>
      <c r="AH95" s="28" t="n">
        <f aca="false">SUM(H95:K95)+AG95+O95</f>
        <v>0.00428571428571445</v>
      </c>
    </row>
    <row r="96" s="29" customFormat="true" ht="21.75" hidden="false" customHeight="true" outlineLevel="0" collapsed="false">
      <c r="A96" s="18" t="n">
        <v>43490</v>
      </c>
      <c r="B96" s="19"/>
      <c r="C96" s="20" t="s">
        <v>45</v>
      </c>
      <c r="D96" s="20" t="s">
        <v>46</v>
      </c>
      <c r="E96" s="20" t="s">
        <v>47</v>
      </c>
      <c r="F96" s="21" t="n">
        <v>125976</v>
      </c>
      <c r="G96" s="44" t="s">
        <v>156</v>
      </c>
      <c r="H96" s="23"/>
      <c r="I96" s="23"/>
      <c r="J96" s="23"/>
      <c r="K96" s="23" t="n">
        <v>1014.7</v>
      </c>
      <c r="L96" s="24"/>
      <c r="M96" s="25" t="n">
        <f aca="false">SUM(H96:J96,K96/1.12)</f>
        <v>905.982142857143</v>
      </c>
      <c r="N96" s="25" t="n">
        <f aca="false">K96/1.12*0.12</f>
        <v>108.717857142857</v>
      </c>
      <c r="O96" s="25" t="n">
        <f aca="false">-SUM(I96:J96,K96/1.12)*L96</f>
        <v>-0</v>
      </c>
      <c r="P96" s="25" t="n">
        <v>905.98</v>
      </c>
      <c r="Q96" s="26"/>
      <c r="R96" s="26"/>
      <c r="S96" s="26"/>
      <c r="T96" s="27"/>
      <c r="U96" s="27"/>
      <c r="V96" s="27"/>
      <c r="W96" s="27"/>
      <c r="X96" s="27"/>
      <c r="Y96" s="26"/>
      <c r="Z96" s="26"/>
      <c r="AA96" s="26"/>
      <c r="AB96" s="26"/>
      <c r="AC96" s="27"/>
      <c r="AD96" s="27"/>
      <c r="AE96" s="26"/>
      <c r="AF96" s="26"/>
      <c r="AG96" s="25" t="n">
        <f aca="false">-SUM(N96:AF96)</f>
        <v>-1014.69785714286</v>
      </c>
      <c r="AH96" s="28" t="n">
        <f aca="false">SUM(H96:K96)+AG96+O96</f>
        <v>0.00214285714287143</v>
      </c>
    </row>
    <row r="97" s="29" customFormat="true" ht="21.75" hidden="false" customHeight="true" outlineLevel="0" collapsed="false">
      <c r="A97" s="18" t="n">
        <v>43491</v>
      </c>
      <c r="B97" s="19"/>
      <c r="C97" s="20" t="s">
        <v>41</v>
      </c>
      <c r="D97" s="20" t="s">
        <v>42</v>
      </c>
      <c r="E97" s="20" t="s">
        <v>43</v>
      </c>
      <c r="F97" s="21" t="n">
        <v>145675</v>
      </c>
      <c r="G97" s="44" t="s">
        <v>44</v>
      </c>
      <c r="H97" s="23"/>
      <c r="I97" s="23"/>
      <c r="J97" s="23"/>
      <c r="K97" s="23" t="n">
        <v>90</v>
      </c>
      <c r="L97" s="24"/>
      <c r="M97" s="25" t="n">
        <f aca="false">SUM(H97:J97,K97/1.12)</f>
        <v>80.3571428571429</v>
      </c>
      <c r="N97" s="25" t="n">
        <f aca="false">K97/1.12*0.12</f>
        <v>9.64285714285714</v>
      </c>
      <c r="O97" s="25" t="n">
        <f aca="false">-SUM(I97:J97,K97/1.12)*L97</f>
        <v>-0</v>
      </c>
      <c r="P97" s="25"/>
      <c r="Q97" s="26" t="n">
        <v>80.36</v>
      </c>
      <c r="R97" s="26"/>
      <c r="S97" s="26"/>
      <c r="T97" s="27"/>
      <c r="U97" s="27"/>
      <c r="V97" s="27"/>
      <c r="W97" s="27"/>
      <c r="X97" s="27"/>
      <c r="Y97" s="26"/>
      <c r="Z97" s="26"/>
      <c r="AA97" s="26"/>
      <c r="AB97" s="26"/>
      <c r="AC97" s="27"/>
      <c r="AD97" s="27"/>
      <c r="AE97" s="26"/>
      <c r="AF97" s="26"/>
      <c r="AG97" s="25" t="n">
        <f aca="false">-SUM(N97:AF97)</f>
        <v>-90.0028571428571</v>
      </c>
      <c r="AH97" s="28" t="n">
        <f aca="false">SUM(H97:K97)+AG97+O97</f>
        <v>-0.00285714285713823</v>
      </c>
    </row>
    <row r="98" s="29" customFormat="true" ht="21.75" hidden="false" customHeight="true" outlineLevel="0" collapsed="false">
      <c r="A98" s="18" t="n">
        <v>43491</v>
      </c>
      <c r="B98" s="19"/>
      <c r="C98" s="20" t="s">
        <v>157</v>
      </c>
      <c r="D98" s="20"/>
      <c r="E98" s="20"/>
      <c r="F98" s="21"/>
      <c r="G98" s="44" t="s">
        <v>158</v>
      </c>
      <c r="H98" s="23" t="n">
        <v>159</v>
      </c>
      <c r="I98" s="23"/>
      <c r="J98" s="23"/>
      <c r="K98" s="23"/>
      <c r="L98" s="24"/>
      <c r="M98" s="25" t="n">
        <f aca="false">SUM(H98:J98,K98/1.12)</f>
        <v>159</v>
      </c>
      <c r="N98" s="25" t="n">
        <f aca="false">K98/1.12*0.12</f>
        <v>0</v>
      </c>
      <c r="O98" s="25" t="n">
        <f aca="false">-SUM(I98:J98,K98/1.12)*L98</f>
        <v>-0</v>
      </c>
      <c r="P98" s="25"/>
      <c r="Q98" s="26"/>
      <c r="R98" s="26"/>
      <c r="S98" s="26"/>
      <c r="T98" s="27"/>
      <c r="U98" s="27"/>
      <c r="V98" s="27"/>
      <c r="W98" s="27"/>
      <c r="X98" s="27"/>
      <c r="Y98" s="26"/>
      <c r="Z98" s="26"/>
      <c r="AA98" s="26" t="n">
        <v>159</v>
      </c>
      <c r="AB98" s="26"/>
      <c r="AC98" s="27"/>
      <c r="AD98" s="27"/>
      <c r="AE98" s="26"/>
      <c r="AF98" s="26"/>
      <c r="AG98" s="25" t="n">
        <f aca="false">-SUM(N98:AF98)</f>
        <v>-159</v>
      </c>
      <c r="AH98" s="28" t="n">
        <f aca="false">SUM(H98:K98)+AG98+O98</f>
        <v>0</v>
      </c>
    </row>
    <row r="99" s="29" customFormat="true" ht="21.75" hidden="false" customHeight="true" outlineLevel="0" collapsed="false">
      <c r="A99" s="18" t="n">
        <v>43491</v>
      </c>
      <c r="B99" s="19"/>
      <c r="C99" s="20" t="s">
        <v>159</v>
      </c>
      <c r="D99" s="20" t="s">
        <v>160</v>
      </c>
      <c r="E99" s="20" t="s">
        <v>161</v>
      </c>
      <c r="F99" s="21" t="n">
        <v>17024</v>
      </c>
      <c r="G99" s="44" t="s">
        <v>162</v>
      </c>
      <c r="H99" s="23"/>
      <c r="I99" s="23"/>
      <c r="J99" s="23"/>
      <c r="K99" s="23" t="n">
        <v>1075</v>
      </c>
      <c r="L99" s="24"/>
      <c r="M99" s="25" t="n">
        <f aca="false">SUM(H99:J99,K99/1.12)</f>
        <v>959.821428571429</v>
      </c>
      <c r="N99" s="25" t="n">
        <f aca="false">K99/1.12*0.12</f>
        <v>115.178571428571</v>
      </c>
      <c r="O99" s="25" t="n">
        <f aca="false">-SUM(I99:J99,K99/1.12)*L99</f>
        <v>-0</v>
      </c>
      <c r="P99" s="25"/>
      <c r="Q99" s="26"/>
      <c r="R99" s="26"/>
      <c r="S99" s="26" t="n">
        <v>959.82</v>
      </c>
      <c r="T99" s="27"/>
      <c r="U99" s="27"/>
      <c r="V99" s="27"/>
      <c r="W99" s="27"/>
      <c r="X99" s="27"/>
      <c r="Y99" s="26"/>
      <c r="Z99" s="26"/>
      <c r="AA99" s="26"/>
      <c r="AB99" s="26"/>
      <c r="AC99" s="27"/>
      <c r="AD99" s="27"/>
      <c r="AE99" s="26"/>
      <c r="AF99" s="26"/>
      <c r="AG99" s="25" t="n">
        <f aca="false">-SUM(N99:AF99)</f>
        <v>-1074.99857142857</v>
      </c>
      <c r="AH99" s="28" t="n">
        <f aca="false">SUM(H99:K99)+AG99+O99</f>
        <v>0.00142857142850517</v>
      </c>
    </row>
    <row r="100" s="29" customFormat="true" ht="21.75" hidden="false" customHeight="true" outlineLevel="0" collapsed="false">
      <c r="A100" s="18" t="n">
        <v>43493</v>
      </c>
      <c r="B100" s="19"/>
      <c r="C100" s="20" t="s">
        <v>163</v>
      </c>
      <c r="D100" s="20" t="s">
        <v>164</v>
      </c>
      <c r="E100" s="20" t="s">
        <v>99</v>
      </c>
      <c r="F100" s="21" t="n">
        <v>219507</v>
      </c>
      <c r="G100" s="44" t="s">
        <v>165</v>
      </c>
      <c r="H100" s="23"/>
      <c r="I100" s="23"/>
      <c r="J100" s="23"/>
      <c r="K100" s="23" t="n">
        <v>1329.54</v>
      </c>
      <c r="L100" s="24"/>
      <c r="M100" s="25" t="n">
        <f aca="false">SUM(H100:J100,K100/1.12)</f>
        <v>1187.08928571429</v>
      </c>
      <c r="N100" s="25" t="n">
        <f aca="false">K100/1.12*0.12</f>
        <v>142.450714285714</v>
      </c>
      <c r="O100" s="25" t="n">
        <f aca="false">-SUM(I100:J100,K100/1.12)*L100</f>
        <v>-0</v>
      </c>
      <c r="P100" s="25" t="n">
        <v>1187.09</v>
      </c>
      <c r="Q100" s="26"/>
      <c r="R100" s="26"/>
      <c r="S100" s="26"/>
      <c r="T100" s="27"/>
      <c r="U100" s="27"/>
      <c r="V100" s="27"/>
      <c r="W100" s="27"/>
      <c r="X100" s="27"/>
      <c r="Y100" s="26"/>
      <c r="Z100" s="26"/>
      <c r="AA100" s="26"/>
      <c r="AB100" s="26"/>
      <c r="AC100" s="27"/>
      <c r="AD100" s="27"/>
      <c r="AE100" s="26"/>
      <c r="AF100" s="26"/>
      <c r="AG100" s="25" t="n">
        <f aca="false">-SUM(N100:AF100)</f>
        <v>-1329.54071428571</v>
      </c>
      <c r="AH100" s="28" t="n">
        <f aca="false">SUM(H100:K100)+AG100+O100</f>
        <v>-0.000714285714138896</v>
      </c>
    </row>
    <row r="101" s="29" customFormat="true" ht="21.75" hidden="false" customHeight="true" outlineLevel="0" collapsed="false">
      <c r="A101" s="18" t="n">
        <v>43493</v>
      </c>
      <c r="B101" s="19"/>
      <c r="C101" s="20" t="s">
        <v>37</v>
      </c>
      <c r="D101" s="20" t="s">
        <v>166</v>
      </c>
      <c r="E101" s="20" t="s">
        <v>47</v>
      </c>
      <c r="F101" s="21" t="n">
        <v>3447</v>
      </c>
      <c r="G101" s="44" t="s">
        <v>167</v>
      </c>
      <c r="H101" s="23"/>
      <c r="I101" s="23"/>
      <c r="J101" s="23"/>
      <c r="K101" s="23" t="n">
        <v>324</v>
      </c>
      <c r="L101" s="24"/>
      <c r="M101" s="25" t="n">
        <f aca="false">SUM(H101:J101,K101/1.12)</f>
        <v>289.285714285714</v>
      </c>
      <c r="N101" s="25" t="n">
        <f aca="false">K101/1.12*0.12</f>
        <v>34.7142857142857</v>
      </c>
      <c r="O101" s="25" t="n">
        <f aca="false">-SUM(I101:J101,K101/1.12)*L101</f>
        <v>-0</v>
      </c>
      <c r="P101" s="25" t="n">
        <v>289.29</v>
      </c>
      <c r="Q101" s="26"/>
      <c r="R101" s="26"/>
      <c r="S101" s="26"/>
      <c r="T101" s="27"/>
      <c r="U101" s="27"/>
      <c r="V101" s="27"/>
      <c r="W101" s="27"/>
      <c r="X101" s="27"/>
      <c r="Y101" s="26"/>
      <c r="Z101" s="26"/>
      <c r="AA101" s="26"/>
      <c r="AB101" s="26"/>
      <c r="AC101" s="27"/>
      <c r="AD101" s="27"/>
      <c r="AE101" s="26"/>
      <c r="AF101" s="26"/>
      <c r="AG101" s="25" t="n">
        <f aca="false">-SUM(N101:AF101)</f>
        <v>-324.004285714286</v>
      </c>
      <c r="AH101" s="28" t="n">
        <f aca="false">SUM(H101:K101)+AG101+O101</f>
        <v>-0.00428571428574287</v>
      </c>
    </row>
    <row r="102" s="29" customFormat="true" ht="21.75" hidden="false" customHeight="true" outlineLevel="0" collapsed="false">
      <c r="A102" s="18" t="n">
        <v>43493</v>
      </c>
      <c r="B102" s="19"/>
      <c r="C102" s="20" t="s">
        <v>41</v>
      </c>
      <c r="D102" s="20" t="s">
        <v>42</v>
      </c>
      <c r="E102" s="20" t="s">
        <v>43</v>
      </c>
      <c r="F102" s="21" t="n">
        <v>123696</v>
      </c>
      <c r="G102" s="44" t="s">
        <v>44</v>
      </c>
      <c r="H102" s="23"/>
      <c r="I102" s="23"/>
      <c r="J102" s="23"/>
      <c r="K102" s="23" t="n">
        <v>180</v>
      </c>
      <c r="L102" s="24"/>
      <c r="M102" s="25" t="n">
        <f aca="false">SUM(H102:J102,K102/1.12)</f>
        <v>160.714285714286</v>
      </c>
      <c r="N102" s="25" t="n">
        <f aca="false">K102/1.12*0.12</f>
        <v>19.2857142857143</v>
      </c>
      <c r="O102" s="25" t="n">
        <f aca="false">-SUM(I102:J102,K102/1.12)*L102</f>
        <v>-0</v>
      </c>
      <c r="P102" s="25"/>
      <c r="Q102" s="26" t="n">
        <v>160.71</v>
      </c>
      <c r="R102" s="26"/>
      <c r="S102" s="26"/>
      <c r="T102" s="27"/>
      <c r="U102" s="27"/>
      <c r="V102" s="27"/>
      <c r="W102" s="27"/>
      <c r="X102" s="27"/>
      <c r="Y102" s="26"/>
      <c r="Z102" s="26"/>
      <c r="AA102" s="26"/>
      <c r="AB102" s="26"/>
      <c r="AC102" s="27"/>
      <c r="AD102" s="27"/>
      <c r="AE102" s="26"/>
      <c r="AF102" s="26"/>
      <c r="AG102" s="25" t="n">
        <f aca="false">-SUM(N102:AF102)</f>
        <v>-179.995714285714</v>
      </c>
      <c r="AH102" s="28" t="n">
        <f aca="false">SUM(H102:K102)+AG102+O102</f>
        <v>0.00428571428571445</v>
      </c>
    </row>
    <row r="103" s="29" customFormat="true" ht="21.75" hidden="false" customHeight="true" outlineLevel="0" collapsed="false">
      <c r="A103" s="18" t="n">
        <v>43493</v>
      </c>
      <c r="B103" s="19"/>
      <c r="C103" s="20" t="s">
        <v>157</v>
      </c>
      <c r="D103" s="20"/>
      <c r="E103" s="20"/>
      <c r="F103" s="21"/>
      <c r="G103" s="44" t="s">
        <v>168</v>
      </c>
      <c r="H103" s="23" t="n">
        <v>153</v>
      </c>
      <c r="I103" s="23"/>
      <c r="J103" s="23"/>
      <c r="K103" s="23"/>
      <c r="L103" s="24"/>
      <c r="M103" s="25" t="n">
        <f aca="false">SUM(H103:J103,K103/1.12)</f>
        <v>153</v>
      </c>
      <c r="N103" s="25" t="n">
        <f aca="false">K103/1.12*0.12</f>
        <v>0</v>
      </c>
      <c r="O103" s="25" t="n">
        <f aca="false">-SUM(I103:J103,K103/1.12)*L103</f>
        <v>-0</v>
      </c>
      <c r="P103" s="25"/>
      <c r="Q103" s="26"/>
      <c r="R103" s="26"/>
      <c r="S103" s="26"/>
      <c r="T103" s="27"/>
      <c r="U103" s="27"/>
      <c r="V103" s="27"/>
      <c r="W103" s="27"/>
      <c r="X103" s="27"/>
      <c r="Y103" s="26"/>
      <c r="Z103" s="26"/>
      <c r="AA103" s="26" t="n">
        <v>153</v>
      </c>
      <c r="AB103" s="26"/>
      <c r="AC103" s="27"/>
      <c r="AD103" s="27"/>
      <c r="AE103" s="26"/>
      <c r="AF103" s="26"/>
      <c r="AG103" s="25" t="n">
        <f aca="false">-SUM(N103:AF103)</f>
        <v>-153</v>
      </c>
      <c r="AH103" s="28" t="n">
        <f aca="false">SUM(H103:K103)+AG103+O103</f>
        <v>0</v>
      </c>
    </row>
    <row r="104" s="29" customFormat="true" ht="21.75" hidden="false" customHeight="true" outlineLevel="0" collapsed="false">
      <c r="A104" s="18" t="n">
        <v>43493</v>
      </c>
      <c r="B104" s="19"/>
      <c r="C104" s="20" t="s">
        <v>169</v>
      </c>
      <c r="D104" s="20" t="s">
        <v>170</v>
      </c>
      <c r="E104" s="20" t="s">
        <v>47</v>
      </c>
      <c r="F104" s="21" t="n">
        <v>5900</v>
      </c>
      <c r="G104" s="44" t="s">
        <v>171</v>
      </c>
      <c r="H104" s="23"/>
      <c r="I104" s="23"/>
      <c r="J104" s="23"/>
      <c r="K104" s="23" t="n">
        <v>300</v>
      </c>
      <c r="L104" s="24"/>
      <c r="M104" s="25" t="n">
        <f aca="false">SUM(H104:J104,K104/1.12)</f>
        <v>267.857142857143</v>
      </c>
      <c r="N104" s="25" t="n">
        <f aca="false">K104/1.12*0.12</f>
        <v>32.1428571428571</v>
      </c>
      <c r="O104" s="25" t="n">
        <f aca="false">-SUM(I104:J104,K104/1.12)*L104</f>
        <v>-0</v>
      </c>
      <c r="P104" s="25" t="n">
        <v>267.86</v>
      </c>
      <c r="Q104" s="26"/>
      <c r="R104" s="26"/>
      <c r="S104" s="26"/>
      <c r="T104" s="27"/>
      <c r="U104" s="27"/>
      <c r="V104" s="27"/>
      <c r="W104" s="27"/>
      <c r="X104" s="27"/>
      <c r="Y104" s="26"/>
      <c r="Z104" s="26"/>
      <c r="AA104" s="26"/>
      <c r="AB104" s="26"/>
      <c r="AC104" s="27"/>
      <c r="AD104" s="27"/>
      <c r="AE104" s="26"/>
      <c r="AF104" s="26"/>
      <c r="AG104" s="25" t="n">
        <f aca="false">-SUM(N104:AF104)</f>
        <v>-300.002857142857</v>
      </c>
      <c r="AH104" s="28" t="n">
        <f aca="false">SUM(H104:K104)+AG104+O104</f>
        <v>-0.00285714285712402</v>
      </c>
    </row>
    <row r="105" s="29" customFormat="true" ht="21.75" hidden="false" customHeight="true" outlineLevel="0" collapsed="false">
      <c r="A105" s="18" t="n">
        <v>43493</v>
      </c>
      <c r="B105" s="19"/>
      <c r="C105" s="20" t="s">
        <v>45</v>
      </c>
      <c r="D105" s="20" t="s">
        <v>46</v>
      </c>
      <c r="E105" s="20" t="s">
        <v>47</v>
      </c>
      <c r="F105" s="21" t="n">
        <v>177140</v>
      </c>
      <c r="G105" s="44" t="s">
        <v>172</v>
      </c>
      <c r="H105" s="23"/>
      <c r="I105" s="23"/>
      <c r="J105" s="23"/>
      <c r="K105" s="23" t="n">
        <f aca="false">162.23+19.47</f>
        <v>181.7</v>
      </c>
      <c r="L105" s="24"/>
      <c r="M105" s="25" t="n">
        <f aca="false">SUM(H105:J105,K105/1.12)</f>
        <v>162.232142857143</v>
      </c>
      <c r="N105" s="25" t="n">
        <f aca="false">K105/1.12*0.12</f>
        <v>19.4678571428571</v>
      </c>
      <c r="O105" s="25" t="n">
        <f aca="false">-SUM(I105:J105,K105/1.12)*L105</f>
        <v>-0</v>
      </c>
      <c r="P105" s="25" t="n">
        <v>162.23</v>
      </c>
      <c r="Q105" s="26"/>
      <c r="R105" s="26"/>
      <c r="S105" s="26"/>
      <c r="T105" s="27"/>
      <c r="U105" s="27"/>
      <c r="V105" s="27"/>
      <c r="W105" s="27"/>
      <c r="X105" s="27"/>
      <c r="Y105" s="26"/>
      <c r="Z105" s="26"/>
      <c r="AA105" s="26"/>
      <c r="AB105" s="26"/>
      <c r="AC105" s="27"/>
      <c r="AD105" s="27"/>
      <c r="AE105" s="26"/>
      <c r="AF105" s="26"/>
      <c r="AG105" s="25" t="n">
        <f aca="false">-SUM(N105:AF105)</f>
        <v>-181.697857142857</v>
      </c>
      <c r="AH105" s="28" t="n">
        <f aca="false">SUM(H105:K105)+AG105+O105</f>
        <v>0.00214285714287143</v>
      </c>
    </row>
    <row r="106" s="29" customFormat="true" ht="21.75" hidden="false" customHeight="true" outlineLevel="0" collapsed="false">
      <c r="A106" s="18" t="n">
        <v>43493</v>
      </c>
      <c r="B106" s="19"/>
      <c r="C106" s="20" t="s">
        <v>45</v>
      </c>
      <c r="D106" s="20" t="s">
        <v>46</v>
      </c>
      <c r="E106" s="20" t="s">
        <v>47</v>
      </c>
      <c r="F106" s="21" t="n">
        <v>177140</v>
      </c>
      <c r="G106" s="44" t="s">
        <v>173</v>
      </c>
      <c r="H106" s="23"/>
      <c r="I106" s="23"/>
      <c r="J106" s="23" t="n">
        <v>1135.55</v>
      </c>
      <c r="K106" s="23"/>
      <c r="L106" s="24"/>
      <c r="M106" s="25" t="n">
        <f aca="false">SUM(H106:J106,K106/1.12)</f>
        <v>1135.55</v>
      </c>
      <c r="N106" s="25" t="n">
        <f aca="false">K106/1.12*0.12</f>
        <v>0</v>
      </c>
      <c r="O106" s="25" t="n">
        <f aca="false">-SUM(I106:J106,K106/1.12)*L106</f>
        <v>-0</v>
      </c>
      <c r="P106" s="25" t="n">
        <v>1135.55</v>
      </c>
      <c r="Q106" s="26"/>
      <c r="R106" s="26"/>
      <c r="S106" s="26"/>
      <c r="T106" s="27"/>
      <c r="U106" s="27"/>
      <c r="V106" s="27"/>
      <c r="W106" s="27"/>
      <c r="X106" s="27"/>
      <c r="Y106" s="26"/>
      <c r="Z106" s="26"/>
      <c r="AA106" s="26"/>
      <c r="AB106" s="26"/>
      <c r="AC106" s="27"/>
      <c r="AD106" s="27"/>
      <c r="AE106" s="26"/>
      <c r="AF106" s="26"/>
      <c r="AG106" s="25" t="n">
        <f aca="false">-SUM(N106:AF106)</f>
        <v>-1135.55</v>
      </c>
      <c r="AH106" s="28" t="n">
        <f aca="false">SUM(H106:K106)+AG106+O106</f>
        <v>0</v>
      </c>
    </row>
    <row r="107" s="29" customFormat="true" ht="21.75" hidden="false" customHeight="true" outlineLevel="0" collapsed="false">
      <c r="A107" s="18" t="n">
        <v>43493</v>
      </c>
      <c r="B107" s="19"/>
      <c r="C107" s="20" t="s">
        <v>174</v>
      </c>
      <c r="D107" s="20" t="s">
        <v>175</v>
      </c>
      <c r="E107" s="20" t="s">
        <v>47</v>
      </c>
      <c r="F107" s="21" t="n">
        <v>117924</v>
      </c>
      <c r="G107" s="44" t="s">
        <v>173</v>
      </c>
      <c r="H107" s="23"/>
      <c r="I107" s="23"/>
      <c r="J107" s="23" t="n">
        <v>495.99</v>
      </c>
      <c r="K107" s="23"/>
      <c r="L107" s="24"/>
      <c r="M107" s="25" t="n">
        <f aca="false">SUM(H107:J107,K107/1.12)</f>
        <v>495.99</v>
      </c>
      <c r="N107" s="25" t="n">
        <f aca="false">K107/1.12*0.12</f>
        <v>0</v>
      </c>
      <c r="O107" s="25" t="n">
        <f aca="false">-SUM(I107:J107,K107/1.12)*L107</f>
        <v>-0</v>
      </c>
      <c r="P107" s="25" t="n">
        <v>495.99</v>
      </c>
      <c r="Q107" s="26"/>
      <c r="R107" s="26"/>
      <c r="S107" s="26"/>
      <c r="T107" s="27"/>
      <c r="U107" s="27"/>
      <c r="V107" s="27"/>
      <c r="W107" s="27"/>
      <c r="X107" s="27"/>
      <c r="Y107" s="26"/>
      <c r="Z107" s="26"/>
      <c r="AA107" s="26"/>
      <c r="AB107" s="26"/>
      <c r="AC107" s="27"/>
      <c r="AD107" s="27"/>
      <c r="AE107" s="26"/>
      <c r="AF107" s="26"/>
      <c r="AG107" s="25" t="n">
        <f aca="false">-SUM(N107:AF107)</f>
        <v>-495.99</v>
      </c>
      <c r="AH107" s="28" t="n">
        <f aca="false">SUM(H107:K107)+AG107+O107</f>
        <v>0</v>
      </c>
    </row>
    <row r="108" s="29" customFormat="true" ht="21.75" hidden="false" customHeight="true" outlineLevel="0" collapsed="false">
      <c r="A108" s="18" t="n">
        <v>43494</v>
      </c>
      <c r="B108" s="19"/>
      <c r="C108" s="20" t="s">
        <v>41</v>
      </c>
      <c r="D108" s="20" t="s">
        <v>42</v>
      </c>
      <c r="E108" s="20" t="s">
        <v>43</v>
      </c>
      <c r="F108" s="21" t="n">
        <v>145747</v>
      </c>
      <c r="G108" s="44" t="s">
        <v>44</v>
      </c>
      <c r="H108" s="23"/>
      <c r="I108" s="23"/>
      <c r="J108" s="23"/>
      <c r="K108" s="23" t="n">
        <v>180</v>
      </c>
      <c r="L108" s="24"/>
      <c r="M108" s="25" t="n">
        <f aca="false">SUM(H108:J108,K108/1.12)</f>
        <v>160.714285714286</v>
      </c>
      <c r="N108" s="25" t="n">
        <f aca="false">K108/1.12*0.12</f>
        <v>19.2857142857143</v>
      </c>
      <c r="O108" s="25" t="n">
        <f aca="false">-SUM(I108:J108,K108/1.12)*L108</f>
        <v>-0</v>
      </c>
      <c r="P108" s="25"/>
      <c r="Q108" s="26" t="n">
        <v>160.71</v>
      </c>
      <c r="R108" s="26"/>
      <c r="S108" s="26"/>
      <c r="T108" s="27"/>
      <c r="U108" s="27"/>
      <c r="V108" s="27"/>
      <c r="W108" s="27"/>
      <c r="X108" s="27"/>
      <c r="Y108" s="26"/>
      <c r="Z108" s="26"/>
      <c r="AA108" s="26"/>
      <c r="AB108" s="26"/>
      <c r="AC108" s="27"/>
      <c r="AD108" s="27"/>
      <c r="AE108" s="26"/>
      <c r="AF108" s="26"/>
      <c r="AG108" s="25" t="n">
        <f aca="false">-SUM(N108:AF108)</f>
        <v>-179.995714285714</v>
      </c>
      <c r="AH108" s="28" t="n">
        <f aca="false">SUM(H108:K108)+AG108+O108</f>
        <v>0.00428571428571445</v>
      </c>
    </row>
    <row r="109" s="29" customFormat="true" ht="21.75" hidden="false" customHeight="true" outlineLevel="0" collapsed="false">
      <c r="A109" s="18" t="n">
        <v>43494</v>
      </c>
      <c r="B109" s="19"/>
      <c r="C109" s="20" t="s">
        <v>176</v>
      </c>
      <c r="D109" s="20"/>
      <c r="E109" s="20"/>
      <c r="F109" s="21"/>
      <c r="G109" s="44" t="s">
        <v>177</v>
      </c>
      <c r="H109" s="23" t="n">
        <v>537</v>
      </c>
      <c r="I109" s="23"/>
      <c r="J109" s="23"/>
      <c r="K109" s="23"/>
      <c r="L109" s="24"/>
      <c r="M109" s="25" t="n">
        <f aca="false">SUM(H109:J109,K109/1.12)</f>
        <v>537</v>
      </c>
      <c r="N109" s="25" t="n">
        <f aca="false">K109/1.12*0.12</f>
        <v>0</v>
      </c>
      <c r="O109" s="25" t="n">
        <f aca="false">-SUM(I109:J109,K109/1.12)*L109</f>
        <v>-0</v>
      </c>
      <c r="P109" s="25"/>
      <c r="Q109" s="26"/>
      <c r="R109" s="26"/>
      <c r="S109" s="26"/>
      <c r="T109" s="27"/>
      <c r="U109" s="27"/>
      <c r="V109" s="27"/>
      <c r="W109" s="27"/>
      <c r="X109" s="27"/>
      <c r="Y109" s="26"/>
      <c r="Z109" s="26"/>
      <c r="AA109" s="26"/>
      <c r="AB109" s="26" t="n">
        <v>537</v>
      </c>
      <c r="AC109" s="27"/>
      <c r="AD109" s="27"/>
      <c r="AE109" s="26"/>
      <c r="AF109" s="26"/>
      <c r="AG109" s="25" t="n">
        <f aca="false">-SUM(N109:AF109)</f>
        <v>-537</v>
      </c>
      <c r="AH109" s="28" t="n">
        <f aca="false">SUM(H109:K109)+AG109+O109</f>
        <v>0</v>
      </c>
    </row>
    <row r="110" s="29" customFormat="true" ht="21.75" hidden="false" customHeight="true" outlineLevel="0" collapsed="false">
      <c r="A110" s="18" t="n">
        <v>43494</v>
      </c>
      <c r="B110" s="19"/>
      <c r="C110" s="20" t="s">
        <v>50</v>
      </c>
      <c r="D110" s="20" t="s">
        <v>51</v>
      </c>
      <c r="E110" s="20" t="s">
        <v>47</v>
      </c>
      <c r="F110" s="21" t="n">
        <v>12383</v>
      </c>
      <c r="G110" s="44" t="s">
        <v>123</v>
      </c>
      <c r="H110" s="23"/>
      <c r="I110" s="23"/>
      <c r="J110" s="23"/>
      <c r="K110" s="23" t="n">
        <v>414.84</v>
      </c>
      <c r="L110" s="24"/>
      <c r="M110" s="25" t="n">
        <f aca="false">SUM(H110:J110,K110/1.12)</f>
        <v>370.392857142857</v>
      </c>
      <c r="N110" s="25" t="n">
        <f aca="false">K110/1.12*0.12</f>
        <v>44.4471428571429</v>
      </c>
      <c r="O110" s="25" t="n">
        <f aca="false">-SUM(I110:J110,K110/1.12)*L110</f>
        <v>-0</v>
      </c>
      <c r="P110" s="25" t="n">
        <v>370.39</v>
      </c>
      <c r="Q110" s="26"/>
      <c r="R110" s="26"/>
      <c r="S110" s="26"/>
      <c r="T110" s="27"/>
      <c r="U110" s="27"/>
      <c r="V110" s="27"/>
      <c r="W110" s="27"/>
      <c r="X110" s="27"/>
      <c r="Y110" s="26"/>
      <c r="Z110" s="26"/>
      <c r="AA110" s="26"/>
      <c r="AB110" s="26"/>
      <c r="AC110" s="27"/>
      <c r="AD110" s="27"/>
      <c r="AE110" s="26"/>
      <c r="AF110" s="26"/>
      <c r="AG110" s="25" t="n">
        <f aca="false">-SUM(N110:AF110)</f>
        <v>-414.837142857143</v>
      </c>
      <c r="AH110" s="28" t="n">
        <f aca="false">SUM(H110:K110)+AG110+O110</f>
        <v>0.00285714285712402</v>
      </c>
    </row>
    <row r="111" s="29" customFormat="true" ht="21.75" hidden="false" customHeight="true" outlineLevel="0" collapsed="false">
      <c r="A111" s="18" t="n">
        <v>43494</v>
      </c>
      <c r="B111" s="19"/>
      <c r="C111" s="20" t="s">
        <v>45</v>
      </c>
      <c r="D111" s="20" t="s">
        <v>46</v>
      </c>
      <c r="E111" s="20" t="s">
        <v>47</v>
      </c>
      <c r="F111" s="21" t="n">
        <v>126674</v>
      </c>
      <c r="G111" s="44" t="s">
        <v>69</v>
      </c>
      <c r="H111" s="23"/>
      <c r="I111" s="23"/>
      <c r="J111" s="23" t="n">
        <v>260.1</v>
      </c>
      <c r="K111" s="23"/>
      <c r="L111" s="24"/>
      <c r="M111" s="25" t="n">
        <f aca="false">SUM(H111:J111,K111/1.12)</f>
        <v>260.1</v>
      </c>
      <c r="N111" s="25" t="n">
        <f aca="false">K111/1.12*0.12</f>
        <v>0</v>
      </c>
      <c r="O111" s="25" t="n">
        <f aca="false">-SUM(I111:J111,K111/1.12)*L111</f>
        <v>-0</v>
      </c>
      <c r="P111" s="25" t="n">
        <v>260.1</v>
      </c>
      <c r="Q111" s="26"/>
      <c r="R111" s="26"/>
      <c r="S111" s="26"/>
      <c r="T111" s="27"/>
      <c r="U111" s="27"/>
      <c r="V111" s="27"/>
      <c r="W111" s="27"/>
      <c r="X111" s="27"/>
      <c r="Y111" s="26"/>
      <c r="Z111" s="26"/>
      <c r="AA111" s="26"/>
      <c r="AB111" s="26"/>
      <c r="AC111" s="27"/>
      <c r="AD111" s="27"/>
      <c r="AE111" s="26"/>
      <c r="AF111" s="26"/>
      <c r="AG111" s="25" t="n">
        <f aca="false">-SUM(N111:AF111)</f>
        <v>-260.1</v>
      </c>
      <c r="AH111" s="28" t="n">
        <f aca="false">SUM(H111:K111)+AG111+O111</f>
        <v>0</v>
      </c>
    </row>
    <row r="112" s="41" customFormat="true" ht="21.75" hidden="false" customHeight="true" outlineLevel="0" collapsed="false">
      <c r="A112" s="30" t="n">
        <v>43494</v>
      </c>
      <c r="B112" s="31"/>
      <c r="C112" s="32" t="s">
        <v>45</v>
      </c>
      <c r="D112" s="32" t="s">
        <v>46</v>
      </c>
      <c r="E112" s="32" t="s">
        <v>47</v>
      </c>
      <c r="F112" s="33" t="n">
        <v>126674</v>
      </c>
      <c r="G112" s="34" t="s">
        <v>178</v>
      </c>
      <c r="H112" s="35"/>
      <c r="I112" s="35"/>
      <c r="J112" s="35"/>
      <c r="K112" s="35" t="n">
        <f aca="false">1104.46+132.54</f>
        <v>1237</v>
      </c>
      <c r="L112" s="36"/>
      <c r="M112" s="37" t="n">
        <f aca="false">SUM(H112:J112,K112/1.12)</f>
        <v>1104.46428571429</v>
      </c>
      <c r="N112" s="37" t="n">
        <f aca="false">K112/1.12*0.12</f>
        <v>132.535714285714</v>
      </c>
      <c r="O112" s="37" t="n">
        <f aca="false">-SUM(I112:J112,K112/1.12)*L112</f>
        <v>-0</v>
      </c>
      <c r="P112" s="37" t="n">
        <v>1104.46</v>
      </c>
      <c r="Q112" s="38"/>
      <c r="R112" s="38"/>
      <c r="S112" s="38"/>
      <c r="T112" s="39"/>
      <c r="U112" s="39"/>
      <c r="V112" s="39"/>
      <c r="W112" s="39"/>
      <c r="X112" s="39"/>
      <c r="Y112" s="38"/>
      <c r="Z112" s="38"/>
      <c r="AA112" s="38"/>
      <c r="AB112" s="38"/>
      <c r="AC112" s="39"/>
      <c r="AD112" s="39"/>
      <c r="AE112" s="38"/>
      <c r="AF112" s="38"/>
      <c r="AG112" s="37" t="n">
        <f aca="false">-SUM(N112:AF112)</f>
        <v>-1236.99571428571</v>
      </c>
      <c r="AH112" s="40" t="n">
        <f aca="false">SUM(H112:K112)+AG112+O112</f>
        <v>0.00428571428574287</v>
      </c>
      <c r="AJ112" s="29"/>
    </row>
    <row r="113" s="29" customFormat="true" ht="21.75" hidden="false" customHeight="true" outlineLevel="0" collapsed="false">
      <c r="A113" s="18" t="n">
        <v>43495</v>
      </c>
      <c r="B113" s="19"/>
      <c r="C113" s="20" t="s">
        <v>179</v>
      </c>
      <c r="D113" s="20"/>
      <c r="E113" s="20"/>
      <c r="F113" s="21"/>
      <c r="G113" s="44" t="s">
        <v>75</v>
      </c>
      <c r="H113" s="23"/>
      <c r="I113" s="23"/>
      <c r="J113" s="23" t="n">
        <v>1123</v>
      </c>
      <c r="K113" s="23"/>
      <c r="L113" s="24"/>
      <c r="M113" s="25" t="n">
        <f aca="false">SUM(H113:J113,K113/1.12)</f>
        <v>1123</v>
      </c>
      <c r="N113" s="25" t="n">
        <f aca="false">K113/1.12*0.12</f>
        <v>0</v>
      </c>
      <c r="O113" s="25" t="n">
        <f aca="false">-SUM(I113:J113,K113/1.12)*L113</f>
        <v>-0</v>
      </c>
      <c r="P113" s="25" t="n">
        <v>1123</v>
      </c>
      <c r="Q113" s="26"/>
      <c r="R113" s="26"/>
      <c r="S113" s="26"/>
      <c r="T113" s="27"/>
      <c r="U113" s="27"/>
      <c r="V113" s="27"/>
      <c r="W113" s="27"/>
      <c r="X113" s="27"/>
      <c r="Y113" s="26"/>
      <c r="Z113" s="26"/>
      <c r="AA113" s="26"/>
      <c r="AB113" s="26"/>
      <c r="AC113" s="27"/>
      <c r="AD113" s="27"/>
      <c r="AE113" s="26"/>
      <c r="AF113" s="26"/>
      <c r="AG113" s="25" t="n">
        <f aca="false">-SUM(N113:AF113)</f>
        <v>-1123</v>
      </c>
      <c r="AH113" s="28" t="n">
        <f aca="false">SUM(H113:K113)+AG113+O113</f>
        <v>0</v>
      </c>
    </row>
    <row r="114" s="29" customFormat="true" ht="21.75" hidden="false" customHeight="true" outlineLevel="0" collapsed="false">
      <c r="A114" s="18" t="n">
        <v>43495</v>
      </c>
      <c r="B114" s="19"/>
      <c r="C114" s="20" t="s">
        <v>58</v>
      </c>
      <c r="D114" s="20"/>
      <c r="E114" s="20"/>
      <c r="F114" s="21"/>
      <c r="G114" s="44" t="s">
        <v>180</v>
      </c>
      <c r="H114" s="23" t="n">
        <v>50</v>
      </c>
      <c r="I114" s="23"/>
      <c r="J114" s="23"/>
      <c r="K114" s="23"/>
      <c r="L114" s="24"/>
      <c r="M114" s="25" t="n">
        <f aca="false">SUM(H114:J114,K114/1.12)</f>
        <v>50</v>
      </c>
      <c r="N114" s="25" t="n">
        <f aca="false">K114/1.12*0.12</f>
        <v>0</v>
      </c>
      <c r="O114" s="25" t="n">
        <f aca="false">-SUM(I114:J114,K114/1.12)*L114</f>
        <v>-0</v>
      </c>
      <c r="P114" s="25"/>
      <c r="Q114" s="26"/>
      <c r="R114" s="26"/>
      <c r="S114" s="26"/>
      <c r="T114" s="27"/>
      <c r="U114" s="27"/>
      <c r="V114" s="27"/>
      <c r="W114" s="27"/>
      <c r="X114" s="27"/>
      <c r="Y114" s="26"/>
      <c r="Z114" s="26"/>
      <c r="AA114" s="26" t="n">
        <v>50</v>
      </c>
      <c r="AB114" s="26"/>
      <c r="AC114" s="27"/>
      <c r="AD114" s="27"/>
      <c r="AE114" s="26"/>
      <c r="AF114" s="26"/>
      <c r="AG114" s="25" t="n">
        <f aca="false">-SUM(N114:AF114)</f>
        <v>-50</v>
      </c>
      <c r="AH114" s="28" t="n">
        <f aca="false">SUM(H114:K114)+AG114+O114</f>
        <v>0</v>
      </c>
    </row>
    <row r="115" s="29" customFormat="true" ht="21.75" hidden="false" customHeight="true" outlineLevel="0" collapsed="false">
      <c r="A115" s="18" t="n">
        <v>43495</v>
      </c>
      <c r="B115" s="19"/>
      <c r="C115" s="20" t="s">
        <v>41</v>
      </c>
      <c r="D115" s="20" t="s">
        <v>42</v>
      </c>
      <c r="E115" s="20" t="s">
        <v>43</v>
      </c>
      <c r="F115" s="21" t="n">
        <v>131795</v>
      </c>
      <c r="G115" s="44" t="s">
        <v>44</v>
      </c>
      <c r="H115" s="23"/>
      <c r="I115" s="23"/>
      <c r="J115" s="23"/>
      <c r="K115" s="23" t="n">
        <v>180</v>
      </c>
      <c r="L115" s="24"/>
      <c r="M115" s="25" t="n">
        <f aca="false">SUM(H115:J115,K115/1.12)</f>
        <v>160.714285714286</v>
      </c>
      <c r="N115" s="25" t="n">
        <f aca="false">K115/1.12*0.12</f>
        <v>19.2857142857143</v>
      </c>
      <c r="O115" s="25" t="n">
        <f aca="false">-SUM(I115:J115,K115/1.12)*L115</f>
        <v>-0</v>
      </c>
      <c r="P115" s="25"/>
      <c r="Q115" s="26" t="n">
        <v>160.71</v>
      </c>
      <c r="R115" s="26"/>
      <c r="S115" s="26"/>
      <c r="T115" s="27"/>
      <c r="U115" s="27"/>
      <c r="V115" s="27"/>
      <c r="W115" s="27"/>
      <c r="X115" s="27"/>
      <c r="Y115" s="26"/>
      <c r="Z115" s="26"/>
      <c r="AA115" s="26"/>
      <c r="AB115" s="26"/>
      <c r="AC115" s="27"/>
      <c r="AD115" s="27"/>
      <c r="AE115" s="26"/>
      <c r="AF115" s="26"/>
      <c r="AG115" s="25" t="n">
        <f aca="false">-SUM(N115:AF115)</f>
        <v>-179.995714285714</v>
      </c>
      <c r="AH115" s="28" t="n">
        <f aca="false">SUM(H115:K115)+AG115+O115</f>
        <v>0.00428571428571445</v>
      </c>
    </row>
    <row r="116" s="29" customFormat="true" ht="35.25" hidden="false" customHeight="true" outlineLevel="0" collapsed="false">
      <c r="A116" s="18" t="n">
        <v>43496</v>
      </c>
      <c r="B116" s="19"/>
      <c r="C116" s="20" t="s">
        <v>80</v>
      </c>
      <c r="D116" s="20" t="s">
        <v>181</v>
      </c>
      <c r="E116" s="20" t="s">
        <v>82</v>
      </c>
      <c r="F116" s="21" t="n">
        <v>1726</v>
      </c>
      <c r="G116" s="44" t="s">
        <v>182</v>
      </c>
      <c r="H116" s="23"/>
      <c r="I116" s="23"/>
      <c r="J116" s="23"/>
      <c r="K116" s="23" t="n">
        <v>6652</v>
      </c>
      <c r="L116" s="24"/>
      <c r="M116" s="25" t="n">
        <f aca="false">SUM(H116:J116,K116/1.12)</f>
        <v>5939.28571428571</v>
      </c>
      <c r="N116" s="25" t="n">
        <f aca="false">K116/1.12*0.12</f>
        <v>712.714285714286</v>
      </c>
      <c r="O116" s="25"/>
      <c r="P116" s="25" t="n">
        <v>5939.29</v>
      </c>
      <c r="Q116" s="26"/>
      <c r="R116" s="26"/>
      <c r="S116" s="26"/>
      <c r="T116" s="27"/>
      <c r="U116" s="27"/>
      <c r="V116" s="27"/>
      <c r="W116" s="27"/>
      <c r="X116" s="27"/>
      <c r="Y116" s="26"/>
      <c r="Z116" s="26"/>
      <c r="AA116" s="26"/>
      <c r="AB116" s="26"/>
      <c r="AC116" s="27"/>
      <c r="AD116" s="27"/>
      <c r="AE116" s="26"/>
      <c r="AF116" s="26"/>
      <c r="AG116" s="25" t="n">
        <f aca="false">-SUM(N116:AF116)</f>
        <v>-6652.00428571429</v>
      </c>
      <c r="AH116" s="28" t="n">
        <f aca="false">SUM(H116:K116)+AG116+O116</f>
        <v>-0.00428571428528812</v>
      </c>
    </row>
    <row r="117" s="29" customFormat="true" ht="23.25" hidden="false" customHeight="true" outlineLevel="0" collapsed="false">
      <c r="A117" s="18" t="n">
        <v>43496</v>
      </c>
      <c r="B117" s="19"/>
      <c r="C117" s="20" t="s">
        <v>80</v>
      </c>
      <c r="D117" s="20" t="s">
        <v>181</v>
      </c>
      <c r="E117" s="20" t="s">
        <v>82</v>
      </c>
      <c r="F117" s="21" t="n">
        <v>1725</v>
      </c>
      <c r="G117" s="44" t="s">
        <v>183</v>
      </c>
      <c r="H117" s="23"/>
      <c r="I117" s="23"/>
      <c r="J117" s="23"/>
      <c r="K117" s="23" t="n">
        <v>390</v>
      </c>
      <c r="L117" s="24"/>
      <c r="M117" s="25" t="n">
        <f aca="false">SUM(H117:J117,K117/1.12)</f>
        <v>348.214285714286</v>
      </c>
      <c r="N117" s="25" t="n">
        <f aca="false">K117/1.12*0.12</f>
        <v>41.7857142857143</v>
      </c>
      <c r="O117" s="25"/>
      <c r="P117" s="25" t="n">
        <v>348.21</v>
      </c>
      <c r="Q117" s="26"/>
      <c r="R117" s="26"/>
      <c r="S117" s="26"/>
      <c r="T117" s="27"/>
      <c r="U117" s="27"/>
      <c r="V117" s="27"/>
      <c r="W117" s="27"/>
      <c r="X117" s="27"/>
      <c r="Y117" s="26"/>
      <c r="Z117" s="26"/>
      <c r="AA117" s="26"/>
      <c r="AB117" s="26"/>
      <c r="AC117" s="27"/>
      <c r="AD117" s="27"/>
      <c r="AE117" s="26"/>
      <c r="AF117" s="26"/>
      <c r="AG117" s="25" t="n">
        <f aca="false">-SUM(N117:AF117)</f>
        <v>-389.995714285714</v>
      </c>
      <c r="AH117" s="28" t="n">
        <f aca="false">SUM(H117:K117)+AG117+O117</f>
        <v>0.00428571428574287</v>
      </c>
    </row>
    <row r="118" s="29" customFormat="true" ht="21.75" hidden="false" customHeight="true" outlineLevel="0" collapsed="false">
      <c r="A118" s="18" t="n">
        <v>43496</v>
      </c>
      <c r="B118" s="19"/>
      <c r="C118" s="20" t="s">
        <v>58</v>
      </c>
      <c r="D118" s="20"/>
      <c r="E118" s="20"/>
      <c r="F118" s="21"/>
      <c r="G118" s="44" t="s">
        <v>184</v>
      </c>
      <c r="H118" s="23" t="n">
        <v>50</v>
      </c>
      <c r="I118" s="23"/>
      <c r="J118" s="23"/>
      <c r="K118" s="23"/>
      <c r="L118" s="24"/>
      <c r="M118" s="25" t="n">
        <f aca="false">SUM(H118:J118,K118/1.12)</f>
        <v>50</v>
      </c>
      <c r="N118" s="25" t="n">
        <f aca="false">K118/1.12*0.12</f>
        <v>0</v>
      </c>
      <c r="O118" s="25" t="n">
        <f aca="false">-SUM(I118:J118,K118/1.12)*L118</f>
        <v>-0</v>
      </c>
      <c r="P118" s="25"/>
      <c r="Q118" s="26"/>
      <c r="R118" s="26"/>
      <c r="S118" s="26"/>
      <c r="T118" s="27"/>
      <c r="U118" s="27"/>
      <c r="V118" s="27"/>
      <c r="W118" s="27"/>
      <c r="X118" s="27"/>
      <c r="Y118" s="26"/>
      <c r="Z118" s="26"/>
      <c r="AA118" s="26" t="n">
        <v>50</v>
      </c>
      <c r="AB118" s="26"/>
      <c r="AC118" s="27"/>
      <c r="AD118" s="27"/>
      <c r="AE118" s="26"/>
      <c r="AF118" s="26"/>
      <c r="AG118" s="25" t="n">
        <f aca="false">-SUM(N118:AF118)</f>
        <v>-50</v>
      </c>
      <c r="AH118" s="28" t="n">
        <f aca="false">SUM(H118:K118)+AG118+O118</f>
        <v>0</v>
      </c>
    </row>
    <row r="119" s="29" customFormat="true" ht="21.75" hidden="false" customHeight="true" outlineLevel="0" collapsed="false">
      <c r="A119" s="18" t="n">
        <v>43496</v>
      </c>
      <c r="B119" s="19"/>
      <c r="C119" s="20" t="s">
        <v>185</v>
      </c>
      <c r="D119" s="20" t="s">
        <v>106</v>
      </c>
      <c r="E119" s="20" t="s">
        <v>186</v>
      </c>
      <c r="F119" s="21" t="n">
        <v>728377</v>
      </c>
      <c r="G119" s="44" t="s">
        <v>187</v>
      </c>
      <c r="H119" s="23"/>
      <c r="I119" s="23"/>
      <c r="J119" s="23"/>
      <c r="K119" s="23" t="n">
        <v>679.26</v>
      </c>
      <c r="L119" s="24"/>
      <c r="M119" s="25" t="n">
        <f aca="false">SUM(H119:J119,K119/1.12)</f>
        <v>606.482142857143</v>
      </c>
      <c r="N119" s="25" t="n">
        <f aca="false">K119/1.12*0.12</f>
        <v>72.7778571428571</v>
      </c>
      <c r="O119" s="25" t="n">
        <f aca="false">-SUM(I119:J119,K119/1.12)*L119</f>
        <v>-0</v>
      </c>
      <c r="P119" s="25"/>
      <c r="Q119" s="26"/>
      <c r="R119" s="26"/>
      <c r="S119" s="26"/>
      <c r="T119" s="27" t="n">
        <v>606.48</v>
      </c>
      <c r="U119" s="27"/>
      <c r="V119" s="27"/>
      <c r="W119" s="27"/>
      <c r="X119" s="27"/>
      <c r="Y119" s="26"/>
      <c r="Z119" s="26"/>
      <c r="AA119" s="26"/>
      <c r="AB119" s="26"/>
      <c r="AC119" s="27"/>
      <c r="AD119" s="27"/>
      <c r="AE119" s="26"/>
      <c r="AF119" s="26"/>
      <c r="AG119" s="25" t="n">
        <f aca="false">-SUM(N119:AF119)</f>
        <v>-679.257857142857</v>
      </c>
      <c r="AH119" s="28" t="n">
        <f aca="false">SUM(H119:K119)+AG119+O119</f>
        <v>0.00214285714287143</v>
      </c>
    </row>
    <row r="120" s="29" customFormat="true" ht="21.75" hidden="false" customHeight="true" outlineLevel="0" collapsed="false">
      <c r="A120" s="18" t="n">
        <v>43496</v>
      </c>
      <c r="B120" s="19"/>
      <c r="C120" s="20" t="s">
        <v>41</v>
      </c>
      <c r="D120" s="20" t="s">
        <v>42</v>
      </c>
      <c r="E120" s="20" t="s">
        <v>43</v>
      </c>
      <c r="F120" s="21" t="n">
        <v>139793</v>
      </c>
      <c r="G120" s="44" t="s">
        <v>44</v>
      </c>
      <c r="H120" s="23"/>
      <c r="I120" s="23"/>
      <c r="J120" s="23"/>
      <c r="K120" s="23" t="n">
        <v>180</v>
      </c>
      <c r="L120" s="24"/>
      <c r="M120" s="25" t="n">
        <f aca="false">SUM(H120:J120,K120/1.12)</f>
        <v>160.714285714286</v>
      </c>
      <c r="N120" s="25" t="n">
        <f aca="false">K120/1.12*0.12</f>
        <v>19.2857142857143</v>
      </c>
      <c r="O120" s="25" t="n">
        <f aca="false">-SUM(I120:J120,K120/1.12)*L120</f>
        <v>-0</v>
      </c>
      <c r="P120" s="25"/>
      <c r="Q120" s="26" t="n">
        <v>160.71</v>
      </c>
      <c r="R120" s="26"/>
      <c r="S120" s="26"/>
      <c r="T120" s="27"/>
      <c r="U120" s="27"/>
      <c r="V120" s="27"/>
      <c r="W120" s="27"/>
      <c r="X120" s="27"/>
      <c r="Y120" s="26"/>
      <c r="Z120" s="26"/>
      <c r="AA120" s="26"/>
      <c r="AB120" s="26"/>
      <c r="AC120" s="27"/>
      <c r="AD120" s="27"/>
      <c r="AE120" s="26"/>
      <c r="AF120" s="26"/>
      <c r="AG120" s="25" t="n">
        <f aca="false">-SUM(N120:AF120)</f>
        <v>-179.995714285714</v>
      </c>
      <c r="AH120" s="28" t="n">
        <f aca="false">SUM(H120:K120)+AG120+O120</f>
        <v>0.00428571428571445</v>
      </c>
    </row>
    <row r="121" s="29" customFormat="true" ht="21.75" hidden="false" customHeight="true" outlineLevel="0" collapsed="false">
      <c r="A121" s="18" t="n">
        <v>43496</v>
      </c>
      <c r="B121" s="19"/>
      <c r="C121" s="20" t="s">
        <v>188</v>
      </c>
      <c r="D121" s="20" t="s">
        <v>189</v>
      </c>
      <c r="E121" s="20" t="s">
        <v>47</v>
      </c>
      <c r="F121" s="21" t="n">
        <v>32628</v>
      </c>
      <c r="G121" s="44" t="s">
        <v>190</v>
      </c>
      <c r="H121" s="23"/>
      <c r="I121" s="23"/>
      <c r="J121" s="23"/>
      <c r="K121" s="23" t="n">
        <v>450</v>
      </c>
      <c r="L121" s="24"/>
      <c r="M121" s="25" t="n">
        <f aca="false">SUM(H121:J121,K121/1.12)</f>
        <v>401.785714285714</v>
      </c>
      <c r="N121" s="25" t="n">
        <f aca="false">K121/1.12*0.12</f>
        <v>48.2142857142857</v>
      </c>
      <c r="O121" s="25"/>
      <c r="P121" s="25"/>
      <c r="Q121" s="26"/>
      <c r="R121" s="26" t="n">
        <v>401.79</v>
      </c>
      <c r="S121" s="26"/>
      <c r="T121" s="27"/>
      <c r="U121" s="27"/>
      <c r="V121" s="27"/>
      <c r="W121" s="27"/>
      <c r="X121" s="27"/>
      <c r="Y121" s="26"/>
      <c r="Z121" s="26"/>
      <c r="AA121" s="26"/>
      <c r="AB121" s="26"/>
      <c r="AC121" s="27"/>
      <c r="AD121" s="27"/>
      <c r="AE121" s="26"/>
      <c r="AF121" s="26"/>
      <c r="AG121" s="25" t="n">
        <f aca="false">-SUM(N121:AF121)</f>
        <v>-450.004285714286</v>
      </c>
      <c r="AH121" s="28" t="n">
        <f aca="false">SUM(H121:K121)+AG121+O121</f>
        <v>-0.00428571428574287</v>
      </c>
    </row>
    <row r="122" s="29" customFormat="true" ht="21.75" hidden="false" customHeight="true" outlineLevel="0" collapsed="false">
      <c r="A122" s="18" t="n">
        <v>43496</v>
      </c>
      <c r="B122" s="19"/>
      <c r="C122" s="20" t="s">
        <v>157</v>
      </c>
      <c r="D122" s="20"/>
      <c r="E122" s="20"/>
      <c r="F122" s="21"/>
      <c r="G122" s="44" t="s">
        <v>191</v>
      </c>
      <c r="H122" s="23" t="n">
        <v>25</v>
      </c>
      <c r="I122" s="23"/>
      <c r="J122" s="23"/>
      <c r="K122" s="23"/>
      <c r="L122" s="24"/>
      <c r="M122" s="25" t="n">
        <f aca="false">SUM(H122:J122,K122/1.12)</f>
        <v>25</v>
      </c>
      <c r="N122" s="25" t="n">
        <f aca="false">K122/1.12*0.12</f>
        <v>0</v>
      </c>
      <c r="O122" s="25"/>
      <c r="P122" s="25"/>
      <c r="Q122" s="26"/>
      <c r="R122" s="26"/>
      <c r="S122" s="26"/>
      <c r="T122" s="27"/>
      <c r="U122" s="27"/>
      <c r="V122" s="27"/>
      <c r="W122" s="27"/>
      <c r="X122" s="27"/>
      <c r="Y122" s="26"/>
      <c r="Z122" s="26"/>
      <c r="AA122" s="26" t="n">
        <v>25</v>
      </c>
      <c r="AB122" s="26"/>
      <c r="AC122" s="27"/>
      <c r="AD122" s="27"/>
      <c r="AE122" s="26"/>
      <c r="AF122" s="26"/>
      <c r="AG122" s="25" t="n">
        <f aca="false">-SUM(N122:AF122)</f>
        <v>-25</v>
      </c>
      <c r="AH122" s="28" t="n">
        <f aca="false">SUM(H122:K122)+AG122+O122</f>
        <v>0</v>
      </c>
    </row>
    <row r="123" s="29" customFormat="true" ht="21.75" hidden="false" customHeight="true" outlineLevel="0" collapsed="false">
      <c r="A123" s="18" t="n">
        <v>43496</v>
      </c>
      <c r="B123" s="19"/>
      <c r="C123" s="20" t="s">
        <v>45</v>
      </c>
      <c r="D123" s="20" t="s">
        <v>46</v>
      </c>
      <c r="E123" s="20" t="s">
        <v>47</v>
      </c>
      <c r="F123" s="21" t="n">
        <v>130240</v>
      </c>
      <c r="G123" s="44" t="s">
        <v>192</v>
      </c>
      <c r="H123" s="23"/>
      <c r="I123" s="23"/>
      <c r="J123" s="23"/>
      <c r="K123" s="23" t="n">
        <f aca="false">1581.52+189.78</f>
        <v>1771.3</v>
      </c>
      <c r="L123" s="24"/>
      <c r="M123" s="25" t="n">
        <f aca="false">SUM(H123:J123,K123/1.12)</f>
        <v>1581.51785714286</v>
      </c>
      <c r="N123" s="25" t="n">
        <f aca="false">K123/1.12*0.12</f>
        <v>189.782142857143</v>
      </c>
      <c r="O123" s="25" t="n">
        <f aca="false">-SUM(I123:J123,K123/1.12)*L123</f>
        <v>-0</v>
      </c>
      <c r="P123" s="25" t="n">
        <v>1581.52</v>
      </c>
      <c r="Q123" s="26"/>
      <c r="R123" s="26"/>
      <c r="S123" s="26"/>
      <c r="T123" s="27"/>
      <c r="U123" s="27"/>
      <c r="V123" s="27"/>
      <c r="W123" s="27"/>
      <c r="X123" s="27"/>
      <c r="Y123" s="26"/>
      <c r="Z123" s="26"/>
      <c r="AA123" s="26"/>
      <c r="AB123" s="26"/>
      <c r="AC123" s="27"/>
      <c r="AD123" s="27"/>
      <c r="AE123" s="26"/>
      <c r="AF123" s="26"/>
      <c r="AG123" s="25" t="n">
        <f aca="false">-SUM(N123:AF123)</f>
        <v>-1771.30214285714</v>
      </c>
      <c r="AH123" s="28" t="n">
        <f aca="false">SUM(H123:K123)+AG123+O123</f>
        <v>-0.00214285714287143</v>
      </c>
    </row>
    <row r="124" s="29" customFormat="true" ht="21.75" hidden="false" customHeight="true" outlineLevel="0" collapsed="false">
      <c r="A124" s="18" t="n">
        <v>43496</v>
      </c>
      <c r="B124" s="19"/>
      <c r="C124" s="20" t="s">
        <v>45</v>
      </c>
      <c r="D124" s="20" t="s">
        <v>46</v>
      </c>
      <c r="E124" s="20" t="s">
        <v>47</v>
      </c>
      <c r="F124" s="21" t="n">
        <v>130240</v>
      </c>
      <c r="G124" s="44" t="s">
        <v>193</v>
      </c>
      <c r="H124" s="23"/>
      <c r="I124" s="23"/>
      <c r="J124" s="23" t="n">
        <v>98.7</v>
      </c>
      <c r="K124" s="23"/>
      <c r="L124" s="24"/>
      <c r="M124" s="25" t="n">
        <f aca="false">SUM(H124:J124,K124/1.12)</f>
        <v>98.7</v>
      </c>
      <c r="N124" s="25" t="n">
        <f aca="false">K124/1.12*0.12</f>
        <v>0</v>
      </c>
      <c r="O124" s="25" t="n">
        <f aca="false">-SUM(I124:J124,K124/1.12)*L124</f>
        <v>-0</v>
      </c>
      <c r="P124" s="25" t="n">
        <v>98.7</v>
      </c>
      <c r="Q124" s="26"/>
      <c r="R124" s="26"/>
      <c r="S124" s="26"/>
      <c r="T124" s="27"/>
      <c r="U124" s="27"/>
      <c r="V124" s="27"/>
      <c r="W124" s="27"/>
      <c r="X124" s="27"/>
      <c r="Y124" s="26"/>
      <c r="Z124" s="26"/>
      <c r="AA124" s="26"/>
      <c r="AB124" s="26"/>
      <c r="AC124" s="27"/>
      <c r="AD124" s="27"/>
      <c r="AE124" s="26"/>
      <c r="AF124" s="26"/>
      <c r="AG124" s="25" t="n">
        <f aca="false">-SUM(N124:AF124)</f>
        <v>-98.7</v>
      </c>
      <c r="AH124" s="28" t="n">
        <f aca="false">SUM(H124:K124)+AG124+O124</f>
        <v>0</v>
      </c>
    </row>
    <row r="125" s="29" customFormat="true" ht="21.75" hidden="false" customHeight="true" outlineLevel="0" collapsed="false">
      <c r="A125" s="18"/>
      <c r="B125" s="19"/>
      <c r="C125" s="20"/>
      <c r="D125" s="20"/>
      <c r="E125" s="20"/>
      <c r="F125" s="21"/>
      <c r="G125" s="22"/>
      <c r="H125" s="23"/>
      <c r="I125" s="23"/>
      <c r="J125" s="23"/>
      <c r="K125" s="23"/>
      <c r="L125" s="24"/>
      <c r="M125" s="25" t="n">
        <f aca="false">SUM(H125:J125,K125/1.12)</f>
        <v>0</v>
      </c>
      <c r="N125" s="25" t="n">
        <f aca="false">K125/1.12*0.12</f>
        <v>0</v>
      </c>
      <c r="O125" s="25" t="n">
        <f aca="false">-SUM(I125:J125,K125/1.12)*L125</f>
        <v>-0</v>
      </c>
      <c r="P125" s="25"/>
      <c r="Q125" s="26"/>
      <c r="R125" s="26"/>
      <c r="S125" s="26"/>
      <c r="T125" s="27"/>
      <c r="U125" s="27"/>
      <c r="V125" s="27"/>
      <c r="W125" s="27"/>
      <c r="X125" s="27"/>
      <c r="Y125" s="26"/>
      <c r="Z125" s="26"/>
      <c r="AA125" s="26"/>
      <c r="AB125" s="26"/>
      <c r="AC125" s="27"/>
      <c r="AD125" s="27"/>
      <c r="AE125" s="26"/>
      <c r="AF125" s="26"/>
      <c r="AG125" s="25" t="n">
        <f aca="false">-SUM(N125:AF125)</f>
        <v>-0</v>
      </c>
      <c r="AH125" s="28" t="n">
        <f aca="false">SUM(H125:K125)+AG125+O125</f>
        <v>0</v>
      </c>
    </row>
    <row r="126" s="29" customFormat="true" ht="21.75" hidden="false" customHeight="true" outlineLevel="0" collapsed="false">
      <c r="A126" s="18"/>
      <c r="B126" s="19"/>
      <c r="C126" s="20"/>
      <c r="D126" s="20"/>
      <c r="E126" s="20"/>
      <c r="F126" s="21"/>
      <c r="G126" s="22"/>
      <c r="H126" s="23"/>
      <c r="I126" s="23"/>
      <c r="J126" s="23"/>
      <c r="K126" s="23"/>
      <c r="L126" s="24"/>
      <c r="M126" s="25" t="n">
        <f aca="false">SUM(H126:J126,K126/1.12)</f>
        <v>0</v>
      </c>
      <c r="N126" s="25" t="n">
        <f aca="false">K126/1.12*0.12</f>
        <v>0</v>
      </c>
      <c r="O126" s="25" t="n">
        <f aca="false">-SUM(I126:J126,K126/1.12)*L126</f>
        <v>-0</v>
      </c>
      <c r="P126" s="25"/>
      <c r="Q126" s="26"/>
      <c r="R126" s="26"/>
      <c r="S126" s="26"/>
      <c r="T126" s="27"/>
      <c r="U126" s="27"/>
      <c r="V126" s="27"/>
      <c r="W126" s="27"/>
      <c r="X126" s="27"/>
      <c r="Y126" s="26"/>
      <c r="Z126" s="26"/>
      <c r="AA126" s="26"/>
      <c r="AB126" s="26"/>
      <c r="AC126" s="27"/>
      <c r="AD126" s="27"/>
      <c r="AE126" s="26"/>
      <c r="AF126" s="26"/>
      <c r="AG126" s="25" t="n">
        <f aca="false">-SUM(N126:AF126)</f>
        <v>-0</v>
      </c>
      <c r="AH126" s="28" t="n">
        <f aca="false">SUM(H126:K126)+AG126+O126</f>
        <v>0</v>
      </c>
    </row>
    <row r="127" s="29" customFormat="true" ht="19.5" hidden="false" customHeight="true" outlineLevel="0" collapsed="false">
      <c r="A127" s="18"/>
      <c r="B127" s="19"/>
      <c r="C127" s="45"/>
      <c r="D127" s="45"/>
      <c r="E127" s="45"/>
      <c r="F127" s="21"/>
      <c r="G127" s="22"/>
      <c r="H127" s="23"/>
      <c r="I127" s="23"/>
      <c r="J127" s="23"/>
      <c r="K127" s="23"/>
      <c r="L127" s="24"/>
      <c r="M127" s="26" t="n">
        <f aca="false">SUM(H127:J127,K127/1.12)</f>
        <v>0</v>
      </c>
      <c r="N127" s="26" t="n">
        <f aca="false">K127/1.12*0.12</f>
        <v>0</v>
      </c>
      <c r="O127" s="26" t="n">
        <f aca="false">-SUM(I127:J127,K127/1.12)*L127</f>
        <v>-0</v>
      </c>
      <c r="P127" s="26"/>
      <c r="Q127" s="26"/>
      <c r="R127" s="26"/>
      <c r="S127" s="26"/>
      <c r="T127" s="27"/>
      <c r="U127" s="27"/>
      <c r="V127" s="27"/>
      <c r="W127" s="27"/>
      <c r="X127" s="27"/>
      <c r="Y127" s="46"/>
      <c r="Z127" s="26"/>
      <c r="AA127" s="26"/>
      <c r="AB127" s="26"/>
      <c r="AC127" s="27"/>
      <c r="AD127" s="27"/>
      <c r="AE127" s="47"/>
      <c r="AF127" s="47"/>
      <c r="AG127" s="48" t="n">
        <f aca="false">-SUM(N127:AF127)</f>
        <v>-0</v>
      </c>
      <c r="AH127" s="28" t="n">
        <f aca="false">SUM(H127:K127)+AG127+O127</f>
        <v>0</v>
      </c>
    </row>
    <row r="128" s="57" customFormat="true" ht="12" hidden="false" customHeight="true" outlineLevel="0" collapsed="false">
      <c r="A128" s="49"/>
      <c r="B128" s="50"/>
      <c r="C128" s="51"/>
      <c r="D128" s="52"/>
      <c r="E128" s="52"/>
      <c r="F128" s="53"/>
      <c r="G128" s="51"/>
      <c r="H128" s="54" t="n">
        <f aca="false">SUM(H5:H127)</f>
        <v>5535.27</v>
      </c>
      <c r="I128" s="54" t="n">
        <f aca="false">SUM(I5:I127)</f>
        <v>0</v>
      </c>
      <c r="J128" s="54" t="n">
        <f aca="false">SUM(J5:J127)</f>
        <v>14360.09</v>
      </c>
      <c r="K128" s="54" t="n">
        <f aca="false">SUM(K5:K127)</f>
        <v>48435.1</v>
      </c>
      <c r="L128" s="54" t="n">
        <f aca="false">SUM(L5:L127)</f>
        <v>0.01</v>
      </c>
      <c r="M128" s="54" t="n">
        <f aca="false">SUM(M5:M127)</f>
        <v>63140.985</v>
      </c>
      <c r="N128" s="55" t="n">
        <f aca="false">SUM(N5:N127)</f>
        <v>5189.475</v>
      </c>
      <c r="O128" s="54" t="n">
        <f aca="false">SUM(O5:O127)</f>
        <v>-11.7857142857143</v>
      </c>
      <c r="P128" s="54" t="n">
        <f aca="false">SUM(P5:P127)</f>
        <v>48831.16</v>
      </c>
      <c r="Q128" s="54" t="n">
        <f aca="false">SUM(Q5:Q127)</f>
        <v>4967.1</v>
      </c>
      <c r="R128" s="54" t="n">
        <f aca="false">SUM(R5:R127)</f>
        <v>590.41</v>
      </c>
      <c r="S128" s="54" t="n">
        <f aca="false">SUM(S5:S127)</f>
        <v>2902.02</v>
      </c>
      <c r="T128" s="54" t="n">
        <f aca="false">SUM(T5:T127)</f>
        <v>1376.34</v>
      </c>
      <c r="U128" s="54" t="n">
        <f aca="false">SUM(U5:U127)</f>
        <v>61.61</v>
      </c>
      <c r="V128" s="54" t="n">
        <f aca="false">SUM(V5:V127)</f>
        <v>0</v>
      </c>
      <c r="W128" s="54" t="n">
        <f aca="false">SUM(W5:W127)</f>
        <v>0</v>
      </c>
      <c r="X128" s="54" t="n">
        <f aca="false">SUM(X5:X127)</f>
        <v>0</v>
      </c>
      <c r="Y128" s="54" t="n">
        <f aca="false">SUM(Y5:Y127)</f>
        <v>0</v>
      </c>
      <c r="Z128" s="54" t="n">
        <f aca="false">SUM(Z5:Z127)</f>
        <v>0</v>
      </c>
      <c r="AA128" s="54" t="n">
        <f aca="false">SUM(AA5:AA127)</f>
        <v>1838</v>
      </c>
      <c r="AB128" s="54" t="n">
        <f aca="false">SUM(AB5:AB127)</f>
        <v>537</v>
      </c>
      <c r="AC128" s="54" t="n">
        <f aca="false">SUM(AC5:AC127)</f>
        <v>0</v>
      </c>
      <c r="AD128" s="54" t="n">
        <f aca="false">SUM(AD5:AD127)</f>
        <v>2037.27</v>
      </c>
      <c r="AE128" s="54" t="n">
        <f aca="false">SUM(AE5:AE127)</f>
        <v>0</v>
      </c>
      <c r="AF128" s="56" t="n">
        <f aca="false">SUM(AF5:AF127)</f>
        <v>0</v>
      </c>
      <c r="AG128" s="54" t="n">
        <f aca="false">SUM(AG5:AG127)</f>
        <v>-68318.5992857143</v>
      </c>
      <c r="AH128" s="54" t="n">
        <f aca="false">SUM(AH5:AH127)</f>
        <v>0.0750000000005642</v>
      </c>
    </row>
    <row r="129" customFormat="false" ht="12" hidden="false" customHeight="true" outlineLevel="0" collapsed="false"/>
    <row r="130" customFormat="false" ht="12" hidden="false" customHeight="false" outlineLevel="0" collapsed="false">
      <c r="K130" s="58" t="n">
        <f aca="false">H128+I128+J128+K128</f>
        <v>68330.46</v>
      </c>
      <c r="AG130" s="58" t="n">
        <f aca="false">+AG128</f>
        <v>-68318.5992857143</v>
      </c>
    </row>
    <row r="132" customFormat="false" ht="12" hidden="false" customHeight="false" outlineLevel="0" collapsed="false">
      <c r="C132" s="59" t="s">
        <v>194</v>
      </c>
      <c r="G132" s="57"/>
      <c r="K132" s="60"/>
      <c r="L132" s="60"/>
      <c r="M132" s="60"/>
    </row>
    <row r="135" s="3" customFormat="true" ht="11.25" hidden="false" customHeight="false" outlineLevel="0" collapsed="false">
      <c r="K135" s="5"/>
      <c r="L135" s="6"/>
      <c r="M135" s="5"/>
      <c r="Y135" s="5"/>
    </row>
    <row r="142" customFormat="false" ht="11.25" hidden="false" customHeight="false" outlineLevel="0" collapsed="false">
      <c r="Q142" s="5" t="n">
        <v>0</v>
      </c>
    </row>
  </sheetData>
  <mergeCells count="1">
    <mergeCell ref="K132:M1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fals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9.79"/>
    <col collapsed="false" customWidth="true" hidden="false" outlineLevel="0" max="8" min="8" style="5" width="13.86"/>
    <col collapsed="false" customWidth="true" hidden="fals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3.14"/>
    <col collapsed="false" customWidth="true" hidden="false" outlineLevel="0" max="12" min="12" style="6" width="9.89"/>
    <col collapsed="false" customWidth="true" hidden="false" outlineLevel="0" max="13" min="13" style="5" width="12.23"/>
    <col collapsed="false" customWidth="true" hidden="false" outlineLevel="0" max="14" min="14" style="5" width="10.8"/>
    <col collapsed="false" customWidth="true" hidden="false" outlineLevel="0" max="15" min="15" style="5" width="11.34"/>
    <col collapsed="false" customWidth="true" hidden="false" outlineLevel="0" max="16" min="16" style="5" width="12.41"/>
    <col collapsed="false" customWidth="true" hidden="false" outlineLevel="0" max="17" min="17" style="5" width="9.89"/>
    <col collapsed="false" customWidth="true" hidden="false" outlineLevel="0" max="18" min="18" style="5" width="13.5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13.32"/>
    <col collapsed="false" customWidth="true" hidden="false" outlineLevel="0" max="23" min="23" style="5" width="8.63"/>
    <col collapsed="false" customWidth="true" hidden="false" outlineLevel="0" max="24" min="24" style="5" width="12.41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10.97"/>
    <col collapsed="false" customWidth="true" hidden="false" outlineLevel="0" max="28" min="28" style="5" width="12.06"/>
    <col collapsed="false" customWidth="true" hidden="false" outlineLevel="0" max="30" min="29" style="5" width="10.08"/>
    <col collapsed="false" customWidth="true" hidden="false" outlineLevel="0" max="31" min="31" style="5" width="12.78"/>
    <col collapsed="false" customWidth="true" hidden="false" outlineLevel="0" max="32" min="32" style="5" width="0.18"/>
    <col collapsed="false" customWidth="true" hidden="false" outlineLevel="0" max="33" min="33" style="5" width="13.5"/>
    <col collapsed="false" customWidth="true" hidden="false" outlineLevel="0" max="34" min="34" style="3" width="13.5"/>
    <col collapsed="false" customWidth="false" hidden="false" outlineLevel="0" max="1025" min="35" style="3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195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6236</v>
      </c>
      <c r="AG3" s="10" t="n">
        <v>1002</v>
      </c>
    </row>
    <row r="4" s="17" customFormat="true" ht="43.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5" t="s">
        <v>34</v>
      </c>
      <c r="AG4" s="16" t="s">
        <v>36</v>
      </c>
    </row>
    <row r="5" s="29" customFormat="true" ht="21.75" hidden="false" customHeight="true" outlineLevel="0" collapsed="false">
      <c r="A5" s="18" t="n">
        <v>43497</v>
      </c>
      <c r="B5" s="19"/>
      <c r="C5" s="20" t="s">
        <v>41</v>
      </c>
      <c r="D5" s="20" t="s">
        <v>42</v>
      </c>
      <c r="E5" s="20" t="s">
        <v>43</v>
      </c>
      <c r="F5" s="21" t="n">
        <v>139842</v>
      </c>
      <c r="G5" s="44" t="s">
        <v>44</v>
      </c>
      <c r="H5" s="23"/>
      <c r="I5" s="23"/>
      <c r="J5" s="23"/>
      <c r="K5" s="23" t="n">
        <v>180</v>
      </c>
      <c r="L5" s="24"/>
      <c r="M5" s="25" t="n">
        <f aca="false">SUM(H5:J5,K5/1.12)</f>
        <v>160.714285714286</v>
      </c>
      <c r="N5" s="25" t="n">
        <f aca="false">K5/1.12*0.12</f>
        <v>19.2857142857143</v>
      </c>
      <c r="O5" s="25" t="n">
        <f aca="false">-SUM(I5:J5,K5/1.12)*L5</f>
        <v>-0</v>
      </c>
      <c r="P5" s="25"/>
      <c r="Q5" s="26" t="n">
        <v>160.71</v>
      </c>
      <c r="R5" s="26"/>
      <c r="S5" s="26"/>
      <c r="T5" s="27"/>
      <c r="U5" s="27"/>
      <c r="V5" s="27"/>
      <c r="W5" s="27"/>
      <c r="X5" s="27"/>
      <c r="Y5" s="26"/>
      <c r="Z5" s="26"/>
      <c r="AA5" s="26"/>
      <c r="AB5" s="26"/>
      <c r="AC5" s="27"/>
      <c r="AD5" s="27"/>
      <c r="AE5" s="26"/>
      <c r="AF5" s="26"/>
      <c r="AG5" s="25" t="n">
        <f aca="false">-SUM(N5:AF5)</f>
        <v>-179.995714285714</v>
      </c>
      <c r="AH5" s="28" t="n">
        <f aca="false">SUM(H5:K5)+AG5+O5</f>
        <v>0.00428571428571445</v>
      </c>
    </row>
    <row r="6" s="29" customFormat="true" ht="21.75" hidden="false" customHeight="true" outlineLevel="0" collapsed="false">
      <c r="A6" s="18" t="n">
        <v>43497</v>
      </c>
      <c r="B6" s="19"/>
      <c r="C6" s="20" t="s">
        <v>54</v>
      </c>
      <c r="D6" s="20" t="s">
        <v>55</v>
      </c>
      <c r="E6" s="20" t="s">
        <v>56</v>
      </c>
      <c r="F6" s="21" t="n">
        <v>2903</v>
      </c>
      <c r="G6" s="44" t="s">
        <v>196</v>
      </c>
      <c r="H6" s="23"/>
      <c r="I6" s="23"/>
      <c r="J6" s="23" t="n">
        <v>1335</v>
      </c>
      <c r="K6" s="23"/>
      <c r="L6" s="24"/>
      <c r="M6" s="25" t="n">
        <f aca="false">SUM(H6:J6,K6/1.12)</f>
        <v>1335</v>
      </c>
      <c r="N6" s="25" t="n">
        <f aca="false">K6/1.12*0.12</f>
        <v>0</v>
      </c>
      <c r="O6" s="25" t="n">
        <f aca="false">-SUM(I6:J6,K6/1.12)*L6</f>
        <v>-0</v>
      </c>
      <c r="P6" s="25" t="n">
        <v>1335</v>
      </c>
      <c r="Q6" s="26"/>
      <c r="R6" s="26"/>
      <c r="S6" s="26"/>
      <c r="T6" s="27"/>
      <c r="U6" s="27"/>
      <c r="V6" s="27"/>
      <c r="W6" s="27"/>
      <c r="X6" s="27"/>
      <c r="Y6" s="26"/>
      <c r="Z6" s="26"/>
      <c r="AA6" s="26"/>
      <c r="AB6" s="26"/>
      <c r="AC6" s="27"/>
      <c r="AD6" s="27"/>
      <c r="AE6" s="26"/>
      <c r="AF6" s="26"/>
      <c r="AG6" s="25" t="n">
        <f aca="false">-SUM(N6:AF6)</f>
        <v>-1335</v>
      </c>
      <c r="AH6" s="28" t="n">
        <f aca="false">SUM(H6:K6)+AG6+O6</f>
        <v>0</v>
      </c>
    </row>
    <row r="7" s="29" customFormat="true" ht="21.75" hidden="false" customHeight="true" outlineLevel="0" collapsed="false">
      <c r="A7" s="18" t="n">
        <v>43497</v>
      </c>
      <c r="B7" s="19"/>
      <c r="C7" s="20" t="s">
        <v>58</v>
      </c>
      <c r="D7" s="20"/>
      <c r="E7" s="20"/>
      <c r="F7" s="21"/>
      <c r="G7" s="44" t="s">
        <v>184</v>
      </c>
      <c r="H7" s="23" t="n">
        <v>100</v>
      </c>
      <c r="I7" s="23"/>
      <c r="J7" s="23"/>
      <c r="K7" s="23"/>
      <c r="L7" s="24"/>
      <c r="M7" s="25" t="n">
        <f aca="false">SUM(H7:J7,K7/1.12)</f>
        <v>100</v>
      </c>
      <c r="N7" s="25" t="n">
        <f aca="false">K7/1.12*0.12</f>
        <v>0</v>
      </c>
      <c r="O7" s="25" t="n">
        <f aca="false">-SUM(I7:J7,K7/1.12)*L7</f>
        <v>-0</v>
      </c>
      <c r="P7" s="25"/>
      <c r="Q7" s="26"/>
      <c r="R7" s="26"/>
      <c r="S7" s="26"/>
      <c r="T7" s="27"/>
      <c r="U7" s="27"/>
      <c r="V7" s="27"/>
      <c r="W7" s="27"/>
      <c r="X7" s="27"/>
      <c r="Y7" s="26"/>
      <c r="Z7" s="26"/>
      <c r="AA7" s="26" t="n">
        <v>100</v>
      </c>
      <c r="AB7" s="26"/>
      <c r="AC7" s="27"/>
      <c r="AD7" s="27"/>
      <c r="AE7" s="26"/>
      <c r="AF7" s="26"/>
      <c r="AG7" s="25" t="n">
        <f aca="false">-SUM(N7:AF7)</f>
        <v>-100</v>
      </c>
      <c r="AH7" s="28" t="n">
        <f aca="false">SUM(H7:K7)+AG7+O7</f>
        <v>0</v>
      </c>
    </row>
    <row r="8" s="29" customFormat="true" ht="21.75" hidden="false" customHeight="true" outlineLevel="0" collapsed="false">
      <c r="A8" s="18" t="n">
        <v>43498</v>
      </c>
      <c r="B8" s="19"/>
      <c r="C8" s="20" t="s">
        <v>197</v>
      </c>
      <c r="D8" s="20" t="s">
        <v>198</v>
      </c>
      <c r="E8" s="20" t="s">
        <v>199</v>
      </c>
      <c r="F8" s="21" t="n">
        <v>3614</v>
      </c>
      <c r="G8" s="44" t="s">
        <v>200</v>
      </c>
      <c r="H8" s="23"/>
      <c r="I8" s="23"/>
      <c r="J8" s="23"/>
      <c r="K8" s="23" t="n">
        <v>1500</v>
      </c>
      <c r="L8" s="24"/>
      <c r="M8" s="25" t="n">
        <f aca="false">SUM(H8:J8,K8/1.12)</f>
        <v>1339.28571428571</v>
      </c>
      <c r="N8" s="25" t="n">
        <f aca="false">K8/1.12*0.12</f>
        <v>160.714285714286</v>
      </c>
      <c r="O8" s="25" t="n">
        <f aca="false">-SUM(I8:J8,K8/1.12)*L8</f>
        <v>-0</v>
      </c>
      <c r="P8" s="25"/>
      <c r="Q8" s="26"/>
      <c r="R8" s="26"/>
      <c r="S8" s="26"/>
      <c r="T8" s="27"/>
      <c r="U8" s="27"/>
      <c r="V8" s="27"/>
      <c r="W8" s="27"/>
      <c r="X8" s="27"/>
      <c r="Y8" s="26" t="n">
        <v>1339.29</v>
      </c>
      <c r="Z8" s="26"/>
      <c r="AA8" s="26"/>
      <c r="AB8" s="26"/>
      <c r="AC8" s="27"/>
      <c r="AD8" s="27"/>
      <c r="AE8" s="26"/>
      <c r="AF8" s="26"/>
      <c r="AG8" s="25" t="n">
        <f aca="false">-SUM(N8:AF8)</f>
        <v>-1500.00428571429</v>
      </c>
      <c r="AH8" s="28" t="n">
        <f aca="false">SUM(H8:K8)+AG8+O8</f>
        <v>-0.00428571428574287</v>
      </c>
    </row>
    <row r="9" s="29" customFormat="true" ht="21.75" hidden="false" customHeight="true" outlineLevel="0" collapsed="false">
      <c r="A9" s="18" t="n">
        <v>43498</v>
      </c>
      <c r="B9" s="19"/>
      <c r="C9" s="20" t="s">
        <v>37</v>
      </c>
      <c r="D9" s="20" t="s">
        <v>38</v>
      </c>
      <c r="E9" s="20" t="s">
        <v>39</v>
      </c>
      <c r="F9" s="21" t="n">
        <v>34023</v>
      </c>
      <c r="G9" s="44" t="s">
        <v>201</v>
      </c>
      <c r="H9" s="23"/>
      <c r="I9" s="23"/>
      <c r="J9" s="23"/>
      <c r="K9" s="23" t="n">
        <v>353.84</v>
      </c>
      <c r="L9" s="24"/>
      <c r="M9" s="25" t="n">
        <f aca="false">SUM(H9:J9,K9/1.12)</f>
        <v>315.928571428571</v>
      </c>
      <c r="N9" s="25" t="n">
        <f aca="false">K9/1.12*0.12</f>
        <v>37.9114285714286</v>
      </c>
      <c r="O9" s="25" t="n">
        <f aca="false">-SUM(I9:J9,K9/1.12)*L9</f>
        <v>-0</v>
      </c>
      <c r="P9" s="25" t="n">
        <v>315.93</v>
      </c>
      <c r="Q9" s="26"/>
      <c r="R9" s="26"/>
      <c r="S9" s="26"/>
      <c r="T9" s="27"/>
      <c r="U9" s="27"/>
      <c r="V9" s="27"/>
      <c r="W9" s="27"/>
      <c r="X9" s="27"/>
      <c r="Y9" s="26"/>
      <c r="Z9" s="26"/>
      <c r="AA9" s="26"/>
      <c r="AB9" s="26"/>
      <c r="AC9" s="27"/>
      <c r="AD9" s="27"/>
      <c r="AE9" s="26"/>
      <c r="AF9" s="26"/>
      <c r="AG9" s="25" t="n">
        <f aca="false">-SUM(N9:AF9)</f>
        <v>-353.841428571429</v>
      </c>
      <c r="AH9" s="28" t="n">
        <f aca="false">SUM(H9:K9)+AG9+O9</f>
        <v>-0.00142857142861885</v>
      </c>
    </row>
    <row r="10" s="29" customFormat="true" ht="21.75" hidden="false" customHeight="true" outlineLevel="0" collapsed="false">
      <c r="A10" s="18" t="n">
        <v>43498</v>
      </c>
      <c r="B10" s="19"/>
      <c r="C10" s="20" t="s">
        <v>41</v>
      </c>
      <c r="D10" s="20" t="s">
        <v>42</v>
      </c>
      <c r="E10" s="20" t="s">
        <v>43</v>
      </c>
      <c r="F10" s="21" t="n">
        <v>145675</v>
      </c>
      <c r="G10" s="44" t="s">
        <v>44</v>
      </c>
      <c r="H10" s="23"/>
      <c r="I10" s="23"/>
      <c r="J10" s="23"/>
      <c r="K10" s="23" t="n">
        <v>90</v>
      </c>
      <c r="L10" s="24"/>
      <c r="M10" s="25" t="n">
        <f aca="false">SUM(H10:J10,K10/1.12)</f>
        <v>80.3571428571429</v>
      </c>
      <c r="N10" s="25" t="n">
        <f aca="false">K10/1.12*0.12</f>
        <v>9.64285714285714</v>
      </c>
      <c r="O10" s="25" t="n">
        <f aca="false">-SUM(I10:J10,K10/1.12)*L10</f>
        <v>-0</v>
      </c>
      <c r="P10" s="25"/>
      <c r="Q10" s="26" t="n">
        <v>80.36</v>
      </c>
      <c r="R10" s="26"/>
      <c r="S10" s="26"/>
      <c r="T10" s="27"/>
      <c r="U10" s="27"/>
      <c r="V10" s="27"/>
      <c r="W10" s="27"/>
      <c r="X10" s="27"/>
      <c r="Y10" s="26"/>
      <c r="Z10" s="26"/>
      <c r="AA10" s="26"/>
      <c r="AB10" s="26"/>
      <c r="AC10" s="27"/>
      <c r="AD10" s="27"/>
      <c r="AE10" s="26"/>
      <c r="AF10" s="26"/>
      <c r="AG10" s="25" t="n">
        <f aca="false">-SUM(N10:AF10)</f>
        <v>-90.0028571428571</v>
      </c>
      <c r="AH10" s="28" t="n">
        <f aca="false">SUM(H10:K10)+AG10+O10</f>
        <v>-0.00285714285713823</v>
      </c>
    </row>
    <row r="11" s="29" customFormat="true" ht="21.75" hidden="false" customHeight="true" outlineLevel="0" collapsed="false">
      <c r="A11" s="18" t="n">
        <v>43500</v>
      </c>
      <c r="B11" s="19"/>
      <c r="C11" s="20" t="s">
        <v>62</v>
      </c>
      <c r="D11" s="20"/>
      <c r="E11" s="20"/>
      <c r="F11" s="21"/>
      <c r="G11" s="44" t="s">
        <v>202</v>
      </c>
      <c r="H11" s="23" t="n">
        <v>40</v>
      </c>
      <c r="I11" s="23"/>
      <c r="J11" s="23"/>
      <c r="K11" s="23"/>
      <c r="L11" s="24"/>
      <c r="M11" s="25" t="n">
        <f aca="false">SUM(H11:J11,K11/1.12)</f>
        <v>40</v>
      </c>
      <c r="N11" s="25" t="n">
        <f aca="false">K11/1.12*0.12</f>
        <v>0</v>
      </c>
      <c r="O11" s="25" t="n">
        <f aca="false">-SUM(I11:J11,K11/1.12)*L11</f>
        <v>-0</v>
      </c>
      <c r="P11" s="25"/>
      <c r="Q11" s="26"/>
      <c r="R11" s="26"/>
      <c r="S11" s="26"/>
      <c r="T11" s="27"/>
      <c r="U11" s="27"/>
      <c r="V11" s="27"/>
      <c r="W11" s="27"/>
      <c r="X11" s="27"/>
      <c r="Y11" s="26"/>
      <c r="Z11" s="26"/>
      <c r="AA11" s="26" t="n">
        <v>40</v>
      </c>
      <c r="AB11" s="26"/>
      <c r="AC11" s="27"/>
      <c r="AD11" s="27"/>
      <c r="AE11" s="26"/>
      <c r="AF11" s="26"/>
      <c r="AG11" s="25" t="n">
        <f aca="false">-SUM(N11:AF11)</f>
        <v>-40</v>
      </c>
      <c r="AH11" s="28" t="n">
        <f aca="false">SUM(H11:K11)+AG11+O11</f>
        <v>0</v>
      </c>
    </row>
    <row r="12" s="29" customFormat="true" ht="21.75" hidden="false" customHeight="true" outlineLevel="0" collapsed="false">
      <c r="A12" s="18" t="n">
        <v>43500</v>
      </c>
      <c r="B12" s="19"/>
      <c r="C12" s="20" t="s">
        <v>41</v>
      </c>
      <c r="D12" s="20" t="s">
        <v>42</v>
      </c>
      <c r="E12" s="20" t="s">
        <v>43</v>
      </c>
      <c r="F12" s="21" t="n">
        <v>148536</v>
      </c>
      <c r="G12" s="44" t="s">
        <v>44</v>
      </c>
      <c r="H12" s="23"/>
      <c r="I12" s="23"/>
      <c r="J12" s="23"/>
      <c r="K12" s="23" t="n">
        <v>180</v>
      </c>
      <c r="L12" s="24"/>
      <c r="M12" s="25" t="n">
        <f aca="false">SUM(H12:J12,K12/1.12)</f>
        <v>160.714285714286</v>
      </c>
      <c r="N12" s="25" t="n">
        <f aca="false">K12/1.12*0.12</f>
        <v>19.2857142857143</v>
      </c>
      <c r="O12" s="25" t="n">
        <f aca="false">-SUM(I12:J12,K12/1.12)*L12</f>
        <v>-0</v>
      </c>
      <c r="P12" s="25"/>
      <c r="Q12" s="26" t="n">
        <v>160.71</v>
      </c>
      <c r="R12" s="26"/>
      <c r="S12" s="26"/>
      <c r="T12" s="27"/>
      <c r="U12" s="27"/>
      <c r="V12" s="27"/>
      <c r="W12" s="27"/>
      <c r="X12" s="27"/>
      <c r="Y12" s="26"/>
      <c r="Z12" s="26"/>
      <c r="AA12" s="26"/>
      <c r="AB12" s="26"/>
      <c r="AC12" s="27"/>
      <c r="AD12" s="27"/>
      <c r="AE12" s="26"/>
      <c r="AF12" s="26"/>
      <c r="AG12" s="25" t="n">
        <f aca="false">-SUM(N12:AF12)</f>
        <v>-179.995714285714</v>
      </c>
      <c r="AH12" s="28" t="n">
        <f aca="false">SUM(H12:K12)+AG12+O12</f>
        <v>0.00428571428571445</v>
      </c>
    </row>
    <row r="13" s="29" customFormat="true" ht="21.75" hidden="false" customHeight="true" outlineLevel="0" collapsed="false">
      <c r="A13" s="18" t="n">
        <v>43500</v>
      </c>
      <c r="B13" s="19"/>
      <c r="C13" s="20" t="s">
        <v>45</v>
      </c>
      <c r="D13" s="20" t="s">
        <v>46</v>
      </c>
      <c r="E13" s="20" t="s">
        <v>47</v>
      </c>
      <c r="F13" s="21" t="n">
        <v>136781</v>
      </c>
      <c r="G13" s="44" t="s">
        <v>203</v>
      </c>
      <c r="H13" s="23"/>
      <c r="I13" s="23"/>
      <c r="J13" s="23"/>
      <c r="K13" s="23" t="n">
        <f aca="false">1057.7+126.93</f>
        <v>1184.63</v>
      </c>
      <c r="L13" s="24"/>
      <c r="M13" s="25" t="n">
        <f aca="false">SUM(H13:J13,K13/1.12)</f>
        <v>1057.70535714286</v>
      </c>
      <c r="N13" s="25" t="n">
        <f aca="false">K13/1.12*0.12</f>
        <v>126.924642857143</v>
      </c>
      <c r="O13" s="25" t="n">
        <f aca="false">-SUM(I13:J13,K13/1.12)*L13</f>
        <v>-0</v>
      </c>
      <c r="P13" s="25" t="n">
        <v>1057.71</v>
      </c>
      <c r="Q13" s="26"/>
      <c r="R13" s="26"/>
      <c r="S13" s="26"/>
      <c r="T13" s="27"/>
      <c r="U13" s="27"/>
      <c r="V13" s="27"/>
      <c r="W13" s="27"/>
      <c r="X13" s="27"/>
      <c r="Y13" s="26"/>
      <c r="Z13" s="26"/>
      <c r="AA13" s="26"/>
      <c r="AB13" s="26"/>
      <c r="AC13" s="27"/>
      <c r="AD13" s="27"/>
      <c r="AE13" s="26"/>
      <c r="AF13" s="26"/>
      <c r="AG13" s="25" t="n">
        <f aca="false">-SUM(N13:AF13)</f>
        <v>-1184.63464285714</v>
      </c>
      <c r="AH13" s="28" t="n">
        <f aca="false">SUM(H13:K13)+AG13+O13</f>
        <v>-0.00464285714269863</v>
      </c>
    </row>
    <row r="14" s="29" customFormat="true" ht="21.75" hidden="false" customHeight="true" outlineLevel="0" collapsed="false">
      <c r="A14" s="18" t="n">
        <v>43500</v>
      </c>
      <c r="B14" s="19"/>
      <c r="C14" s="20" t="s">
        <v>45</v>
      </c>
      <c r="D14" s="20" t="s">
        <v>46</v>
      </c>
      <c r="E14" s="20" t="s">
        <v>47</v>
      </c>
      <c r="F14" s="21" t="n">
        <v>136781</v>
      </c>
      <c r="G14" s="44" t="s">
        <v>204</v>
      </c>
      <c r="H14" s="23"/>
      <c r="I14" s="23"/>
      <c r="J14" s="23" t="n">
        <v>186.1</v>
      </c>
      <c r="K14" s="23"/>
      <c r="L14" s="24"/>
      <c r="M14" s="25" t="n">
        <f aca="false">SUM(H14:J14,K14/1.12)</f>
        <v>186.1</v>
      </c>
      <c r="N14" s="25" t="n">
        <f aca="false">K14/1.12*0.12</f>
        <v>0</v>
      </c>
      <c r="O14" s="25" t="n">
        <f aca="false">-SUM(I14:J14,K14/1.12)*L14</f>
        <v>-0</v>
      </c>
      <c r="P14" s="25" t="n">
        <v>186.1</v>
      </c>
      <c r="Q14" s="26"/>
      <c r="R14" s="26"/>
      <c r="S14" s="26"/>
      <c r="T14" s="27"/>
      <c r="U14" s="27"/>
      <c r="V14" s="27"/>
      <c r="W14" s="27"/>
      <c r="X14" s="27"/>
      <c r="Y14" s="26"/>
      <c r="Z14" s="26"/>
      <c r="AA14" s="26"/>
      <c r="AB14" s="26"/>
      <c r="AC14" s="27"/>
      <c r="AD14" s="27"/>
      <c r="AE14" s="26"/>
      <c r="AF14" s="26"/>
      <c r="AG14" s="25" t="n">
        <f aca="false">-SUM(N14:AF14)</f>
        <v>-186.1</v>
      </c>
      <c r="AH14" s="28" t="n">
        <f aca="false">SUM(H14:K14)+AG14+O14</f>
        <v>0</v>
      </c>
    </row>
    <row r="15" s="29" customFormat="true" ht="21.75" hidden="false" customHeight="true" outlineLevel="0" collapsed="false">
      <c r="A15" s="18" t="n">
        <v>43500</v>
      </c>
      <c r="B15" s="19"/>
      <c r="C15" s="20" t="s">
        <v>45</v>
      </c>
      <c r="D15" s="20" t="s">
        <v>46</v>
      </c>
      <c r="E15" s="20" t="s">
        <v>47</v>
      </c>
      <c r="F15" s="21" t="n">
        <v>147975</v>
      </c>
      <c r="G15" s="44" t="s">
        <v>205</v>
      </c>
      <c r="H15" s="23"/>
      <c r="I15" s="23"/>
      <c r="J15" s="23"/>
      <c r="K15" s="23" t="n">
        <v>1719.65</v>
      </c>
      <c r="L15" s="24"/>
      <c r="M15" s="25" t="n">
        <f aca="false">SUM(H15:J15,K15/1.12)</f>
        <v>1535.40178571429</v>
      </c>
      <c r="N15" s="25" t="n">
        <f aca="false">K15/1.12*0.12</f>
        <v>184.248214285714</v>
      </c>
      <c r="O15" s="25" t="n">
        <f aca="false">-SUM(I15:J15,K15/1.12)*L15</f>
        <v>-0</v>
      </c>
      <c r="P15" s="25" t="n">
        <v>1535.4</v>
      </c>
      <c r="Q15" s="26"/>
      <c r="R15" s="26"/>
      <c r="S15" s="26"/>
      <c r="T15" s="27"/>
      <c r="U15" s="27"/>
      <c r="V15" s="27"/>
      <c r="W15" s="27"/>
      <c r="X15" s="27"/>
      <c r="Y15" s="26"/>
      <c r="Z15" s="26"/>
      <c r="AA15" s="26"/>
      <c r="AB15" s="26"/>
      <c r="AC15" s="27"/>
      <c r="AD15" s="27"/>
      <c r="AE15" s="26"/>
      <c r="AF15" s="26"/>
      <c r="AG15" s="25" t="n">
        <f aca="false">-SUM(N15:AF15)</f>
        <v>-1719.64821428571</v>
      </c>
      <c r="AH15" s="28" t="n">
        <f aca="false">SUM(H15:K15)+AG15+O15</f>
        <v>0.0017857142856883</v>
      </c>
    </row>
    <row r="16" s="29" customFormat="true" ht="21.75" hidden="false" customHeight="true" outlineLevel="0" collapsed="false">
      <c r="A16" s="18" t="n">
        <v>43502</v>
      </c>
      <c r="B16" s="19"/>
      <c r="C16" s="20" t="s">
        <v>41</v>
      </c>
      <c r="D16" s="20" t="s">
        <v>42</v>
      </c>
      <c r="E16" s="20" t="s">
        <v>43</v>
      </c>
      <c r="F16" s="21" t="n">
        <v>130020</v>
      </c>
      <c r="G16" s="44" t="s">
        <v>44</v>
      </c>
      <c r="H16" s="23"/>
      <c r="I16" s="23"/>
      <c r="J16" s="23"/>
      <c r="K16" s="23" t="n">
        <v>180</v>
      </c>
      <c r="L16" s="24"/>
      <c r="M16" s="25" t="n">
        <f aca="false">SUM(H16:J16,K16/1.12)</f>
        <v>160.714285714286</v>
      </c>
      <c r="N16" s="25" t="n">
        <f aca="false">K16/1.12*0.12</f>
        <v>19.2857142857143</v>
      </c>
      <c r="O16" s="25" t="n">
        <f aca="false">-SUM(I16:J16,K16/1.12)*L16</f>
        <v>-0</v>
      </c>
      <c r="P16" s="25"/>
      <c r="Q16" s="26" t="n">
        <v>160.71</v>
      </c>
      <c r="R16" s="26"/>
      <c r="S16" s="26"/>
      <c r="T16" s="27"/>
      <c r="U16" s="27"/>
      <c r="V16" s="27"/>
      <c r="W16" s="27"/>
      <c r="X16" s="27"/>
      <c r="Y16" s="26"/>
      <c r="Z16" s="26"/>
      <c r="AA16" s="26"/>
      <c r="AB16" s="26"/>
      <c r="AC16" s="27"/>
      <c r="AD16" s="27"/>
      <c r="AE16" s="26"/>
      <c r="AF16" s="26"/>
      <c r="AG16" s="25" t="n">
        <f aca="false">-SUM(N16:AF16)</f>
        <v>-179.995714285714</v>
      </c>
      <c r="AH16" s="28" t="n">
        <f aca="false">SUM(H16:K16)+AG16+O16</f>
        <v>0.00428571428571445</v>
      </c>
    </row>
    <row r="17" s="29" customFormat="true" ht="21.75" hidden="false" customHeight="true" outlineLevel="0" collapsed="false">
      <c r="A17" s="18" t="n">
        <v>43502</v>
      </c>
      <c r="B17" s="19"/>
      <c r="C17" s="20" t="s">
        <v>176</v>
      </c>
      <c r="D17" s="20"/>
      <c r="E17" s="20"/>
      <c r="F17" s="21"/>
      <c r="G17" s="44" t="s">
        <v>206</v>
      </c>
      <c r="H17" s="23" t="n">
        <v>3222</v>
      </c>
      <c r="I17" s="23"/>
      <c r="J17" s="23"/>
      <c r="K17" s="23"/>
      <c r="L17" s="24"/>
      <c r="M17" s="25" t="n">
        <f aca="false">SUM(H17:J17,K17/1.12)</f>
        <v>3222</v>
      </c>
      <c r="N17" s="25" t="n">
        <f aca="false">K17/1.12*0.12</f>
        <v>0</v>
      </c>
      <c r="O17" s="25" t="n">
        <f aca="false">-SUM(I17:J17,K17/1.12)*L17</f>
        <v>-0</v>
      </c>
      <c r="P17" s="25"/>
      <c r="Q17" s="26"/>
      <c r="R17" s="26"/>
      <c r="S17" s="26"/>
      <c r="T17" s="27"/>
      <c r="U17" s="27"/>
      <c r="V17" s="27"/>
      <c r="W17" s="27"/>
      <c r="X17" s="27"/>
      <c r="Y17" s="26"/>
      <c r="Z17" s="26"/>
      <c r="AA17" s="26"/>
      <c r="AB17" s="26" t="n">
        <v>3222</v>
      </c>
      <c r="AC17" s="27"/>
      <c r="AD17" s="27"/>
      <c r="AE17" s="26"/>
      <c r="AF17" s="26"/>
      <c r="AG17" s="25" t="n">
        <f aca="false">-SUM(N17:AF17)</f>
        <v>-3222</v>
      </c>
      <c r="AH17" s="28" t="n">
        <f aca="false">SUM(H17:K17)+AG17+O17</f>
        <v>0</v>
      </c>
    </row>
    <row r="18" s="29" customFormat="true" ht="21.75" hidden="false" customHeight="true" outlineLevel="0" collapsed="false">
      <c r="A18" s="18" t="n">
        <v>43502</v>
      </c>
      <c r="B18" s="19"/>
      <c r="C18" s="20" t="s">
        <v>207</v>
      </c>
      <c r="D18" s="20" t="s">
        <v>208</v>
      </c>
      <c r="E18" s="20" t="s">
        <v>67</v>
      </c>
      <c r="F18" s="21" t="n">
        <v>108595</v>
      </c>
      <c r="G18" s="44" t="s">
        <v>156</v>
      </c>
      <c r="H18" s="23"/>
      <c r="I18" s="23"/>
      <c r="J18" s="23"/>
      <c r="K18" s="23" t="n">
        <v>2507.99</v>
      </c>
      <c r="L18" s="24" t="n">
        <v>0.01</v>
      </c>
      <c r="M18" s="25" t="n">
        <f aca="false">SUM(H18:J18,K18/1.12)</f>
        <v>2239.27678571429</v>
      </c>
      <c r="N18" s="25" t="n">
        <f aca="false">K18/1.12*0.12</f>
        <v>268.713214285714</v>
      </c>
      <c r="O18" s="25" t="n">
        <f aca="false">-SUM(I18:J18,K18/1.12)*L18</f>
        <v>-22.3927678571429</v>
      </c>
      <c r="P18" s="25" t="n">
        <v>2239.28</v>
      </c>
      <c r="Q18" s="26"/>
      <c r="R18" s="26"/>
      <c r="S18" s="26"/>
      <c r="T18" s="27"/>
      <c r="U18" s="27"/>
      <c r="V18" s="27"/>
      <c r="W18" s="27"/>
      <c r="X18" s="27"/>
      <c r="Y18" s="26"/>
      <c r="Z18" s="26"/>
      <c r="AA18" s="26"/>
      <c r="AB18" s="26"/>
      <c r="AC18" s="27"/>
      <c r="AD18" s="27"/>
      <c r="AE18" s="26"/>
      <c r="AF18" s="26"/>
      <c r="AG18" s="25" t="n">
        <f aca="false">-SUM(N18:AF18)</f>
        <v>-2485.60044642857</v>
      </c>
      <c r="AH18" s="28" t="n">
        <f aca="false">SUM(H18:K18)+AG18+O18</f>
        <v>-0.00321428571463045</v>
      </c>
    </row>
    <row r="19" s="41" customFormat="true" ht="21.75" hidden="false" customHeight="true" outlineLevel="0" collapsed="false">
      <c r="A19" s="30" t="n">
        <v>43503</v>
      </c>
      <c r="B19" s="31"/>
      <c r="C19" s="32" t="s">
        <v>41</v>
      </c>
      <c r="D19" s="32" t="s">
        <v>42</v>
      </c>
      <c r="E19" s="32" t="s">
        <v>43</v>
      </c>
      <c r="F19" s="33" t="n">
        <v>147917</v>
      </c>
      <c r="G19" s="34" t="s">
        <v>44</v>
      </c>
      <c r="H19" s="35"/>
      <c r="I19" s="35"/>
      <c r="J19" s="35"/>
      <c r="K19" s="35" t="n">
        <v>180</v>
      </c>
      <c r="L19" s="36"/>
      <c r="M19" s="37" t="n">
        <f aca="false">SUM(H19:J19,K19/1.12)</f>
        <v>160.714285714286</v>
      </c>
      <c r="N19" s="37" t="n">
        <f aca="false">K19/1.12*0.12</f>
        <v>19.2857142857143</v>
      </c>
      <c r="O19" s="37" t="n">
        <f aca="false">-SUM(I19:J19,K19/1.12)*L19</f>
        <v>-0</v>
      </c>
      <c r="P19" s="37"/>
      <c r="Q19" s="38" t="n">
        <v>160.71</v>
      </c>
      <c r="R19" s="38"/>
      <c r="S19" s="38"/>
      <c r="T19" s="39"/>
      <c r="U19" s="39"/>
      <c r="V19" s="39"/>
      <c r="W19" s="39"/>
      <c r="X19" s="39"/>
      <c r="Y19" s="38"/>
      <c r="Z19" s="38"/>
      <c r="AA19" s="38"/>
      <c r="AB19" s="38"/>
      <c r="AC19" s="39"/>
      <c r="AD19" s="39"/>
      <c r="AE19" s="38"/>
      <c r="AF19" s="38"/>
      <c r="AG19" s="37" t="n">
        <f aca="false">-SUM(N19:AF19)</f>
        <v>-179.995714285714</v>
      </c>
      <c r="AH19" s="40" t="n">
        <f aca="false">SUM(H19:K19)+AG19+O19</f>
        <v>0.00428571428571445</v>
      </c>
    </row>
    <row r="20" s="29" customFormat="true" ht="21.75" hidden="false" customHeight="true" outlineLevel="0" collapsed="false">
      <c r="A20" s="18" t="n">
        <v>43503</v>
      </c>
      <c r="B20" s="19"/>
      <c r="C20" s="20" t="s">
        <v>45</v>
      </c>
      <c r="D20" s="20" t="s">
        <v>46</v>
      </c>
      <c r="E20" s="20" t="s">
        <v>47</v>
      </c>
      <c r="F20" s="21" t="n">
        <v>156039</v>
      </c>
      <c r="G20" s="44" t="s">
        <v>209</v>
      </c>
      <c r="H20" s="23"/>
      <c r="I20" s="23"/>
      <c r="J20" s="23"/>
      <c r="K20" s="23" t="n">
        <v>990.35</v>
      </c>
      <c r="L20" s="24"/>
      <c r="M20" s="25" t="n">
        <f aca="false">SUM(H20:J20,K20/1.12)</f>
        <v>884.241071428571</v>
      </c>
      <c r="N20" s="25" t="n">
        <f aca="false">K20/1.12*0.12</f>
        <v>106.108928571429</v>
      </c>
      <c r="O20" s="25" t="n">
        <f aca="false">-SUM(I20:J20,K20/1.12)*L20</f>
        <v>-0</v>
      </c>
      <c r="P20" s="25" t="n">
        <v>884.24</v>
      </c>
      <c r="Q20" s="26"/>
      <c r="R20" s="26"/>
      <c r="S20" s="26"/>
      <c r="T20" s="27"/>
      <c r="U20" s="27"/>
      <c r="V20" s="27"/>
      <c r="W20" s="27"/>
      <c r="X20" s="27"/>
      <c r="Y20" s="26"/>
      <c r="Z20" s="26"/>
      <c r="AA20" s="26"/>
      <c r="AB20" s="26"/>
      <c r="AC20" s="27"/>
      <c r="AD20" s="27"/>
      <c r="AE20" s="26"/>
      <c r="AF20" s="26"/>
      <c r="AG20" s="25" t="n">
        <f aca="false">-SUM(N20:AF20)</f>
        <v>-990.348928571429</v>
      </c>
      <c r="AH20" s="28" t="n">
        <f aca="false">SUM(H20:K20)+AG20+O20</f>
        <v>0.00107142857143572</v>
      </c>
    </row>
    <row r="21" s="29" customFormat="true" ht="21.75" hidden="false" customHeight="true" outlineLevel="0" collapsed="false">
      <c r="A21" s="18" t="n">
        <v>43503</v>
      </c>
      <c r="B21" s="19"/>
      <c r="C21" s="20" t="s">
        <v>54</v>
      </c>
      <c r="D21" s="20" t="s">
        <v>55</v>
      </c>
      <c r="E21" s="20" t="s">
        <v>56</v>
      </c>
      <c r="F21" s="21" t="n">
        <v>2913</v>
      </c>
      <c r="G21" s="44" t="s">
        <v>196</v>
      </c>
      <c r="H21" s="23"/>
      <c r="I21" s="23"/>
      <c r="J21" s="23" t="n">
        <v>1710</v>
      </c>
      <c r="K21" s="23"/>
      <c r="L21" s="24"/>
      <c r="M21" s="25" t="n">
        <f aca="false">SUM(H21:J21,K21/1.12)</f>
        <v>1710</v>
      </c>
      <c r="N21" s="25" t="n">
        <f aca="false">K21/1.12*0.12</f>
        <v>0</v>
      </c>
      <c r="O21" s="25" t="n">
        <f aca="false">-SUM(I21:J21,K21/1.12)*L21</f>
        <v>-0</v>
      </c>
      <c r="P21" s="25" t="n">
        <v>1710</v>
      </c>
      <c r="Q21" s="26"/>
      <c r="R21" s="26"/>
      <c r="S21" s="26"/>
      <c r="T21" s="27"/>
      <c r="U21" s="27"/>
      <c r="V21" s="27"/>
      <c r="W21" s="27"/>
      <c r="X21" s="27"/>
      <c r="Y21" s="26"/>
      <c r="Z21" s="26"/>
      <c r="AA21" s="26"/>
      <c r="AB21" s="26"/>
      <c r="AC21" s="27"/>
      <c r="AD21" s="27"/>
      <c r="AE21" s="26"/>
      <c r="AF21" s="26"/>
      <c r="AG21" s="25" t="n">
        <f aca="false">-SUM(N21:AF21)</f>
        <v>-1710</v>
      </c>
      <c r="AH21" s="28" t="n">
        <f aca="false">SUM(H21:K21)+AG21+O21</f>
        <v>0</v>
      </c>
    </row>
    <row r="22" s="29" customFormat="true" ht="21.75" hidden="false" customHeight="true" outlineLevel="0" collapsed="false">
      <c r="A22" s="18" t="n">
        <v>43503</v>
      </c>
      <c r="B22" s="19"/>
      <c r="C22" s="20" t="s">
        <v>58</v>
      </c>
      <c r="D22" s="20"/>
      <c r="E22" s="20"/>
      <c r="F22" s="21"/>
      <c r="G22" s="44" t="s">
        <v>210</v>
      </c>
      <c r="H22" s="23" t="n">
        <v>100</v>
      </c>
      <c r="I22" s="23"/>
      <c r="J22" s="23"/>
      <c r="K22" s="23"/>
      <c r="L22" s="24"/>
      <c r="M22" s="25" t="n">
        <f aca="false">SUM(H22:J22,K22/1.12)</f>
        <v>100</v>
      </c>
      <c r="N22" s="25" t="n">
        <f aca="false">K22/1.12*0.12</f>
        <v>0</v>
      </c>
      <c r="O22" s="25" t="n">
        <f aca="false">-SUM(I22:J22,K22/1.12)*L22</f>
        <v>-0</v>
      </c>
      <c r="P22" s="25"/>
      <c r="Q22" s="26"/>
      <c r="R22" s="26"/>
      <c r="S22" s="26"/>
      <c r="T22" s="27"/>
      <c r="U22" s="27"/>
      <c r="V22" s="27"/>
      <c r="W22" s="27"/>
      <c r="X22" s="27"/>
      <c r="Y22" s="26"/>
      <c r="Z22" s="26"/>
      <c r="AA22" s="26" t="n">
        <v>100</v>
      </c>
      <c r="AB22" s="26"/>
      <c r="AC22" s="27"/>
      <c r="AD22" s="27"/>
      <c r="AE22" s="26"/>
      <c r="AF22" s="26"/>
      <c r="AG22" s="25" t="n">
        <f aca="false">-SUM(N22:AF22)</f>
        <v>-100</v>
      </c>
      <c r="AH22" s="28" t="n">
        <f aca="false">SUM(H22:K22)+AG22+O22</f>
        <v>0</v>
      </c>
    </row>
    <row r="23" s="29" customFormat="true" ht="21.75" hidden="false" customHeight="true" outlineLevel="0" collapsed="false">
      <c r="A23" s="18" t="n">
        <v>43504</v>
      </c>
      <c r="B23" s="19"/>
      <c r="C23" s="20" t="s">
        <v>41</v>
      </c>
      <c r="D23" s="20" t="s">
        <v>42</v>
      </c>
      <c r="E23" s="20" t="s">
        <v>43</v>
      </c>
      <c r="F23" s="21" t="n">
        <v>136568</v>
      </c>
      <c r="G23" s="44" t="s">
        <v>44</v>
      </c>
      <c r="H23" s="23"/>
      <c r="I23" s="23"/>
      <c r="J23" s="23"/>
      <c r="K23" s="23" t="n">
        <v>180</v>
      </c>
      <c r="L23" s="24"/>
      <c r="M23" s="25" t="n">
        <f aca="false">SUM(H23:J23,K23/1.12)</f>
        <v>160.714285714286</v>
      </c>
      <c r="N23" s="25" t="n">
        <f aca="false">K23/1.12*0.12</f>
        <v>19.2857142857143</v>
      </c>
      <c r="O23" s="25" t="n">
        <f aca="false">-SUM(I23:J23,K23/1.12)*L23</f>
        <v>-0</v>
      </c>
      <c r="P23" s="25"/>
      <c r="Q23" s="26" t="n">
        <v>160.71</v>
      </c>
      <c r="R23" s="26"/>
      <c r="S23" s="26"/>
      <c r="T23" s="27"/>
      <c r="U23" s="27"/>
      <c r="V23" s="27"/>
      <c r="W23" s="27"/>
      <c r="X23" s="27"/>
      <c r="Y23" s="26"/>
      <c r="Z23" s="26"/>
      <c r="AA23" s="26"/>
      <c r="AB23" s="26"/>
      <c r="AC23" s="27"/>
      <c r="AD23" s="27"/>
      <c r="AE23" s="26"/>
      <c r="AF23" s="26"/>
      <c r="AG23" s="25" t="n">
        <f aca="false">-SUM(N23:AF23)</f>
        <v>-179.995714285714</v>
      </c>
      <c r="AH23" s="28" t="n">
        <f aca="false">SUM(H23:K23)+AG23+O23</f>
        <v>0.00428571428571445</v>
      </c>
    </row>
    <row r="24" s="29" customFormat="true" ht="21.75" hidden="false" customHeight="true" outlineLevel="0" collapsed="false">
      <c r="A24" s="18" t="n">
        <v>43504</v>
      </c>
      <c r="B24" s="19"/>
      <c r="C24" s="20" t="s">
        <v>50</v>
      </c>
      <c r="D24" s="20" t="s">
        <v>211</v>
      </c>
      <c r="E24" s="20" t="s">
        <v>47</v>
      </c>
      <c r="F24" s="21" t="n">
        <v>12791</v>
      </c>
      <c r="G24" s="44" t="s">
        <v>212</v>
      </c>
      <c r="H24" s="23"/>
      <c r="I24" s="23"/>
      <c r="J24" s="23"/>
      <c r="K24" s="23" t="n">
        <v>678.42</v>
      </c>
      <c r="L24" s="24"/>
      <c r="M24" s="25" t="n">
        <f aca="false">SUM(H24:J24,K24/1.12)</f>
        <v>605.732142857143</v>
      </c>
      <c r="N24" s="25" t="n">
        <f aca="false">K24/1.12*0.12</f>
        <v>72.6878571428571</v>
      </c>
      <c r="O24" s="25" t="n">
        <f aca="false">-SUM(I24:J24,K24/1.12)*L24</f>
        <v>-0</v>
      </c>
      <c r="P24" s="25" t="n">
        <v>605.73</v>
      </c>
      <c r="Q24" s="26"/>
      <c r="R24" s="26"/>
      <c r="S24" s="26"/>
      <c r="T24" s="27"/>
      <c r="U24" s="27"/>
      <c r="V24" s="27"/>
      <c r="W24" s="27"/>
      <c r="X24" s="27"/>
      <c r="Y24" s="26"/>
      <c r="Z24" s="26"/>
      <c r="AA24" s="26"/>
      <c r="AB24" s="26"/>
      <c r="AC24" s="27"/>
      <c r="AD24" s="27"/>
      <c r="AE24" s="26"/>
      <c r="AF24" s="26"/>
      <c r="AG24" s="25" t="n">
        <f aca="false">-SUM(N24:AF24)</f>
        <v>-678.417857142857</v>
      </c>
      <c r="AH24" s="28" t="n">
        <f aca="false">SUM(H24:K24)+AG24+O24</f>
        <v>0.00214285714275775</v>
      </c>
    </row>
    <row r="25" s="29" customFormat="true" ht="21.75" hidden="false" customHeight="true" outlineLevel="0" collapsed="false">
      <c r="A25" s="18" t="n">
        <v>43504</v>
      </c>
      <c r="B25" s="19"/>
      <c r="C25" s="20" t="s">
        <v>50</v>
      </c>
      <c r="D25" s="20" t="s">
        <v>211</v>
      </c>
      <c r="E25" s="20" t="s">
        <v>47</v>
      </c>
      <c r="F25" s="21" t="n">
        <v>12793</v>
      </c>
      <c r="G25" s="44" t="s">
        <v>123</v>
      </c>
      <c r="H25" s="23"/>
      <c r="I25" s="23"/>
      <c r="J25" s="23"/>
      <c r="K25" s="23" t="n">
        <v>418.72</v>
      </c>
      <c r="L25" s="24"/>
      <c r="M25" s="25" t="n">
        <f aca="false">SUM(H25:J25,K25/1.12)</f>
        <v>373.857142857143</v>
      </c>
      <c r="N25" s="25" t="n">
        <f aca="false">K25/1.12*0.12</f>
        <v>44.8628571428571</v>
      </c>
      <c r="O25" s="25" t="n">
        <f aca="false">-SUM(I25:J25,K25/1.12)*L25</f>
        <v>-0</v>
      </c>
      <c r="P25" s="25" t="n">
        <v>373.86</v>
      </c>
      <c r="Q25" s="26"/>
      <c r="R25" s="26"/>
      <c r="S25" s="26"/>
      <c r="T25" s="27"/>
      <c r="U25" s="27"/>
      <c r="V25" s="27"/>
      <c r="W25" s="27"/>
      <c r="X25" s="27"/>
      <c r="Y25" s="26"/>
      <c r="Z25" s="26"/>
      <c r="AA25" s="26"/>
      <c r="AB25" s="26"/>
      <c r="AC25" s="27"/>
      <c r="AD25" s="27"/>
      <c r="AE25" s="26"/>
      <c r="AF25" s="26"/>
      <c r="AG25" s="25" t="n">
        <f aca="false">-SUM(N25:AF25)</f>
        <v>-418.722857142857</v>
      </c>
      <c r="AH25" s="28" t="n">
        <f aca="false">SUM(H25:K25)+AG25+O25</f>
        <v>-0.00285714285712402</v>
      </c>
    </row>
    <row r="26" s="29" customFormat="true" ht="21.75" hidden="false" customHeight="true" outlineLevel="0" collapsed="false">
      <c r="A26" s="18" t="n">
        <v>43505</v>
      </c>
      <c r="B26" s="19"/>
      <c r="C26" s="20" t="s">
        <v>54</v>
      </c>
      <c r="D26" s="20" t="s">
        <v>55</v>
      </c>
      <c r="E26" s="20" t="s">
        <v>56</v>
      </c>
      <c r="F26" s="21" t="n">
        <v>2918</v>
      </c>
      <c r="G26" s="44" t="s">
        <v>196</v>
      </c>
      <c r="H26" s="23"/>
      <c r="I26" s="23"/>
      <c r="J26" s="23" t="n">
        <v>2220</v>
      </c>
      <c r="K26" s="23"/>
      <c r="L26" s="24"/>
      <c r="M26" s="25" t="n">
        <f aca="false">SUM(H26:J26,K26/1.12)</f>
        <v>2220</v>
      </c>
      <c r="N26" s="25" t="n">
        <f aca="false">K26/1.12*0.12</f>
        <v>0</v>
      </c>
      <c r="O26" s="25" t="n">
        <f aca="false">-SUM(I26:J26,K26/1.12)*L26</f>
        <v>-0</v>
      </c>
      <c r="P26" s="25" t="n">
        <v>2220</v>
      </c>
      <c r="Q26" s="26"/>
      <c r="R26" s="26"/>
      <c r="S26" s="26"/>
      <c r="T26" s="27"/>
      <c r="U26" s="27"/>
      <c r="V26" s="27"/>
      <c r="W26" s="27"/>
      <c r="X26" s="27"/>
      <c r="Y26" s="26"/>
      <c r="Z26" s="26"/>
      <c r="AA26" s="26"/>
      <c r="AB26" s="26"/>
      <c r="AC26" s="27"/>
      <c r="AD26" s="27"/>
      <c r="AE26" s="26"/>
      <c r="AF26" s="26"/>
      <c r="AG26" s="25" t="n">
        <f aca="false">-SUM(N26:AF26)</f>
        <v>-2220</v>
      </c>
      <c r="AH26" s="28" t="n">
        <f aca="false">SUM(H26:K26)+AG26+O26</f>
        <v>0</v>
      </c>
    </row>
    <row r="27" s="29" customFormat="true" ht="21.75" hidden="false" customHeight="true" outlineLevel="0" collapsed="false">
      <c r="A27" s="18" t="n">
        <v>43505</v>
      </c>
      <c r="B27" s="19"/>
      <c r="C27" s="20" t="s">
        <v>58</v>
      </c>
      <c r="D27" s="20"/>
      <c r="E27" s="20"/>
      <c r="F27" s="21"/>
      <c r="G27" s="44" t="s">
        <v>210</v>
      </c>
      <c r="H27" s="23" t="n">
        <v>100</v>
      </c>
      <c r="I27" s="23"/>
      <c r="J27" s="23"/>
      <c r="K27" s="23"/>
      <c r="L27" s="24"/>
      <c r="M27" s="25" t="n">
        <f aca="false">SUM(H27:J27,K27/1.12)</f>
        <v>100</v>
      </c>
      <c r="N27" s="25" t="n">
        <f aca="false">K27/1.12*0.12</f>
        <v>0</v>
      </c>
      <c r="O27" s="25" t="n">
        <f aca="false">-SUM(I27:J27,K27/1.12)*L27</f>
        <v>-0</v>
      </c>
      <c r="P27" s="25"/>
      <c r="Q27" s="26"/>
      <c r="R27" s="26"/>
      <c r="S27" s="26"/>
      <c r="T27" s="27"/>
      <c r="U27" s="27"/>
      <c r="V27" s="27"/>
      <c r="W27" s="27"/>
      <c r="X27" s="27"/>
      <c r="Y27" s="26"/>
      <c r="Z27" s="26"/>
      <c r="AA27" s="26" t="n">
        <v>100</v>
      </c>
      <c r="AB27" s="26"/>
      <c r="AC27" s="27"/>
      <c r="AD27" s="27"/>
      <c r="AE27" s="26"/>
      <c r="AF27" s="26"/>
      <c r="AG27" s="25" t="n">
        <f aca="false">-SUM(N27:AF27)</f>
        <v>-100</v>
      </c>
      <c r="AH27" s="28" t="n">
        <f aca="false">SUM(H27:K27)+AG27+O27</f>
        <v>0</v>
      </c>
    </row>
    <row r="28" s="29" customFormat="true" ht="21.75" hidden="false" customHeight="true" outlineLevel="0" collapsed="false">
      <c r="A28" s="18" t="n">
        <v>43505</v>
      </c>
      <c r="B28" s="19"/>
      <c r="C28" s="20" t="s">
        <v>74</v>
      </c>
      <c r="D28" s="20"/>
      <c r="E28" s="20"/>
      <c r="F28" s="21"/>
      <c r="G28" s="44" t="s">
        <v>75</v>
      </c>
      <c r="H28" s="23"/>
      <c r="I28" s="23"/>
      <c r="J28" s="23" t="n">
        <v>1605</v>
      </c>
      <c r="K28" s="23"/>
      <c r="L28" s="24"/>
      <c r="M28" s="25" t="n">
        <f aca="false">SUM(H28:J28,K28/1.12)</f>
        <v>1605</v>
      </c>
      <c r="N28" s="25" t="n">
        <f aca="false">K28/1.12*0.12</f>
        <v>0</v>
      </c>
      <c r="O28" s="25" t="n">
        <f aca="false">-SUM(I28:J28,K28/1.12)*L28</f>
        <v>-0</v>
      </c>
      <c r="P28" s="25" t="n">
        <v>1605</v>
      </c>
      <c r="Q28" s="26"/>
      <c r="R28" s="26"/>
      <c r="S28" s="26"/>
      <c r="T28" s="27"/>
      <c r="U28" s="27"/>
      <c r="V28" s="27"/>
      <c r="W28" s="27"/>
      <c r="X28" s="27"/>
      <c r="Y28" s="26"/>
      <c r="Z28" s="26"/>
      <c r="AA28" s="26"/>
      <c r="AB28" s="26"/>
      <c r="AC28" s="27"/>
      <c r="AD28" s="27"/>
      <c r="AE28" s="26"/>
      <c r="AF28" s="26"/>
      <c r="AG28" s="25" t="n">
        <f aca="false">-SUM(N28:AF28)</f>
        <v>-1605</v>
      </c>
      <c r="AH28" s="28" t="n">
        <f aca="false">SUM(H28:K28)+AG28+O28</f>
        <v>0</v>
      </c>
    </row>
    <row r="29" s="29" customFormat="true" ht="21.75" hidden="false" customHeight="true" outlineLevel="0" collapsed="false">
      <c r="A29" s="18" t="n">
        <v>43505</v>
      </c>
      <c r="B29" s="19"/>
      <c r="C29" s="20" t="s">
        <v>58</v>
      </c>
      <c r="D29" s="20"/>
      <c r="E29" s="20"/>
      <c r="F29" s="21"/>
      <c r="G29" s="44" t="s">
        <v>213</v>
      </c>
      <c r="H29" s="23" t="n">
        <v>50</v>
      </c>
      <c r="I29" s="23"/>
      <c r="J29" s="23"/>
      <c r="K29" s="23"/>
      <c r="L29" s="24"/>
      <c r="M29" s="25" t="n">
        <f aca="false">SUM(H29:J29,K29/1.12)</f>
        <v>50</v>
      </c>
      <c r="N29" s="25" t="n">
        <f aca="false">K29/1.12*0.12</f>
        <v>0</v>
      </c>
      <c r="O29" s="25" t="n">
        <f aca="false">-SUM(I29:J29,K29/1.12)*L29</f>
        <v>-0</v>
      </c>
      <c r="P29" s="25"/>
      <c r="Q29" s="26"/>
      <c r="R29" s="26"/>
      <c r="S29" s="26"/>
      <c r="T29" s="27"/>
      <c r="U29" s="27"/>
      <c r="V29" s="27"/>
      <c r="W29" s="27"/>
      <c r="X29" s="27"/>
      <c r="Y29" s="26"/>
      <c r="Z29" s="26"/>
      <c r="AA29" s="26" t="n">
        <v>50</v>
      </c>
      <c r="AB29" s="26"/>
      <c r="AC29" s="27"/>
      <c r="AD29" s="27"/>
      <c r="AE29" s="26"/>
      <c r="AF29" s="26"/>
      <c r="AG29" s="25" t="n">
        <f aca="false">-SUM(N29:AF29)</f>
        <v>-50</v>
      </c>
      <c r="AH29" s="28" t="n">
        <f aca="false">SUM(H29:K29)+AG29+O29</f>
        <v>0</v>
      </c>
    </row>
    <row r="30" s="29" customFormat="true" ht="21.75" hidden="false" customHeight="true" outlineLevel="0" collapsed="false">
      <c r="A30" s="18" t="n">
        <v>43505</v>
      </c>
      <c r="B30" s="19"/>
      <c r="C30" s="20" t="s">
        <v>214</v>
      </c>
      <c r="D30" s="20" t="s">
        <v>215</v>
      </c>
      <c r="E30" s="20" t="s">
        <v>216</v>
      </c>
      <c r="F30" s="21" t="n">
        <v>27102</v>
      </c>
      <c r="G30" s="44" t="s">
        <v>217</v>
      </c>
      <c r="H30" s="23"/>
      <c r="I30" s="23"/>
      <c r="J30" s="23" t="n">
        <v>750</v>
      </c>
      <c r="K30" s="23"/>
      <c r="L30" s="24"/>
      <c r="M30" s="25" t="n">
        <f aca="false">SUM(H30:J30,K30/1.12)</f>
        <v>750</v>
      </c>
      <c r="N30" s="25" t="n">
        <f aca="false">K30/1.12*0.12</f>
        <v>0</v>
      </c>
      <c r="O30" s="25" t="n">
        <f aca="false">-SUM(I30:J30,K30/1.12)*L30</f>
        <v>-0</v>
      </c>
      <c r="P30" s="25"/>
      <c r="Q30" s="26"/>
      <c r="R30" s="26"/>
      <c r="S30" s="26"/>
      <c r="T30" s="27"/>
      <c r="U30" s="27"/>
      <c r="V30" s="27" t="n">
        <v>750</v>
      </c>
      <c r="W30" s="27"/>
      <c r="X30" s="27"/>
      <c r="Y30" s="26"/>
      <c r="Z30" s="26"/>
      <c r="AA30" s="26"/>
      <c r="AB30" s="26"/>
      <c r="AC30" s="27"/>
      <c r="AD30" s="27"/>
      <c r="AE30" s="26"/>
      <c r="AF30" s="26"/>
      <c r="AG30" s="25" t="n">
        <f aca="false">-SUM(N30:AF30)</f>
        <v>-750</v>
      </c>
      <c r="AH30" s="28" t="n">
        <f aca="false">SUM(H30:K30)+AG30+O30</f>
        <v>0</v>
      </c>
    </row>
    <row r="31" s="29" customFormat="true" ht="21.75" hidden="false" customHeight="true" outlineLevel="0" collapsed="false">
      <c r="A31" s="18" t="n">
        <v>43505</v>
      </c>
      <c r="B31" s="19"/>
      <c r="C31" s="20" t="s">
        <v>218</v>
      </c>
      <c r="D31" s="20" t="s">
        <v>219</v>
      </c>
      <c r="E31" s="20" t="s">
        <v>216</v>
      </c>
      <c r="F31" s="21" t="n">
        <v>33397</v>
      </c>
      <c r="G31" s="44" t="s">
        <v>220</v>
      </c>
      <c r="H31" s="23"/>
      <c r="I31" s="23"/>
      <c r="J31" s="23"/>
      <c r="K31" s="23" t="n">
        <v>300</v>
      </c>
      <c r="L31" s="24"/>
      <c r="M31" s="25" t="n">
        <f aca="false">SUM(H31:J31,K31/1.12)</f>
        <v>267.857142857143</v>
      </c>
      <c r="N31" s="25" t="n">
        <f aca="false">K31/1.12*0.12</f>
        <v>32.1428571428571</v>
      </c>
      <c r="O31" s="25" t="n">
        <f aca="false">-SUM(I31:J31,K31/1.12)*L31</f>
        <v>-0</v>
      </c>
      <c r="P31" s="25"/>
      <c r="Q31" s="26"/>
      <c r="R31" s="26" t="n">
        <v>267.86</v>
      </c>
      <c r="S31" s="26"/>
      <c r="T31" s="27"/>
      <c r="U31" s="27"/>
      <c r="V31" s="27"/>
      <c r="W31" s="27"/>
      <c r="X31" s="27"/>
      <c r="Y31" s="26"/>
      <c r="Z31" s="26"/>
      <c r="AA31" s="26"/>
      <c r="AB31" s="26"/>
      <c r="AC31" s="27"/>
      <c r="AD31" s="27"/>
      <c r="AE31" s="26"/>
      <c r="AF31" s="26"/>
      <c r="AG31" s="25" t="n">
        <f aca="false">-SUM(N31:AF31)</f>
        <v>-300.002857142857</v>
      </c>
      <c r="AH31" s="28" t="n">
        <f aca="false">SUM(H31:K31)+AG31+O31</f>
        <v>-0.00285714285712402</v>
      </c>
    </row>
    <row r="32" s="17" customFormat="true" ht="21.75" hidden="false" customHeight="true" outlineLevel="0" collapsed="false">
      <c r="A32" s="18" t="n">
        <v>43505</v>
      </c>
      <c r="B32" s="19"/>
      <c r="C32" s="20" t="s">
        <v>157</v>
      </c>
      <c r="D32" s="20"/>
      <c r="E32" s="20"/>
      <c r="F32" s="21"/>
      <c r="G32" s="44" t="s">
        <v>158</v>
      </c>
      <c r="H32" s="23" t="n">
        <v>137</v>
      </c>
      <c r="I32" s="23"/>
      <c r="J32" s="23"/>
      <c r="K32" s="23"/>
      <c r="L32" s="24"/>
      <c r="M32" s="25" t="n">
        <f aca="false">SUM(H32:J32,K32/1.12)</f>
        <v>137</v>
      </c>
      <c r="N32" s="25" t="n">
        <f aca="false">K32/1.12*0.12</f>
        <v>0</v>
      </c>
      <c r="O32" s="25" t="n">
        <f aca="false">-SUM(I32:J32,K32/1.12)*L32</f>
        <v>-0</v>
      </c>
      <c r="P32" s="25"/>
      <c r="Q32" s="26"/>
      <c r="R32" s="26"/>
      <c r="S32" s="26"/>
      <c r="T32" s="27"/>
      <c r="U32" s="27"/>
      <c r="V32" s="27"/>
      <c r="W32" s="27"/>
      <c r="X32" s="27"/>
      <c r="Y32" s="26"/>
      <c r="Z32" s="26"/>
      <c r="AA32" s="26" t="n">
        <v>137</v>
      </c>
      <c r="AB32" s="26"/>
      <c r="AC32" s="14"/>
      <c r="AD32" s="14"/>
      <c r="AE32" s="15"/>
      <c r="AF32" s="15"/>
      <c r="AG32" s="25" t="n">
        <f aca="false">-SUM(N32:AF32)</f>
        <v>-137</v>
      </c>
      <c r="AH32" s="28" t="n">
        <f aca="false">SUM(H32:K32)+AG32+O32</f>
        <v>0</v>
      </c>
    </row>
    <row r="33" s="17" customFormat="true" ht="21.75" hidden="false" customHeight="true" outlineLevel="0" collapsed="false">
      <c r="A33" s="18" t="n">
        <v>43507</v>
      </c>
      <c r="B33" s="19"/>
      <c r="C33" s="20" t="s">
        <v>221</v>
      </c>
      <c r="D33" s="20"/>
      <c r="E33" s="20"/>
      <c r="F33" s="21"/>
      <c r="G33" s="44" t="s">
        <v>222</v>
      </c>
      <c r="H33" s="23" t="n">
        <v>100</v>
      </c>
      <c r="I33" s="23"/>
      <c r="J33" s="23"/>
      <c r="K33" s="23"/>
      <c r="L33" s="24"/>
      <c r="M33" s="25" t="n">
        <f aca="false">SUM(H33:J33,K33/1.12)</f>
        <v>100</v>
      </c>
      <c r="N33" s="25" t="n">
        <f aca="false">K33/1.12*0.12</f>
        <v>0</v>
      </c>
      <c r="O33" s="25" t="n">
        <f aca="false">-SUM(I33:J33,K33/1.12)*L33</f>
        <v>-0</v>
      </c>
      <c r="P33" s="25" t="n">
        <v>100</v>
      </c>
      <c r="Q33" s="42"/>
      <c r="R33" s="13"/>
      <c r="S33" s="13"/>
      <c r="T33" s="14"/>
      <c r="U33" s="14"/>
      <c r="V33" s="14"/>
      <c r="W33" s="14"/>
      <c r="X33" s="14"/>
      <c r="Y33" s="13"/>
      <c r="Z33" s="13"/>
      <c r="AA33" s="13"/>
      <c r="AB33" s="13"/>
      <c r="AC33" s="14"/>
      <c r="AD33" s="14"/>
      <c r="AE33" s="15"/>
      <c r="AF33" s="15"/>
      <c r="AG33" s="25" t="n">
        <f aca="false">-SUM(N33:AF33)</f>
        <v>-100</v>
      </c>
      <c r="AH33" s="28" t="n">
        <f aca="false">SUM(H33:K33)+AG33+O33</f>
        <v>0</v>
      </c>
    </row>
    <row r="34" s="17" customFormat="true" ht="21.75" hidden="false" customHeight="true" outlineLevel="0" collapsed="false">
      <c r="A34" s="18" t="n">
        <v>43507</v>
      </c>
      <c r="B34" s="19"/>
      <c r="C34" s="20" t="s">
        <v>41</v>
      </c>
      <c r="D34" s="20" t="s">
        <v>42</v>
      </c>
      <c r="E34" s="20" t="s">
        <v>43</v>
      </c>
      <c r="F34" s="21" t="n">
        <v>162910</v>
      </c>
      <c r="G34" s="44" t="s">
        <v>44</v>
      </c>
      <c r="H34" s="23"/>
      <c r="I34" s="23"/>
      <c r="J34" s="23"/>
      <c r="K34" s="23" t="n">
        <v>180</v>
      </c>
      <c r="L34" s="24"/>
      <c r="M34" s="25" t="n">
        <f aca="false">SUM(H34:J34,K34/1.12)</f>
        <v>160.714285714286</v>
      </c>
      <c r="N34" s="25" t="n">
        <f aca="false">K34/1.12*0.12</f>
        <v>19.2857142857143</v>
      </c>
      <c r="O34" s="25" t="n">
        <f aca="false">-SUM(I34:J34,K34/1.12)*L34</f>
        <v>-0</v>
      </c>
      <c r="P34" s="25"/>
      <c r="Q34" s="42" t="n">
        <v>160.71</v>
      </c>
      <c r="R34" s="13"/>
      <c r="S34" s="13"/>
      <c r="T34" s="14"/>
      <c r="U34" s="14"/>
      <c r="V34" s="14"/>
      <c r="W34" s="14"/>
      <c r="X34" s="14"/>
      <c r="Y34" s="13"/>
      <c r="Z34" s="13"/>
      <c r="AA34" s="13"/>
      <c r="AB34" s="13"/>
      <c r="AC34" s="14"/>
      <c r="AD34" s="14"/>
      <c r="AE34" s="15"/>
      <c r="AF34" s="15"/>
      <c r="AG34" s="25" t="n">
        <f aca="false">-SUM(N34:AF34)</f>
        <v>-179.995714285714</v>
      </c>
      <c r="AH34" s="28" t="n">
        <f aca="false">SUM(H34:K34)+AG34+O34</f>
        <v>0.00428571428571445</v>
      </c>
    </row>
    <row r="35" s="17" customFormat="true" ht="21.75" hidden="false" customHeight="true" outlineLevel="0" collapsed="false">
      <c r="A35" s="18" t="n">
        <v>43507</v>
      </c>
      <c r="B35" s="19"/>
      <c r="C35" s="20" t="s">
        <v>37</v>
      </c>
      <c r="D35" s="20" t="s">
        <v>38</v>
      </c>
      <c r="E35" s="20" t="s">
        <v>39</v>
      </c>
      <c r="F35" s="21" t="n">
        <v>34126</v>
      </c>
      <c r="G35" s="44" t="s">
        <v>223</v>
      </c>
      <c r="H35" s="23"/>
      <c r="I35" s="23"/>
      <c r="J35" s="23"/>
      <c r="K35" s="23" t="n">
        <v>286.5</v>
      </c>
      <c r="L35" s="24"/>
      <c r="M35" s="25" t="n">
        <f aca="false">SUM(H35:J35,K35/1.12)</f>
        <v>255.803571428571</v>
      </c>
      <c r="N35" s="25" t="n">
        <f aca="false">K35/1.12*0.12</f>
        <v>30.6964285714286</v>
      </c>
      <c r="O35" s="25" t="n">
        <f aca="false">-SUM(I35:J35,K35/1.12)*L35</f>
        <v>-0</v>
      </c>
      <c r="P35" s="25" t="n">
        <v>255.8</v>
      </c>
      <c r="Q35" s="42"/>
      <c r="R35" s="13"/>
      <c r="S35" s="13"/>
      <c r="T35" s="14"/>
      <c r="U35" s="14"/>
      <c r="V35" s="14"/>
      <c r="W35" s="14"/>
      <c r="X35" s="14"/>
      <c r="Y35" s="13"/>
      <c r="Z35" s="13"/>
      <c r="AA35" s="13"/>
      <c r="AB35" s="13"/>
      <c r="AC35" s="14"/>
      <c r="AD35" s="14"/>
      <c r="AE35" s="15"/>
      <c r="AF35" s="15"/>
      <c r="AG35" s="25" t="n">
        <f aca="false">-SUM(N35:AF35)</f>
        <v>-286.496428571429</v>
      </c>
      <c r="AH35" s="28" t="n">
        <f aca="false">SUM(H35:K35)+AG35+O35</f>
        <v>0.00357142857143344</v>
      </c>
    </row>
    <row r="36" s="17" customFormat="true" ht="21.75" hidden="false" customHeight="true" outlineLevel="0" collapsed="false">
      <c r="A36" s="18" t="n">
        <v>43508</v>
      </c>
      <c r="B36" s="19"/>
      <c r="C36" s="20" t="s">
        <v>62</v>
      </c>
      <c r="D36" s="20"/>
      <c r="E36" s="20"/>
      <c r="F36" s="21"/>
      <c r="G36" s="44" t="s">
        <v>224</v>
      </c>
      <c r="H36" s="23" t="n">
        <v>40</v>
      </c>
      <c r="I36" s="23"/>
      <c r="J36" s="23"/>
      <c r="K36" s="23"/>
      <c r="L36" s="24"/>
      <c r="M36" s="25" t="n">
        <f aca="false">SUM(H36:J36,K36/1.12)</f>
        <v>40</v>
      </c>
      <c r="N36" s="25" t="n">
        <f aca="false">K36/1.12*0.12</f>
        <v>0</v>
      </c>
      <c r="O36" s="25" t="n">
        <f aca="false">-SUM(I36:J36,K36/1.12)*L36</f>
        <v>-0</v>
      </c>
      <c r="P36" s="25"/>
      <c r="Q36" s="42"/>
      <c r="R36" s="13"/>
      <c r="S36" s="13"/>
      <c r="T36" s="14"/>
      <c r="U36" s="14"/>
      <c r="V36" s="14"/>
      <c r="W36" s="14"/>
      <c r="X36" s="14"/>
      <c r="Y36" s="13"/>
      <c r="Z36" s="13"/>
      <c r="AA36" s="42" t="n">
        <v>40</v>
      </c>
      <c r="AB36" s="13"/>
      <c r="AC36" s="14"/>
      <c r="AD36" s="14"/>
      <c r="AE36" s="15"/>
      <c r="AF36" s="15"/>
      <c r="AG36" s="25" t="n">
        <f aca="false">-SUM(N36:AF36)</f>
        <v>-40</v>
      </c>
      <c r="AH36" s="28" t="n">
        <f aca="false">SUM(H36:K36)+AG36+O36</f>
        <v>0</v>
      </c>
    </row>
    <row r="37" s="17" customFormat="true" ht="21.75" hidden="false" customHeight="true" outlineLevel="0" collapsed="false">
      <c r="A37" s="18" t="n">
        <v>43508</v>
      </c>
      <c r="B37" s="19"/>
      <c r="C37" s="20" t="s">
        <v>45</v>
      </c>
      <c r="D37" s="20" t="s">
        <v>46</v>
      </c>
      <c r="E37" s="20" t="s">
        <v>47</v>
      </c>
      <c r="F37" s="21" t="n">
        <v>146346</v>
      </c>
      <c r="G37" s="44" t="s">
        <v>225</v>
      </c>
      <c r="H37" s="23"/>
      <c r="I37" s="23"/>
      <c r="J37" s="23"/>
      <c r="K37" s="23" t="n">
        <f aca="false">1012.41+121.49</f>
        <v>1133.9</v>
      </c>
      <c r="L37" s="24"/>
      <c r="M37" s="25" t="n">
        <f aca="false">SUM(H37:J37,K37/1.12)</f>
        <v>1012.41071428571</v>
      </c>
      <c r="N37" s="25" t="n">
        <f aca="false">K37/1.12*0.12</f>
        <v>121.489285714286</v>
      </c>
      <c r="O37" s="25" t="n">
        <f aca="false">-SUM(I37:J37,K37/1.12)*L37</f>
        <v>-0</v>
      </c>
      <c r="P37" s="25" t="n">
        <v>1012.41</v>
      </c>
      <c r="Q37" s="42"/>
      <c r="R37" s="13"/>
      <c r="S37" s="13"/>
      <c r="T37" s="14"/>
      <c r="U37" s="14"/>
      <c r="V37" s="14"/>
      <c r="W37" s="14"/>
      <c r="X37" s="14"/>
      <c r="Y37" s="13"/>
      <c r="Z37" s="13"/>
      <c r="AA37" s="13"/>
      <c r="AB37" s="13"/>
      <c r="AC37" s="14"/>
      <c r="AD37" s="14"/>
      <c r="AE37" s="15"/>
      <c r="AF37" s="15"/>
      <c r="AG37" s="25" t="n">
        <f aca="false">-SUM(N37:AF37)</f>
        <v>-1133.89928571429</v>
      </c>
      <c r="AH37" s="28" t="n">
        <f aca="false">SUM(H37:K37)+AG37+O37</f>
        <v>0.000714285714138896</v>
      </c>
    </row>
    <row r="38" s="17" customFormat="true" ht="21.75" hidden="false" customHeight="true" outlineLevel="0" collapsed="false">
      <c r="A38" s="18" t="n">
        <v>43508</v>
      </c>
      <c r="B38" s="19"/>
      <c r="C38" s="20" t="s">
        <v>45</v>
      </c>
      <c r="D38" s="20" t="s">
        <v>46</v>
      </c>
      <c r="E38" s="20" t="s">
        <v>47</v>
      </c>
      <c r="F38" s="21" t="n">
        <v>146346</v>
      </c>
      <c r="G38" s="44" t="s">
        <v>226</v>
      </c>
      <c r="H38" s="23"/>
      <c r="I38" s="23"/>
      <c r="J38" s="23" t="n">
        <v>302.65</v>
      </c>
      <c r="K38" s="23"/>
      <c r="L38" s="24"/>
      <c r="M38" s="25" t="n">
        <f aca="false">SUM(H38:J38,K38/1.12)</f>
        <v>302.65</v>
      </c>
      <c r="N38" s="25" t="n">
        <f aca="false">K38/1.12*0.12</f>
        <v>0</v>
      </c>
      <c r="O38" s="25" t="n">
        <f aca="false">-SUM(I38:J38,K38/1.12)*L38</f>
        <v>-0</v>
      </c>
      <c r="P38" s="25" t="n">
        <v>302.65</v>
      </c>
      <c r="Q38" s="42"/>
      <c r="R38" s="13"/>
      <c r="S38" s="13"/>
      <c r="T38" s="14"/>
      <c r="U38" s="14"/>
      <c r="V38" s="14"/>
      <c r="W38" s="14"/>
      <c r="X38" s="14"/>
      <c r="Y38" s="13"/>
      <c r="Z38" s="13"/>
      <c r="AA38" s="13"/>
      <c r="AB38" s="13"/>
      <c r="AC38" s="14"/>
      <c r="AD38" s="14"/>
      <c r="AE38" s="15"/>
      <c r="AF38" s="15"/>
      <c r="AG38" s="25" t="n">
        <f aca="false">-SUM(N38:AF38)</f>
        <v>-302.65</v>
      </c>
      <c r="AH38" s="28" t="n">
        <f aca="false">SUM(H38:K38)+AG38+O38</f>
        <v>0</v>
      </c>
    </row>
    <row r="39" s="17" customFormat="true" ht="21.75" hidden="false" customHeight="true" outlineLevel="0" collapsed="false">
      <c r="A39" s="18" t="n">
        <v>43508</v>
      </c>
      <c r="B39" s="19"/>
      <c r="C39" s="20" t="s">
        <v>41</v>
      </c>
      <c r="D39" s="20" t="s">
        <v>42</v>
      </c>
      <c r="E39" s="20" t="s">
        <v>43</v>
      </c>
      <c r="F39" s="21" t="n">
        <v>162960</v>
      </c>
      <c r="G39" s="44" t="s">
        <v>44</v>
      </c>
      <c r="H39" s="23"/>
      <c r="I39" s="23"/>
      <c r="J39" s="23"/>
      <c r="K39" s="23" t="n">
        <v>180</v>
      </c>
      <c r="L39" s="24"/>
      <c r="M39" s="25" t="n">
        <f aca="false">SUM(H39:J39,K39/1.12)</f>
        <v>160.714285714286</v>
      </c>
      <c r="N39" s="25" t="n">
        <f aca="false">K39/1.12*0.12</f>
        <v>19.2857142857143</v>
      </c>
      <c r="O39" s="25" t="n">
        <f aca="false">-SUM(I39:J39,K39/1.12)*L39</f>
        <v>-0</v>
      </c>
      <c r="P39" s="25"/>
      <c r="Q39" s="42" t="n">
        <v>160.71</v>
      </c>
      <c r="R39" s="13"/>
      <c r="S39" s="13"/>
      <c r="T39" s="14"/>
      <c r="U39" s="14"/>
      <c r="V39" s="14"/>
      <c r="W39" s="14"/>
      <c r="X39" s="14"/>
      <c r="Y39" s="13"/>
      <c r="Z39" s="13"/>
      <c r="AA39" s="13"/>
      <c r="AB39" s="13"/>
      <c r="AC39" s="14"/>
      <c r="AD39" s="14"/>
      <c r="AE39" s="15"/>
      <c r="AF39" s="15"/>
      <c r="AG39" s="25" t="n">
        <f aca="false">-SUM(N39:AF39)</f>
        <v>-179.995714285714</v>
      </c>
      <c r="AH39" s="28" t="n">
        <f aca="false">SUM(H39:K39)+AG39+O39</f>
        <v>0.00428571428571445</v>
      </c>
    </row>
    <row r="40" s="17" customFormat="true" ht="21.75" hidden="false" customHeight="true" outlineLevel="0" collapsed="false">
      <c r="A40" s="18" t="n">
        <v>43508</v>
      </c>
      <c r="B40" s="19"/>
      <c r="C40" s="20" t="s">
        <v>37</v>
      </c>
      <c r="D40" s="20" t="s">
        <v>38</v>
      </c>
      <c r="E40" s="20" t="s">
        <v>39</v>
      </c>
      <c r="F40" s="21" t="n">
        <v>34151</v>
      </c>
      <c r="G40" s="44" t="s">
        <v>227</v>
      </c>
      <c r="H40" s="23"/>
      <c r="I40" s="23"/>
      <c r="J40" s="23"/>
      <c r="K40" s="23" t="n">
        <v>106.5</v>
      </c>
      <c r="L40" s="24"/>
      <c r="M40" s="25" t="n">
        <f aca="false">SUM(H40:J40,K40/1.12)</f>
        <v>95.0892857142857</v>
      </c>
      <c r="N40" s="25" t="n">
        <f aca="false">K40/1.12*0.12</f>
        <v>11.4107142857143</v>
      </c>
      <c r="O40" s="25" t="n">
        <f aca="false">-SUM(I40:J40,K40/1.12)*L40</f>
        <v>-0</v>
      </c>
      <c r="P40" s="25" t="n">
        <v>95.09</v>
      </c>
      <c r="Q40" s="42"/>
      <c r="R40" s="13"/>
      <c r="S40" s="13"/>
      <c r="T40" s="14"/>
      <c r="U40" s="14"/>
      <c r="V40" s="14"/>
      <c r="W40" s="14"/>
      <c r="X40" s="14"/>
      <c r="Y40" s="13"/>
      <c r="Z40" s="13"/>
      <c r="AA40" s="13"/>
      <c r="AB40" s="13"/>
      <c r="AC40" s="14"/>
      <c r="AD40" s="14"/>
      <c r="AE40" s="15"/>
      <c r="AF40" s="15"/>
      <c r="AG40" s="25" t="n">
        <f aca="false">-SUM(N40:AF40)</f>
        <v>-106.500714285714</v>
      </c>
      <c r="AH40" s="28" t="n">
        <f aca="false">SUM(H40:K40)+AG40+O40</f>
        <v>-0.000714285714281004</v>
      </c>
    </row>
    <row r="41" s="17" customFormat="true" ht="21.75" hidden="false" customHeight="true" outlineLevel="0" collapsed="false">
      <c r="A41" s="18" t="n">
        <v>43508</v>
      </c>
      <c r="B41" s="19"/>
      <c r="C41" s="20" t="s">
        <v>37</v>
      </c>
      <c r="D41" s="20" t="s">
        <v>38</v>
      </c>
      <c r="E41" s="20" t="s">
        <v>39</v>
      </c>
      <c r="F41" s="21" t="n">
        <v>34151</v>
      </c>
      <c r="G41" s="44" t="s">
        <v>228</v>
      </c>
      <c r="H41" s="23"/>
      <c r="I41" s="23"/>
      <c r="J41" s="23"/>
      <c r="K41" s="23" t="n">
        <v>79</v>
      </c>
      <c r="L41" s="24"/>
      <c r="M41" s="25" t="n">
        <f aca="false">SUM(H41:J41,K41/1.12)</f>
        <v>70.5357142857143</v>
      </c>
      <c r="N41" s="25" t="n">
        <f aca="false">K41/1.12*0.12</f>
        <v>8.46428571428571</v>
      </c>
      <c r="O41" s="25" t="n">
        <f aca="false">-SUM(I41:J41,K41/1.12)*L41</f>
        <v>-0</v>
      </c>
      <c r="P41" s="25"/>
      <c r="Q41" s="42"/>
      <c r="R41" s="13"/>
      <c r="S41" s="13"/>
      <c r="T41" s="14"/>
      <c r="U41" s="61" t="n">
        <v>70.54</v>
      </c>
      <c r="V41" s="14"/>
      <c r="W41" s="14"/>
      <c r="X41" s="14"/>
      <c r="Y41" s="13"/>
      <c r="Z41" s="13"/>
      <c r="AA41" s="13"/>
      <c r="AB41" s="13"/>
      <c r="AC41" s="14"/>
      <c r="AD41" s="14"/>
      <c r="AE41" s="15"/>
      <c r="AF41" s="15"/>
      <c r="AG41" s="25" t="n">
        <f aca="false">-SUM(N41:AF41)</f>
        <v>-79.0042857142857</v>
      </c>
      <c r="AH41" s="28" t="n">
        <f aca="false">SUM(H41:K41)+AG41+O41</f>
        <v>-0.00428571428571445</v>
      </c>
    </row>
    <row r="42" s="17" customFormat="true" ht="21.75" hidden="false" customHeight="true" outlineLevel="0" collapsed="false">
      <c r="A42" s="18" t="n">
        <v>43508</v>
      </c>
      <c r="B42" s="19"/>
      <c r="C42" s="20" t="s">
        <v>229</v>
      </c>
      <c r="D42" s="20" t="s">
        <v>230</v>
      </c>
      <c r="E42" s="20" t="s">
        <v>67</v>
      </c>
      <c r="F42" s="21" t="n">
        <v>3752</v>
      </c>
      <c r="G42" s="44" t="s">
        <v>231</v>
      </c>
      <c r="H42" s="23"/>
      <c r="I42" s="23"/>
      <c r="J42" s="23"/>
      <c r="K42" s="23" t="n">
        <v>982.91</v>
      </c>
      <c r="L42" s="24"/>
      <c r="M42" s="25" t="n">
        <f aca="false">SUM(H42:J42,K42/1.12)</f>
        <v>877.598214285714</v>
      </c>
      <c r="N42" s="25" t="n">
        <f aca="false">K42/1.12*0.12</f>
        <v>105.311785714286</v>
      </c>
      <c r="O42" s="25" t="n">
        <f aca="false">-SUM(I42:J42,K42/1.12)*L42</f>
        <v>-0</v>
      </c>
      <c r="P42" s="25"/>
      <c r="Q42" s="42"/>
      <c r="R42" s="13"/>
      <c r="S42" s="13"/>
      <c r="T42" s="14"/>
      <c r="U42" s="14"/>
      <c r="V42" s="14"/>
      <c r="W42" s="14"/>
      <c r="X42" s="14"/>
      <c r="Y42" s="13"/>
      <c r="Z42" s="42" t="n">
        <v>877.6</v>
      </c>
      <c r="AA42" s="13"/>
      <c r="AB42" s="13"/>
      <c r="AC42" s="14"/>
      <c r="AD42" s="14"/>
      <c r="AE42" s="15"/>
      <c r="AF42" s="15"/>
      <c r="AG42" s="25" t="n">
        <f aca="false">-SUM(N42:AF42)</f>
        <v>-982.911785714286</v>
      </c>
      <c r="AH42" s="28" t="n">
        <f aca="false">SUM(H42:K42)+AG42+O42</f>
        <v>-0.00178571428580199</v>
      </c>
    </row>
    <row r="43" s="17" customFormat="true" ht="21.75" hidden="false" customHeight="true" outlineLevel="0" collapsed="false">
      <c r="A43" s="18" t="n">
        <v>43508</v>
      </c>
      <c r="B43" s="19"/>
      <c r="C43" s="20" t="s">
        <v>185</v>
      </c>
      <c r="D43" s="20" t="s">
        <v>106</v>
      </c>
      <c r="E43" s="20" t="s">
        <v>186</v>
      </c>
      <c r="F43" s="21" t="n">
        <v>692286</v>
      </c>
      <c r="G43" s="44" t="s">
        <v>232</v>
      </c>
      <c r="H43" s="23"/>
      <c r="I43" s="23"/>
      <c r="J43" s="23"/>
      <c r="K43" s="23" t="n">
        <v>257</v>
      </c>
      <c r="L43" s="24"/>
      <c r="M43" s="25" t="n">
        <f aca="false">SUM(H43:J43,K43/1.12)</f>
        <v>229.464285714286</v>
      </c>
      <c r="N43" s="25" t="n">
        <f aca="false">K43/1.12*0.12</f>
        <v>27.5357142857143</v>
      </c>
      <c r="O43" s="25" t="n">
        <f aca="false">-SUM(I43:J43,K43/1.12)*L43</f>
        <v>-0</v>
      </c>
      <c r="P43" s="25"/>
      <c r="Q43" s="42"/>
      <c r="R43" s="13"/>
      <c r="S43" s="42"/>
      <c r="T43" s="61" t="n">
        <v>229.46</v>
      </c>
      <c r="U43" s="61"/>
      <c r="V43" s="61"/>
      <c r="W43" s="61"/>
      <c r="X43" s="61"/>
      <c r="Y43" s="42"/>
      <c r="Z43" s="42"/>
      <c r="AA43" s="42"/>
      <c r="AB43" s="13"/>
      <c r="AC43" s="14"/>
      <c r="AD43" s="14"/>
      <c r="AE43" s="15"/>
      <c r="AF43" s="15"/>
      <c r="AG43" s="25" t="n">
        <f aca="false">-SUM(N43:AF43)</f>
        <v>-256.995714285714</v>
      </c>
      <c r="AH43" s="28" t="n">
        <f aca="false">SUM(H43:K43)+AG43+O43</f>
        <v>0.00428571428568603</v>
      </c>
    </row>
    <row r="44" s="17" customFormat="true" ht="21.75" hidden="false" customHeight="true" outlineLevel="0" collapsed="false">
      <c r="A44" s="18" t="n">
        <v>43509</v>
      </c>
      <c r="B44" s="19"/>
      <c r="C44" s="20" t="s">
        <v>62</v>
      </c>
      <c r="D44" s="20"/>
      <c r="E44" s="20"/>
      <c r="F44" s="21"/>
      <c r="G44" s="44" t="s">
        <v>233</v>
      </c>
      <c r="H44" s="23" t="n">
        <v>40</v>
      </c>
      <c r="I44" s="23"/>
      <c r="J44" s="23"/>
      <c r="K44" s="23"/>
      <c r="L44" s="24"/>
      <c r="M44" s="25" t="n">
        <f aca="false">SUM(H44:J44,K44/1.12)</f>
        <v>40</v>
      </c>
      <c r="N44" s="25" t="n">
        <f aca="false">K44/1.12*0.12</f>
        <v>0</v>
      </c>
      <c r="O44" s="25" t="n">
        <f aca="false">-SUM(I44:J44,K44/1.12)*L44</f>
        <v>-0</v>
      </c>
      <c r="P44" s="25"/>
      <c r="Q44" s="42"/>
      <c r="R44" s="13"/>
      <c r="S44" s="42"/>
      <c r="T44" s="61"/>
      <c r="U44" s="61"/>
      <c r="V44" s="61"/>
      <c r="W44" s="61"/>
      <c r="X44" s="61"/>
      <c r="Y44" s="42"/>
      <c r="Z44" s="42"/>
      <c r="AA44" s="42" t="n">
        <v>40</v>
      </c>
      <c r="AB44" s="13"/>
      <c r="AC44" s="14"/>
      <c r="AD44" s="14"/>
      <c r="AE44" s="15"/>
      <c r="AF44" s="15"/>
      <c r="AG44" s="25" t="n">
        <f aca="false">-SUM(N44:AF44)</f>
        <v>-40</v>
      </c>
      <c r="AH44" s="28" t="n">
        <f aca="false">SUM(H44:K44)+AG44+O44</f>
        <v>0</v>
      </c>
    </row>
    <row r="45" s="17" customFormat="true" ht="21.75" hidden="false" customHeight="true" outlineLevel="0" collapsed="false">
      <c r="A45" s="18" t="n">
        <v>43509</v>
      </c>
      <c r="B45" s="19"/>
      <c r="C45" s="20" t="s">
        <v>62</v>
      </c>
      <c r="D45" s="20"/>
      <c r="E45" s="20"/>
      <c r="F45" s="21"/>
      <c r="G45" s="44" t="s">
        <v>234</v>
      </c>
      <c r="H45" s="23" t="n">
        <v>40</v>
      </c>
      <c r="I45" s="23"/>
      <c r="J45" s="23"/>
      <c r="K45" s="23"/>
      <c r="L45" s="24"/>
      <c r="M45" s="25" t="n">
        <f aca="false">SUM(H45:J45,K45/1.12)</f>
        <v>40</v>
      </c>
      <c r="N45" s="25" t="n">
        <f aca="false">K45/1.12*0.12</f>
        <v>0</v>
      </c>
      <c r="O45" s="25" t="n">
        <f aca="false">-SUM(I45:J45,K45/1.12)*L45</f>
        <v>-0</v>
      </c>
      <c r="P45" s="25"/>
      <c r="Q45" s="42"/>
      <c r="R45" s="13"/>
      <c r="S45" s="42"/>
      <c r="T45" s="61"/>
      <c r="U45" s="61"/>
      <c r="V45" s="61"/>
      <c r="W45" s="61"/>
      <c r="X45" s="61"/>
      <c r="Y45" s="42"/>
      <c r="Z45" s="42"/>
      <c r="AA45" s="42" t="n">
        <v>40</v>
      </c>
      <c r="AB45" s="13"/>
      <c r="AC45" s="14"/>
      <c r="AD45" s="14"/>
      <c r="AE45" s="15"/>
      <c r="AF45" s="15"/>
      <c r="AG45" s="25" t="n">
        <f aca="false">-SUM(N45:AF45)</f>
        <v>-40</v>
      </c>
      <c r="AH45" s="28" t="n">
        <f aca="false">SUM(H45:K45)+AG45+O45</f>
        <v>0</v>
      </c>
    </row>
    <row r="46" s="17" customFormat="true" ht="21.75" hidden="false" customHeight="true" outlineLevel="0" collapsed="false">
      <c r="A46" s="18" t="n">
        <v>43509</v>
      </c>
      <c r="B46" s="19"/>
      <c r="C46" s="20" t="s">
        <v>235</v>
      </c>
      <c r="D46" s="20" t="s">
        <v>236</v>
      </c>
      <c r="E46" s="20" t="s">
        <v>47</v>
      </c>
      <c r="F46" s="21" t="n">
        <v>18894</v>
      </c>
      <c r="G46" s="44" t="s">
        <v>237</v>
      </c>
      <c r="H46" s="23"/>
      <c r="I46" s="23"/>
      <c r="J46" s="23"/>
      <c r="K46" s="23" t="n">
        <v>221.4</v>
      </c>
      <c r="L46" s="24"/>
      <c r="M46" s="25" t="n">
        <f aca="false">SUM(H46:J46,K46/1.12)</f>
        <v>197.678571428571</v>
      </c>
      <c r="N46" s="25" t="n">
        <f aca="false">K46/1.12*0.12</f>
        <v>23.7214285714286</v>
      </c>
      <c r="O46" s="25" t="n">
        <f aca="false">-SUM(I46:J46,K46/1.12)*L46</f>
        <v>-0</v>
      </c>
      <c r="P46" s="25"/>
      <c r="Q46" s="42"/>
      <c r="R46" s="13"/>
      <c r="S46" s="42"/>
      <c r="T46" s="61"/>
      <c r="U46" s="61" t="n">
        <v>197.68</v>
      </c>
      <c r="V46" s="61"/>
      <c r="W46" s="61"/>
      <c r="X46" s="61"/>
      <c r="Y46" s="42"/>
      <c r="Z46" s="42"/>
      <c r="AA46" s="42"/>
      <c r="AB46" s="13"/>
      <c r="AC46" s="14"/>
      <c r="AD46" s="14"/>
      <c r="AE46" s="15"/>
      <c r="AF46" s="15"/>
      <c r="AG46" s="25" t="n">
        <f aca="false">-SUM(N46:AF46)</f>
        <v>-221.401428571429</v>
      </c>
      <c r="AH46" s="28" t="n">
        <f aca="false">SUM(H46:K46)+AG46+O46</f>
        <v>-0.00142857142856201</v>
      </c>
    </row>
    <row r="47" s="17" customFormat="true" ht="21.75" hidden="false" customHeight="true" outlineLevel="0" collapsed="false">
      <c r="A47" s="18" t="n">
        <v>43509</v>
      </c>
      <c r="B47" s="19"/>
      <c r="C47" s="20" t="s">
        <v>238</v>
      </c>
      <c r="D47" s="20" t="s">
        <v>143</v>
      </c>
      <c r="E47" s="20" t="s">
        <v>47</v>
      </c>
      <c r="F47" s="21" t="n">
        <v>169993</v>
      </c>
      <c r="G47" s="44" t="s">
        <v>239</v>
      </c>
      <c r="H47" s="23"/>
      <c r="I47" s="23"/>
      <c r="J47" s="23"/>
      <c r="K47" s="23" t="n">
        <v>330</v>
      </c>
      <c r="L47" s="24"/>
      <c r="M47" s="25" t="n">
        <f aca="false">SUM(H47:J47,K47/1.12)</f>
        <v>294.642857142857</v>
      </c>
      <c r="N47" s="25" t="n">
        <f aca="false">K47/1.12*0.12</f>
        <v>35.3571428571429</v>
      </c>
      <c r="O47" s="25" t="n">
        <f aca="false">-SUM(I47:J47,K47/1.12)*L47</f>
        <v>-0</v>
      </c>
      <c r="P47" s="25"/>
      <c r="Q47" s="42"/>
      <c r="R47" s="13"/>
      <c r="S47" s="42" t="n">
        <v>294.64</v>
      </c>
      <c r="T47" s="61"/>
      <c r="U47" s="61"/>
      <c r="V47" s="61"/>
      <c r="W47" s="61"/>
      <c r="X47" s="61"/>
      <c r="Y47" s="42"/>
      <c r="Z47" s="42"/>
      <c r="AA47" s="42"/>
      <c r="AB47" s="13"/>
      <c r="AC47" s="14"/>
      <c r="AD47" s="14"/>
      <c r="AE47" s="15"/>
      <c r="AF47" s="15"/>
      <c r="AG47" s="25" t="n">
        <f aca="false">-SUM(N47:AF47)</f>
        <v>-329.997142857143</v>
      </c>
      <c r="AH47" s="28" t="n">
        <f aca="false">SUM(H47:K47)+AG47+O47</f>
        <v>0.00285714285718086</v>
      </c>
    </row>
    <row r="48" s="17" customFormat="true" ht="21.75" hidden="false" customHeight="true" outlineLevel="0" collapsed="false">
      <c r="A48" s="18" t="n">
        <v>43509</v>
      </c>
      <c r="B48" s="19"/>
      <c r="C48" s="20" t="s">
        <v>41</v>
      </c>
      <c r="D48" s="20" t="s">
        <v>42</v>
      </c>
      <c r="E48" s="20" t="s">
        <v>43</v>
      </c>
      <c r="F48" s="21" t="n">
        <v>163005</v>
      </c>
      <c r="G48" s="44" t="s">
        <v>44</v>
      </c>
      <c r="H48" s="23"/>
      <c r="I48" s="23"/>
      <c r="J48" s="23"/>
      <c r="K48" s="23" t="n">
        <v>180</v>
      </c>
      <c r="L48" s="24"/>
      <c r="M48" s="25" t="n">
        <f aca="false">SUM(H48:J48,K48/1.12)</f>
        <v>160.714285714286</v>
      </c>
      <c r="N48" s="25" t="n">
        <f aca="false">K48/1.12*0.12</f>
        <v>19.2857142857143</v>
      </c>
      <c r="O48" s="25" t="n">
        <f aca="false">-SUM(I48:J48,K48/1.12)*L48</f>
        <v>-0</v>
      </c>
      <c r="P48" s="25"/>
      <c r="Q48" s="42" t="n">
        <v>160.71</v>
      </c>
      <c r="R48" s="13"/>
      <c r="S48" s="13"/>
      <c r="T48" s="14"/>
      <c r="U48" s="14"/>
      <c r="V48" s="14"/>
      <c r="W48" s="14"/>
      <c r="X48" s="14"/>
      <c r="Y48" s="13"/>
      <c r="Z48" s="13"/>
      <c r="AA48" s="13"/>
      <c r="AB48" s="13"/>
      <c r="AC48" s="14"/>
      <c r="AD48" s="14"/>
      <c r="AE48" s="15"/>
      <c r="AF48" s="15"/>
      <c r="AG48" s="25" t="n">
        <f aca="false">-SUM(N48:AF48)</f>
        <v>-179.995714285714</v>
      </c>
      <c r="AH48" s="28" t="n">
        <f aca="false">SUM(H48:K48)+AG48+O48</f>
        <v>0.00428571428571445</v>
      </c>
    </row>
    <row r="49" s="17" customFormat="true" ht="21.75" hidden="false" customHeight="true" outlineLevel="0" collapsed="false">
      <c r="A49" s="18" t="n">
        <v>43509</v>
      </c>
      <c r="B49" s="19"/>
      <c r="C49" s="20" t="s">
        <v>240</v>
      </c>
      <c r="D49" s="20" t="s">
        <v>241</v>
      </c>
      <c r="E49" s="20" t="s">
        <v>242</v>
      </c>
      <c r="F49" s="21" t="n">
        <v>112526</v>
      </c>
      <c r="G49" s="44" t="s">
        <v>243</v>
      </c>
      <c r="H49" s="23"/>
      <c r="I49" s="23"/>
      <c r="J49" s="23"/>
      <c r="K49" s="23" t="n">
        <v>2950</v>
      </c>
      <c r="L49" s="24"/>
      <c r="M49" s="25" t="n">
        <f aca="false">SUM(H49:J49,K49/1.12)</f>
        <v>2633.92857142857</v>
      </c>
      <c r="N49" s="25" t="n">
        <f aca="false">K49/1.12*0.12</f>
        <v>316.071428571429</v>
      </c>
      <c r="O49" s="25" t="n">
        <f aca="false">-SUM(I49:J49,K49/1.12)*L49</f>
        <v>-0</v>
      </c>
      <c r="P49" s="25"/>
      <c r="Q49" s="42" t="n">
        <v>2633.93</v>
      </c>
      <c r="R49" s="13"/>
      <c r="S49" s="13"/>
      <c r="T49" s="14"/>
      <c r="U49" s="14"/>
      <c r="V49" s="14"/>
      <c r="W49" s="14"/>
      <c r="X49" s="14"/>
      <c r="Y49" s="13"/>
      <c r="Z49" s="13"/>
      <c r="AA49" s="13"/>
      <c r="AB49" s="13"/>
      <c r="AC49" s="14"/>
      <c r="AD49" s="14"/>
      <c r="AE49" s="15"/>
      <c r="AF49" s="15"/>
      <c r="AG49" s="25" t="n">
        <f aca="false">-SUM(N49:AF49)</f>
        <v>-2950.00142857143</v>
      </c>
      <c r="AH49" s="28" t="n">
        <f aca="false">SUM(H49:K49)+AG49+O49</f>
        <v>-0.00142857142827779</v>
      </c>
    </row>
    <row r="50" s="17" customFormat="true" ht="21.75" hidden="false" customHeight="true" outlineLevel="0" collapsed="false">
      <c r="A50" s="18" t="n">
        <v>43509</v>
      </c>
      <c r="B50" s="19"/>
      <c r="C50" s="20" t="s">
        <v>45</v>
      </c>
      <c r="D50" s="20" t="s">
        <v>46</v>
      </c>
      <c r="E50" s="20" t="s">
        <v>47</v>
      </c>
      <c r="F50" s="21" t="n">
        <v>141592</v>
      </c>
      <c r="G50" s="44" t="s">
        <v>244</v>
      </c>
      <c r="H50" s="23"/>
      <c r="I50" s="23"/>
      <c r="J50" s="23" t="n">
        <v>363.35</v>
      </c>
      <c r="K50" s="23"/>
      <c r="L50" s="24"/>
      <c r="M50" s="25" t="n">
        <f aca="false">SUM(H50:J50,K50/1.12)</f>
        <v>363.35</v>
      </c>
      <c r="N50" s="25" t="n">
        <f aca="false">K50/1.12*0.12</f>
        <v>0</v>
      </c>
      <c r="O50" s="25" t="n">
        <f aca="false">-SUM(I50:J50,K50/1.12)*L50</f>
        <v>-0</v>
      </c>
      <c r="P50" s="25" t="n">
        <v>363.35</v>
      </c>
      <c r="Q50" s="42"/>
      <c r="R50" s="13"/>
      <c r="S50" s="13"/>
      <c r="T50" s="14"/>
      <c r="U50" s="14"/>
      <c r="V50" s="14"/>
      <c r="W50" s="14"/>
      <c r="X50" s="14"/>
      <c r="Y50" s="13"/>
      <c r="Z50" s="13"/>
      <c r="AA50" s="13"/>
      <c r="AB50" s="13"/>
      <c r="AC50" s="14"/>
      <c r="AD50" s="14"/>
      <c r="AE50" s="15"/>
      <c r="AF50" s="15"/>
      <c r="AG50" s="25" t="n">
        <f aca="false">-SUM(N50:AF50)</f>
        <v>-363.35</v>
      </c>
      <c r="AH50" s="28" t="n">
        <f aca="false">SUM(H50:K50)+AG50+O50</f>
        <v>0</v>
      </c>
    </row>
    <row r="51" s="17" customFormat="true" ht="21.75" hidden="false" customHeight="true" outlineLevel="0" collapsed="false">
      <c r="A51" s="18" t="n">
        <v>43509</v>
      </c>
      <c r="B51" s="19"/>
      <c r="C51" s="20" t="s">
        <v>45</v>
      </c>
      <c r="D51" s="20" t="s">
        <v>46</v>
      </c>
      <c r="E51" s="20" t="s">
        <v>47</v>
      </c>
      <c r="F51" s="21" t="n">
        <v>141592</v>
      </c>
      <c r="G51" s="44" t="s">
        <v>245</v>
      </c>
      <c r="H51" s="23"/>
      <c r="I51" s="23"/>
      <c r="J51" s="23"/>
      <c r="K51" s="23" t="n">
        <f aca="false">196.21+23.54</f>
        <v>219.75</v>
      </c>
      <c r="L51" s="24"/>
      <c r="M51" s="25" t="n">
        <f aca="false">SUM(H51:J51,K51/1.12)</f>
        <v>196.205357142857</v>
      </c>
      <c r="N51" s="25" t="n">
        <f aca="false">K51/1.12*0.12</f>
        <v>23.5446428571429</v>
      </c>
      <c r="O51" s="25" t="n">
        <f aca="false">-SUM(I51:J51,K51/1.12)*L51</f>
        <v>-0</v>
      </c>
      <c r="P51" s="25" t="n">
        <v>196.21</v>
      </c>
      <c r="Q51" s="42"/>
      <c r="R51" s="13"/>
      <c r="S51" s="13"/>
      <c r="T51" s="14"/>
      <c r="U51" s="14"/>
      <c r="V51" s="14"/>
      <c r="W51" s="14"/>
      <c r="X51" s="14"/>
      <c r="Y51" s="13"/>
      <c r="Z51" s="13"/>
      <c r="AA51" s="13"/>
      <c r="AB51" s="13"/>
      <c r="AC51" s="14"/>
      <c r="AD51" s="14"/>
      <c r="AE51" s="15"/>
      <c r="AF51" s="15"/>
      <c r="AG51" s="25" t="n">
        <f aca="false">-SUM(N51:AF51)</f>
        <v>-219.754642857143</v>
      </c>
      <c r="AH51" s="28" t="n">
        <f aca="false">SUM(H51:K51)+AG51+O51</f>
        <v>-0.00464285714286916</v>
      </c>
    </row>
    <row r="52" s="17" customFormat="true" ht="21.75" hidden="false" customHeight="true" outlineLevel="0" collapsed="false">
      <c r="A52" s="18" t="n">
        <v>43509</v>
      </c>
      <c r="B52" s="19"/>
      <c r="C52" s="20" t="s">
        <v>246</v>
      </c>
      <c r="D52" s="20" t="s">
        <v>247</v>
      </c>
      <c r="E52" s="20" t="s">
        <v>47</v>
      </c>
      <c r="F52" s="21" t="n">
        <v>400</v>
      </c>
      <c r="G52" s="44" t="s">
        <v>248</v>
      </c>
      <c r="H52" s="23"/>
      <c r="I52" s="23"/>
      <c r="J52" s="23"/>
      <c r="K52" s="23" t="n">
        <v>2233.35</v>
      </c>
      <c r="L52" s="24"/>
      <c r="M52" s="25" t="n">
        <f aca="false">SUM(H52:J52,K52/1.12)</f>
        <v>1994.0625</v>
      </c>
      <c r="N52" s="25" t="n">
        <f aca="false">K52/1.12*0.12</f>
        <v>239.2875</v>
      </c>
      <c r="O52" s="25" t="n">
        <f aca="false">-SUM(I52:J52,K52/1.12)*L52</f>
        <v>-0</v>
      </c>
      <c r="P52" s="25" t="n">
        <v>1994.06</v>
      </c>
      <c r="Q52" s="42"/>
      <c r="R52" s="13"/>
      <c r="S52" s="13"/>
      <c r="T52" s="14"/>
      <c r="U52" s="14"/>
      <c r="V52" s="14"/>
      <c r="W52" s="14"/>
      <c r="X52" s="14"/>
      <c r="Y52" s="13"/>
      <c r="Z52" s="13"/>
      <c r="AA52" s="13"/>
      <c r="AB52" s="13"/>
      <c r="AC52" s="14"/>
      <c r="AD52" s="14"/>
      <c r="AE52" s="15"/>
      <c r="AF52" s="15"/>
      <c r="AG52" s="25" t="n">
        <f aca="false">-SUM(N52:AF52)</f>
        <v>-2233.3475</v>
      </c>
      <c r="AH52" s="28" t="n">
        <f aca="false">SUM(H52:K52)+AG52+O52</f>
        <v>0.00250000000005457</v>
      </c>
    </row>
    <row r="53" s="41" customFormat="true" ht="21.75" hidden="false" customHeight="true" outlineLevel="0" collapsed="false">
      <c r="A53" s="30" t="n">
        <v>43509</v>
      </c>
      <c r="B53" s="31"/>
      <c r="C53" s="32" t="s">
        <v>37</v>
      </c>
      <c r="D53" s="32" t="s">
        <v>38</v>
      </c>
      <c r="E53" s="32" t="s">
        <v>39</v>
      </c>
      <c r="F53" s="33" t="n">
        <v>92814</v>
      </c>
      <c r="G53" s="34" t="s">
        <v>249</v>
      </c>
      <c r="H53" s="35"/>
      <c r="I53" s="35"/>
      <c r="J53" s="35"/>
      <c r="K53" s="35" t="n">
        <v>163.34</v>
      </c>
      <c r="L53" s="36"/>
      <c r="M53" s="37" t="n">
        <f aca="false">SUM(H53:J53,K53/1.12)</f>
        <v>145.839285714286</v>
      </c>
      <c r="N53" s="37" t="n">
        <f aca="false">K53/1.12*0.12</f>
        <v>17.5007142857143</v>
      </c>
      <c r="O53" s="37" t="n">
        <f aca="false">-SUM(I53:J53,K53/1.12)*L53</f>
        <v>-0</v>
      </c>
      <c r="P53" s="37" t="n">
        <v>145.84</v>
      </c>
      <c r="Q53" s="38"/>
      <c r="R53" s="38"/>
      <c r="S53" s="38"/>
      <c r="T53" s="39"/>
      <c r="U53" s="39"/>
      <c r="V53" s="39"/>
      <c r="W53" s="39"/>
      <c r="X53" s="39"/>
      <c r="Y53" s="38"/>
      <c r="Z53" s="38"/>
      <c r="AA53" s="38"/>
      <c r="AB53" s="38"/>
      <c r="AC53" s="39"/>
      <c r="AD53" s="39"/>
      <c r="AE53" s="38"/>
      <c r="AF53" s="38"/>
      <c r="AG53" s="37" t="n">
        <f aca="false">-SUM(N53:AF53)</f>
        <v>-163.340714285714</v>
      </c>
      <c r="AH53" s="40" t="n">
        <f aca="false">SUM(H53:K53)+AG53+O53</f>
        <v>-0.000714285714281004</v>
      </c>
    </row>
    <row r="54" s="29" customFormat="true" ht="21.75" hidden="false" customHeight="true" outlineLevel="0" collapsed="false">
      <c r="A54" s="18" t="n">
        <v>43509</v>
      </c>
      <c r="B54" s="19"/>
      <c r="C54" s="62" t="s">
        <v>58</v>
      </c>
      <c r="D54" s="20"/>
      <c r="E54" s="20"/>
      <c r="F54" s="21"/>
      <c r="G54" s="44" t="s">
        <v>250</v>
      </c>
      <c r="H54" s="23" t="n">
        <v>50</v>
      </c>
      <c r="I54" s="23"/>
      <c r="J54" s="23"/>
      <c r="K54" s="23"/>
      <c r="L54" s="24"/>
      <c r="M54" s="25" t="n">
        <f aca="false">SUM(H54:J54,K54/1.12)</f>
        <v>50</v>
      </c>
      <c r="N54" s="25" t="n">
        <f aca="false">K54/1.12*0.12</f>
        <v>0</v>
      </c>
      <c r="O54" s="25" t="n">
        <f aca="false">-SUM(I54:J54,K54/1.12)*L54</f>
        <v>-0</v>
      </c>
      <c r="P54" s="25"/>
      <c r="Q54" s="26"/>
      <c r="R54" s="26"/>
      <c r="S54" s="26"/>
      <c r="T54" s="27"/>
      <c r="U54" s="27"/>
      <c r="V54" s="27"/>
      <c r="W54" s="27"/>
      <c r="X54" s="27"/>
      <c r="Y54" s="26"/>
      <c r="Z54" s="26"/>
      <c r="AA54" s="26" t="n">
        <v>50</v>
      </c>
      <c r="AB54" s="26"/>
      <c r="AC54" s="27"/>
      <c r="AD54" s="27"/>
      <c r="AE54" s="26"/>
      <c r="AF54" s="26"/>
      <c r="AG54" s="25" t="n">
        <f aca="false">-SUM(N54:AF54)</f>
        <v>-50</v>
      </c>
      <c r="AH54" s="28" t="n">
        <f aca="false">SUM(H54:K54)+AG54+O54</f>
        <v>0</v>
      </c>
    </row>
    <row r="55" s="29" customFormat="true" ht="21.75" hidden="false" customHeight="true" outlineLevel="0" collapsed="false">
      <c r="A55" s="18" t="n">
        <v>43510</v>
      </c>
      <c r="B55" s="19"/>
      <c r="C55" s="20" t="s">
        <v>45</v>
      </c>
      <c r="D55" s="20" t="s">
        <v>46</v>
      </c>
      <c r="E55" s="20" t="s">
        <v>47</v>
      </c>
      <c r="F55" s="21" t="n">
        <v>882100</v>
      </c>
      <c r="G55" s="44" t="s">
        <v>251</v>
      </c>
      <c r="H55" s="23"/>
      <c r="I55" s="23"/>
      <c r="J55" s="23"/>
      <c r="K55" s="23" t="n">
        <v>897.7</v>
      </c>
      <c r="L55" s="24"/>
      <c r="M55" s="25" t="n">
        <f aca="false">SUM(H55:J55,K55/1.12)</f>
        <v>801.517857142857</v>
      </c>
      <c r="N55" s="25" t="n">
        <f aca="false">K55/1.12*0.12</f>
        <v>96.1821428571428</v>
      </c>
      <c r="O55" s="25" t="n">
        <f aca="false">-SUM(I55:J55,K55/1.12)*L55</f>
        <v>-0</v>
      </c>
      <c r="P55" s="25" t="n">
        <v>801.52</v>
      </c>
      <c r="Q55" s="26"/>
      <c r="R55" s="26"/>
      <c r="S55" s="26"/>
      <c r="T55" s="27"/>
      <c r="U55" s="27"/>
      <c r="V55" s="27"/>
      <c r="W55" s="27"/>
      <c r="X55" s="27"/>
      <c r="Y55" s="26"/>
      <c r="Z55" s="26"/>
      <c r="AA55" s="26"/>
      <c r="AB55" s="26"/>
      <c r="AC55" s="27"/>
      <c r="AD55" s="27"/>
      <c r="AE55" s="26"/>
      <c r="AF55" s="26"/>
      <c r="AG55" s="25" t="n">
        <f aca="false">-SUM(N55:AF55)</f>
        <v>-897.702142857143</v>
      </c>
      <c r="AH55" s="28" t="n">
        <f aca="false">SUM(H55:K55)+AG55+O55</f>
        <v>-0.00214285714275775</v>
      </c>
    </row>
    <row r="56" s="29" customFormat="true" ht="21.75" hidden="false" customHeight="true" outlineLevel="0" collapsed="false">
      <c r="A56" s="18" t="n">
        <v>43510</v>
      </c>
      <c r="B56" s="19"/>
      <c r="C56" s="20" t="s">
        <v>41</v>
      </c>
      <c r="D56" s="20" t="s">
        <v>42</v>
      </c>
      <c r="E56" s="20" t="s">
        <v>43</v>
      </c>
      <c r="F56" s="21" t="n">
        <v>183104</v>
      </c>
      <c r="G56" s="44" t="s">
        <v>44</v>
      </c>
      <c r="H56" s="23"/>
      <c r="I56" s="23"/>
      <c r="J56" s="23"/>
      <c r="K56" s="23" t="n">
        <v>180</v>
      </c>
      <c r="L56" s="24"/>
      <c r="M56" s="25" t="n">
        <f aca="false">SUM(H56:J56,K56/1.12)</f>
        <v>160.714285714286</v>
      </c>
      <c r="N56" s="25" t="n">
        <f aca="false">K56/1.12*0.12</f>
        <v>19.2857142857143</v>
      </c>
      <c r="O56" s="25" t="n">
        <f aca="false">-SUM(I56:J56,K56/1.12)*L56</f>
        <v>-0</v>
      </c>
      <c r="P56" s="25"/>
      <c r="Q56" s="26" t="n">
        <v>160.71</v>
      </c>
      <c r="R56" s="26"/>
      <c r="S56" s="26"/>
      <c r="T56" s="27"/>
      <c r="U56" s="27"/>
      <c r="V56" s="27"/>
      <c r="W56" s="27"/>
      <c r="X56" s="27"/>
      <c r="Y56" s="26"/>
      <c r="Z56" s="26"/>
      <c r="AA56" s="26"/>
      <c r="AB56" s="26"/>
      <c r="AC56" s="27"/>
      <c r="AD56" s="27"/>
      <c r="AE56" s="26"/>
      <c r="AF56" s="26"/>
      <c r="AG56" s="25" t="n">
        <f aca="false">-SUM(N56:AF56)</f>
        <v>-179.995714285714</v>
      </c>
      <c r="AH56" s="28" t="n">
        <f aca="false">SUM(H56:K56)+AG56+O56</f>
        <v>0.00428571428571445</v>
      </c>
    </row>
    <row r="57" s="29" customFormat="true" ht="21.75" hidden="false" customHeight="true" outlineLevel="0" collapsed="false">
      <c r="A57" s="18" t="n">
        <v>43510</v>
      </c>
      <c r="B57" s="19"/>
      <c r="C57" s="20" t="s">
        <v>62</v>
      </c>
      <c r="D57" s="20"/>
      <c r="E57" s="20"/>
      <c r="F57" s="21"/>
      <c r="G57" s="44" t="s">
        <v>224</v>
      </c>
      <c r="H57" s="23" t="n">
        <v>40</v>
      </c>
      <c r="I57" s="23"/>
      <c r="J57" s="23"/>
      <c r="K57" s="23"/>
      <c r="L57" s="24"/>
      <c r="M57" s="25" t="n">
        <f aca="false">SUM(H57:J57,K57/1.12)</f>
        <v>40</v>
      </c>
      <c r="N57" s="25" t="n">
        <f aca="false">K57/1.12*0.12</f>
        <v>0</v>
      </c>
      <c r="O57" s="25" t="n">
        <f aca="false">-SUM(I57:J57,K57/1.12)*L57</f>
        <v>-0</v>
      </c>
      <c r="P57" s="25"/>
      <c r="Q57" s="26"/>
      <c r="R57" s="26"/>
      <c r="S57" s="26"/>
      <c r="T57" s="27"/>
      <c r="U57" s="27"/>
      <c r="V57" s="27"/>
      <c r="W57" s="27"/>
      <c r="X57" s="27"/>
      <c r="Y57" s="26"/>
      <c r="Z57" s="26"/>
      <c r="AA57" s="26" t="n">
        <v>40</v>
      </c>
      <c r="AB57" s="26"/>
      <c r="AC57" s="27"/>
      <c r="AD57" s="27"/>
      <c r="AE57" s="26"/>
      <c r="AF57" s="26"/>
      <c r="AG57" s="25" t="n">
        <f aca="false">-SUM(N57:AF57)</f>
        <v>-40</v>
      </c>
      <c r="AH57" s="28" t="n">
        <f aca="false">SUM(H57:K57)+AG57+O57</f>
        <v>0</v>
      </c>
    </row>
    <row r="58" s="29" customFormat="true" ht="21.75" hidden="false" customHeight="true" outlineLevel="0" collapsed="false">
      <c r="A58" s="18" t="n">
        <v>43510</v>
      </c>
      <c r="B58" s="19"/>
      <c r="C58" s="20" t="s">
        <v>252</v>
      </c>
      <c r="D58" s="20" t="s">
        <v>253</v>
      </c>
      <c r="E58" s="20" t="s">
        <v>254</v>
      </c>
      <c r="F58" s="21" t="n">
        <v>563</v>
      </c>
      <c r="G58" s="44" t="s">
        <v>255</v>
      </c>
      <c r="H58" s="23"/>
      <c r="I58" s="23"/>
      <c r="J58" s="23"/>
      <c r="K58" s="23" t="n">
        <v>300</v>
      </c>
      <c r="L58" s="24"/>
      <c r="M58" s="25" t="n">
        <f aca="false">SUM(H58:J58,K58/1.12)</f>
        <v>267.857142857143</v>
      </c>
      <c r="N58" s="25" t="n">
        <f aca="false">K58/1.12*0.12</f>
        <v>32.1428571428571</v>
      </c>
      <c r="O58" s="25" t="n">
        <f aca="false">-SUM(I58:J58,K58/1.12)*L58</f>
        <v>-0</v>
      </c>
      <c r="P58" s="25"/>
      <c r="Q58" s="26"/>
      <c r="R58" s="26"/>
      <c r="S58" s="26" t="n">
        <v>267.86</v>
      </c>
      <c r="T58" s="27"/>
      <c r="U58" s="27"/>
      <c r="V58" s="27"/>
      <c r="W58" s="27"/>
      <c r="X58" s="27"/>
      <c r="Y58" s="26"/>
      <c r="Z58" s="26"/>
      <c r="AA58" s="26"/>
      <c r="AB58" s="26"/>
      <c r="AC58" s="27"/>
      <c r="AD58" s="27"/>
      <c r="AE58" s="26"/>
      <c r="AF58" s="26"/>
      <c r="AG58" s="25" t="n">
        <f aca="false">-SUM(N58:AF58)</f>
        <v>-300.002857142857</v>
      </c>
      <c r="AH58" s="28" t="n">
        <f aca="false">SUM(H58:K58)+AG58+O58</f>
        <v>-0.00285714285712402</v>
      </c>
    </row>
    <row r="59" s="29" customFormat="true" ht="21.75" hidden="false" customHeight="true" outlineLevel="0" collapsed="false">
      <c r="A59" s="18" t="n">
        <v>43510</v>
      </c>
      <c r="B59" s="19"/>
      <c r="C59" s="20" t="s">
        <v>185</v>
      </c>
      <c r="D59" s="20" t="s">
        <v>106</v>
      </c>
      <c r="E59" s="20" t="s">
        <v>186</v>
      </c>
      <c r="F59" s="21" t="n">
        <v>692924</v>
      </c>
      <c r="G59" s="44" t="s">
        <v>256</v>
      </c>
      <c r="H59" s="23"/>
      <c r="I59" s="23"/>
      <c r="J59" s="23"/>
      <c r="K59" s="23" t="n">
        <v>520.25</v>
      </c>
      <c r="L59" s="24"/>
      <c r="M59" s="25" t="n">
        <f aca="false">SUM(H59:J59,K59/1.12)</f>
        <v>464.508928571429</v>
      </c>
      <c r="N59" s="25" t="n">
        <f aca="false">K59/1.12*0.12</f>
        <v>55.7410714285714</v>
      </c>
      <c r="O59" s="25" t="n">
        <f aca="false">-SUM(I59:J59,K59/1.12)*L59</f>
        <v>-0</v>
      </c>
      <c r="P59" s="25"/>
      <c r="Q59" s="26"/>
      <c r="R59" s="26"/>
      <c r="S59" s="26"/>
      <c r="T59" s="27" t="n">
        <v>464.51</v>
      </c>
      <c r="U59" s="27"/>
      <c r="V59" s="27"/>
      <c r="W59" s="27"/>
      <c r="X59" s="27"/>
      <c r="Y59" s="26"/>
      <c r="Z59" s="26"/>
      <c r="AA59" s="26"/>
      <c r="AB59" s="26"/>
      <c r="AC59" s="27"/>
      <c r="AD59" s="27"/>
      <c r="AE59" s="26"/>
      <c r="AF59" s="26"/>
      <c r="AG59" s="25" t="n">
        <f aca="false">-SUM(N59:AF59)</f>
        <v>-520.251071428571</v>
      </c>
      <c r="AH59" s="28" t="n">
        <f aca="false">SUM(H59:K59)+AG59+O59</f>
        <v>-0.00107142857143572</v>
      </c>
    </row>
    <row r="60" s="29" customFormat="true" ht="21.75" hidden="false" customHeight="true" outlineLevel="0" collapsed="false">
      <c r="A60" s="18" t="n">
        <v>43510</v>
      </c>
      <c r="B60" s="19"/>
      <c r="C60" s="20" t="s">
        <v>257</v>
      </c>
      <c r="D60" s="20" t="s">
        <v>258</v>
      </c>
      <c r="E60" s="20" t="s">
        <v>259</v>
      </c>
      <c r="F60" s="21" t="n">
        <v>171216</v>
      </c>
      <c r="G60" s="44" t="s">
        <v>260</v>
      </c>
      <c r="H60" s="23"/>
      <c r="I60" s="23"/>
      <c r="J60" s="23"/>
      <c r="K60" s="23" t="n">
        <v>199.5</v>
      </c>
      <c r="L60" s="24"/>
      <c r="M60" s="25" t="n">
        <f aca="false">SUM(H60:J60,K60/1.12)</f>
        <v>178.125</v>
      </c>
      <c r="N60" s="25" t="n">
        <f aca="false">K60/1.12*0.12</f>
        <v>21.375</v>
      </c>
      <c r="O60" s="25" t="n">
        <f aca="false">-SUM(I60:J60,K60/1.12)*L60</f>
        <v>-0</v>
      </c>
      <c r="P60" s="25"/>
      <c r="Q60" s="26"/>
      <c r="R60" s="26"/>
      <c r="S60" s="26"/>
      <c r="T60" s="27"/>
      <c r="U60" s="27"/>
      <c r="V60" s="27" t="n">
        <v>178.13</v>
      </c>
      <c r="W60" s="27"/>
      <c r="X60" s="27"/>
      <c r="Y60" s="26"/>
      <c r="Z60" s="26"/>
      <c r="AA60" s="26"/>
      <c r="AB60" s="26"/>
      <c r="AC60" s="27"/>
      <c r="AD60" s="27"/>
      <c r="AE60" s="26"/>
      <c r="AF60" s="26"/>
      <c r="AG60" s="25" t="n">
        <f aca="false">-SUM(N60:AF60)</f>
        <v>-199.505</v>
      </c>
      <c r="AH60" s="28" t="n">
        <f aca="false">SUM(H60:K60)+AG60+O60</f>
        <v>-0.00499999999999545</v>
      </c>
    </row>
    <row r="61" s="29" customFormat="true" ht="21.75" hidden="false" customHeight="true" outlineLevel="0" collapsed="false">
      <c r="A61" s="18" t="n">
        <v>43510</v>
      </c>
      <c r="B61" s="19"/>
      <c r="C61" s="20" t="s">
        <v>176</v>
      </c>
      <c r="D61" s="20"/>
      <c r="E61" s="20"/>
      <c r="F61" s="21"/>
      <c r="G61" s="44" t="s">
        <v>261</v>
      </c>
      <c r="H61" s="23" t="n">
        <v>537</v>
      </c>
      <c r="I61" s="23"/>
      <c r="J61" s="23"/>
      <c r="K61" s="23"/>
      <c r="L61" s="24"/>
      <c r="M61" s="25" t="n">
        <f aca="false">SUM(H61:J61,K61/1.12)</f>
        <v>537</v>
      </c>
      <c r="N61" s="25" t="n">
        <f aca="false">K61/1.12*0.12</f>
        <v>0</v>
      </c>
      <c r="O61" s="25" t="n">
        <f aca="false">-SUM(I61:J61,K61/1.12)*L61</f>
        <v>-0</v>
      </c>
      <c r="P61" s="25"/>
      <c r="Q61" s="26"/>
      <c r="R61" s="26"/>
      <c r="S61" s="26"/>
      <c r="T61" s="27"/>
      <c r="U61" s="27"/>
      <c r="V61" s="27"/>
      <c r="W61" s="27"/>
      <c r="X61" s="27"/>
      <c r="Y61" s="26"/>
      <c r="Z61" s="26"/>
      <c r="AA61" s="26"/>
      <c r="AB61" s="26" t="n">
        <v>537</v>
      </c>
      <c r="AC61" s="27"/>
      <c r="AD61" s="27"/>
      <c r="AE61" s="26"/>
      <c r="AF61" s="26"/>
      <c r="AG61" s="25" t="n">
        <f aca="false">-SUM(N61:AF61)</f>
        <v>-537</v>
      </c>
      <c r="AH61" s="28" t="n">
        <f aca="false">SUM(H61:K61)+AG61+O61</f>
        <v>0</v>
      </c>
    </row>
    <row r="62" s="29" customFormat="true" ht="21.75" hidden="false" customHeight="true" outlineLevel="0" collapsed="false">
      <c r="A62" s="18" t="n">
        <v>43511</v>
      </c>
      <c r="B62" s="19"/>
      <c r="C62" s="20" t="s">
        <v>37</v>
      </c>
      <c r="D62" s="20" t="s">
        <v>38</v>
      </c>
      <c r="E62" s="20" t="s">
        <v>39</v>
      </c>
      <c r="F62" s="21" t="n">
        <v>34239</v>
      </c>
      <c r="G62" s="44" t="s">
        <v>262</v>
      </c>
      <c r="H62" s="23"/>
      <c r="I62" s="23"/>
      <c r="J62" s="23"/>
      <c r="K62" s="23" t="n">
        <v>413.21</v>
      </c>
      <c r="L62" s="24"/>
      <c r="M62" s="25" t="n">
        <f aca="false">SUM(H62:J62,K62/1.12)</f>
        <v>368.9375</v>
      </c>
      <c r="N62" s="25" t="n">
        <f aca="false">K62/1.12*0.12</f>
        <v>44.2725</v>
      </c>
      <c r="O62" s="25" t="n">
        <f aca="false">-SUM(I62:J62,K62/1.12)*L62</f>
        <v>-0</v>
      </c>
      <c r="P62" s="25" t="n">
        <v>368.94</v>
      </c>
      <c r="Q62" s="26"/>
      <c r="R62" s="26"/>
      <c r="S62" s="26"/>
      <c r="T62" s="27"/>
      <c r="U62" s="27"/>
      <c r="V62" s="27"/>
      <c r="W62" s="27"/>
      <c r="X62" s="27"/>
      <c r="Y62" s="26"/>
      <c r="Z62" s="26"/>
      <c r="AA62" s="26"/>
      <c r="AB62" s="26"/>
      <c r="AC62" s="27"/>
      <c r="AD62" s="27"/>
      <c r="AE62" s="26"/>
      <c r="AF62" s="26"/>
      <c r="AG62" s="25" t="n">
        <f aca="false">-SUM(N62:AF62)</f>
        <v>-413.2125</v>
      </c>
      <c r="AH62" s="28" t="n">
        <f aca="false">SUM(H62:K62)+AG62+O62</f>
        <v>-0.00249999999999773</v>
      </c>
    </row>
    <row r="63" s="29" customFormat="true" ht="21.75" hidden="false" customHeight="true" outlineLevel="0" collapsed="false">
      <c r="A63" s="18" t="n">
        <v>43511</v>
      </c>
      <c r="B63" s="19"/>
      <c r="C63" s="20" t="s">
        <v>65</v>
      </c>
      <c r="D63" s="20" t="s">
        <v>66</v>
      </c>
      <c r="E63" s="20" t="s">
        <v>263</v>
      </c>
      <c r="F63" s="21" t="n">
        <v>20802</v>
      </c>
      <c r="G63" s="44" t="s">
        <v>68</v>
      </c>
      <c r="H63" s="23"/>
      <c r="I63" s="23"/>
      <c r="J63" s="23"/>
      <c r="K63" s="23" t="n">
        <v>1320</v>
      </c>
      <c r="L63" s="24"/>
      <c r="M63" s="25" t="n">
        <f aca="false">SUM(H63:J63,K63/1.12)</f>
        <v>1178.57142857143</v>
      </c>
      <c r="N63" s="25" t="n">
        <f aca="false">K63/1.12*0.12</f>
        <v>141.428571428571</v>
      </c>
      <c r="O63" s="25" t="n">
        <f aca="false">-SUM(I63:J63,K63/1.12)*L63</f>
        <v>-0</v>
      </c>
      <c r="P63" s="25"/>
      <c r="Q63" s="26" t="n">
        <v>1178.57</v>
      </c>
      <c r="R63" s="26"/>
      <c r="S63" s="26"/>
      <c r="T63" s="27"/>
      <c r="U63" s="27"/>
      <c r="V63" s="27"/>
      <c r="W63" s="27"/>
      <c r="X63" s="27"/>
      <c r="Y63" s="26"/>
      <c r="Z63" s="26"/>
      <c r="AA63" s="26"/>
      <c r="AB63" s="26"/>
      <c r="AC63" s="27"/>
      <c r="AD63" s="27"/>
      <c r="AE63" s="26"/>
      <c r="AF63" s="26"/>
      <c r="AG63" s="25" t="n">
        <f aca="false">-SUM(N63:AF63)</f>
        <v>-1319.99857142857</v>
      </c>
      <c r="AH63" s="28" t="n">
        <f aca="false">SUM(H63:K63)+AG63+O63</f>
        <v>0.00142857142873254</v>
      </c>
    </row>
    <row r="64" s="29" customFormat="true" ht="21.75" hidden="false" customHeight="true" outlineLevel="0" collapsed="false">
      <c r="A64" s="18" t="n">
        <v>43511</v>
      </c>
      <c r="B64" s="19"/>
      <c r="C64" s="20" t="s">
        <v>41</v>
      </c>
      <c r="D64" s="20" t="s">
        <v>42</v>
      </c>
      <c r="E64" s="20" t="s">
        <v>43</v>
      </c>
      <c r="F64" s="21" t="n">
        <v>183149</v>
      </c>
      <c r="G64" s="44" t="s">
        <v>44</v>
      </c>
      <c r="H64" s="23"/>
      <c r="I64" s="23"/>
      <c r="J64" s="23"/>
      <c r="K64" s="23" t="n">
        <v>180</v>
      </c>
      <c r="L64" s="24"/>
      <c r="M64" s="25" t="n">
        <f aca="false">SUM(H64:J64,K64/1.12)</f>
        <v>160.714285714286</v>
      </c>
      <c r="N64" s="25" t="n">
        <f aca="false">K64/1.12*0.12</f>
        <v>19.2857142857143</v>
      </c>
      <c r="O64" s="25" t="n">
        <f aca="false">-SUM(I64:J64,K64/1.12)*L64</f>
        <v>-0</v>
      </c>
      <c r="P64" s="25"/>
      <c r="Q64" s="26" t="n">
        <v>160.71</v>
      </c>
      <c r="R64" s="26"/>
      <c r="S64" s="26"/>
      <c r="T64" s="27"/>
      <c r="U64" s="27"/>
      <c r="V64" s="27"/>
      <c r="W64" s="27"/>
      <c r="X64" s="27"/>
      <c r="Y64" s="26"/>
      <c r="Z64" s="26"/>
      <c r="AA64" s="26"/>
      <c r="AB64" s="26"/>
      <c r="AC64" s="27"/>
      <c r="AD64" s="27"/>
      <c r="AE64" s="26"/>
      <c r="AF64" s="26"/>
      <c r="AG64" s="25" t="n">
        <f aca="false">-SUM(N64:AF64)</f>
        <v>-179.995714285714</v>
      </c>
      <c r="AH64" s="28" t="n">
        <f aca="false">SUM(H64:K64)+AG64+O64</f>
        <v>0.00428571428571445</v>
      </c>
    </row>
    <row r="65" s="29" customFormat="true" ht="21.75" hidden="false" customHeight="true" outlineLevel="0" collapsed="false">
      <c r="A65" s="18" t="n">
        <v>43511</v>
      </c>
      <c r="B65" s="19"/>
      <c r="C65" s="20" t="s">
        <v>45</v>
      </c>
      <c r="D65" s="20" t="s">
        <v>46</v>
      </c>
      <c r="E65" s="20" t="s">
        <v>47</v>
      </c>
      <c r="F65" s="21" t="n">
        <v>72572</v>
      </c>
      <c r="G65" s="44" t="s">
        <v>264</v>
      </c>
      <c r="H65" s="23"/>
      <c r="I65" s="23"/>
      <c r="J65" s="23"/>
      <c r="K65" s="23" t="n">
        <v>1142.6</v>
      </c>
      <c r="L65" s="24"/>
      <c r="M65" s="25" t="n">
        <f aca="false">SUM(H65:J65,K65/1.12)</f>
        <v>1020.17857142857</v>
      </c>
      <c r="N65" s="25" t="n">
        <f aca="false">K65/1.12*0.12</f>
        <v>122.421428571429</v>
      </c>
      <c r="O65" s="25" t="n">
        <f aca="false">-SUM(I65:J65,K65/1.12)*L65</f>
        <v>-0</v>
      </c>
      <c r="P65" s="25"/>
      <c r="Q65" s="26"/>
      <c r="R65" s="26"/>
      <c r="S65" s="26"/>
      <c r="T65" s="27"/>
      <c r="U65" s="27"/>
      <c r="V65" s="27"/>
      <c r="W65" s="27"/>
      <c r="X65" s="27" t="n">
        <v>1020.18</v>
      </c>
      <c r="Y65" s="26"/>
      <c r="Z65" s="26"/>
      <c r="AA65" s="26"/>
      <c r="AB65" s="26"/>
      <c r="AC65" s="27"/>
      <c r="AD65" s="27"/>
      <c r="AE65" s="26"/>
      <c r="AF65" s="26"/>
      <c r="AG65" s="25" t="n">
        <f aca="false">-SUM(N65:AF65)</f>
        <v>-1142.60142857143</v>
      </c>
      <c r="AH65" s="28" t="n">
        <f aca="false">SUM(H65:K65)+AG65+O65</f>
        <v>-0.00142857142850517</v>
      </c>
    </row>
    <row r="66" s="29" customFormat="true" ht="21.75" hidden="false" customHeight="true" outlineLevel="0" collapsed="false">
      <c r="A66" s="18" t="n">
        <v>43511</v>
      </c>
      <c r="B66" s="19"/>
      <c r="C66" s="20" t="s">
        <v>185</v>
      </c>
      <c r="D66" s="20" t="s">
        <v>106</v>
      </c>
      <c r="E66" s="20" t="s">
        <v>186</v>
      </c>
      <c r="F66" s="21" t="n">
        <v>625960</v>
      </c>
      <c r="G66" s="44" t="s">
        <v>265</v>
      </c>
      <c r="H66" s="23"/>
      <c r="I66" s="23"/>
      <c r="J66" s="23"/>
      <c r="K66" s="23" t="n">
        <v>78</v>
      </c>
      <c r="L66" s="24"/>
      <c r="M66" s="25" t="n">
        <f aca="false">SUM(H66:J66,K66/1.12)</f>
        <v>69.6428571428571</v>
      </c>
      <c r="N66" s="25" t="n">
        <f aca="false">K66/1.12*0.12</f>
        <v>8.35714285714286</v>
      </c>
      <c r="O66" s="25" t="n">
        <f aca="false">-SUM(I66:J66,K66/1.12)*L66</f>
        <v>-0</v>
      </c>
      <c r="P66" s="25"/>
      <c r="Q66" s="26"/>
      <c r="R66" s="26"/>
      <c r="S66" s="26"/>
      <c r="T66" s="27"/>
      <c r="U66" s="27"/>
      <c r="V66" s="27" t="n">
        <v>69.64</v>
      </c>
      <c r="W66" s="27"/>
      <c r="X66" s="27"/>
      <c r="Y66" s="26"/>
      <c r="Z66" s="26"/>
      <c r="AA66" s="26"/>
      <c r="AB66" s="26"/>
      <c r="AC66" s="27"/>
      <c r="AD66" s="27"/>
      <c r="AE66" s="26"/>
      <c r="AF66" s="26"/>
      <c r="AG66" s="25" t="n">
        <f aca="false">-SUM(N66:AF66)</f>
        <v>-77.9971428571429</v>
      </c>
      <c r="AH66" s="28" t="n">
        <f aca="false">SUM(H66:K66)+AG66+O66</f>
        <v>0.00285714285713823</v>
      </c>
    </row>
    <row r="67" s="29" customFormat="true" ht="21.75" hidden="false" customHeight="true" outlineLevel="0" collapsed="false">
      <c r="A67" s="18" t="n">
        <v>43511</v>
      </c>
      <c r="B67" s="19"/>
      <c r="C67" s="20" t="s">
        <v>157</v>
      </c>
      <c r="D67" s="20"/>
      <c r="E67" s="20"/>
      <c r="F67" s="21"/>
      <c r="G67" s="44" t="s">
        <v>266</v>
      </c>
      <c r="H67" s="23" t="n">
        <v>100</v>
      </c>
      <c r="I67" s="23"/>
      <c r="J67" s="23"/>
      <c r="K67" s="23"/>
      <c r="L67" s="24"/>
      <c r="M67" s="25" t="n">
        <f aca="false">SUM(H67:J67,K67/1.12)</f>
        <v>100</v>
      </c>
      <c r="N67" s="25" t="n">
        <f aca="false">K67/1.12*0.12</f>
        <v>0</v>
      </c>
      <c r="O67" s="25" t="n">
        <f aca="false">-SUM(I67:J67,K67/1.12)*L67</f>
        <v>-0</v>
      </c>
      <c r="P67" s="25"/>
      <c r="Q67" s="26"/>
      <c r="R67" s="26"/>
      <c r="S67" s="26"/>
      <c r="T67" s="27"/>
      <c r="U67" s="27"/>
      <c r="V67" s="27"/>
      <c r="W67" s="27"/>
      <c r="X67" s="27"/>
      <c r="Y67" s="26"/>
      <c r="Z67" s="26"/>
      <c r="AA67" s="26" t="n">
        <v>100</v>
      </c>
      <c r="AB67" s="26"/>
      <c r="AC67" s="27"/>
      <c r="AD67" s="27"/>
      <c r="AE67" s="26"/>
      <c r="AF67" s="26"/>
      <c r="AG67" s="25" t="n">
        <f aca="false">-SUM(N67:AF67)</f>
        <v>-100</v>
      </c>
      <c r="AH67" s="28" t="n">
        <f aca="false">SUM(H67:K67)+AG67+O67</f>
        <v>0</v>
      </c>
    </row>
    <row r="68" s="29" customFormat="true" ht="21.75" hidden="false" customHeight="true" outlineLevel="0" collapsed="false">
      <c r="A68" s="18" t="n">
        <v>43511</v>
      </c>
      <c r="B68" s="19"/>
      <c r="C68" s="20" t="s">
        <v>58</v>
      </c>
      <c r="D68" s="20"/>
      <c r="E68" s="20"/>
      <c r="F68" s="21"/>
      <c r="G68" s="44" t="s">
        <v>267</v>
      </c>
      <c r="H68" s="23" t="n">
        <v>50</v>
      </c>
      <c r="I68" s="23"/>
      <c r="J68" s="23"/>
      <c r="K68" s="23"/>
      <c r="L68" s="24"/>
      <c r="M68" s="25" t="n">
        <f aca="false">SUM(H68:J68,K68/1.12)</f>
        <v>50</v>
      </c>
      <c r="N68" s="25" t="n">
        <f aca="false">K68/1.12*0.12</f>
        <v>0</v>
      </c>
      <c r="O68" s="25" t="n">
        <f aca="false">-SUM(I68:J68,K68/1.12)*L68</f>
        <v>-0</v>
      </c>
      <c r="P68" s="25"/>
      <c r="Q68" s="26"/>
      <c r="R68" s="26"/>
      <c r="S68" s="26"/>
      <c r="T68" s="27"/>
      <c r="U68" s="27"/>
      <c r="V68" s="27"/>
      <c r="W68" s="27"/>
      <c r="X68" s="27"/>
      <c r="Y68" s="26"/>
      <c r="Z68" s="26"/>
      <c r="AA68" s="26" t="n">
        <v>50</v>
      </c>
      <c r="AB68" s="26"/>
      <c r="AC68" s="27"/>
      <c r="AD68" s="27"/>
      <c r="AE68" s="26"/>
      <c r="AF68" s="26"/>
      <c r="AG68" s="25" t="n">
        <f aca="false">-SUM(N68:AF68)</f>
        <v>-50</v>
      </c>
      <c r="AH68" s="28" t="n">
        <f aca="false">SUM(H68:K68)+AG68+O68</f>
        <v>0</v>
      </c>
    </row>
    <row r="69" s="29" customFormat="true" ht="21.75" hidden="false" customHeight="true" outlineLevel="0" collapsed="false">
      <c r="A69" s="18" t="n">
        <v>43511</v>
      </c>
      <c r="B69" s="19"/>
      <c r="C69" s="20" t="s">
        <v>37</v>
      </c>
      <c r="D69" s="20" t="s">
        <v>38</v>
      </c>
      <c r="E69" s="20" t="s">
        <v>39</v>
      </c>
      <c r="F69" s="21" t="n">
        <v>34249</v>
      </c>
      <c r="G69" s="44" t="s">
        <v>268</v>
      </c>
      <c r="H69" s="23"/>
      <c r="I69" s="23"/>
      <c r="J69" s="23"/>
      <c r="K69" s="23" t="n">
        <v>398</v>
      </c>
      <c r="L69" s="24"/>
      <c r="M69" s="25" t="n">
        <f aca="false">SUM(H69:J69,K69/1.12)</f>
        <v>355.357142857143</v>
      </c>
      <c r="N69" s="25" t="n">
        <f aca="false">K69/1.12*0.12</f>
        <v>42.6428571428571</v>
      </c>
      <c r="O69" s="25" t="n">
        <f aca="false">-SUM(I69:J69,K69/1.12)*L69</f>
        <v>-0</v>
      </c>
      <c r="P69" s="25"/>
      <c r="Q69" s="26" t="n">
        <v>355.36</v>
      </c>
      <c r="R69" s="26"/>
      <c r="S69" s="26"/>
      <c r="T69" s="27"/>
      <c r="U69" s="27"/>
      <c r="V69" s="27"/>
      <c r="W69" s="27"/>
      <c r="X69" s="27"/>
      <c r="Y69" s="26"/>
      <c r="Z69" s="26"/>
      <c r="AA69" s="26"/>
      <c r="AB69" s="26"/>
      <c r="AC69" s="27"/>
      <c r="AD69" s="27"/>
      <c r="AE69" s="26"/>
      <c r="AF69" s="26"/>
      <c r="AG69" s="25" t="n">
        <f aca="false">-SUM(N69:AF69)</f>
        <v>-398.002857142857</v>
      </c>
      <c r="AH69" s="28" t="n">
        <f aca="false">SUM(H69:K69)+AG69+O69</f>
        <v>-0.00285714285712402</v>
      </c>
    </row>
    <row r="70" s="29" customFormat="true" ht="21.75" hidden="false" customHeight="true" outlineLevel="0" collapsed="false">
      <c r="A70" s="18" t="n">
        <v>43511</v>
      </c>
      <c r="B70" s="19"/>
      <c r="C70" s="20" t="s">
        <v>269</v>
      </c>
      <c r="D70" s="20"/>
      <c r="E70" s="20"/>
      <c r="F70" s="21"/>
      <c r="G70" s="44" t="s">
        <v>270</v>
      </c>
      <c r="H70" s="23" t="n">
        <v>1074</v>
      </c>
      <c r="I70" s="23"/>
      <c r="J70" s="23"/>
      <c r="K70" s="23"/>
      <c r="L70" s="24"/>
      <c r="M70" s="25" t="n">
        <f aca="false">SUM(H70:J70,K70/1.12)</f>
        <v>1074</v>
      </c>
      <c r="N70" s="25" t="n">
        <f aca="false">K70/1.12*0.12</f>
        <v>0</v>
      </c>
      <c r="O70" s="25" t="n">
        <f aca="false">-SUM(I70:J70,K70/1.12)*L70</f>
        <v>-0</v>
      </c>
      <c r="P70" s="25"/>
      <c r="Q70" s="26"/>
      <c r="R70" s="26"/>
      <c r="S70" s="26"/>
      <c r="T70" s="27"/>
      <c r="U70" s="27"/>
      <c r="V70" s="27"/>
      <c r="W70" s="27"/>
      <c r="X70" s="27"/>
      <c r="Y70" s="26"/>
      <c r="Z70" s="26"/>
      <c r="AA70" s="26"/>
      <c r="AB70" s="26" t="n">
        <v>1074</v>
      </c>
      <c r="AC70" s="27"/>
      <c r="AD70" s="27"/>
      <c r="AE70" s="26"/>
      <c r="AF70" s="26"/>
      <c r="AG70" s="25" t="n">
        <f aca="false">-SUM(N70:AF70)</f>
        <v>-1074</v>
      </c>
      <c r="AH70" s="28" t="n">
        <f aca="false">SUM(H70:K70)+AG70+O70</f>
        <v>0</v>
      </c>
    </row>
    <row r="71" s="29" customFormat="true" ht="21.75" hidden="false" customHeight="true" outlineLevel="0" collapsed="false">
      <c r="A71" s="18" t="n">
        <v>43512</v>
      </c>
      <c r="B71" s="19"/>
      <c r="C71" s="20" t="s">
        <v>45</v>
      </c>
      <c r="D71" s="20" t="s">
        <v>46</v>
      </c>
      <c r="E71" s="20" t="s">
        <v>47</v>
      </c>
      <c r="F71" s="21" t="n">
        <v>113376</v>
      </c>
      <c r="G71" s="44" t="s">
        <v>271</v>
      </c>
      <c r="H71" s="23"/>
      <c r="I71" s="23"/>
      <c r="J71" s="23" t="n">
        <v>437.7</v>
      </c>
      <c r="K71" s="23"/>
      <c r="L71" s="24"/>
      <c r="M71" s="25" t="n">
        <f aca="false">SUM(H71:J71,K71/1.12)</f>
        <v>437.7</v>
      </c>
      <c r="N71" s="25" t="n">
        <f aca="false">K71/1.12*0.12</f>
        <v>0</v>
      </c>
      <c r="O71" s="25" t="n">
        <f aca="false">-SUM(I71:J71,K71/1.12)*L71</f>
        <v>-0</v>
      </c>
      <c r="P71" s="25" t="n">
        <v>437.7</v>
      </c>
      <c r="Q71" s="26"/>
      <c r="R71" s="26"/>
      <c r="S71" s="26"/>
      <c r="T71" s="27"/>
      <c r="U71" s="27"/>
      <c r="V71" s="27"/>
      <c r="W71" s="27"/>
      <c r="X71" s="27"/>
      <c r="Y71" s="26"/>
      <c r="Z71" s="26"/>
      <c r="AA71" s="26"/>
      <c r="AB71" s="26"/>
      <c r="AC71" s="27"/>
      <c r="AD71" s="27"/>
      <c r="AE71" s="26"/>
      <c r="AF71" s="26"/>
      <c r="AG71" s="25" t="n">
        <f aca="false">-SUM(N71:AF71)</f>
        <v>-437.7</v>
      </c>
      <c r="AH71" s="28" t="n">
        <f aca="false">SUM(H71:K71)+AG71+O71</f>
        <v>0</v>
      </c>
    </row>
    <row r="72" s="29" customFormat="true" ht="21.75" hidden="false" customHeight="true" outlineLevel="0" collapsed="false">
      <c r="A72" s="18" t="n">
        <v>43512</v>
      </c>
      <c r="B72" s="19"/>
      <c r="C72" s="20" t="s">
        <v>45</v>
      </c>
      <c r="D72" s="20" t="s">
        <v>46</v>
      </c>
      <c r="E72" s="20" t="s">
        <v>47</v>
      </c>
      <c r="F72" s="21" t="n">
        <v>113376</v>
      </c>
      <c r="G72" s="44" t="s">
        <v>272</v>
      </c>
      <c r="H72" s="23"/>
      <c r="I72" s="23"/>
      <c r="J72" s="23"/>
      <c r="K72" s="23" t="n">
        <f aca="false">221.43+26.57</f>
        <v>248</v>
      </c>
      <c r="L72" s="24"/>
      <c r="M72" s="25" t="n">
        <f aca="false">SUM(H72:J72,K72/1.12)</f>
        <v>221.428571428571</v>
      </c>
      <c r="N72" s="25" t="n">
        <f aca="false">K72/1.12*0.12</f>
        <v>26.5714285714286</v>
      </c>
      <c r="O72" s="25" t="n">
        <f aca="false">-SUM(I72:J72,K72/1.12)*L72</f>
        <v>-0</v>
      </c>
      <c r="P72" s="25" t="n">
        <v>221.43</v>
      </c>
      <c r="Q72" s="26"/>
      <c r="R72" s="26"/>
      <c r="S72" s="26"/>
      <c r="T72" s="27"/>
      <c r="U72" s="27"/>
      <c r="V72" s="27"/>
      <c r="W72" s="27"/>
      <c r="X72" s="27"/>
      <c r="Y72" s="26"/>
      <c r="Z72" s="26"/>
      <c r="AA72" s="26"/>
      <c r="AB72" s="26"/>
      <c r="AC72" s="27"/>
      <c r="AD72" s="27"/>
      <c r="AE72" s="26"/>
      <c r="AF72" s="26"/>
      <c r="AG72" s="25" t="n">
        <f aca="false">-SUM(N72:AF72)</f>
        <v>-248.001428571429</v>
      </c>
      <c r="AH72" s="28" t="n">
        <f aca="false">SUM(H72:K72)+AG72+O72</f>
        <v>-0.00142857142856201</v>
      </c>
    </row>
    <row r="73" s="29" customFormat="true" ht="21.75" hidden="false" customHeight="true" outlineLevel="0" collapsed="false">
      <c r="A73" s="18" t="n">
        <v>43512</v>
      </c>
      <c r="B73" s="19"/>
      <c r="C73" s="20" t="s">
        <v>37</v>
      </c>
      <c r="D73" s="20" t="s">
        <v>38</v>
      </c>
      <c r="E73" s="20" t="s">
        <v>39</v>
      </c>
      <c r="F73" s="21" t="n">
        <v>34251</v>
      </c>
      <c r="G73" s="44" t="s">
        <v>273</v>
      </c>
      <c r="H73" s="23"/>
      <c r="I73" s="23"/>
      <c r="J73" s="23"/>
      <c r="K73" s="23" t="n">
        <v>264</v>
      </c>
      <c r="L73" s="24"/>
      <c r="M73" s="25" t="n">
        <f aca="false">SUM(H73:J73,K73/1.12)</f>
        <v>235.714285714286</v>
      </c>
      <c r="N73" s="25" t="n">
        <f aca="false">K73/1.12*0.12</f>
        <v>28.2857142857143</v>
      </c>
      <c r="O73" s="25" t="n">
        <f aca="false">-SUM(I73:J73,K73/1.12)*L73</f>
        <v>-0</v>
      </c>
      <c r="P73" s="25"/>
      <c r="Q73" s="26" t="n">
        <v>235.71</v>
      </c>
      <c r="R73" s="26"/>
      <c r="S73" s="26"/>
      <c r="T73" s="27"/>
      <c r="U73" s="27"/>
      <c r="V73" s="27"/>
      <c r="W73" s="27"/>
      <c r="X73" s="27"/>
      <c r="Y73" s="26"/>
      <c r="Z73" s="26"/>
      <c r="AA73" s="26"/>
      <c r="AB73" s="26"/>
      <c r="AC73" s="27"/>
      <c r="AD73" s="27"/>
      <c r="AE73" s="26"/>
      <c r="AF73" s="26"/>
      <c r="AG73" s="25" t="n">
        <f aca="false">-SUM(N73:AF73)</f>
        <v>-263.995714285714</v>
      </c>
      <c r="AH73" s="28" t="n">
        <f aca="false">SUM(H73:K73)+AG73+O73</f>
        <v>0.00428571428568603</v>
      </c>
    </row>
    <row r="74" s="29" customFormat="true" ht="21.75" hidden="false" customHeight="true" outlineLevel="0" collapsed="false">
      <c r="A74" s="18" t="n">
        <v>43512</v>
      </c>
      <c r="B74" s="19"/>
      <c r="C74" s="20" t="s">
        <v>37</v>
      </c>
      <c r="D74" s="20" t="s">
        <v>38</v>
      </c>
      <c r="E74" s="20" t="s">
        <v>39</v>
      </c>
      <c r="F74" s="21" t="n">
        <v>34250</v>
      </c>
      <c r="G74" s="44" t="s">
        <v>274</v>
      </c>
      <c r="H74" s="23"/>
      <c r="I74" s="23"/>
      <c r="J74" s="23"/>
      <c r="K74" s="23" t="n">
        <v>138</v>
      </c>
      <c r="L74" s="24"/>
      <c r="M74" s="25" t="n">
        <f aca="false">SUM(H74:J74,K74/1.12)</f>
        <v>123.214285714286</v>
      </c>
      <c r="N74" s="25" t="n">
        <f aca="false">K74/1.12*0.12</f>
        <v>14.7857142857143</v>
      </c>
      <c r="O74" s="25" t="n">
        <f aca="false">-SUM(I74:J74,K74/1.12)*L74</f>
        <v>-0</v>
      </c>
      <c r="P74" s="25"/>
      <c r="Q74" s="26" t="n">
        <v>123.21</v>
      </c>
      <c r="R74" s="26"/>
      <c r="S74" s="26"/>
      <c r="T74" s="27"/>
      <c r="U74" s="27"/>
      <c r="V74" s="27"/>
      <c r="W74" s="27"/>
      <c r="X74" s="27"/>
      <c r="Y74" s="26"/>
      <c r="Z74" s="26"/>
      <c r="AA74" s="26"/>
      <c r="AB74" s="26"/>
      <c r="AC74" s="27"/>
      <c r="AD74" s="27"/>
      <c r="AE74" s="26"/>
      <c r="AF74" s="26"/>
      <c r="AG74" s="25" t="n">
        <f aca="false">-SUM(N74:AF74)</f>
        <v>-137.995714285714</v>
      </c>
      <c r="AH74" s="28" t="n">
        <f aca="false">SUM(H74:K74)+AG74+O74</f>
        <v>0.00428571428571445</v>
      </c>
    </row>
    <row r="75" s="29" customFormat="true" ht="21.75" hidden="false" customHeight="true" outlineLevel="0" collapsed="false">
      <c r="A75" s="18" t="n">
        <v>43512</v>
      </c>
      <c r="B75" s="19"/>
      <c r="C75" s="20" t="s">
        <v>37</v>
      </c>
      <c r="D75" s="20" t="s">
        <v>38</v>
      </c>
      <c r="E75" s="20" t="s">
        <v>39</v>
      </c>
      <c r="F75" s="21" t="n">
        <v>34252</v>
      </c>
      <c r="G75" s="44" t="s">
        <v>275</v>
      </c>
      <c r="H75" s="23"/>
      <c r="I75" s="23"/>
      <c r="J75" s="23"/>
      <c r="K75" s="23" t="n">
        <v>135.92</v>
      </c>
      <c r="L75" s="24"/>
      <c r="M75" s="25" t="n">
        <f aca="false">SUM(H75:J75,K75/1.12)</f>
        <v>121.357142857143</v>
      </c>
      <c r="N75" s="25" t="n">
        <f aca="false">K75/1.12*0.12</f>
        <v>14.5628571428571</v>
      </c>
      <c r="O75" s="25" t="n">
        <f aca="false">-SUM(I75:J75,K75/1.12)*L75</f>
        <v>-0</v>
      </c>
      <c r="P75" s="25" t="n">
        <v>121.36</v>
      </c>
      <c r="Q75" s="26"/>
      <c r="R75" s="26"/>
      <c r="S75" s="26"/>
      <c r="T75" s="27"/>
      <c r="U75" s="27"/>
      <c r="V75" s="27"/>
      <c r="W75" s="27"/>
      <c r="X75" s="27"/>
      <c r="Y75" s="26"/>
      <c r="Z75" s="26"/>
      <c r="AA75" s="26"/>
      <c r="AB75" s="26"/>
      <c r="AC75" s="27"/>
      <c r="AD75" s="27"/>
      <c r="AE75" s="26"/>
      <c r="AF75" s="26"/>
      <c r="AG75" s="25" t="n">
        <f aca="false">-SUM(N75:AF75)</f>
        <v>-135.922857142857</v>
      </c>
      <c r="AH75" s="28" t="n">
        <f aca="false">SUM(H75:K75)+AG75+O75</f>
        <v>-0.00285714285715244</v>
      </c>
    </row>
    <row r="76" s="29" customFormat="true" ht="21.75" hidden="false" customHeight="true" outlineLevel="0" collapsed="false">
      <c r="A76" s="18" t="n">
        <v>43512</v>
      </c>
      <c r="B76" s="19"/>
      <c r="C76" s="20" t="s">
        <v>37</v>
      </c>
      <c r="D76" s="20" t="s">
        <v>38</v>
      </c>
      <c r="E76" s="20" t="s">
        <v>39</v>
      </c>
      <c r="F76" s="21" t="n">
        <v>43239</v>
      </c>
      <c r="G76" s="44" t="s">
        <v>268</v>
      </c>
      <c r="H76" s="23"/>
      <c r="I76" s="23"/>
      <c r="J76" s="23"/>
      <c r="K76" s="23" t="n">
        <v>199</v>
      </c>
      <c r="L76" s="24"/>
      <c r="M76" s="25" t="n">
        <f aca="false">SUM(H76:J76,K76/1.12)</f>
        <v>177.678571428571</v>
      </c>
      <c r="N76" s="25" t="n">
        <f aca="false">K76/1.12*0.12</f>
        <v>21.3214285714286</v>
      </c>
      <c r="O76" s="25" t="n">
        <f aca="false">-SUM(I76:J76,K76/1.12)*L76</f>
        <v>-0</v>
      </c>
      <c r="P76" s="25"/>
      <c r="Q76" s="26" t="n">
        <v>177.68</v>
      </c>
      <c r="R76" s="26"/>
      <c r="S76" s="26"/>
      <c r="T76" s="27"/>
      <c r="U76" s="27"/>
      <c r="V76" s="27"/>
      <c r="W76" s="27"/>
      <c r="X76" s="27"/>
      <c r="Y76" s="26"/>
      <c r="Z76" s="26"/>
      <c r="AA76" s="26"/>
      <c r="AB76" s="26"/>
      <c r="AC76" s="27"/>
      <c r="AD76" s="27"/>
      <c r="AE76" s="26"/>
      <c r="AF76" s="26"/>
      <c r="AG76" s="25" t="n">
        <f aca="false">-SUM(N76:AF76)</f>
        <v>-199.001428571429</v>
      </c>
      <c r="AH76" s="28" t="n">
        <f aca="false">SUM(H76:K76)+AG76+O76</f>
        <v>-0.00142857142856201</v>
      </c>
    </row>
    <row r="77" s="29" customFormat="true" ht="21.75" hidden="false" customHeight="true" outlineLevel="0" collapsed="false">
      <c r="A77" s="18" t="n">
        <v>43512</v>
      </c>
      <c r="B77" s="19"/>
      <c r="C77" s="20" t="s">
        <v>80</v>
      </c>
      <c r="D77" s="20" t="s">
        <v>181</v>
      </c>
      <c r="E77" s="20" t="s">
        <v>276</v>
      </c>
      <c r="F77" s="21" t="n">
        <v>1736</v>
      </c>
      <c r="G77" s="44" t="s">
        <v>277</v>
      </c>
      <c r="H77" s="23"/>
      <c r="I77" s="23"/>
      <c r="J77" s="23"/>
      <c r="K77" s="23" t="n">
        <v>144.69</v>
      </c>
      <c r="L77" s="24"/>
      <c r="M77" s="25" t="n">
        <f aca="false">SUM(H77:J77,K77/1.12)</f>
        <v>129.1875</v>
      </c>
      <c r="N77" s="25" t="n">
        <f aca="false">K77/1.12*0.12</f>
        <v>15.5025</v>
      </c>
      <c r="O77" s="25" t="n">
        <f aca="false">-SUM(I77:J77,K77/1.12)*L77</f>
        <v>-0</v>
      </c>
      <c r="P77" s="25" t="n">
        <v>129.19</v>
      </c>
      <c r="Q77" s="26"/>
      <c r="R77" s="26"/>
      <c r="S77" s="26"/>
      <c r="T77" s="27"/>
      <c r="U77" s="27"/>
      <c r="V77" s="27"/>
      <c r="W77" s="27"/>
      <c r="X77" s="27"/>
      <c r="Y77" s="26"/>
      <c r="Z77" s="26"/>
      <c r="AA77" s="26"/>
      <c r="AB77" s="26"/>
      <c r="AC77" s="27"/>
      <c r="AD77" s="27"/>
      <c r="AE77" s="26"/>
      <c r="AF77" s="26"/>
      <c r="AG77" s="25" t="n">
        <f aca="false">-SUM(N77:AF77)</f>
        <v>-144.6925</v>
      </c>
      <c r="AH77" s="28" t="n">
        <f aca="false">SUM(H77:K77)+AG77+O77</f>
        <v>-0.00249999999999773</v>
      </c>
    </row>
    <row r="78" s="29" customFormat="true" ht="21.75" hidden="false" customHeight="true" outlineLevel="0" collapsed="false">
      <c r="A78" s="18" t="n">
        <v>43512</v>
      </c>
      <c r="B78" s="19"/>
      <c r="C78" s="20" t="s">
        <v>176</v>
      </c>
      <c r="D78" s="20"/>
      <c r="E78" s="20"/>
      <c r="F78" s="21"/>
      <c r="G78" s="44" t="s">
        <v>261</v>
      </c>
      <c r="H78" s="23" t="n">
        <v>537</v>
      </c>
      <c r="I78" s="23"/>
      <c r="J78" s="23"/>
      <c r="K78" s="23"/>
      <c r="L78" s="24"/>
      <c r="M78" s="25" t="n">
        <f aca="false">SUM(H78:J78,K78/1.12)</f>
        <v>537</v>
      </c>
      <c r="N78" s="25" t="n">
        <f aca="false">K78/1.12*0.12</f>
        <v>0</v>
      </c>
      <c r="O78" s="25" t="n">
        <f aca="false">-SUM(I78:J78,K78/1.12)*L78</f>
        <v>-0</v>
      </c>
      <c r="P78" s="25"/>
      <c r="Q78" s="26"/>
      <c r="R78" s="26"/>
      <c r="S78" s="26"/>
      <c r="T78" s="27"/>
      <c r="U78" s="27"/>
      <c r="V78" s="27"/>
      <c r="W78" s="27"/>
      <c r="X78" s="27"/>
      <c r="Y78" s="26"/>
      <c r="Z78" s="26"/>
      <c r="AA78" s="26"/>
      <c r="AB78" s="26" t="n">
        <v>537</v>
      </c>
      <c r="AC78" s="27"/>
      <c r="AD78" s="27"/>
      <c r="AE78" s="26"/>
      <c r="AF78" s="26"/>
      <c r="AG78" s="25" t="n">
        <f aca="false">-SUM(N78:AF78)</f>
        <v>-537</v>
      </c>
      <c r="AH78" s="28" t="n">
        <f aca="false">SUM(H78:K78)+AG78+O78</f>
        <v>0</v>
      </c>
    </row>
    <row r="79" s="29" customFormat="true" ht="21.75" hidden="false" customHeight="true" outlineLevel="0" collapsed="false">
      <c r="A79" s="18" t="n">
        <v>43512</v>
      </c>
      <c r="B79" s="19"/>
      <c r="C79" s="20" t="s">
        <v>278</v>
      </c>
      <c r="D79" s="20"/>
      <c r="E79" s="20"/>
      <c r="F79" s="21"/>
      <c r="G79" s="44" t="s">
        <v>261</v>
      </c>
      <c r="H79" s="23" t="n">
        <v>537</v>
      </c>
      <c r="I79" s="23"/>
      <c r="J79" s="23"/>
      <c r="K79" s="23"/>
      <c r="L79" s="24"/>
      <c r="M79" s="25" t="n">
        <f aca="false">SUM(H79:J79,K79/1.12)</f>
        <v>537</v>
      </c>
      <c r="N79" s="25" t="n">
        <f aca="false">K79/1.12*0.12</f>
        <v>0</v>
      </c>
      <c r="O79" s="25" t="n">
        <f aca="false">-SUM(I79:J79,K79/1.12)*L79</f>
        <v>-0</v>
      </c>
      <c r="P79" s="25"/>
      <c r="Q79" s="26"/>
      <c r="R79" s="26"/>
      <c r="S79" s="26"/>
      <c r="T79" s="27"/>
      <c r="U79" s="27"/>
      <c r="V79" s="27"/>
      <c r="W79" s="27"/>
      <c r="X79" s="27"/>
      <c r="Y79" s="26"/>
      <c r="Z79" s="26"/>
      <c r="AA79" s="26"/>
      <c r="AB79" s="26" t="n">
        <v>537</v>
      </c>
      <c r="AC79" s="27"/>
      <c r="AD79" s="27"/>
      <c r="AE79" s="26"/>
      <c r="AF79" s="26"/>
      <c r="AG79" s="25" t="n">
        <f aca="false">-SUM(N79:AF79)</f>
        <v>-537</v>
      </c>
      <c r="AH79" s="28" t="n">
        <f aca="false">SUM(H79:K79)+AG79+O79</f>
        <v>0</v>
      </c>
    </row>
    <row r="80" s="29" customFormat="true" ht="21.75" hidden="false" customHeight="true" outlineLevel="0" collapsed="false">
      <c r="A80" s="18" t="n">
        <v>43512</v>
      </c>
      <c r="B80" s="19"/>
      <c r="C80" s="20" t="s">
        <v>41</v>
      </c>
      <c r="D80" s="20" t="s">
        <v>42</v>
      </c>
      <c r="E80" s="20" t="s">
        <v>43</v>
      </c>
      <c r="F80" s="21" t="n">
        <v>182637</v>
      </c>
      <c r="G80" s="44" t="s">
        <v>44</v>
      </c>
      <c r="H80" s="23"/>
      <c r="I80" s="23"/>
      <c r="J80" s="23"/>
      <c r="K80" s="23" t="n">
        <v>180</v>
      </c>
      <c r="L80" s="24"/>
      <c r="M80" s="25" t="n">
        <f aca="false">SUM(H80:J80,K80/1.12)</f>
        <v>160.714285714286</v>
      </c>
      <c r="N80" s="25" t="n">
        <f aca="false">K80/1.12*0.12</f>
        <v>19.2857142857143</v>
      </c>
      <c r="O80" s="25" t="n">
        <f aca="false">-SUM(I80:J80,K80/1.12)*L80</f>
        <v>-0</v>
      </c>
      <c r="P80" s="25"/>
      <c r="Q80" s="26" t="n">
        <v>160.71</v>
      </c>
      <c r="R80" s="26"/>
      <c r="S80" s="26"/>
      <c r="T80" s="27"/>
      <c r="U80" s="27"/>
      <c r="V80" s="27"/>
      <c r="W80" s="27"/>
      <c r="X80" s="27"/>
      <c r="Y80" s="26"/>
      <c r="Z80" s="26"/>
      <c r="AA80" s="26"/>
      <c r="AB80" s="26"/>
      <c r="AC80" s="27"/>
      <c r="AD80" s="27"/>
      <c r="AE80" s="26"/>
      <c r="AF80" s="26"/>
      <c r="AG80" s="25" t="n">
        <f aca="false">-SUM(N80:AF80)</f>
        <v>-179.995714285714</v>
      </c>
      <c r="AH80" s="28" t="n">
        <f aca="false">SUM(H80:K80)+AG80+O80</f>
        <v>0.00428571428571445</v>
      </c>
    </row>
    <row r="81" s="29" customFormat="true" ht="21.75" hidden="false" customHeight="true" outlineLevel="0" collapsed="false">
      <c r="A81" s="18" t="n">
        <v>43512</v>
      </c>
      <c r="B81" s="19"/>
      <c r="C81" s="20" t="s">
        <v>279</v>
      </c>
      <c r="D81" s="20"/>
      <c r="E81" s="20"/>
      <c r="F81" s="21"/>
      <c r="G81" s="44" t="s">
        <v>280</v>
      </c>
      <c r="H81" s="23" t="n">
        <v>2020</v>
      </c>
      <c r="I81" s="23"/>
      <c r="J81" s="23"/>
      <c r="K81" s="23"/>
      <c r="L81" s="24"/>
      <c r="M81" s="25" t="n">
        <f aca="false">SUM(H81:J81,K81/1.12)</f>
        <v>2020</v>
      </c>
      <c r="N81" s="25" t="n">
        <f aca="false">K81/1.12*0.12</f>
        <v>0</v>
      </c>
      <c r="O81" s="25" t="n">
        <f aca="false">-SUM(I81:J81,K81/1.12)*L81</f>
        <v>-0</v>
      </c>
      <c r="P81" s="25"/>
      <c r="Q81" s="26"/>
      <c r="R81" s="26"/>
      <c r="S81" s="26"/>
      <c r="T81" s="27"/>
      <c r="U81" s="27"/>
      <c r="V81" s="27"/>
      <c r="W81" s="27"/>
      <c r="X81" s="27"/>
      <c r="Y81" s="26"/>
      <c r="Z81" s="26"/>
      <c r="AA81" s="26" t="n">
        <v>2020</v>
      </c>
      <c r="AB81" s="26"/>
      <c r="AC81" s="27"/>
      <c r="AD81" s="27"/>
      <c r="AE81" s="26"/>
      <c r="AF81" s="26"/>
      <c r="AG81" s="25" t="n">
        <f aca="false">-SUM(N81:AF81)</f>
        <v>-2020</v>
      </c>
      <c r="AH81" s="28" t="n">
        <f aca="false">SUM(H81:K81)+AG81+O81</f>
        <v>0</v>
      </c>
    </row>
    <row r="82" s="29" customFormat="true" ht="21.75" hidden="false" customHeight="true" outlineLevel="0" collapsed="false">
      <c r="A82" s="18" t="n">
        <v>43512</v>
      </c>
      <c r="B82" s="19"/>
      <c r="C82" s="20" t="s">
        <v>281</v>
      </c>
      <c r="D82" s="20"/>
      <c r="E82" s="20"/>
      <c r="F82" s="21"/>
      <c r="G82" s="44" t="s">
        <v>282</v>
      </c>
      <c r="H82" s="23" t="n">
        <v>236</v>
      </c>
      <c r="I82" s="23"/>
      <c r="J82" s="23"/>
      <c r="K82" s="23"/>
      <c r="L82" s="24"/>
      <c r="M82" s="25" t="n">
        <f aca="false">SUM(H82:J82,K82/1.12)</f>
        <v>236</v>
      </c>
      <c r="N82" s="25" t="n">
        <f aca="false">K82/1.12*0.12</f>
        <v>0</v>
      </c>
      <c r="O82" s="25" t="n">
        <f aca="false">-SUM(I82:J82,K82/1.12)*L82</f>
        <v>-0</v>
      </c>
      <c r="P82" s="25"/>
      <c r="Q82" s="26"/>
      <c r="R82" s="26"/>
      <c r="S82" s="26"/>
      <c r="T82" s="27"/>
      <c r="U82" s="27"/>
      <c r="V82" s="27"/>
      <c r="W82" s="27"/>
      <c r="X82" s="27"/>
      <c r="Y82" s="26"/>
      <c r="Z82" s="26"/>
      <c r="AA82" s="26" t="n">
        <v>236</v>
      </c>
      <c r="AB82" s="26"/>
      <c r="AC82" s="27"/>
      <c r="AD82" s="27"/>
      <c r="AE82" s="26"/>
      <c r="AF82" s="26"/>
      <c r="AG82" s="25" t="n">
        <f aca="false">-SUM(N82:AF82)</f>
        <v>-236</v>
      </c>
      <c r="AH82" s="28" t="n">
        <f aca="false">SUM(H82:K82)+AG82+O82</f>
        <v>0</v>
      </c>
    </row>
    <row r="83" s="29" customFormat="true" ht="21.75" hidden="false" customHeight="true" outlineLevel="0" collapsed="false">
      <c r="A83" s="18" t="n">
        <v>43512</v>
      </c>
      <c r="B83" s="19"/>
      <c r="C83" s="20" t="s">
        <v>279</v>
      </c>
      <c r="D83" s="20"/>
      <c r="E83" s="20"/>
      <c r="F83" s="21"/>
      <c r="G83" s="44" t="s">
        <v>283</v>
      </c>
      <c r="H83" s="23" t="n">
        <v>50</v>
      </c>
      <c r="I83" s="23"/>
      <c r="J83" s="23"/>
      <c r="K83" s="23"/>
      <c r="L83" s="24"/>
      <c r="M83" s="25" t="n">
        <f aca="false">SUM(H83:J83,K83/1.12)</f>
        <v>50</v>
      </c>
      <c r="N83" s="25" t="n">
        <f aca="false">K83/1.12*0.12</f>
        <v>0</v>
      </c>
      <c r="O83" s="25" t="n">
        <f aca="false">-SUM(I83:J83,K83/1.12)*L83</f>
        <v>-0</v>
      </c>
      <c r="P83" s="25"/>
      <c r="Q83" s="26"/>
      <c r="R83" s="26"/>
      <c r="S83" s="26"/>
      <c r="T83" s="27"/>
      <c r="U83" s="27"/>
      <c r="V83" s="27"/>
      <c r="W83" s="27"/>
      <c r="X83" s="27"/>
      <c r="Y83" s="26"/>
      <c r="Z83" s="26"/>
      <c r="AA83" s="26" t="n">
        <v>50</v>
      </c>
      <c r="AB83" s="26"/>
      <c r="AC83" s="27"/>
      <c r="AD83" s="27"/>
      <c r="AE83" s="26"/>
      <c r="AF83" s="26"/>
      <c r="AG83" s="25" t="n">
        <f aca="false">-SUM(N83:AF83)</f>
        <v>-50</v>
      </c>
      <c r="AH83" s="28" t="n">
        <f aca="false">SUM(H83:K83)+AG83+O83</f>
        <v>0</v>
      </c>
    </row>
    <row r="84" s="29" customFormat="true" ht="21.75" hidden="false" customHeight="true" outlineLevel="0" collapsed="false">
      <c r="A84" s="18" t="n">
        <v>43514</v>
      </c>
      <c r="B84" s="19"/>
      <c r="C84" s="20" t="s">
        <v>221</v>
      </c>
      <c r="D84" s="20"/>
      <c r="E84" s="20"/>
      <c r="F84" s="21"/>
      <c r="G84" s="44" t="s">
        <v>222</v>
      </c>
      <c r="H84" s="23"/>
      <c r="I84" s="23"/>
      <c r="J84" s="23" t="n">
        <v>100</v>
      </c>
      <c r="K84" s="23"/>
      <c r="L84" s="24"/>
      <c r="M84" s="25" t="n">
        <f aca="false">SUM(H84:J84,K84/1.12)</f>
        <v>100</v>
      </c>
      <c r="N84" s="25" t="n">
        <f aca="false">K84/1.12*0.12</f>
        <v>0</v>
      </c>
      <c r="O84" s="25" t="n">
        <f aca="false">-SUM(I84:J84,K84/1.12)*L84</f>
        <v>-0</v>
      </c>
      <c r="P84" s="25" t="n">
        <v>100</v>
      </c>
      <c r="Q84" s="26"/>
      <c r="R84" s="26"/>
      <c r="S84" s="26"/>
      <c r="T84" s="27"/>
      <c r="U84" s="27"/>
      <c r="V84" s="27"/>
      <c r="W84" s="27"/>
      <c r="X84" s="27"/>
      <c r="Y84" s="26"/>
      <c r="Z84" s="26"/>
      <c r="AA84" s="26"/>
      <c r="AB84" s="26"/>
      <c r="AC84" s="27"/>
      <c r="AD84" s="27"/>
      <c r="AE84" s="26"/>
      <c r="AF84" s="26"/>
      <c r="AG84" s="25" t="n">
        <f aca="false">-SUM(N84:AF84)</f>
        <v>-100</v>
      </c>
      <c r="AH84" s="28" t="n">
        <f aca="false">SUM(H84:K84)+AG84+O84</f>
        <v>0</v>
      </c>
    </row>
    <row r="85" s="29" customFormat="true" ht="21.75" hidden="false" customHeight="true" outlineLevel="0" collapsed="false">
      <c r="A85" s="18" t="n">
        <v>43514</v>
      </c>
      <c r="B85" s="19"/>
      <c r="C85" s="20" t="s">
        <v>58</v>
      </c>
      <c r="D85" s="20"/>
      <c r="E85" s="20"/>
      <c r="F85" s="21"/>
      <c r="G85" s="44" t="s">
        <v>284</v>
      </c>
      <c r="H85" s="23" t="n">
        <v>50</v>
      </c>
      <c r="I85" s="23"/>
      <c r="J85" s="23"/>
      <c r="K85" s="23"/>
      <c r="L85" s="24"/>
      <c r="M85" s="25" t="n">
        <f aca="false">SUM(H85:J85,K85/1.12)</f>
        <v>50</v>
      </c>
      <c r="N85" s="25" t="n">
        <f aca="false">K85/1.12*0.12</f>
        <v>0</v>
      </c>
      <c r="O85" s="25" t="n">
        <f aca="false">-SUM(I85:J85,K85/1.12)*L85</f>
        <v>-0</v>
      </c>
      <c r="P85" s="25"/>
      <c r="Q85" s="26"/>
      <c r="R85" s="26"/>
      <c r="S85" s="26"/>
      <c r="T85" s="27"/>
      <c r="U85" s="27"/>
      <c r="V85" s="27"/>
      <c r="W85" s="27"/>
      <c r="X85" s="27"/>
      <c r="Y85" s="26"/>
      <c r="Z85" s="26"/>
      <c r="AA85" s="26" t="n">
        <v>50</v>
      </c>
      <c r="AB85" s="26"/>
      <c r="AC85" s="27"/>
      <c r="AD85" s="27"/>
      <c r="AE85" s="26"/>
      <c r="AF85" s="26"/>
      <c r="AG85" s="25" t="n">
        <f aca="false">-SUM(N85:AF85)</f>
        <v>-50</v>
      </c>
      <c r="AH85" s="28" t="n">
        <f aca="false">SUM(H85:K85)+AG85+O85</f>
        <v>0</v>
      </c>
    </row>
    <row r="86" s="29" customFormat="true" ht="21.75" hidden="false" customHeight="true" outlineLevel="0" collapsed="false">
      <c r="A86" s="18" t="n">
        <v>43514</v>
      </c>
      <c r="B86" s="19"/>
      <c r="C86" s="20" t="s">
        <v>74</v>
      </c>
      <c r="D86" s="20"/>
      <c r="E86" s="20"/>
      <c r="F86" s="21"/>
      <c r="G86" s="44" t="s">
        <v>75</v>
      </c>
      <c r="H86" s="23"/>
      <c r="I86" s="23"/>
      <c r="J86" s="23" t="n">
        <v>1048</v>
      </c>
      <c r="K86" s="23"/>
      <c r="L86" s="24"/>
      <c r="M86" s="25" t="n">
        <f aca="false">SUM(H86:J86,K86/1.12)</f>
        <v>1048</v>
      </c>
      <c r="N86" s="25" t="n">
        <f aca="false">K86/1.12*0.12</f>
        <v>0</v>
      </c>
      <c r="O86" s="25" t="n">
        <f aca="false">-SUM(I86:J86,K86/1.12)*L86</f>
        <v>-0</v>
      </c>
      <c r="P86" s="25" t="n">
        <v>1048</v>
      </c>
      <c r="Q86" s="26"/>
      <c r="R86" s="26"/>
      <c r="S86" s="26"/>
      <c r="T86" s="27"/>
      <c r="U86" s="27"/>
      <c r="V86" s="27"/>
      <c r="W86" s="27"/>
      <c r="X86" s="27"/>
      <c r="Y86" s="26"/>
      <c r="Z86" s="26"/>
      <c r="AA86" s="26"/>
      <c r="AB86" s="26"/>
      <c r="AC86" s="27"/>
      <c r="AD86" s="27"/>
      <c r="AE86" s="26"/>
      <c r="AF86" s="26"/>
      <c r="AG86" s="25" t="n">
        <f aca="false">-SUM(N86:AF86)</f>
        <v>-1048</v>
      </c>
      <c r="AH86" s="28" t="n">
        <f aca="false">SUM(H86:K86)+AG86+O86</f>
        <v>0</v>
      </c>
    </row>
    <row r="87" s="29" customFormat="true" ht="21.75" hidden="false" customHeight="true" outlineLevel="0" collapsed="false">
      <c r="A87" s="18" t="n">
        <v>43514</v>
      </c>
      <c r="B87" s="19"/>
      <c r="C87" s="20" t="s">
        <v>41</v>
      </c>
      <c r="D87" s="20" t="s">
        <v>42</v>
      </c>
      <c r="E87" s="20" t="s">
        <v>43</v>
      </c>
      <c r="F87" s="21" t="n">
        <v>182650</v>
      </c>
      <c r="G87" s="44" t="s">
        <v>44</v>
      </c>
      <c r="H87" s="23"/>
      <c r="I87" s="23"/>
      <c r="J87" s="23"/>
      <c r="K87" s="23" t="n">
        <v>180</v>
      </c>
      <c r="L87" s="24"/>
      <c r="M87" s="25" t="n">
        <f aca="false">SUM(H87:J87,K87/1.12)</f>
        <v>160.714285714286</v>
      </c>
      <c r="N87" s="25" t="n">
        <f aca="false">K87/1.12*0.12</f>
        <v>19.2857142857143</v>
      </c>
      <c r="O87" s="25" t="n">
        <f aca="false">-SUM(I87:J87,K87/1.12)*L87</f>
        <v>-0</v>
      </c>
      <c r="P87" s="25"/>
      <c r="Q87" s="26" t="n">
        <v>160.71</v>
      </c>
      <c r="R87" s="26"/>
      <c r="S87" s="26"/>
      <c r="T87" s="27"/>
      <c r="U87" s="27"/>
      <c r="V87" s="27"/>
      <c r="W87" s="27"/>
      <c r="X87" s="27"/>
      <c r="Y87" s="26"/>
      <c r="Z87" s="26"/>
      <c r="AA87" s="26"/>
      <c r="AB87" s="26"/>
      <c r="AC87" s="27"/>
      <c r="AD87" s="27"/>
      <c r="AE87" s="26"/>
      <c r="AF87" s="26"/>
      <c r="AG87" s="25" t="n">
        <f aca="false">-SUM(N87:AF87)</f>
        <v>-179.995714285714</v>
      </c>
      <c r="AH87" s="28" t="n">
        <f aca="false">SUM(H87:K87)+AG87+O87</f>
        <v>0.00428571428571445</v>
      </c>
    </row>
    <row r="88" s="29" customFormat="true" ht="21.75" hidden="false" customHeight="true" outlineLevel="0" collapsed="false">
      <c r="A88" s="18" t="n">
        <v>43515</v>
      </c>
      <c r="B88" s="19"/>
      <c r="C88" s="20" t="s">
        <v>41</v>
      </c>
      <c r="D88" s="20" t="s">
        <v>42</v>
      </c>
      <c r="E88" s="20" t="s">
        <v>43</v>
      </c>
      <c r="F88" s="21" t="n">
        <v>184383</v>
      </c>
      <c r="G88" s="44" t="s">
        <v>44</v>
      </c>
      <c r="H88" s="23"/>
      <c r="I88" s="23"/>
      <c r="J88" s="23"/>
      <c r="K88" s="23" t="n">
        <v>180</v>
      </c>
      <c r="L88" s="24"/>
      <c r="M88" s="25" t="n">
        <f aca="false">SUM(H88:J88,K88/1.12)</f>
        <v>160.714285714286</v>
      </c>
      <c r="N88" s="25" t="n">
        <f aca="false">K88/1.12*0.12</f>
        <v>19.2857142857143</v>
      </c>
      <c r="O88" s="25" t="n">
        <f aca="false">-SUM(I88:J88,K88/1.12)*L88</f>
        <v>-0</v>
      </c>
      <c r="P88" s="25"/>
      <c r="Q88" s="26" t="n">
        <v>160.71</v>
      </c>
      <c r="R88" s="26"/>
      <c r="S88" s="26"/>
      <c r="T88" s="27"/>
      <c r="U88" s="27"/>
      <c r="V88" s="27"/>
      <c r="W88" s="27"/>
      <c r="X88" s="27"/>
      <c r="Y88" s="26"/>
      <c r="Z88" s="26"/>
      <c r="AA88" s="26"/>
      <c r="AB88" s="26"/>
      <c r="AC88" s="27"/>
      <c r="AD88" s="27"/>
      <c r="AE88" s="26"/>
      <c r="AF88" s="26"/>
      <c r="AG88" s="25" t="n">
        <f aca="false">-SUM(N88:AF88)</f>
        <v>-179.995714285714</v>
      </c>
      <c r="AH88" s="28" t="n">
        <f aca="false">SUM(H88:K88)+AG88+O88</f>
        <v>0.00428571428571445</v>
      </c>
    </row>
    <row r="89" s="29" customFormat="true" ht="21.75" hidden="false" customHeight="true" outlineLevel="0" collapsed="false">
      <c r="A89" s="18" t="n">
        <v>43515</v>
      </c>
      <c r="B89" s="19"/>
      <c r="C89" s="20" t="s">
        <v>45</v>
      </c>
      <c r="D89" s="20" t="s">
        <v>46</v>
      </c>
      <c r="E89" s="20" t="s">
        <v>47</v>
      </c>
      <c r="F89" s="21" t="n">
        <v>142700</v>
      </c>
      <c r="G89" s="44" t="s">
        <v>285</v>
      </c>
      <c r="H89" s="23"/>
      <c r="I89" s="23"/>
      <c r="J89" s="23"/>
      <c r="K89" s="23" t="n">
        <f aca="false">871.83+104.62</f>
        <v>976.45</v>
      </c>
      <c r="L89" s="24"/>
      <c r="M89" s="25" t="n">
        <f aca="false">SUM(H89:J89,K89/1.12)</f>
        <v>871.830357142857</v>
      </c>
      <c r="N89" s="25" t="n">
        <f aca="false">K89/1.12*0.12</f>
        <v>104.619642857143</v>
      </c>
      <c r="O89" s="25" t="n">
        <f aca="false">-SUM(I89:J89,K89/1.12)*L89</f>
        <v>-0</v>
      </c>
      <c r="P89" s="25" t="n">
        <v>871.83</v>
      </c>
      <c r="Q89" s="26"/>
      <c r="R89" s="26"/>
      <c r="S89" s="26"/>
      <c r="T89" s="27"/>
      <c r="U89" s="27"/>
      <c r="V89" s="27"/>
      <c r="W89" s="27"/>
      <c r="X89" s="27"/>
      <c r="Y89" s="26"/>
      <c r="Z89" s="26"/>
      <c r="AA89" s="26"/>
      <c r="AB89" s="26"/>
      <c r="AC89" s="27"/>
      <c r="AD89" s="27"/>
      <c r="AE89" s="26"/>
      <c r="AF89" s="26"/>
      <c r="AG89" s="25" t="n">
        <f aca="false">-SUM(N89:AF89)</f>
        <v>-976.449642857143</v>
      </c>
      <c r="AH89" s="28" t="n">
        <f aca="false">SUM(H89:K89)+AG89+O89</f>
        <v>0.000357142857183135</v>
      </c>
    </row>
    <row r="90" s="29" customFormat="true" ht="21.75" hidden="false" customHeight="true" outlineLevel="0" collapsed="false">
      <c r="A90" s="18" t="n">
        <v>43515</v>
      </c>
      <c r="B90" s="19"/>
      <c r="C90" s="20" t="s">
        <v>45</v>
      </c>
      <c r="D90" s="20" t="s">
        <v>46</v>
      </c>
      <c r="E90" s="20" t="s">
        <v>47</v>
      </c>
      <c r="F90" s="21" t="n">
        <v>142700</v>
      </c>
      <c r="G90" s="44" t="s">
        <v>286</v>
      </c>
      <c r="H90" s="23"/>
      <c r="I90" s="23"/>
      <c r="J90" s="23" t="n">
        <v>285.25</v>
      </c>
      <c r="K90" s="23"/>
      <c r="L90" s="24"/>
      <c r="M90" s="25" t="n">
        <f aca="false">SUM(H90:J90,K90/1.12)</f>
        <v>285.25</v>
      </c>
      <c r="N90" s="25" t="n">
        <f aca="false">K90/1.12*0.12</f>
        <v>0</v>
      </c>
      <c r="O90" s="25" t="n">
        <f aca="false">-SUM(I90:J90,K90/1.12)*L90</f>
        <v>-0</v>
      </c>
      <c r="P90" s="25" t="n">
        <v>285.25</v>
      </c>
      <c r="Q90" s="26"/>
      <c r="R90" s="26"/>
      <c r="S90" s="26"/>
      <c r="T90" s="27"/>
      <c r="U90" s="27"/>
      <c r="V90" s="27"/>
      <c r="W90" s="27"/>
      <c r="X90" s="27"/>
      <c r="Y90" s="26"/>
      <c r="Z90" s="26"/>
      <c r="AA90" s="26"/>
      <c r="AB90" s="26"/>
      <c r="AC90" s="27"/>
      <c r="AD90" s="27"/>
      <c r="AE90" s="26"/>
      <c r="AF90" s="26"/>
      <c r="AG90" s="25" t="n">
        <f aca="false">-SUM(N90:AF90)</f>
        <v>-285.25</v>
      </c>
      <c r="AH90" s="28" t="n">
        <f aca="false">SUM(H90:K90)+AG90+O90</f>
        <v>0</v>
      </c>
    </row>
    <row r="91" s="29" customFormat="true" ht="21.75" hidden="false" customHeight="true" outlineLevel="0" collapsed="false">
      <c r="A91" s="18" t="n">
        <v>43515</v>
      </c>
      <c r="B91" s="19"/>
      <c r="C91" s="20" t="s">
        <v>134</v>
      </c>
      <c r="D91" s="20" t="s">
        <v>135</v>
      </c>
      <c r="E91" s="20" t="s">
        <v>287</v>
      </c>
      <c r="F91" s="21" t="n">
        <v>163798</v>
      </c>
      <c r="G91" s="44" t="s">
        <v>288</v>
      </c>
      <c r="H91" s="23"/>
      <c r="I91" s="23"/>
      <c r="J91" s="23"/>
      <c r="K91" s="23" t="n">
        <v>150</v>
      </c>
      <c r="L91" s="24"/>
      <c r="M91" s="25" t="n">
        <f aca="false">SUM(H91:J91,K91/1.12)</f>
        <v>133.928571428571</v>
      </c>
      <c r="N91" s="25" t="n">
        <f aca="false">K91/1.12*0.12</f>
        <v>16.0714285714286</v>
      </c>
      <c r="O91" s="25" t="n">
        <f aca="false">-SUM(I91:J91,K91/1.12)*L91</f>
        <v>-0</v>
      </c>
      <c r="P91" s="25"/>
      <c r="Q91" s="26"/>
      <c r="R91" s="26"/>
      <c r="S91" s="26"/>
      <c r="T91" s="27"/>
      <c r="U91" s="27"/>
      <c r="V91" s="27"/>
      <c r="W91" s="27"/>
      <c r="X91" s="27"/>
      <c r="Y91" s="26"/>
      <c r="Z91" s="26" t="n">
        <v>133.93</v>
      </c>
      <c r="AA91" s="26"/>
      <c r="AB91" s="26"/>
      <c r="AC91" s="27"/>
      <c r="AD91" s="27"/>
      <c r="AE91" s="26"/>
      <c r="AF91" s="26"/>
      <c r="AG91" s="25" t="n">
        <f aca="false">-SUM(N91:AF91)</f>
        <v>-150.001428571429</v>
      </c>
      <c r="AH91" s="28" t="n">
        <f aca="false">SUM(H91:K91)+AG91+O91</f>
        <v>-0.00142857142856201</v>
      </c>
    </row>
    <row r="92" s="29" customFormat="true" ht="21.75" hidden="false" customHeight="true" outlineLevel="0" collapsed="false">
      <c r="A92" s="18" t="n">
        <v>43515</v>
      </c>
      <c r="B92" s="19"/>
      <c r="C92" s="20" t="s">
        <v>37</v>
      </c>
      <c r="D92" s="20" t="s">
        <v>38</v>
      </c>
      <c r="E92" s="20" t="s">
        <v>39</v>
      </c>
      <c r="F92" s="21" t="n">
        <v>34303</v>
      </c>
      <c r="G92" s="44" t="s">
        <v>289</v>
      </c>
      <c r="H92" s="23"/>
      <c r="I92" s="23"/>
      <c r="J92" s="23"/>
      <c r="K92" s="23" t="n">
        <v>430.5</v>
      </c>
      <c r="L92" s="24"/>
      <c r="M92" s="25" t="n">
        <f aca="false">SUM(H92:J92,K92/1.12)</f>
        <v>384.375</v>
      </c>
      <c r="N92" s="25" t="n">
        <f aca="false">K92/1.12*0.12</f>
        <v>46.125</v>
      </c>
      <c r="O92" s="25" t="n">
        <f aca="false">-SUM(I92:J92,K92/1.12)*L92</f>
        <v>-0</v>
      </c>
      <c r="P92" s="25"/>
      <c r="Q92" s="26"/>
      <c r="R92" s="26"/>
      <c r="S92" s="26" t="n">
        <v>384.38</v>
      </c>
      <c r="T92" s="27"/>
      <c r="U92" s="27"/>
      <c r="V92" s="27"/>
      <c r="W92" s="27"/>
      <c r="X92" s="27"/>
      <c r="Y92" s="26"/>
      <c r="Z92" s="26"/>
      <c r="AA92" s="26"/>
      <c r="AB92" s="26"/>
      <c r="AC92" s="27"/>
      <c r="AD92" s="27"/>
      <c r="AE92" s="26"/>
      <c r="AF92" s="26"/>
      <c r="AG92" s="25" t="n">
        <f aca="false">-SUM(N92:AF92)</f>
        <v>-430.505</v>
      </c>
      <c r="AH92" s="28" t="n">
        <f aca="false">SUM(H92:K92)+AG92+O92</f>
        <v>-0.00499999999999545</v>
      </c>
    </row>
    <row r="93" s="41" customFormat="true" ht="21.75" hidden="false" customHeight="true" outlineLevel="0" collapsed="false">
      <c r="A93" s="30" t="n">
        <v>43516</v>
      </c>
      <c r="B93" s="31"/>
      <c r="C93" s="32" t="s">
        <v>41</v>
      </c>
      <c r="D93" s="32" t="s">
        <v>42</v>
      </c>
      <c r="E93" s="32" t="s">
        <v>43</v>
      </c>
      <c r="F93" s="33" t="n">
        <v>189185</v>
      </c>
      <c r="G93" s="34" t="s">
        <v>44</v>
      </c>
      <c r="H93" s="35"/>
      <c r="I93" s="35"/>
      <c r="J93" s="35"/>
      <c r="K93" s="35" t="n">
        <v>180</v>
      </c>
      <c r="L93" s="36"/>
      <c r="M93" s="37" t="n">
        <f aca="false">SUM(H93:J93,K93/1.12)</f>
        <v>160.714285714286</v>
      </c>
      <c r="N93" s="37" t="n">
        <f aca="false">K93/1.12*0.12</f>
        <v>19.2857142857143</v>
      </c>
      <c r="O93" s="37" t="n">
        <f aca="false">-SUM(I93:J93,K93/1.12)*L93</f>
        <v>-0</v>
      </c>
      <c r="P93" s="37"/>
      <c r="Q93" s="38" t="n">
        <v>160.71</v>
      </c>
      <c r="R93" s="38"/>
      <c r="S93" s="38"/>
      <c r="T93" s="39"/>
      <c r="U93" s="39"/>
      <c r="V93" s="39"/>
      <c r="W93" s="39"/>
      <c r="X93" s="39"/>
      <c r="Y93" s="38"/>
      <c r="Z93" s="38"/>
      <c r="AA93" s="38"/>
      <c r="AB93" s="38"/>
      <c r="AC93" s="39"/>
      <c r="AD93" s="39"/>
      <c r="AE93" s="38"/>
      <c r="AF93" s="38"/>
      <c r="AG93" s="37" t="n">
        <f aca="false">-SUM(N93:AF93)</f>
        <v>-179.995714285714</v>
      </c>
      <c r="AH93" s="40" t="n">
        <f aca="false">SUM(H93:K93)+AG93+O93</f>
        <v>0.00428571428571445</v>
      </c>
    </row>
    <row r="94" s="29" customFormat="true" ht="21.75" hidden="false" customHeight="true" outlineLevel="0" collapsed="false">
      <c r="A94" s="18" t="n">
        <v>43511</v>
      </c>
      <c r="B94" s="19"/>
      <c r="C94" s="62" t="s">
        <v>290</v>
      </c>
      <c r="D94" s="20" t="s">
        <v>291</v>
      </c>
      <c r="E94" s="20" t="s">
        <v>47</v>
      </c>
      <c r="F94" s="21" t="n">
        <v>2566458</v>
      </c>
      <c r="G94" s="44" t="s">
        <v>292</v>
      </c>
      <c r="H94" s="23"/>
      <c r="I94" s="23"/>
      <c r="J94" s="23"/>
      <c r="K94" s="23" t="n">
        <v>564.29</v>
      </c>
      <c r="L94" s="24"/>
      <c r="M94" s="25" t="n">
        <f aca="false">SUM(H94:J94,K94/1.12)</f>
        <v>503.830357142857</v>
      </c>
      <c r="N94" s="25" t="n">
        <f aca="false">K94/1.12*0.12</f>
        <v>60.4596428571429</v>
      </c>
      <c r="O94" s="25" t="n">
        <f aca="false">-SUM(I94:J94,K94/1.12)*L94</f>
        <v>-0</v>
      </c>
      <c r="P94" s="25"/>
      <c r="Q94" s="26"/>
      <c r="R94" s="26"/>
      <c r="S94" s="26"/>
      <c r="T94" s="27"/>
      <c r="U94" s="27"/>
      <c r="V94" s="27"/>
      <c r="W94" s="27"/>
      <c r="X94" s="27"/>
      <c r="Y94" s="26"/>
      <c r="Z94" s="26"/>
      <c r="AA94" s="26"/>
      <c r="AB94" s="26"/>
      <c r="AC94" s="27"/>
      <c r="AD94" s="27"/>
      <c r="AE94" s="26" t="n">
        <v>503.83</v>
      </c>
      <c r="AF94" s="26"/>
      <c r="AG94" s="25" t="n">
        <f aca="false">-SUM(N94:AF94)</f>
        <v>-564.289642857143</v>
      </c>
      <c r="AH94" s="28" t="n">
        <f aca="false">SUM(H94:K94)+AG94+O94</f>
        <v>0.000357142857183135</v>
      </c>
    </row>
    <row r="95" s="29" customFormat="true" ht="21.75" hidden="false" customHeight="true" outlineLevel="0" collapsed="false">
      <c r="A95" s="18" t="n">
        <v>43516</v>
      </c>
      <c r="B95" s="19"/>
      <c r="C95" s="62" t="s">
        <v>50</v>
      </c>
      <c r="D95" s="20" t="s">
        <v>51</v>
      </c>
      <c r="E95" s="20" t="s">
        <v>47</v>
      </c>
      <c r="F95" s="21" t="n">
        <v>56149</v>
      </c>
      <c r="G95" s="44" t="s">
        <v>293</v>
      </c>
      <c r="H95" s="23"/>
      <c r="I95" s="23"/>
      <c r="J95" s="23"/>
      <c r="K95" s="23" t="n">
        <v>907.01</v>
      </c>
      <c r="L95" s="24"/>
      <c r="M95" s="25" t="n">
        <f aca="false">SUM(H95:J95,K95/1.12)</f>
        <v>809.830357142857</v>
      </c>
      <c r="N95" s="25" t="n">
        <f aca="false">K95/1.12*0.12</f>
        <v>97.1796428571428</v>
      </c>
      <c r="O95" s="25" t="n">
        <f aca="false">-SUM(I95:J95,K95/1.12)*L95</f>
        <v>-0</v>
      </c>
      <c r="P95" s="25" t="n">
        <v>809.83</v>
      </c>
      <c r="Q95" s="26"/>
      <c r="R95" s="26"/>
      <c r="S95" s="26"/>
      <c r="T95" s="27"/>
      <c r="U95" s="27"/>
      <c r="V95" s="27"/>
      <c r="W95" s="27"/>
      <c r="X95" s="27"/>
      <c r="Y95" s="26"/>
      <c r="Z95" s="26"/>
      <c r="AA95" s="26"/>
      <c r="AB95" s="26"/>
      <c r="AC95" s="27"/>
      <c r="AD95" s="27"/>
      <c r="AE95" s="26"/>
      <c r="AF95" s="26"/>
      <c r="AG95" s="25" t="n">
        <f aca="false">-SUM(N95:AF95)</f>
        <v>-907.009642857143</v>
      </c>
      <c r="AH95" s="28" t="n">
        <f aca="false">SUM(H95:K95)+AG95+O95</f>
        <v>0.000357142857069448</v>
      </c>
    </row>
    <row r="96" s="29" customFormat="true" ht="21.75" hidden="false" customHeight="true" outlineLevel="0" collapsed="false">
      <c r="A96" s="18" t="n">
        <v>43516</v>
      </c>
      <c r="B96" s="19"/>
      <c r="C96" s="20" t="s">
        <v>54</v>
      </c>
      <c r="D96" s="20" t="s">
        <v>55</v>
      </c>
      <c r="E96" s="20" t="s">
        <v>56</v>
      </c>
      <c r="F96" s="21" t="n">
        <v>2945</v>
      </c>
      <c r="G96" s="44" t="s">
        <v>294</v>
      </c>
      <c r="H96" s="23"/>
      <c r="I96" s="23"/>
      <c r="J96" s="23" t="n">
        <v>1040</v>
      </c>
      <c r="K96" s="23"/>
      <c r="L96" s="24"/>
      <c r="M96" s="25" t="n">
        <f aca="false">SUM(H96:J96,K96/1.12)</f>
        <v>1040</v>
      </c>
      <c r="N96" s="25" t="n">
        <f aca="false">K96/1.12*0.12</f>
        <v>0</v>
      </c>
      <c r="O96" s="25" t="n">
        <f aca="false">-SUM(I96:J96,K96/1.12)*L96</f>
        <v>-0</v>
      </c>
      <c r="P96" s="25" t="n">
        <v>1040</v>
      </c>
      <c r="Q96" s="26"/>
      <c r="R96" s="26"/>
      <c r="S96" s="26"/>
      <c r="T96" s="27"/>
      <c r="U96" s="27"/>
      <c r="V96" s="27"/>
      <c r="W96" s="27"/>
      <c r="X96" s="27"/>
      <c r="Y96" s="26"/>
      <c r="Z96" s="26"/>
      <c r="AA96" s="26"/>
      <c r="AB96" s="26"/>
      <c r="AC96" s="27"/>
      <c r="AD96" s="27"/>
      <c r="AE96" s="26"/>
      <c r="AF96" s="26"/>
      <c r="AG96" s="25" t="n">
        <f aca="false">-SUM(N96:AF96)</f>
        <v>-1040</v>
      </c>
      <c r="AH96" s="28" t="n">
        <f aca="false">SUM(H96:K96)+AG96+O96</f>
        <v>0</v>
      </c>
    </row>
    <row r="97" s="29" customFormat="true" ht="21.75" hidden="false" customHeight="true" outlineLevel="0" collapsed="false">
      <c r="A97" s="18" t="n">
        <v>43516</v>
      </c>
      <c r="B97" s="19"/>
      <c r="C97" s="20" t="s">
        <v>58</v>
      </c>
      <c r="D97" s="20"/>
      <c r="E97" s="20"/>
      <c r="F97" s="21"/>
      <c r="G97" s="44" t="s">
        <v>295</v>
      </c>
      <c r="H97" s="23" t="n">
        <v>100</v>
      </c>
      <c r="I97" s="23"/>
      <c r="J97" s="23"/>
      <c r="K97" s="23"/>
      <c r="L97" s="24"/>
      <c r="M97" s="25" t="n">
        <f aca="false">SUM(H97:J97,K97/1.12)</f>
        <v>100</v>
      </c>
      <c r="N97" s="25" t="n">
        <f aca="false">K97/1.12*0.12</f>
        <v>0</v>
      </c>
      <c r="O97" s="25" t="n">
        <f aca="false">-SUM(I97:J97,K97/1.12)*L97</f>
        <v>-0</v>
      </c>
      <c r="P97" s="25"/>
      <c r="Q97" s="26"/>
      <c r="R97" s="26"/>
      <c r="S97" s="26"/>
      <c r="T97" s="27"/>
      <c r="U97" s="27"/>
      <c r="V97" s="27"/>
      <c r="W97" s="27"/>
      <c r="X97" s="27"/>
      <c r="Y97" s="26"/>
      <c r="Z97" s="26"/>
      <c r="AA97" s="26" t="n">
        <v>100</v>
      </c>
      <c r="AB97" s="26"/>
      <c r="AC97" s="27"/>
      <c r="AD97" s="27"/>
      <c r="AE97" s="26"/>
      <c r="AF97" s="26"/>
      <c r="AG97" s="25" t="n">
        <f aca="false">-SUM(N97:AF97)</f>
        <v>-100</v>
      </c>
      <c r="AH97" s="28" t="n">
        <f aca="false">SUM(H97:K97)+AG97+O97</f>
        <v>0</v>
      </c>
    </row>
    <row r="98" s="29" customFormat="true" ht="21.75" hidden="false" customHeight="true" outlineLevel="0" collapsed="false">
      <c r="A98" s="18" t="n">
        <v>43516</v>
      </c>
      <c r="B98" s="19"/>
      <c r="C98" s="20" t="s">
        <v>296</v>
      </c>
      <c r="D98" s="20" t="s">
        <v>297</v>
      </c>
      <c r="E98" s="20" t="s">
        <v>47</v>
      </c>
      <c r="F98" s="21" t="n">
        <v>124973</v>
      </c>
      <c r="G98" s="44" t="s">
        <v>298</v>
      </c>
      <c r="H98" s="23"/>
      <c r="I98" s="23"/>
      <c r="J98" s="23"/>
      <c r="K98" s="23" t="n">
        <v>506</v>
      </c>
      <c r="L98" s="24"/>
      <c r="M98" s="25" t="n">
        <f aca="false">SUM(H98:J98,K98/1.12)</f>
        <v>451.785714285714</v>
      </c>
      <c r="N98" s="25" t="n">
        <f aca="false">K98/1.12*0.12</f>
        <v>54.2142857142857</v>
      </c>
      <c r="O98" s="25" t="n">
        <f aca="false">-SUM(I98:J98,K98/1.12)*L98</f>
        <v>-0</v>
      </c>
      <c r="P98" s="25" t="n">
        <v>451.79</v>
      </c>
      <c r="Q98" s="26"/>
      <c r="R98" s="26"/>
      <c r="S98" s="26"/>
      <c r="T98" s="27"/>
      <c r="U98" s="27"/>
      <c r="V98" s="27"/>
      <c r="W98" s="27"/>
      <c r="X98" s="27"/>
      <c r="Y98" s="26"/>
      <c r="Z98" s="26"/>
      <c r="AA98" s="26"/>
      <c r="AB98" s="26"/>
      <c r="AC98" s="27"/>
      <c r="AD98" s="27"/>
      <c r="AE98" s="26"/>
      <c r="AF98" s="26"/>
      <c r="AG98" s="25" t="n">
        <f aca="false">-SUM(N98:AF98)</f>
        <v>-506.004285714286</v>
      </c>
      <c r="AH98" s="28" t="n">
        <f aca="false">SUM(H98:K98)+AG98+O98</f>
        <v>-0.00428571428574287</v>
      </c>
    </row>
    <row r="99" s="29" customFormat="true" ht="21.75" hidden="false" customHeight="true" outlineLevel="0" collapsed="false">
      <c r="A99" s="18" t="n">
        <v>43517</v>
      </c>
      <c r="B99" s="19"/>
      <c r="C99" s="20" t="s">
        <v>41</v>
      </c>
      <c r="D99" s="20" t="s">
        <v>42</v>
      </c>
      <c r="E99" s="20" t="s">
        <v>43</v>
      </c>
      <c r="F99" s="21" t="n">
        <v>175629</v>
      </c>
      <c r="G99" s="44" t="s">
        <v>44</v>
      </c>
      <c r="H99" s="23"/>
      <c r="I99" s="23"/>
      <c r="J99" s="23"/>
      <c r="K99" s="23" t="n">
        <v>180</v>
      </c>
      <c r="L99" s="24"/>
      <c r="M99" s="25" t="n">
        <f aca="false">SUM(H99:J99,K99/1.12)</f>
        <v>160.714285714286</v>
      </c>
      <c r="N99" s="25" t="n">
        <f aca="false">K99/1.12*0.12</f>
        <v>19.2857142857143</v>
      </c>
      <c r="O99" s="25" t="n">
        <f aca="false">-SUM(I99:J99,K99/1.12)*L99</f>
        <v>-0</v>
      </c>
      <c r="P99" s="25"/>
      <c r="Q99" s="26" t="n">
        <v>160.71</v>
      </c>
      <c r="R99" s="26"/>
      <c r="S99" s="26"/>
      <c r="T99" s="27"/>
      <c r="U99" s="27"/>
      <c r="V99" s="27"/>
      <c r="W99" s="27"/>
      <c r="X99" s="27"/>
      <c r="Y99" s="26"/>
      <c r="Z99" s="26"/>
      <c r="AA99" s="26"/>
      <c r="AB99" s="26"/>
      <c r="AC99" s="27"/>
      <c r="AD99" s="27"/>
      <c r="AE99" s="26"/>
      <c r="AF99" s="26"/>
      <c r="AG99" s="25" t="n">
        <f aca="false">-SUM(N99:AF99)</f>
        <v>-179.995714285714</v>
      </c>
      <c r="AH99" s="28" t="n">
        <f aca="false">SUM(H99:K99)+AG99+O99</f>
        <v>0.00428571428571445</v>
      </c>
    </row>
    <row r="100" s="29" customFormat="true" ht="21.75" hidden="false" customHeight="true" outlineLevel="0" collapsed="false">
      <c r="A100" s="18" t="n">
        <v>43518</v>
      </c>
      <c r="B100" s="19"/>
      <c r="C100" s="20" t="s">
        <v>41</v>
      </c>
      <c r="D100" s="20" t="s">
        <v>42</v>
      </c>
      <c r="E100" s="20" t="s">
        <v>43</v>
      </c>
      <c r="F100" s="21" t="n">
        <v>189228</v>
      </c>
      <c r="G100" s="44" t="s">
        <v>44</v>
      </c>
      <c r="H100" s="23"/>
      <c r="I100" s="23"/>
      <c r="J100" s="23"/>
      <c r="K100" s="23" t="n">
        <v>180</v>
      </c>
      <c r="L100" s="24"/>
      <c r="M100" s="25" t="n">
        <f aca="false">SUM(H100:J100,K100/1.12)</f>
        <v>160.714285714286</v>
      </c>
      <c r="N100" s="25" t="n">
        <f aca="false">K100/1.12*0.12</f>
        <v>19.2857142857143</v>
      </c>
      <c r="O100" s="25" t="n">
        <f aca="false">-SUM(I100:J100,K100/1.12)*L100</f>
        <v>-0</v>
      </c>
      <c r="P100" s="25"/>
      <c r="Q100" s="26" t="n">
        <v>160.71</v>
      </c>
      <c r="R100" s="26"/>
      <c r="S100" s="26"/>
      <c r="T100" s="27"/>
      <c r="U100" s="27"/>
      <c r="V100" s="27"/>
      <c r="W100" s="27"/>
      <c r="X100" s="27"/>
      <c r="Y100" s="26"/>
      <c r="Z100" s="26"/>
      <c r="AA100" s="26"/>
      <c r="AB100" s="26"/>
      <c r="AC100" s="27"/>
      <c r="AD100" s="27"/>
      <c r="AE100" s="26"/>
      <c r="AF100" s="26"/>
      <c r="AG100" s="25" t="n">
        <f aca="false">-SUM(N100:AF100)</f>
        <v>-179.995714285714</v>
      </c>
      <c r="AH100" s="28" t="n">
        <f aca="false">SUM(H100:K100)+AG100+O100</f>
        <v>0.00428571428571445</v>
      </c>
    </row>
    <row r="101" s="29" customFormat="true" ht="21.75" hidden="false" customHeight="true" outlineLevel="0" collapsed="false">
      <c r="A101" s="18" t="n">
        <v>43519</v>
      </c>
      <c r="B101" s="19"/>
      <c r="C101" s="20" t="s">
        <v>299</v>
      </c>
      <c r="D101" s="20" t="s">
        <v>166</v>
      </c>
      <c r="E101" s="20" t="s">
        <v>47</v>
      </c>
      <c r="F101" s="21" t="n">
        <v>34373</v>
      </c>
      <c r="G101" s="44" t="s">
        <v>300</v>
      </c>
      <c r="H101" s="23"/>
      <c r="I101" s="23"/>
      <c r="J101" s="23"/>
      <c r="K101" s="23" t="n">
        <v>388.4</v>
      </c>
      <c r="L101" s="24"/>
      <c r="M101" s="25" t="n">
        <f aca="false">SUM(H101:J101,K101/1.12)</f>
        <v>346.785714285714</v>
      </c>
      <c r="N101" s="25" t="n">
        <f aca="false">K101/1.12*0.12</f>
        <v>41.6142857142857</v>
      </c>
      <c r="O101" s="25" t="n">
        <f aca="false">-SUM(I101:J101,K101/1.12)*L101</f>
        <v>-0</v>
      </c>
      <c r="P101" s="25" t="n">
        <v>346.79</v>
      </c>
      <c r="Q101" s="26"/>
      <c r="R101" s="26"/>
      <c r="S101" s="26"/>
      <c r="T101" s="27"/>
      <c r="U101" s="27"/>
      <c r="V101" s="27"/>
      <c r="W101" s="27"/>
      <c r="X101" s="27"/>
      <c r="Y101" s="26"/>
      <c r="Z101" s="26"/>
      <c r="AA101" s="26"/>
      <c r="AB101" s="26"/>
      <c r="AC101" s="27"/>
      <c r="AD101" s="27"/>
      <c r="AE101" s="26"/>
      <c r="AF101" s="26"/>
      <c r="AG101" s="25" t="n">
        <f aca="false">-SUM(N101:AF101)</f>
        <v>-388.404285714286</v>
      </c>
      <c r="AH101" s="28" t="n">
        <f aca="false">SUM(H101:K101)+AG101+O101</f>
        <v>-0.00428571428574287</v>
      </c>
    </row>
    <row r="102" s="29" customFormat="true" ht="21.75" hidden="false" customHeight="true" outlineLevel="0" collapsed="false">
      <c r="A102" s="18" t="n">
        <v>43522</v>
      </c>
      <c r="B102" s="19"/>
      <c r="C102" s="20" t="s">
        <v>299</v>
      </c>
      <c r="D102" s="20" t="s">
        <v>166</v>
      </c>
      <c r="E102" s="20" t="s">
        <v>47</v>
      </c>
      <c r="F102" s="21" t="n">
        <v>34383</v>
      </c>
      <c r="G102" s="44" t="s">
        <v>301</v>
      </c>
      <c r="H102" s="23"/>
      <c r="I102" s="23"/>
      <c r="J102" s="23"/>
      <c r="K102" s="23" t="n">
        <v>401</v>
      </c>
      <c r="L102" s="24"/>
      <c r="M102" s="25" t="n">
        <f aca="false">SUM(H102:J102,K102/1.12)</f>
        <v>358.035714285714</v>
      </c>
      <c r="N102" s="25" t="n">
        <f aca="false">K102/1.12*0.12</f>
        <v>42.9642857142857</v>
      </c>
      <c r="O102" s="25" t="n">
        <f aca="false">-SUM(I102:J102,K102/1.12)*L102</f>
        <v>-0</v>
      </c>
      <c r="P102" s="25" t="n">
        <v>358.04</v>
      </c>
      <c r="Q102" s="26"/>
      <c r="R102" s="26"/>
      <c r="S102" s="26"/>
      <c r="T102" s="27"/>
      <c r="U102" s="27"/>
      <c r="V102" s="27"/>
      <c r="W102" s="27"/>
      <c r="X102" s="27"/>
      <c r="Y102" s="26"/>
      <c r="Z102" s="26"/>
      <c r="AA102" s="26"/>
      <c r="AB102" s="26"/>
      <c r="AC102" s="27"/>
      <c r="AD102" s="27"/>
      <c r="AE102" s="26"/>
      <c r="AF102" s="26"/>
      <c r="AG102" s="25" t="n">
        <f aca="false">-SUM(N102:AF102)</f>
        <v>-401.004285714286</v>
      </c>
      <c r="AH102" s="28" t="n">
        <f aca="false">SUM(H102:K102)+AG102+O102</f>
        <v>-0.00428571428574287</v>
      </c>
    </row>
    <row r="103" s="29" customFormat="true" ht="21.75" hidden="false" customHeight="true" outlineLevel="0" collapsed="false">
      <c r="A103" s="30" t="n">
        <v>43522</v>
      </c>
      <c r="B103" s="31"/>
      <c r="C103" s="32" t="s">
        <v>41</v>
      </c>
      <c r="D103" s="32" t="s">
        <v>42</v>
      </c>
      <c r="E103" s="32" t="s">
        <v>43</v>
      </c>
      <c r="F103" s="33" t="n">
        <v>188236</v>
      </c>
      <c r="G103" s="34" t="s">
        <v>44</v>
      </c>
      <c r="H103" s="35"/>
      <c r="I103" s="35"/>
      <c r="J103" s="35"/>
      <c r="K103" s="35" t="n">
        <v>180</v>
      </c>
      <c r="L103" s="36"/>
      <c r="M103" s="37" t="n">
        <f aca="false">SUM(H103:J103,K103/1.12)</f>
        <v>160.714285714286</v>
      </c>
      <c r="N103" s="37" t="n">
        <f aca="false">K103/1.12*0.12</f>
        <v>19.2857142857143</v>
      </c>
      <c r="O103" s="37" t="n">
        <f aca="false">-SUM(I103:J103,K103/1.12)*L103</f>
        <v>-0</v>
      </c>
      <c r="P103" s="37"/>
      <c r="Q103" s="38" t="n">
        <v>160.71</v>
      </c>
      <c r="R103" s="38"/>
      <c r="S103" s="38"/>
      <c r="T103" s="39"/>
      <c r="U103" s="39"/>
      <c r="V103" s="39"/>
      <c r="W103" s="39"/>
      <c r="X103" s="39"/>
      <c r="Y103" s="38"/>
      <c r="Z103" s="38"/>
      <c r="AA103" s="38"/>
      <c r="AB103" s="38"/>
      <c r="AC103" s="39"/>
      <c r="AD103" s="39"/>
      <c r="AE103" s="38"/>
      <c r="AF103" s="38"/>
      <c r="AG103" s="37" t="n">
        <f aca="false">-SUM(N103:AF103)</f>
        <v>-179.995714285714</v>
      </c>
      <c r="AH103" s="40" t="n">
        <f aca="false">SUM(H103:K103)+AG103+O103</f>
        <v>0.00428571428571445</v>
      </c>
    </row>
    <row r="104" s="29" customFormat="true" ht="21.75" hidden="false" customHeight="true" outlineLevel="0" collapsed="false">
      <c r="A104" s="18" t="n">
        <v>43523</v>
      </c>
      <c r="B104" s="19"/>
      <c r="C104" s="20" t="s">
        <v>41</v>
      </c>
      <c r="D104" s="20" t="s">
        <v>42</v>
      </c>
      <c r="E104" s="20" t="s">
        <v>43</v>
      </c>
      <c r="F104" s="21" t="n">
        <v>175682</v>
      </c>
      <c r="G104" s="44" t="s">
        <v>44</v>
      </c>
      <c r="H104" s="23"/>
      <c r="I104" s="23"/>
      <c r="J104" s="23"/>
      <c r="K104" s="23" t="n">
        <v>180</v>
      </c>
      <c r="L104" s="24"/>
      <c r="M104" s="25" t="n">
        <f aca="false">SUM(H104:J104,K104/1.12)</f>
        <v>160.714285714286</v>
      </c>
      <c r="N104" s="25" t="n">
        <f aca="false">K104/1.12*0.12</f>
        <v>19.2857142857143</v>
      </c>
      <c r="O104" s="25" t="n">
        <f aca="false">-SUM(I104:J104,K104/1.12)*L104</f>
        <v>-0</v>
      </c>
      <c r="P104" s="25"/>
      <c r="Q104" s="26" t="n">
        <v>160.71</v>
      </c>
      <c r="R104" s="26"/>
      <c r="S104" s="26"/>
      <c r="T104" s="27"/>
      <c r="U104" s="27"/>
      <c r="V104" s="27"/>
      <c r="W104" s="27"/>
      <c r="X104" s="27"/>
      <c r="Y104" s="26"/>
      <c r="Z104" s="26"/>
      <c r="AA104" s="26"/>
      <c r="AB104" s="26"/>
      <c r="AC104" s="27"/>
      <c r="AD104" s="27"/>
      <c r="AE104" s="26"/>
      <c r="AF104" s="26"/>
      <c r="AG104" s="25" t="n">
        <f aca="false">-SUM(N104:AF104)</f>
        <v>-179.995714285714</v>
      </c>
      <c r="AH104" s="28" t="n">
        <f aca="false">SUM(H104:K104)+AG104+O104</f>
        <v>0.00428571428571445</v>
      </c>
    </row>
    <row r="105" s="29" customFormat="true" ht="21.75" hidden="false" customHeight="true" outlineLevel="0" collapsed="false">
      <c r="A105" s="18" t="n">
        <v>43523</v>
      </c>
      <c r="B105" s="19"/>
      <c r="C105" s="20" t="s">
        <v>74</v>
      </c>
      <c r="D105" s="20"/>
      <c r="E105" s="20"/>
      <c r="F105" s="21"/>
      <c r="G105" s="44" t="s">
        <v>75</v>
      </c>
      <c r="H105" s="23"/>
      <c r="I105" s="23"/>
      <c r="J105" s="23" t="n">
        <v>1123</v>
      </c>
      <c r="K105" s="23"/>
      <c r="L105" s="24"/>
      <c r="M105" s="25" t="n">
        <f aca="false">SUM(H105:J105,K105/1.12)</f>
        <v>1123</v>
      </c>
      <c r="N105" s="25" t="n">
        <f aca="false">K105/1.12*0.12</f>
        <v>0</v>
      </c>
      <c r="O105" s="25" t="n">
        <f aca="false">-SUM(I105:J105,K105/1.12)*L105</f>
        <v>-0</v>
      </c>
      <c r="P105" s="25" t="n">
        <v>1123</v>
      </c>
      <c r="Q105" s="26"/>
      <c r="R105" s="26"/>
      <c r="S105" s="26"/>
      <c r="T105" s="27"/>
      <c r="U105" s="27"/>
      <c r="V105" s="27"/>
      <c r="W105" s="27"/>
      <c r="X105" s="27"/>
      <c r="Y105" s="26"/>
      <c r="Z105" s="26"/>
      <c r="AA105" s="26"/>
      <c r="AB105" s="26"/>
      <c r="AC105" s="27"/>
      <c r="AD105" s="27"/>
      <c r="AE105" s="26"/>
      <c r="AF105" s="26"/>
      <c r="AG105" s="25" t="n">
        <f aca="false">-SUM(N105:AF105)</f>
        <v>-1123</v>
      </c>
      <c r="AH105" s="28" t="n">
        <f aca="false">SUM(H105:K105)+AG105+O105</f>
        <v>0</v>
      </c>
    </row>
    <row r="106" s="29" customFormat="true" ht="21.75" hidden="false" customHeight="true" outlineLevel="0" collapsed="false">
      <c r="A106" s="18" t="n">
        <v>43523</v>
      </c>
      <c r="B106" s="19"/>
      <c r="C106" s="20" t="s">
        <v>58</v>
      </c>
      <c r="D106" s="20"/>
      <c r="E106" s="20"/>
      <c r="F106" s="21"/>
      <c r="G106" s="44" t="s">
        <v>284</v>
      </c>
      <c r="H106" s="23" t="n">
        <v>50</v>
      </c>
      <c r="I106" s="23"/>
      <c r="J106" s="23"/>
      <c r="K106" s="23"/>
      <c r="L106" s="24"/>
      <c r="M106" s="25"/>
      <c r="N106" s="25" t="n">
        <f aca="false">K106/1.12*0.12</f>
        <v>0</v>
      </c>
      <c r="O106" s="25" t="n">
        <f aca="false">-SUM(I106:J106,K106/1.12)*L106</f>
        <v>-0</v>
      </c>
      <c r="P106" s="25"/>
      <c r="Q106" s="26"/>
      <c r="R106" s="26"/>
      <c r="S106" s="26"/>
      <c r="T106" s="27"/>
      <c r="U106" s="27"/>
      <c r="V106" s="27"/>
      <c r="W106" s="27"/>
      <c r="X106" s="27"/>
      <c r="Y106" s="26"/>
      <c r="Z106" s="26"/>
      <c r="AA106" s="26" t="n">
        <v>50</v>
      </c>
      <c r="AB106" s="26"/>
      <c r="AC106" s="27"/>
      <c r="AD106" s="27"/>
      <c r="AE106" s="26"/>
      <c r="AF106" s="26"/>
      <c r="AG106" s="25" t="n">
        <f aca="false">-SUM(N106:AF106)</f>
        <v>-50</v>
      </c>
      <c r="AH106" s="28" t="n">
        <f aca="false">SUM(H106:K106)+AG106+O106</f>
        <v>0</v>
      </c>
    </row>
    <row r="107" s="29" customFormat="true" ht="21.75" hidden="false" customHeight="true" outlineLevel="0" collapsed="false">
      <c r="A107" s="18" t="n">
        <v>43523</v>
      </c>
      <c r="B107" s="19"/>
      <c r="C107" s="20" t="s">
        <v>58</v>
      </c>
      <c r="D107" s="20"/>
      <c r="E107" s="20"/>
      <c r="F107" s="21"/>
      <c r="G107" s="44" t="s">
        <v>302</v>
      </c>
      <c r="H107" s="23"/>
      <c r="I107" s="23"/>
      <c r="J107" s="23" t="n">
        <v>100</v>
      </c>
      <c r="K107" s="23"/>
      <c r="L107" s="24"/>
      <c r="M107" s="25" t="n">
        <f aca="false">SUM(H107:J107,K107/1.12)</f>
        <v>100</v>
      </c>
      <c r="N107" s="25" t="n">
        <f aca="false">K107/1.12*0.12</f>
        <v>0</v>
      </c>
      <c r="O107" s="25" t="n">
        <f aca="false">-SUM(I107:J107,K107/1.12)*L107</f>
        <v>-0</v>
      </c>
      <c r="P107" s="25" t="n">
        <v>100</v>
      </c>
      <c r="Q107" s="26"/>
      <c r="R107" s="26"/>
      <c r="S107" s="26"/>
      <c r="T107" s="27"/>
      <c r="U107" s="27"/>
      <c r="V107" s="27"/>
      <c r="W107" s="27"/>
      <c r="X107" s="27"/>
      <c r="Y107" s="26"/>
      <c r="Z107" s="26"/>
      <c r="AA107" s="26"/>
      <c r="AB107" s="26"/>
      <c r="AC107" s="27"/>
      <c r="AD107" s="27"/>
      <c r="AE107" s="26"/>
      <c r="AF107" s="26"/>
      <c r="AG107" s="25" t="n">
        <f aca="false">-SUM(N107:AF107)</f>
        <v>-100</v>
      </c>
      <c r="AH107" s="28" t="n">
        <f aca="false">SUM(H107:K107)+AG107+O107</f>
        <v>0</v>
      </c>
    </row>
    <row r="108" s="29" customFormat="true" ht="21.75" hidden="false" customHeight="true" outlineLevel="0" collapsed="false">
      <c r="A108" s="18" t="n">
        <v>43523</v>
      </c>
      <c r="B108" s="19"/>
      <c r="C108" s="20" t="s">
        <v>45</v>
      </c>
      <c r="D108" s="20" t="s">
        <v>46</v>
      </c>
      <c r="E108" s="20" t="s">
        <v>47</v>
      </c>
      <c r="F108" s="21" t="n">
        <v>140725</v>
      </c>
      <c r="G108" s="44" t="s">
        <v>303</v>
      </c>
      <c r="H108" s="23"/>
      <c r="I108" s="23"/>
      <c r="J108" s="23"/>
      <c r="K108" s="23" t="n">
        <f aca="false">746.52+89.58</f>
        <v>836.1</v>
      </c>
      <c r="L108" s="24"/>
      <c r="M108" s="25" t="n">
        <f aca="false">SUM(H108:J108,K108/1.12)</f>
        <v>746.517857142857</v>
      </c>
      <c r="N108" s="25" t="n">
        <f aca="false">K108/1.12*0.12</f>
        <v>89.5821428571429</v>
      </c>
      <c r="O108" s="25" t="n">
        <f aca="false">-SUM(I108:J108,K108/1.12)*L108</f>
        <v>-0</v>
      </c>
      <c r="P108" s="25" t="n">
        <v>746.52</v>
      </c>
      <c r="Q108" s="26"/>
      <c r="R108" s="26"/>
      <c r="S108" s="26"/>
      <c r="T108" s="27"/>
      <c r="U108" s="27"/>
      <c r="V108" s="27"/>
      <c r="W108" s="27"/>
      <c r="X108" s="27"/>
      <c r="Y108" s="26"/>
      <c r="Z108" s="26"/>
      <c r="AA108" s="26"/>
      <c r="AB108" s="26"/>
      <c r="AC108" s="27"/>
      <c r="AD108" s="27"/>
      <c r="AE108" s="26"/>
      <c r="AF108" s="26"/>
      <c r="AG108" s="25" t="n">
        <f aca="false">-SUM(N108:AF108)</f>
        <v>-836.102142857143</v>
      </c>
      <c r="AH108" s="28" t="n">
        <f aca="false">SUM(H108:K108)+AG108+O108</f>
        <v>-0.00214285714275775</v>
      </c>
    </row>
    <row r="109" s="29" customFormat="true" ht="21.75" hidden="false" customHeight="true" outlineLevel="0" collapsed="false">
      <c r="A109" s="18" t="n">
        <v>43523</v>
      </c>
      <c r="B109" s="19"/>
      <c r="C109" s="20" t="s">
        <v>45</v>
      </c>
      <c r="D109" s="20" t="s">
        <v>46</v>
      </c>
      <c r="E109" s="20" t="s">
        <v>47</v>
      </c>
      <c r="F109" s="21" t="n">
        <v>140725</v>
      </c>
      <c r="G109" s="44" t="s">
        <v>304</v>
      </c>
      <c r="H109" s="23"/>
      <c r="I109" s="23"/>
      <c r="J109" s="23" t="n">
        <v>260.7</v>
      </c>
      <c r="K109" s="23"/>
      <c r="L109" s="24"/>
      <c r="M109" s="25" t="n">
        <f aca="false">SUM(H109:J109,K109/1.12)</f>
        <v>260.7</v>
      </c>
      <c r="N109" s="25" t="n">
        <f aca="false">K109/1.12*0.12</f>
        <v>0</v>
      </c>
      <c r="O109" s="25" t="n">
        <f aca="false">-SUM(I109:J109,K109/1.12)*L109</f>
        <v>-0</v>
      </c>
      <c r="P109" s="25" t="n">
        <v>260.7</v>
      </c>
      <c r="Q109" s="26"/>
      <c r="R109" s="26"/>
      <c r="S109" s="26"/>
      <c r="T109" s="27"/>
      <c r="U109" s="27"/>
      <c r="V109" s="27"/>
      <c r="W109" s="27"/>
      <c r="X109" s="27"/>
      <c r="Y109" s="26"/>
      <c r="Z109" s="26"/>
      <c r="AA109" s="26"/>
      <c r="AB109" s="26"/>
      <c r="AC109" s="27"/>
      <c r="AD109" s="27"/>
      <c r="AE109" s="26"/>
      <c r="AF109" s="26"/>
      <c r="AG109" s="25" t="n">
        <f aca="false">-SUM(N109:AF109)</f>
        <v>-260.7</v>
      </c>
      <c r="AH109" s="28" t="n">
        <f aca="false">SUM(H109:K109)+AG109+O109</f>
        <v>0</v>
      </c>
    </row>
    <row r="110" s="29" customFormat="true" ht="21.75" hidden="false" customHeight="true" outlineLevel="0" collapsed="false">
      <c r="A110" s="18" t="n">
        <v>43523</v>
      </c>
      <c r="B110" s="19"/>
      <c r="C110" s="20" t="s">
        <v>45</v>
      </c>
      <c r="D110" s="20" t="s">
        <v>46</v>
      </c>
      <c r="E110" s="20" t="s">
        <v>47</v>
      </c>
      <c r="F110" s="21" t="n">
        <v>136766</v>
      </c>
      <c r="G110" s="44" t="s">
        <v>305</v>
      </c>
      <c r="H110" s="23"/>
      <c r="I110" s="23"/>
      <c r="J110" s="23"/>
      <c r="K110" s="23" t="n">
        <f aca="false">637.95+76.55</f>
        <v>714.5</v>
      </c>
      <c r="L110" s="24"/>
      <c r="M110" s="25" t="n">
        <f aca="false">SUM(H110:J110,K110/1.12)</f>
        <v>637.946428571429</v>
      </c>
      <c r="N110" s="25" t="n">
        <f aca="false">K110/1.12*0.12</f>
        <v>76.5535714285714</v>
      </c>
      <c r="O110" s="25" t="n">
        <f aca="false">-SUM(I110:J110,K110/1.12)*L110</f>
        <v>-0</v>
      </c>
      <c r="P110" s="25" t="n">
        <v>637.95</v>
      </c>
      <c r="Q110" s="26"/>
      <c r="R110" s="26"/>
      <c r="S110" s="26"/>
      <c r="T110" s="27"/>
      <c r="U110" s="27"/>
      <c r="V110" s="27"/>
      <c r="W110" s="27"/>
      <c r="X110" s="27"/>
      <c r="Y110" s="26"/>
      <c r="Z110" s="26"/>
      <c r="AA110" s="26"/>
      <c r="AB110" s="26"/>
      <c r="AC110" s="27"/>
      <c r="AD110" s="27"/>
      <c r="AE110" s="26"/>
      <c r="AF110" s="26"/>
      <c r="AG110" s="25" t="n">
        <f aca="false">-SUM(N110:AF110)</f>
        <v>-714.503571428572</v>
      </c>
      <c r="AH110" s="28" t="n">
        <f aca="false">SUM(H110:K110)+AG110+O110</f>
        <v>-0.00357142857149029</v>
      </c>
    </row>
    <row r="111" s="29" customFormat="true" ht="21.75" hidden="false" customHeight="true" outlineLevel="0" collapsed="false">
      <c r="A111" s="18" t="n">
        <v>43523</v>
      </c>
      <c r="B111" s="19"/>
      <c r="C111" s="20" t="s">
        <v>45</v>
      </c>
      <c r="D111" s="20" t="s">
        <v>46</v>
      </c>
      <c r="E111" s="20" t="s">
        <v>47</v>
      </c>
      <c r="F111" s="21" t="n">
        <v>136766</v>
      </c>
      <c r="G111" s="44" t="s">
        <v>306</v>
      </c>
      <c r="H111" s="23"/>
      <c r="I111" s="23"/>
      <c r="J111" s="23" t="n">
        <v>129.9</v>
      </c>
      <c r="K111" s="23"/>
      <c r="L111" s="24"/>
      <c r="M111" s="25" t="n">
        <f aca="false">SUM(H111:J111,K111/1.12)</f>
        <v>129.9</v>
      </c>
      <c r="N111" s="25" t="n">
        <f aca="false">K111/1.12*0.12</f>
        <v>0</v>
      </c>
      <c r="O111" s="25" t="n">
        <f aca="false">-SUM(I111:J111,K111/1.12)*L111</f>
        <v>-0</v>
      </c>
      <c r="P111" s="25" t="n">
        <v>129.9</v>
      </c>
      <c r="Q111" s="26"/>
      <c r="R111" s="26"/>
      <c r="S111" s="26"/>
      <c r="T111" s="27"/>
      <c r="U111" s="27"/>
      <c r="V111" s="27"/>
      <c r="W111" s="27"/>
      <c r="X111" s="27"/>
      <c r="Y111" s="26"/>
      <c r="Z111" s="26"/>
      <c r="AA111" s="26"/>
      <c r="AB111" s="26"/>
      <c r="AC111" s="27"/>
      <c r="AD111" s="27"/>
      <c r="AE111" s="26"/>
      <c r="AF111" s="26"/>
      <c r="AG111" s="25" t="n">
        <f aca="false">-SUM(N111:AF111)</f>
        <v>-129.9</v>
      </c>
      <c r="AH111" s="28" t="n">
        <f aca="false">SUM(H111:K111)+AG111+O111</f>
        <v>0</v>
      </c>
    </row>
    <row r="112" s="29" customFormat="true" ht="21.75" hidden="false" customHeight="true" outlineLevel="0" collapsed="false">
      <c r="A112" s="18" t="n">
        <v>43523</v>
      </c>
      <c r="B112" s="19"/>
      <c r="C112" s="20" t="s">
        <v>41</v>
      </c>
      <c r="D112" s="20" t="s">
        <v>42</v>
      </c>
      <c r="E112" s="20" t="s">
        <v>43</v>
      </c>
      <c r="F112" s="21" t="n">
        <v>154478</v>
      </c>
      <c r="G112" s="44" t="s">
        <v>44</v>
      </c>
      <c r="H112" s="23"/>
      <c r="I112" s="23"/>
      <c r="J112" s="23"/>
      <c r="K112" s="23" t="n">
        <v>180</v>
      </c>
      <c r="L112" s="24"/>
      <c r="M112" s="25" t="n">
        <f aca="false">SUM(H112:J112,K112/1.12)</f>
        <v>160.714285714286</v>
      </c>
      <c r="N112" s="25" t="n">
        <f aca="false">K112/1.12*0.12</f>
        <v>19.2857142857143</v>
      </c>
      <c r="O112" s="25" t="n">
        <f aca="false">-SUM(I112:J112,K112/1.12)*L112</f>
        <v>-0</v>
      </c>
      <c r="P112" s="25"/>
      <c r="Q112" s="26" t="n">
        <v>160.71</v>
      </c>
      <c r="R112" s="26"/>
      <c r="S112" s="26"/>
      <c r="T112" s="27"/>
      <c r="U112" s="27"/>
      <c r="V112" s="27"/>
      <c r="W112" s="27"/>
      <c r="X112" s="27"/>
      <c r="Y112" s="26"/>
      <c r="Z112" s="26"/>
      <c r="AA112" s="26"/>
      <c r="AB112" s="26"/>
      <c r="AC112" s="27"/>
      <c r="AD112" s="27"/>
      <c r="AE112" s="26"/>
      <c r="AF112" s="26"/>
      <c r="AG112" s="25" t="n">
        <f aca="false">-SUM(N112:AF112)</f>
        <v>-179.995714285714</v>
      </c>
      <c r="AH112" s="28" t="n">
        <f aca="false">SUM(H112:K112)+AG112+O112</f>
        <v>0.00428571428571445</v>
      </c>
    </row>
    <row r="113" s="29" customFormat="true" ht="21.75" hidden="false" customHeight="true" outlineLevel="0" collapsed="false">
      <c r="A113" s="18" t="n">
        <v>43524</v>
      </c>
      <c r="B113" s="19"/>
      <c r="C113" s="20" t="s">
        <v>54</v>
      </c>
      <c r="D113" s="20" t="s">
        <v>55</v>
      </c>
      <c r="E113" s="20" t="s">
        <v>56</v>
      </c>
      <c r="F113" s="21" t="n">
        <v>2965</v>
      </c>
      <c r="G113" s="44" t="s">
        <v>294</v>
      </c>
      <c r="H113" s="23"/>
      <c r="I113" s="23"/>
      <c r="J113" s="23" t="n">
        <v>2135</v>
      </c>
      <c r="K113" s="23"/>
      <c r="L113" s="24"/>
      <c r="M113" s="25" t="n">
        <f aca="false">SUM(H113:J113,K113/1.12)</f>
        <v>2135</v>
      </c>
      <c r="N113" s="25" t="n">
        <f aca="false">K113/1.12*0.12</f>
        <v>0</v>
      </c>
      <c r="O113" s="25" t="n">
        <f aca="false">-SUM(I113:J113,K113/1.12)*L113</f>
        <v>-0</v>
      </c>
      <c r="P113" s="25" t="n">
        <v>2135</v>
      </c>
      <c r="Q113" s="26"/>
      <c r="R113" s="26"/>
      <c r="S113" s="26"/>
      <c r="T113" s="27"/>
      <c r="U113" s="27"/>
      <c r="V113" s="27"/>
      <c r="W113" s="27"/>
      <c r="X113" s="27"/>
      <c r="Y113" s="26"/>
      <c r="Z113" s="26"/>
      <c r="AA113" s="26"/>
      <c r="AB113" s="26"/>
      <c r="AC113" s="27"/>
      <c r="AD113" s="27"/>
      <c r="AE113" s="26"/>
      <c r="AF113" s="26"/>
      <c r="AG113" s="25" t="n">
        <f aca="false">-SUM(N113:AF113)</f>
        <v>-2135</v>
      </c>
      <c r="AH113" s="28" t="n">
        <f aca="false">SUM(H113:K113)+AG113+O113</f>
        <v>0</v>
      </c>
    </row>
    <row r="114" s="29" customFormat="true" ht="21.75" hidden="false" customHeight="true" outlineLevel="0" collapsed="false">
      <c r="A114" s="18" t="n">
        <v>43524</v>
      </c>
      <c r="B114" s="19"/>
      <c r="C114" s="20" t="s">
        <v>58</v>
      </c>
      <c r="D114" s="20"/>
      <c r="E114" s="20"/>
      <c r="F114" s="21"/>
      <c r="G114" s="44" t="s">
        <v>295</v>
      </c>
      <c r="H114" s="23" t="n">
        <v>100</v>
      </c>
      <c r="I114" s="23"/>
      <c r="J114" s="23"/>
      <c r="K114" s="23"/>
      <c r="L114" s="24"/>
      <c r="M114" s="25" t="n">
        <f aca="false">SUM(H114:J114,K114/1.12)</f>
        <v>100</v>
      </c>
      <c r="N114" s="25" t="n">
        <f aca="false">K114/1.12*0.12</f>
        <v>0</v>
      </c>
      <c r="O114" s="25" t="n">
        <f aca="false">-SUM(I114:J114,K114/1.12)*L114</f>
        <v>-0</v>
      </c>
      <c r="P114" s="25"/>
      <c r="Q114" s="26"/>
      <c r="R114" s="26"/>
      <c r="S114" s="26"/>
      <c r="T114" s="27"/>
      <c r="U114" s="27"/>
      <c r="V114" s="27"/>
      <c r="W114" s="27"/>
      <c r="X114" s="27"/>
      <c r="Y114" s="26"/>
      <c r="Z114" s="26"/>
      <c r="AA114" s="26" t="n">
        <v>100</v>
      </c>
      <c r="AB114" s="26"/>
      <c r="AC114" s="27"/>
      <c r="AD114" s="27"/>
      <c r="AE114" s="26"/>
      <c r="AF114" s="26"/>
      <c r="AG114" s="25" t="n">
        <f aca="false">-SUM(N114:AF114)</f>
        <v>-100</v>
      </c>
      <c r="AH114" s="28" t="n">
        <f aca="false">SUM(H114:K114)+AG114+O114</f>
        <v>0</v>
      </c>
    </row>
    <row r="115" s="29" customFormat="true" ht="21.75" hidden="false" customHeight="true" outlineLevel="0" collapsed="false">
      <c r="A115" s="18"/>
      <c r="B115" s="19"/>
      <c r="C115" s="20"/>
      <c r="D115" s="20"/>
      <c r="E115" s="20"/>
      <c r="F115" s="21"/>
      <c r="G115" s="22"/>
      <c r="H115" s="23"/>
      <c r="I115" s="23"/>
      <c r="J115" s="23"/>
      <c r="K115" s="23"/>
      <c r="L115" s="24"/>
      <c r="M115" s="25" t="n">
        <f aca="false">SUM(H115:J115,K115/1.12)</f>
        <v>0</v>
      </c>
      <c r="N115" s="25" t="n">
        <f aca="false">K115/1.12*0.12</f>
        <v>0</v>
      </c>
      <c r="O115" s="25" t="n">
        <f aca="false">-SUM(I115:J115,K115/1.12)*L115</f>
        <v>-0</v>
      </c>
      <c r="P115" s="25"/>
      <c r="Q115" s="26"/>
      <c r="R115" s="26"/>
      <c r="S115" s="26"/>
      <c r="T115" s="27"/>
      <c r="U115" s="27"/>
      <c r="V115" s="27"/>
      <c r="W115" s="27"/>
      <c r="X115" s="27"/>
      <c r="Y115" s="26"/>
      <c r="Z115" s="26"/>
      <c r="AA115" s="26"/>
      <c r="AB115" s="26"/>
      <c r="AC115" s="27"/>
      <c r="AD115" s="27"/>
      <c r="AE115" s="26"/>
      <c r="AF115" s="26"/>
      <c r="AG115" s="25" t="n">
        <f aca="false">-SUM(N115:AF115)</f>
        <v>-0</v>
      </c>
      <c r="AH115" s="28" t="n">
        <f aca="false">SUM(H115:K115)+AG115+O115</f>
        <v>0</v>
      </c>
    </row>
    <row r="116" s="29" customFormat="true" ht="19.5" hidden="false" customHeight="true" outlineLevel="0" collapsed="false">
      <c r="A116" s="18"/>
      <c r="B116" s="19"/>
      <c r="C116" s="45"/>
      <c r="D116" s="45"/>
      <c r="E116" s="45"/>
      <c r="F116" s="21"/>
      <c r="G116" s="22"/>
      <c r="H116" s="23"/>
      <c r="I116" s="23"/>
      <c r="J116" s="23"/>
      <c r="K116" s="23"/>
      <c r="L116" s="24"/>
      <c r="M116" s="26" t="n">
        <f aca="false">SUM(H116:J116,K116/1.12)</f>
        <v>0</v>
      </c>
      <c r="N116" s="26" t="n">
        <f aca="false">K116/1.12*0.12</f>
        <v>0</v>
      </c>
      <c r="O116" s="26" t="n">
        <f aca="false">-SUM(I116:J116,K116/1.12)*L116</f>
        <v>-0</v>
      </c>
      <c r="P116" s="26"/>
      <c r="Q116" s="26"/>
      <c r="R116" s="26"/>
      <c r="S116" s="26"/>
      <c r="T116" s="27"/>
      <c r="U116" s="27"/>
      <c r="V116" s="27"/>
      <c r="W116" s="27"/>
      <c r="X116" s="27"/>
      <c r="Y116" s="46"/>
      <c r="Z116" s="26"/>
      <c r="AA116" s="26"/>
      <c r="AB116" s="26"/>
      <c r="AC116" s="27"/>
      <c r="AD116" s="27"/>
      <c r="AE116" s="47"/>
      <c r="AF116" s="47"/>
      <c r="AG116" s="48" t="n">
        <f aca="false">-SUM(N116:AF116)</f>
        <v>-0</v>
      </c>
      <c r="AH116" s="28" t="n">
        <f aca="false">SUM(H116:K116)+AG116+O116</f>
        <v>0</v>
      </c>
    </row>
    <row r="117" s="57" customFormat="true" ht="12" hidden="false" customHeight="true" outlineLevel="0" collapsed="false">
      <c r="A117" s="49"/>
      <c r="B117" s="50"/>
      <c r="C117" s="51"/>
      <c r="D117" s="52"/>
      <c r="E117" s="52"/>
      <c r="F117" s="53"/>
      <c r="G117" s="51"/>
      <c r="H117" s="54" t="n">
        <f aca="false">SUM(H5:H116)</f>
        <v>9500</v>
      </c>
      <c r="I117" s="54" t="n">
        <f aca="false">SUM(I5:I116)</f>
        <v>0</v>
      </c>
      <c r="J117" s="54" t="n">
        <f aca="false">SUM(J5:J116)</f>
        <v>15131.65</v>
      </c>
      <c r="K117" s="54" t="n">
        <f aca="false">SUM(K5:K116)</f>
        <v>34400.37</v>
      </c>
      <c r="L117" s="54" t="n">
        <f aca="false">SUM(L5:L116)</f>
        <v>0.01</v>
      </c>
      <c r="M117" s="54" t="n">
        <f aca="false">SUM(M5:M116)</f>
        <v>55296.2660714285</v>
      </c>
      <c r="N117" s="54" t="n">
        <f aca="false">SUM(N5:N116)</f>
        <v>3685.75392857143</v>
      </c>
      <c r="O117" s="54" t="n">
        <f aca="false">SUM(O5:O116)</f>
        <v>-22.3927678571429</v>
      </c>
      <c r="P117" s="54" t="n">
        <f aca="false">SUM(P5:P116)</f>
        <v>31058.4</v>
      </c>
      <c r="Q117" s="54" t="n">
        <f aca="false">SUM(Q5:Q116)</f>
        <v>7838.31</v>
      </c>
      <c r="R117" s="54" t="n">
        <f aca="false">SUM(R5:R116)</f>
        <v>267.86</v>
      </c>
      <c r="S117" s="54" t="n">
        <f aca="false">SUM(S5:S116)</f>
        <v>946.88</v>
      </c>
      <c r="T117" s="54" t="n">
        <f aca="false">SUM(T5:T116)</f>
        <v>693.97</v>
      </c>
      <c r="U117" s="54" t="n">
        <f aca="false">SUM(U5:U116)</f>
        <v>268.22</v>
      </c>
      <c r="V117" s="54" t="n">
        <f aca="false">SUM(V5:V116)</f>
        <v>997.77</v>
      </c>
      <c r="W117" s="54" t="n">
        <f aca="false">SUM(W5:W116)</f>
        <v>0</v>
      </c>
      <c r="X117" s="54" t="n">
        <f aca="false">SUM(X5:X116)</f>
        <v>1020.18</v>
      </c>
      <c r="Y117" s="54" t="n">
        <f aca="false">SUM(Y5:Y116)</f>
        <v>1339.29</v>
      </c>
      <c r="Z117" s="54" t="n">
        <f aca="false">SUM(Z5:Z116)</f>
        <v>1011.53</v>
      </c>
      <c r="AA117" s="54" t="n">
        <f aca="false">SUM(AA5:AA116)</f>
        <v>3493</v>
      </c>
      <c r="AB117" s="54" t="n">
        <f aca="false">SUM(AB5:AB116)</f>
        <v>5907</v>
      </c>
      <c r="AC117" s="54" t="n">
        <f aca="false">SUM(AC5:AC116)</f>
        <v>0</v>
      </c>
      <c r="AD117" s="54" t="n">
        <f aca="false">SUM(AD5:AD116)</f>
        <v>0</v>
      </c>
      <c r="AE117" s="54" t="n">
        <f aca="false">SUM(AE5:AE116)</f>
        <v>503.83</v>
      </c>
      <c r="AF117" s="56" t="n">
        <f aca="false">SUM(AF5:AF116)</f>
        <v>0</v>
      </c>
      <c r="AG117" s="54" t="n">
        <f aca="false">SUM(AG5:AG116)</f>
        <v>-59009.6011607143</v>
      </c>
      <c r="AH117" s="54" t="n">
        <f aca="false">SUM(AH5:AH116)</f>
        <v>0.0260714285715444</v>
      </c>
    </row>
    <row r="118" customFormat="false" ht="12" hidden="false" customHeight="true" outlineLevel="0" collapsed="false"/>
    <row r="119" customFormat="false" ht="12" hidden="false" customHeight="false" outlineLevel="0" collapsed="false">
      <c r="K119" s="58" t="n">
        <f aca="false">H117+I117+J117+K117</f>
        <v>59032.02</v>
      </c>
      <c r="AG119" s="58" t="n">
        <f aca="false">+AG117</f>
        <v>-59009.6011607143</v>
      </c>
    </row>
    <row r="121" customFormat="false" ht="12" hidden="false" customHeight="false" outlineLevel="0" collapsed="false">
      <c r="C121" s="59" t="s">
        <v>194</v>
      </c>
      <c r="G121" s="57"/>
      <c r="K121" s="60"/>
      <c r="L121" s="60"/>
      <c r="M121" s="60"/>
    </row>
    <row r="124" s="3" customFormat="true" ht="11.25" hidden="false" customHeight="false" outlineLevel="0" collapsed="false">
      <c r="K124" s="5"/>
      <c r="L124" s="6"/>
      <c r="M124" s="5"/>
      <c r="Y124" s="5"/>
    </row>
    <row r="131" customFormat="false" ht="11.25" hidden="false" customHeight="false" outlineLevel="0" collapsed="false">
      <c r="Q131" s="5" t="n">
        <v>0</v>
      </c>
    </row>
  </sheetData>
  <mergeCells count="1">
    <mergeCell ref="K121:M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9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fals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9.79"/>
    <col collapsed="false" customWidth="true" hidden="false" outlineLevel="0" max="8" min="8" style="5" width="13.86"/>
    <col collapsed="false" customWidth="true" hidden="fals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3.14"/>
    <col collapsed="false" customWidth="true" hidden="false" outlineLevel="0" max="12" min="12" style="6" width="9.89"/>
    <col collapsed="false" customWidth="true" hidden="false" outlineLevel="0" max="13" min="13" style="5" width="12.23"/>
    <col collapsed="false" customWidth="true" hidden="false" outlineLevel="0" max="14" min="14" style="5" width="10.8"/>
    <col collapsed="false" customWidth="true" hidden="false" outlineLevel="0" max="15" min="15" style="5" width="11.34"/>
    <col collapsed="false" customWidth="true" hidden="false" outlineLevel="0" max="16" min="16" style="5" width="12.41"/>
    <col collapsed="false" customWidth="true" hidden="false" outlineLevel="0" max="17" min="17" style="5" width="9.89"/>
    <col collapsed="false" customWidth="true" hidden="false" outlineLevel="0" max="18" min="18" style="5" width="13.5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13.32"/>
    <col collapsed="false" customWidth="true" hidden="false" outlineLevel="0" max="23" min="23" style="5" width="10.26"/>
    <col collapsed="false" customWidth="true" hidden="false" outlineLevel="0" max="24" min="24" style="5" width="12.41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10.97"/>
    <col collapsed="false" customWidth="true" hidden="false" outlineLevel="0" max="28" min="28" style="5" width="12.06"/>
    <col collapsed="false" customWidth="true" hidden="false" outlineLevel="0" max="30" min="29" style="5" width="10.08"/>
    <col collapsed="false" customWidth="true" hidden="false" outlineLevel="0" max="31" min="31" style="5" width="12.78"/>
    <col collapsed="false" customWidth="true" hidden="false" outlineLevel="0" max="32" min="32" style="5" width="13.5"/>
    <col collapsed="false" customWidth="true" hidden="false" outlineLevel="0" max="33" min="33" style="3" width="13.5"/>
    <col collapsed="false" customWidth="false" hidden="false" outlineLevel="0" max="1025" min="34" style="3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307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1002</v>
      </c>
    </row>
    <row r="4" s="17" customFormat="true" ht="43.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="29" customFormat="true" ht="23.25" hidden="false" customHeight="true" outlineLevel="0" collapsed="false">
      <c r="A5" s="18" t="n">
        <v>43525</v>
      </c>
      <c r="B5" s="19"/>
      <c r="C5" s="20" t="s">
        <v>41</v>
      </c>
      <c r="D5" s="20" t="s">
        <v>42</v>
      </c>
      <c r="E5" s="20" t="s">
        <v>43</v>
      </c>
      <c r="F5" s="21" t="n">
        <v>154574</v>
      </c>
      <c r="G5" s="44" t="s">
        <v>44</v>
      </c>
      <c r="H5" s="23"/>
      <c r="I5" s="23"/>
      <c r="J5" s="23"/>
      <c r="K5" s="23" t="n">
        <v>180</v>
      </c>
      <c r="L5" s="24"/>
      <c r="M5" s="25" t="n">
        <f aca="false">SUM(H5:J5,K5/1.12)</f>
        <v>160.714285714286</v>
      </c>
      <c r="N5" s="25" t="n">
        <f aca="false">K5/1.12*0.12</f>
        <v>19.2857142857143</v>
      </c>
      <c r="O5" s="25" t="n">
        <f aca="false">-SUM(I5:J5,K5/1.12)*L5</f>
        <v>-0</v>
      </c>
      <c r="P5" s="25"/>
      <c r="Q5" s="26" t="n">
        <v>160.71</v>
      </c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 t="n">
        <f aca="false">-SUM(N5:AE5)</f>
        <v>-179.995714285714</v>
      </c>
      <c r="AG5" s="28" t="n">
        <f aca="false">SUM(H5:K5)+AF5+O5</f>
        <v>0.00428571428571445</v>
      </c>
    </row>
    <row r="6" s="29" customFormat="true" ht="23.25" hidden="false" customHeight="true" outlineLevel="0" collapsed="false">
      <c r="A6" s="18" t="n">
        <v>43525</v>
      </c>
      <c r="B6" s="19"/>
      <c r="C6" s="20" t="s">
        <v>37</v>
      </c>
      <c r="D6" s="20" t="s">
        <v>38</v>
      </c>
      <c r="E6" s="20" t="s">
        <v>39</v>
      </c>
      <c r="F6" s="21" t="n">
        <v>34486</v>
      </c>
      <c r="G6" s="44" t="s">
        <v>308</v>
      </c>
      <c r="H6" s="23"/>
      <c r="I6" s="23"/>
      <c r="J6" s="23"/>
      <c r="K6" s="23" t="n">
        <v>414</v>
      </c>
      <c r="L6" s="24"/>
      <c r="M6" s="25" t="n">
        <f aca="false">SUM(H6:J6,K6/1.12)</f>
        <v>369.642857142857</v>
      </c>
      <c r="N6" s="25" t="n">
        <f aca="false">K6/1.12*0.12</f>
        <v>44.3571428571429</v>
      </c>
      <c r="O6" s="25" t="n">
        <f aca="false">-SUM(I6:J6,K6/1.12)*L6</f>
        <v>-0</v>
      </c>
      <c r="P6" s="25" t="n">
        <v>369.64</v>
      </c>
      <c r="Q6" s="26"/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 t="n">
        <f aca="false">-SUM(N6:AE6)</f>
        <v>-413.997142857143</v>
      </c>
      <c r="AG6" s="28" t="n">
        <f aca="false">SUM(H6:K6)+AF6+O6</f>
        <v>0.00285714285718086</v>
      </c>
    </row>
    <row r="7" s="29" customFormat="true" ht="23.25" hidden="false" customHeight="true" outlineLevel="0" collapsed="false">
      <c r="A7" s="18" t="n">
        <v>43526</v>
      </c>
      <c r="B7" s="19"/>
      <c r="C7" s="20" t="s">
        <v>309</v>
      </c>
      <c r="D7" s="20" t="s">
        <v>310</v>
      </c>
      <c r="E7" s="20" t="s">
        <v>56</v>
      </c>
      <c r="F7" s="21" t="n">
        <v>19678</v>
      </c>
      <c r="G7" s="44" t="s">
        <v>311</v>
      </c>
      <c r="H7" s="23"/>
      <c r="I7" s="23"/>
      <c r="J7" s="23" t="n">
        <v>472</v>
      </c>
      <c r="K7" s="23"/>
      <c r="L7" s="24"/>
      <c r="M7" s="25" t="n">
        <f aca="false">SUM(H7:J7,K7/1.12)</f>
        <v>472</v>
      </c>
      <c r="N7" s="25" t="n">
        <f aca="false">K7/1.12*0.12</f>
        <v>0</v>
      </c>
      <c r="O7" s="25" t="n">
        <f aca="false">-SUM(I7:J7,K7/1.12)*L7</f>
        <v>-0</v>
      </c>
      <c r="P7" s="25" t="n">
        <v>472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 t="n">
        <f aca="false">-SUM(N7:AE7)</f>
        <v>-472</v>
      </c>
      <c r="AG7" s="28" t="n">
        <f aca="false">SUM(H7:K7)+AF7+O7</f>
        <v>0</v>
      </c>
    </row>
    <row r="8" s="29" customFormat="true" ht="23.25" hidden="false" customHeight="true" outlineLevel="0" collapsed="false">
      <c r="A8" s="18" t="n">
        <v>43526</v>
      </c>
      <c r="B8" s="19"/>
      <c r="C8" s="20" t="s">
        <v>58</v>
      </c>
      <c r="D8" s="20"/>
      <c r="E8" s="20"/>
      <c r="F8" s="21"/>
      <c r="G8" s="44" t="s">
        <v>312</v>
      </c>
      <c r="H8" s="23" t="n">
        <v>100</v>
      </c>
      <c r="I8" s="23"/>
      <c r="J8" s="23"/>
      <c r="K8" s="23"/>
      <c r="L8" s="24"/>
      <c r="M8" s="25" t="n">
        <f aca="false">SUM(H8:J8,K8/1.12)</f>
        <v>100</v>
      </c>
      <c r="N8" s="25" t="n">
        <f aca="false">K8/1.12*0.12</f>
        <v>0</v>
      </c>
      <c r="O8" s="25" t="n">
        <f aca="false">-SUM(I8:J8,K8/1.12)*L8</f>
        <v>-0</v>
      </c>
      <c r="P8" s="25"/>
      <c r="Q8" s="26"/>
      <c r="R8" s="26"/>
      <c r="S8" s="27"/>
      <c r="T8" s="27"/>
      <c r="U8" s="27"/>
      <c r="V8" s="27"/>
      <c r="W8" s="27"/>
      <c r="X8" s="26"/>
      <c r="Y8" s="26"/>
      <c r="Z8" s="26"/>
      <c r="AA8" s="26" t="n">
        <v>100</v>
      </c>
      <c r="AB8" s="27"/>
      <c r="AC8" s="27"/>
      <c r="AD8" s="26"/>
      <c r="AE8" s="26"/>
      <c r="AF8" s="25" t="n">
        <f aca="false">-SUM(N8:AE8)</f>
        <v>-100</v>
      </c>
      <c r="AG8" s="28" t="n">
        <f aca="false">SUM(H8:K8)+AF8+O8</f>
        <v>0</v>
      </c>
    </row>
    <row r="9" s="29" customFormat="true" ht="23.25" hidden="false" customHeight="true" outlineLevel="0" collapsed="false">
      <c r="A9" s="18" t="n">
        <v>43526</v>
      </c>
      <c r="B9" s="19"/>
      <c r="C9" s="20" t="s">
        <v>41</v>
      </c>
      <c r="D9" s="20" t="s">
        <v>42</v>
      </c>
      <c r="E9" s="20" t="s">
        <v>43</v>
      </c>
      <c r="F9" s="21" t="n">
        <v>155985</v>
      </c>
      <c r="G9" s="44" t="s">
        <v>44</v>
      </c>
      <c r="H9" s="23"/>
      <c r="I9" s="23"/>
      <c r="J9" s="23"/>
      <c r="K9" s="23" t="n">
        <v>90</v>
      </c>
      <c r="L9" s="24"/>
      <c r="M9" s="25" t="n">
        <f aca="false">SUM(H9:J9,K9/1.12)</f>
        <v>80.3571428571429</v>
      </c>
      <c r="N9" s="25" t="n">
        <f aca="false">K9/1.12*0.12</f>
        <v>9.64285714285714</v>
      </c>
      <c r="O9" s="25" t="n">
        <f aca="false">-SUM(I9:J9,K9/1.12)*L9</f>
        <v>-0</v>
      </c>
      <c r="P9" s="25"/>
      <c r="Q9" s="26" t="n">
        <v>80.36</v>
      </c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 t="n">
        <f aca="false">-SUM(N9:AE9)</f>
        <v>-90.0028571428571</v>
      </c>
      <c r="AG9" s="28" t="n">
        <f aca="false">SUM(H9:K9)+AF9+O9</f>
        <v>-0.00285714285713823</v>
      </c>
    </row>
    <row r="10" s="29" customFormat="true" ht="23.25" hidden="false" customHeight="true" outlineLevel="0" collapsed="false">
      <c r="A10" s="18" t="n">
        <v>43526</v>
      </c>
      <c r="B10" s="19"/>
      <c r="C10" s="20" t="s">
        <v>41</v>
      </c>
      <c r="D10" s="20" t="s">
        <v>42</v>
      </c>
      <c r="E10" s="20" t="s">
        <v>43</v>
      </c>
      <c r="F10" s="21" t="n">
        <v>156053</v>
      </c>
      <c r="G10" s="44" t="s">
        <v>44</v>
      </c>
      <c r="H10" s="23"/>
      <c r="I10" s="23"/>
      <c r="J10" s="23"/>
      <c r="K10" s="23" t="n">
        <v>180</v>
      </c>
      <c r="L10" s="24"/>
      <c r="M10" s="25" t="n">
        <f aca="false">SUM(H10:J10,K10/1.12)</f>
        <v>160.714285714286</v>
      </c>
      <c r="N10" s="25" t="n">
        <f aca="false">K10/1.12*0.12</f>
        <v>19.2857142857143</v>
      </c>
      <c r="O10" s="25" t="n">
        <f aca="false">-SUM(I10:J10,K10/1.12)*L10</f>
        <v>-0</v>
      </c>
      <c r="P10" s="25"/>
      <c r="Q10" s="26" t="n">
        <v>160.71</v>
      </c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 t="n">
        <f aca="false">-SUM(N10:AE10)</f>
        <v>-179.995714285714</v>
      </c>
      <c r="AG10" s="28" t="n">
        <f aca="false">SUM(H10:K10)+AF10+O10</f>
        <v>0.00428571428571445</v>
      </c>
    </row>
    <row r="11" s="29" customFormat="true" ht="23.25" hidden="false" customHeight="true" outlineLevel="0" collapsed="false">
      <c r="A11" s="18" t="n">
        <v>43528</v>
      </c>
      <c r="B11" s="19"/>
      <c r="C11" s="20" t="s">
        <v>185</v>
      </c>
      <c r="D11" s="20" t="s">
        <v>106</v>
      </c>
      <c r="E11" s="20" t="s">
        <v>186</v>
      </c>
      <c r="F11" s="21" t="n">
        <v>734487</v>
      </c>
      <c r="G11" s="44" t="s">
        <v>313</v>
      </c>
      <c r="H11" s="23"/>
      <c r="I11" s="23"/>
      <c r="J11" s="23"/>
      <c r="K11" s="23" t="n">
        <v>496</v>
      </c>
      <c r="L11" s="24"/>
      <c r="M11" s="25" t="n">
        <f aca="false">SUM(H11:J11,K11/1.12)</f>
        <v>442.857142857143</v>
      </c>
      <c r="N11" s="25" t="n">
        <f aca="false">K11/1.12*0.12</f>
        <v>53.1428571428571</v>
      </c>
      <c r="O11" s="25" t="n">
        <f aca="false">-SUM(I11:J11,K11/1.12)*L11</f>
        <v>-0</v>
      </c>
      <c r="P11" s="25"/>
      <c r="Q11" s="26"/>
      <c r="R11" s="26"/>
      <c r="S11" s="27" t="n">
        <v>442.86</v>
      </c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 t="n">
        <f aca="false">-SUM(N11:AE11)</f>
        <v>-496.002857142857</v>
      </c>
      <c r="AG11" s="28" t="n">
        <f aca="false">SUM(H11:K11)+AF11+O11</f>
        <v>-0.00285714285712402</v>
      </c>
    </row>
    <row r="12" s="29" customFormat="true" ht="23.25" hidden="false" customHeight="true" outlineLevel="0" collapsed="false">
      <c r="A12" s="18" t="n">
        <v>43528</v>
      </c>
      <c r="B12" s="19"/>
      <c r="C12" s="20" t="s">
        <v>37</v>
      </c>
      <c r="D12" s="20" t="s">
        <v>38</v>
      </c>
      <c r="E12" s="20" t="s">
        <v>39</v>
      </c>
      <c r="F12" s="21" t="n">
        <v>34502</v>
      </c>
      <c r="G12" s="44" t="s">
        <v>314</v>
      </c>
      <c r="H12" s="23"/>
      <c r="I12" s="23"/>
      <c r="J12" s="23"/>
      <c r="K12" s="23" t="n">
        <v>154.46</v>
      </c>
      <c r="L12" s="24"/>
      <c r="M12" s="25" t="n">
        <f aca="false">SUM(H12:J12,K12/1.12)</f>
        <v>137.910714285714</v>
      </c>
      <c r="N12" s="25" t="n">
        <f aca="false">K12/1.12*0.12</f>
        <v>16.5492857142857</v>
      </c>
      <c r="O12" s="25" t="n">
        <f aca="false">-SUM(I12:J12,K12/1.12)*L12</f>
        <v>-0</v>
      </c>
      <c r="P12" s="25" t="n">
        <v>137.91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 t="n">
        <f aca="false">-SUM(N12:AE12)</f>
        <v>-154.459285714286</v>
      </c>
      <c r="AG12" s="28" t="n">
        <f aca="false">SUM(H12:K12)+AF12+O12</f>
        <v>0.000714285714309426</v>
      </c>
    </row>
    <row r="13" s="29" customFormat="true" ht="23.25" hidden="false" customHeight="true" outlineLevel="0" collapsed="false">
      <c r="A13" s="18" t="n">
        <v>43528</v>
      </c>
      <c r="B13" s="19"/>
      <c r="C13" s="20" t="s">
        <v>315</v>
      </c>
      <c r="D13" s="20" t="s">
        <v>316</v>
      </c>
      <c r="E13" s="20" t="s">
        <v>47</v>
      </c>
      <c r="F13" s="21" t="n">
        <v>1845</v>
      </c>
      <c r="G13" s="44" t="s">
        <v>317</v>
      </c>
      <c r="H13" s="23"/>
      <c r="I13" s="23"/>
      <c r="J13" s="23"/>
      <c r="K13" s="23" t="n">
        <v>200</v>
      </c>
      <c r="L13" s="24"/>
      <c r="M13" s="25" t="n">
        <f aca="false">SUM(H13:J13,K13/1.12)</f>
        <v>178.571428571429</v>
      </c>
      <c r="N13" s="25" t="n">
        <f aca="false">K13/1.12*0.12</f>
        <v>21.4285714285714</v>
      </c>
      <c r="O13" s="25" t="n">
        <f aca="false">-SUM(I13:J13,K13/1.12)*L13</f>
        <v>-0</v>
      </c>
      <c r="P13" s="25" t="n">
        <v>178.57</v>
      </c>
      <c r="Q13" s="26"/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 t="n">
        <f aca="false">-SUM(N13:AE13)</f>
        <v>-199.998571428571</v>
      </c>
      <c r="AG13" s="28" t="n">
        <f aca="false">SUM(H13:K13)+AF13+O13</f>
        <v>0.00142857142859043</v>
      </c>
    </row>
    <row r="14" s="29" customFormat="true" ht="23.25" hidden="false" customHeight="true" outlineLevel="0" collapsed="false">
      <c r="A14" s="18" t="n">
        <v>43528</v>
      </c>
      <c r="B14" s="19"/>
      <c r="C14" s="20" t="s">
        <v>45</v>
      </c>
      <c r="D14" s="20" t="s">
        <v>46</v>
      </c>
      <c r="E14" s="20" t="s">
        <v>47</v>
      </c>
      <c r="F14" s="21" t="n">
        <v>178834</v>
      </c>
      <c r="G14" s="44" t="s">
        <v>318</v>
      </c>
      <c r="H14" s="23"/>
      <c r="I14" s="23"/>
      <c r="J14" s="23"/>
      <c r="K14" s="23" t="n">
        <f aca="false">2105.85+252.7</f>
        <v>2358.55</v>
      </c>
      <c r="L14" s="24"/>
      <c r="M14" s="25" t="n">
        <f aca="false">SUM(H14:J14,K14/1.12)</f>
        <v>2105.84821428571</v>
      </c>
      <c r="N14" s="25" t="n">
        <f aca="false">K14/1.12*0.12</f>
        <v>252.701785714286</v>
      </c>
      <c r="O14" s="25" t="n">
        <f aca="false">-SUM(I14:J14,K14/1.12)*L14</f>
        <v>-0</v>
      </c>
      <c r="P14" s="25" t="n">
        <v>2105.85</v>
      </c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 t="n">
        <f aca="false">-SUM(N14:AE14)</f>
        <v>-2358.55178571429</v>
      </c>
      <c r="AG14" s="28" t="n">
        <f aca="false">SUM(H14:K14)+AF14+O14</f>
        <v>-0.0017857142856883</v>
      </c>
    </row>
    <row r="15" s="29" customFormat="true" ht="23.25" hidden="false" customHeight="true" outlineLevel="0" collapsed="false">
      <c r="A15" s="18" t="n">
        <v>43528</v>
      </c>
      <c r="B15" s="19"/>
      <c r="C15" s="20" t="s">
        <v>45</v>
      </c>
      <c r="D15" s="20" t="s">
        <v>46</v>
      </c>
      <c r="E15" s="20" t="s">
        <v>47</v>
      </c>
      <c r="F15" s="21" t="n">
        <v>178834</v>
      </c>
      <c r="G15" s="44" t="s">
        <v>319</v>
      </c>
      <c r="H15" s="23"/>
      <c r="I15" s="23"/>
      <c r="J15" s="23" t="n">
        <v>833.88</v>
      </c>
      <c r="K15" s="23"/>
      <c r="L15" s="24"/>
      <c r="M15" s="25" t="n">
        <f aca="false">SUM(H15:J15,K15/1.12)</f>
        <v>833.88</v>
      </c>
      <c r="N15" s="25" t="n">
        <f aca="false">K15/1.12*0.12</f>
        <v>0</v>
      </c>
      <c r="O15" s="25" t="n">
        <f aca="false">-SUM(I15:J15,K15/1.12)*L15</f>
        <v>-0</v>
      </c>
      <c r="P15" s="25" t="n">
        <v>833.88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 t="n">
        <f aca="false">-SUM(N15:AE15)</f>
        <v>-833.88</v>
      </c>
      <c r="AG15" s="28" t="n">
        <f aca="false">SUM(H15:K15)+AF15+O15</f>
        <v>0</v>
      </c>
    </row>
    <row r="16" s="29" customFormat="true" ht="23.25" hidden="false" customHeight="true" outlineLevel="0" collapsed="false">
      <c r="A16" s="18" t="n">
        <v>43528</v>
      </c>
      <c r="B16" s="19"/>
      <c r="C16" s="20" t="s">
        <v>37</v>
      </c>
      <c r="D16" s="20" t="s">
        <v>38</v>
      </c>
      <c r="E16" s="20" t="s">
        <v>39</v>
      </c>
      <c r="F16" s="21" t="n">
        <v>93271</v>
      </c>
      <c r="G16" s="44" t="s">
        <v>320</v>
      </c>
      <c r="H16" s="23"/>
      <c r="I16" s="23"/>
      <c r="J16" s="23"/>
      <c r="K16" s="23" t="n">
        <v>99.5</v>
      </c>
      <c r="L16" s="24"/>
      <c r="M16" s="25" t="n">
        <f aca="false">SUM(H16:J16,K16/1.12)</f>
        <v>88.8392857142857</v>
      </c>
      <c r="N16" s="25" t="n">
        <f aca="false">K16/1.12*0.12</f>
        <v>10.6607142857143</v>
      </c>
      <c r="O16" s="25" t="n">
        <f aca="false">-SUM(I16:J16,K16/1.12)*L16</f>
        <v>-0</v>
      </c>
      <c r="P16" s="25"/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 t="n">
        <v>88.84</v>
      </c>
      <c r="AE16" s="26"/>
      <c r="AF16" s="25" t="n">
        <f aca="false">-SUM(N16:AE16)</f>
        <v>-99.5007142857143</v>
      </c>
      <c r="AG16" s="28" t="n">
        <f aca="false">SUM(H16:K16)+AF16+O16</f>
        <v>-0.000714285714281004</v>
      </c>
    </row>
    <row r="17" s="29" customFormat="true" ht="23.25" hidden="false" customHeight="true" outlineLevel="0" collapsed="false">
      <c r="A17" s="18" t="n">
        <v>43528</v>
      </c>
      <c r="B17" s="19"/>
      <c r="C17" s="20" t="s">
        <v>157</v>
      </c>
      <c r="D17" s="20"/>
      <c r="E17" s="20"/>
      <c r="F17" s="21"/>
      <c r="G17" s="44" t="s">
        <v>321</v>
      </c>
      <c r="H17" s="23" t="n">
        <v>80</v>
      </c>
      <c r="I17" s="23"/>
      <c r="J17" s="23"/>
      <c r="K17" s="23"/>
      <c r="L17" s="24"/>
      <c r="M17" s="25" t="n">
        <f aca="false">SUM(H17:J17,K17/1.12)</f>
        <v>80</v>
      </c>
      <c r="N17" s="25" t="n">
        <f aca="false">K17/1.12*0.12</f>
        <v>0</v>
      </c>
      <c r="O17" s="25" t="n">
        <f aca="false">-SUM(I17:J17,K17/1.12)*L17</f>
        <v>-0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 t="n">
        <v>80</v>
      </c>
      <c r="AB17" s="27"/>
      <c r="AC17" s="27"/>
      <c r="AD17" s="26"/>
      <c r="AE17" s="26"/>
      <c r="AF17" s="25" t="n">
        <f aca="false">-SUM(N17:AE17)</f>
        <v>-80</v>
      </c>
      <c r="AG17" s="28" t="n">
        <f aca="false">SUM(H17:K17)+AF17+O17</f>
        <v>0</v>
      </c>
    </row>
    <row r="18" s="29" customFormat="true" ht="23.25" hidden="false" customHeight="true" outlineLevel="0" collapsed="false">
      <c r="A18" s="18" t="n">
        <v>43528</v>
      </c>
      <c r="B18" s="19"/>
      <c r="C18" s="20" t="s">
        <v>322</v>
      </c>
      <c r="D18" s="20" t="s">
        <v>323</v>
      </c>
      <c r="E18" s="20" t="s">
        <v>324</v>
      </c>
      <c r="F18" s="21" t="n">
        <v>29784</v>
      </c>
      <c r="G18" s="44" t="s">
        <v>325</v>
      </c>
      <c r="H18" s="23"/>
      <c r="I18" s="23"/>
      <c r="J18" s="23"/>
      <c r="K18" s="23" t="n">
        <v>125</v>
      </c>
      <c r="L18" s="24"/>
      <c r="M18" s="25" t="n">
        <f aca="false">SUM(H18:J18,K18/1.12)</f>
        <v>111.607142857143</v>
      </c>
      <c r="N18" s="25" t="n">
        <f aca="false">K18/1.12*0.12</f>
        <v>13.3928571428571</v>
      </c>
      <c r="O18" s="25" t="n">
        <f aca="false">-SUM(I18:J18,K18/1.12)*L18</f>
        <v>-0</v>
      </c>
      <c r="P18" s="25"/>
      <c r="Q18" s="26" t="n">
        <v>111.61</v>
      </c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 t="n">
        <f aca="false">-SUM(N18:AE18)</f>
        <v>-125.002857142857</v>
      </c>
      <c r="AG18" s="28" t="n">
        <f aca="false">SUM(H18:K18)+AF18+O18</f>
        <v>-0.00285714285713823</v>
      </c>
    </row>
    <row r="19" s="29" customFormat="true" ht="23.25" hidden="false" customHeight="true" outlineLevel="0" collapsed="false">
      <c r="A19" s="18" t="n">
        <v>43528</v>
      </c>
      <c r="B19" s="19"/>
      <c r="C19" s="20" t="s">
        <v>37</v>
      </c>
      <c r="D19" s="20" t="s">
        <v>38</v>
      </c>
      <c r="E19" s="20" t="s">
        <v>39</v>
      </c>
      <c r="F19" s="21" t="n">
        <v>34514</v>
      </c>
      <c r="G19" s="44" t="s">
        <v>251</v>
      </c>
      <c r="H19" s="23"/>
      <c r="I19" s="23"/>
      <c r="J19" s="23"/>
      <c r="K19" s="23" t="n">
        <v>354</v>
      </c>
      <c r="L19" s="24"/>
      <c r="M19" s="25" t="n">
        <f aca="false">SUM(H19:J19,K19/1.12)</f>
        <v>316.071428571429</v>
      </c>
      <c r="N19" s="25" t="n">
        <f aca="false">K19/1.12*0.12</f>
        <v>37.9285714285714</v>
      </c>
      <c r="O19" s="25" t="n">
        <f aca="false">-SUM(I19:J19,K19/1.12)*L19</f>
        <v>-0</v>
      </c>
      <c r="P19" s="25"/>
      <c r="Q19" s="26" t="n">
        <v>316.07</v>
      </c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 t="n">
        <f aca="false">-SUM(N19:AE19)</f>
        <v>-353.998571428571</v>
      </c>
      <c r="AG19" s="28" t="n">
        <f aca="false">SUM(H19:K19)+AF19+O19</f>
        <v>0.00142857142856201</v>
      </c>
    </row>
    <row r="20" s="29" customFormat="true" ht="23.25" hidden="false" customHeight="true" outlineLevel="0" collapsed="false">
      <c r="A20" s="18" t="n">
        <v>43528</v>
      </c>
      <c r="B20" s="19"/>
      <c r="C20" s="20" t="s">
        <v>41</v>
      </c>
      <c r="D20" s="20" t="s">
        <v>42</v>
      </c>
      <c r="E20" s="20" t="s">
        <v>43</v>
      </c>
      <c r="F20" s="21" t="n">
        <v>156100</v>
      </c>
      <c r="G20" s="44" t="s">
        <v>44</v>
      </c>
      <c r="H20" s="23"/>
      <c r="I20" s="23"/>
      <c r="J20" s="23"/>
      <c r="K20" s="23" t="n">
        <v>180</v>
      </c>
      <c r="L20" s="24"/>
      <c r="M20" s="25" t="n">
        <f aca="false">SUM(H20:J20,K20/1.12)</f>
        <v>160.714285714286</v>
      </c>
      <c r="N20" s="25" t="n">
        <f aca="false">K20/1.12*0.12</f>
        <v>19.2857142857143</v>
      </c>
      <c r="O20" s="25" t="n">
        <f aca="false">-SUM(I20:J20,K20/1.12)*L20</f>
        <v>-0</v>
      </c>
      <c r="P20" s="25"/>
      <c r="Q20" s="26" t="n">
        <v>160.71</v>
      </c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 t="n">
        <f aca="false">-SUM(N20:AE20)</f>
        <v>-179.995714285714</v>
      </c>
      <c r="AG20" s="28" t="n">
        <f aca="false">SUM(H20:K20)+AF20+O20</f>
        <v>0.00428571428571445</v>
      </c>
    </row>
    <row r="21" s="29" customFormat="true" ht="23.25" hidden="false" customHeight="true" outlineLevel="0" collapsed="false">
      <c r="A21" s="18" t="n">
        <v>43529</v>
      </c>
      <c r="B21" s="19"/>
      <c r="C21" s="20" t="s">
        <v>174</v>
      </c>
      <c r="D21" s="20" t="s">
        <v>326</v>
      </c>
      <c r="E21" s="20" t="s">
        <v>327</v>
      </c>
      <c r="F21" s="21" t="n">
        <v>37638</v>
      </c>
      <c r="G21" s="44" t="s">
        <v>328</v>
      </c>
      <c r="H21" s="23"/>
      <c r="I21" s="23"/>
      <c r="J21" s="23"/>
      <c r="K21" s="23" t="n">
        <v>1995</v>
      </c>
      <c r="L21" s="24"/>
      <c r="M21" s="25" t="n">
        <f aca="false">SUM(H21:J21,K21/1.12)</f>
        <v>1781.25</v>
      </c>
      <c r="N21" s="25" t="n">
        <f aca="false">K21/1.12*0.12</f>
        <v>213.75</v>
      </c>
      <c r="O21" s="25" t="n">
        <f aca="false">-SUM(I21:J21,K21/1.12)*L21</f>
        <v>-0</v>
      </c>
      <c r="P21" s="25" t="n">
        <v>1781.25</v>
      </c>
      <c r="Q21" s="26"/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 t="n">
        <f aca="false">-SUM(N21:AE21)</f>
        <v>-1995</v>
      </c>
      <c r="AG21" s="28" t="n">
        <f aca="false">SUM(H21:K21)+AF21+O21</f>
        <v>0</v>
      </c>
    </row>
    <row r="22" s="29" customFormat="true" ht="23.25" hidden="false" customHeight="true" outlineLevel="0" collapsed="false">
      <c r="A22" s="18" t="n">
        <v>43529</v>
      </c>
      <c r="B22" s="19"/>
      <c r="C22" s="20" t="s">
        <v>37</v>
      </c>
      <c r="D22" s="20" t="s">
        <v>38</v>
      </c>
      <c r="E22" s="20" t="s">
        <v>39</v>
      </c>
      <c r="F22" s="21" t="n">
        <v>34534</v>
      </c>
      <c r="G22" s="44" t="s">
        <v>329</v>
      </c>
      <c r="H22" s="23"/>
      <c r="I22" s="23"/>
      <c r="J22" s="23"/>
      <c r="K22" s="23" t="n">
        <v>345</v>
      </c>
      <c r="L22" s="24"/>
      <c r="M22" s="25" t="n">
        <f aca="false">SUM(H22:J22,K22/1.12)</f>
        <v>308.035714285714</v>
      </c>
      <c r="N22" s="25" t="n">
        <f aca="false">K22/1.12*0.12</f>
        <v>36.9642857142857</v>
      </c>
      <c r="O22" s="25" t="n">
        <f aca="false">-SUM(I22:J22,K22/1.12)*L22</f>
        <v>-0</v>
      </c>
      <c r="P22" s="25" t="n">
        <v>308.04</v>
      </c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 t="n">
        <f aca="false">-SUM(N22:AE22)</f>
        <v>-345.004285714286</v>
      </c>
      <c r="AG22" s="28" t="n">
        <f aca="false">SUM(H22:K22)+AF22+O22</f>
        <v>-0.00428571428574287</v>
      </c>
    </row>
    <row r="23" s="29" customFormat="true" ht="23.25" hidden="false" customHeight="true" outlineLevel="0" collapsed="false">
      <c r="A23" s="18" t="n">
        <v>43529</v>
      </c>
      <c r="B23" s="19"/>
      <c r="C23" s="20" t="s">
        <v>62</v>
      </c>
      <c r="D23" s="20"/>
      <c r="E23" s="20"/>
      <c r="F23" s="21"/>
      <c r="G23" s="44" t="s">
        <v>202</v>
      </c>
      <c r="H23" s="23" t="n">
        <v>40</v>
      </c>
      <c r="I23" s="23"/>
      <c r="J23" s="23"/>
      <c r="K23" s="23"/>
      <c r="L23" s="24"/>
      <c r="M23" s="25" t="n">
        <f aca="false">SUM(H23:J23,K23/1.12)</f>
        <v>40</v>
      </c>
      <c r="N23" s="25" t="n">
        <f aca="false">K23/1.12*0.12</f>
        <v>0</v>
      </c>
      <c r="O23" s="25" t="n">
        <f aca="false">-SUM(I23:J23,K23/1.12)*L23</f>
        <v>-0</v>
      </c>
      <c r="P23" s="25"/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 t="n">
        <v>40</v>
      </c>
      <c r="AB23" s="27"/>
      <c r="AC23" s="27"/>
      <c r="AD23" s="26"/>
      <c r="AE23" s="26"/>
      <c r="AF23" s="25" t="n">
        <f aca="false">-SUM(N23:AE23)</f>
        <v>-40</v>
      </c>
      <c r="AG23" s="28" t="n">
        <f aca="false">SUM(H23:K23)+AF23+O23</f>
        <v>0</v>
      </c>
    </row>
    <row r="24" s="41" customFormat="true" ht="23.25" hidden="false" customHeight="true" outlineLevel="0" collapsed="false">
      <c r="A24" s="30" t="n">
        <v>43530</v>
      </c>
      <c r="B24" s="31"/>
      <c r="C24" s="32" t="s">
        <v>41</v>
      </c>
      <c r="D24" s="32" t="s">
        <v>42</v>
      </c>
      <c r="E24" s="32" t="s">
        <v>43</v>
      </c>
      <c r="F24" s="33" t="n">
        <v>159796</v>
      </c>
      <c r="G24" s="34" t="s">
        <v>44</v>
      </c>
      <c r="H24" s="35"/>
      <c r="I24" s="35"/>
      <c r="J24" s="35"/>
      <c r="K24" s="35" t="n">
        <v>180</v>
      </c>
      <c r="L24" s="36"/>
      <c r="M24" s="37" t="n">
        <f aca="false">SUM(H24:J24,K24/1.12)</f>
        <v>160.714285714286</v>
      </c>
      <c r="N24" s="37" t="n">
        <f aca="false">K24/1.12*0.12</f>
        <v>19.2857142857143</v>
      </c>
      <c r="O24" s="37" t="n">
        <f aca="false">-SUM(I24:J24,K24/1.12)*L24</f>
        <v>-0</v>
      </c>
      <c r="P24" s="37"/>
      <c r="Q24" s="38" t="n">
        <v>160.71</v>
      </c>
      <c r="R24" s="38"/>
      <c r="S24" s="39"/>
      <c r="T24" s="39"/>
      <c r="U24" s="39"/>
      <c r="V24" s="39"/>
      <c r="W24" s="39"/>
      <c r="X24" s="38"/>
      <c r="Y24" s="38"/>
      <c r="Z24" s="38"/>
      <c r="AA24" s="38"/>
      <c r="AB24" s="39"/>
      <c r="AC24" s="39"/>
      <c r="AD24" s="38"/>
      <c r="AE24" s="38"/>
      <c r="AF24" s="25" t="n">
        <f aca="false">-SUM(N24:AE24)</f>
        <v>-179.995714285714</v>
      </c>
      <c r="AG24" s="28" t="n">
        <f aca="false">SUM(H24:K24)+AF24+O24</f>
        <v>0.00428571428571445</v>
      </c>
    </row>
    <row r="25" s="29" customFormat="true" ht="23.25" hidden="false" customHeight="true" outlineLevel="0" collapsed="false">
      <c r="A25" s="18" t="n">
        <v>43529</v>
      </c>
      <c r="B25" s="19"/>
      <c r="C25" s="20" t="s">
        <v>330</v>
      </c>
      <c r="D25" s="20" t="s">
        <v>331</v>
      </c>
      <c r="E25" s="20" t="s">
        <v>324</v>
      </c>
      <c r="F25" s="21" t="n">
        <v>771776</v>
      </c>
      <c r="G25" s="44" t="s">
        <v>251</v>
      </c>
      <c r="H25" s="23"/>
      <c r="I25" s="23"/>
      <c r="J25" s="23"/>
      <c r="K25" s="23" t="n">
        <v>155</v>
      </c>
      <c r="L25" s="24"/>
      <c r="M25" s="25" t="n">
        <f aca="false">SUM(H25:J25,K25/1.12)</f>
        <v>138.392857142857</v>
      </c>
      <c r="N25" s="25" t="n">
        <f aca="false">K25/1.12*0.12</f>
        <v>16.6071428571429</v>
      </c>
      <c r="O25" s="25" t="n">
        <f aca="false">-SUM(I25:J25,K25/1.12)*L25</f>
        <v>-0</v>
      </c>
      <c r="P25" s="25" t="n">
        <v>138.39</v>
      </c>
      <c r="Q25" s="26"/>
      <c r="R25" s="26"/>
      <c r="S25" s="27"/>
      <c r="T25" s="27"/>
      <c r="U25" s="27"/>
      <c r="V25" s="27"/>
      <c r="W25" s="27"/>
      <c r="X25" s="26"/>
      <c r="Y25" s="26"/>
      <c r="Z25" s="26"/>
      <c r="AA25" s="26"/>
      <c r="AB25" s="27"/>
      <c r="AC25" s="27"/>
      <c r="AD25" s="26"/>
      <c r="AE25" s="26"/>
      <c r="AF25" s="25" t="n">
        <f aca="false">-SUM(N25:AE25)</f>
        <v>-154.997142857143</v>
      </c>
      <c r="AG25" s="28" t="n">
        <f aca="false">SUM(H25:K25)+AF25+O25</f>
        <v>0.00285714285715244</v>
      </c>
    </row>
    <row r="26" s="29" customFormat="true" ht="23.25" hidden="false" customHeight="true" outlineLevel="0" collapsed="false">
      <c r="A26" s="18" t="n">
        <v>43530</v>
      </c>
      <c r="B26" s="19"/>
      <c r="C26" s="20" t="s">
        <v>174</v>
      </c>
      <c r="D26" s="20" t="s">
        <v>332</v>
      </c>
      <c r="E26" s="20" t="s">
        <v>242</v>
      </c>
      <c r="F26" s="21" t="n">
        <v>202497</v>
      </c>
      <c r="G26" s="44" t="s">
        <v>333</v>
      </c>
      <c r="H26" s="23"/>
      <c r="I26" s="23"/>
      <c r="J26" s="23"/>
      <c r="K26" s="23" t="n">
        <v>3196.22</v>
      </c>
      <c r="L26" s="24"/>
      <c r="M26" s="25" t="n">
        <f aca="false">SUM(H26:J26,K26/1.12)</f>
        <v>2853.76785714286</v>
      </c>
      <c r="N26" s="25" t="n">
        <f aca="false">K26/1.12*0.12</f>
        <v>342.452142857143</v>
      </c>
      <c r="O26" s="25" t="n">
        <f aca="false">-SUM(I26:J26,K26/1.12)*L26</f>
        <v>-0</v>
      </c>
      <c r="P26" s="25" t="n">
        <v>2853.77</v>
      </c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 t="n">
        <f aca="false">-SUM(N26:AE26)</f>
        <v>-3196.22214285714</v>
      </c>
      <c r="AG26" s="28" t="n">
        <f aca="false">SUM(H26:K26)+AF26+O26</f>
        <v>-0.00214285714309881</v>
      </c>
    </row>
    <row r="27" s="29" customFormat="true" ht="23.25" hidden="false" customHeight="true" outlineLevel="0" collapsed="false">
      <c r="A27" s="18" t="n">
        <v>43530</v>
      </c>
      <c r="B27" s="19"/>
      <c r="C27" s="20" t="s">
        <v>54</v>
      </c>
      <c r="D27" s="20" t="s">
        <v>55</v>
      </c>
      <c r="E27" s="20" t="s">
        <v>56</v>
      </c>
      <c r="F27" s="21" t="n">
        <v>2976</v>
      </c>
      <c r="G27" s="44" t="s">
        <v>196</v>
      </c>
      <c r="H27" s="23"/>
      <c r="I27" s="23"/>
      <c r="J27" s="23" t="n">
        <v>1710</v>
      </c>
      <c r="K27" s="23"/>
      <c r="L27" s="24"/>
      <c r="M27" s="25" t="n">
        <f aca="false">SUM(H27:J27,K27/1.12)</f>
        <v>1710</v>
      </c>
      <c r="N27" s="25" t="n">
        <f aca="false">K27/1.12*0.12</f>
        <v>0</v>
      </c>
      <c r="O27" s="25" t="n">
        <f aca="false">-SUM(I27:J27,K27/1.12)*L27</f>
        <v>-0</v>
      </c>
      <c r="P27" s="25" t="n">
        <v>1710</v>
      </c>
      <c r="Q27" s="26"/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 t="n">
        <f aca="false">-SUM(N27:AE27)</f>
        <v>-1710</v>
      </c>
      <c r="AG27" s="28" t="n">
        <f aca="false">SUM(H27:K27)+AF27+O27</f>
        <v>0</v>
      </c>
    </row>
    <row r="28" s="29" customFormat="true" ht="23.25" hidden="false" customHeight="true" outlineLevel="0" collapsed="false">
      <c r="A28" s="18" t="n">
        <v>43530</v>
      </c>
      <c r="B28" s="19"/>
      <c r="C28" s="20" t="s">
        <v>58</v>
      </c>
      <c r="D28" s="20"/>
      <c r="E28" s="20"/>
      <c r="F28" s="21"/>
      <c r="G28" s="44" t="s">
        <v>295</v>
      </c>
      <c r="H28" s="23" t="n">
        <v>100</v>
      </c>
      <c r="I28" s="23"/>
      <c r="J28" s="23"/>
      <c r="K28" s="23"/>
      <c r="L28" s="24"/>
      <c r="M28" s="25" t="n">
        <f aca="false">SUM(H28:J28,K28/1.12)</f>
        <v>100</v>
      </c>
      <c r="N28" s="25" t="n">
        <f aca="false">K28/1.12*0.12</f>
        <v>0</v>
      </c>
      <c r="O28" s="25" t="n">
        <f aca="false">-SUM(I28:J28,K28/1.12)*L28</f>
        <v>-0</v>
      </c>
      <c r="P28" s="25"/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 t="n">
        <v>100</v>
      </c>
      <c r="AB28" s="27"/>
      <c r="AC28" s="27"/>
      <c r="AD28" s="26"/>
      <c r="AE28" s="26"/>
      <c r="AF28" s="25" t="n">
        <f aca="false">-SUM(N28:AE28)</f>
        <v>-100</v>
      </c>
      <c r="AG28" s="28" t="n">
        <f aca="false">SUM(H28:K28)+AF28+O28</f>
        <v>0</v>
      </c>
    </row>
    <row r="29" s="29" customFormat="true" ht="23.25" hidden="false" customHeight="true" outlineLevel="0" collapsed="false">
      <c r="A29" s="18" t="n">
        <v>43530</v>
      </c>
      <c r="B29" s="19"/>
      <c r="C29" s="20" t="s">
        <v>58</v>
      </c>
      <c r="D29" s="20"/>
      <c r="E29" s="20"/>
      <c r="F29" s="21"/>
      <c r="G29" s="44" t="s">
        <v>334</v>
      </c>
      <c r="H29" s="23" t="n">
        <v>50</v>
      </c>
      <c r="I29" s="23"/>
      <c r="J29" s="23"/>
      <c r="K29" s="23"/>
      <c r="L29" s="24"/>
      <c r="M29" s="25" t="n">
        <f aca="false">SUM(H29:J29,K29/1.12)</f>
        <v>50</v>
      </c>
      <c r="N29" s="25" t="n">
        <f aca="false">K29/1.12*0.12</f>
        <v>0</v>
      </c>
      <c r="O29" s="25" t="n">
        <f aca="false">-SUM(I29:J29,K29/1.12)*L29</f>
        <v>-0</v>
      </c>
      <c r="P29" s="25"/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 t="n">
        <v>50</v>
      </c>
      <c r="AB29" s="27"/>
      <c r="AC29" s="27"/>
      <c r="AD29" s="26"/>
      <c r="AE29" s="26"/>
      <c r="AF29" s="25" t="n">
        <f aca="false">-SUM(N29:AE29)</f>
        <v>-50</v>
      </c>
      <c r="AG29" s="28" t="n">
        <f aca="false">SUM(H29:K29)+AF29+O29</f>
        <v>0</v>
      </c>
    </row>
    <row r="30" s="29" customFormat="true" ht="23.25" hidden="false" customHeight="true" outlineLevel="0" collapsed="false">
      <c r="A30" s="18" t="n">
        <v>43530</v>
      </c>
      <c r="B30" s="19"/>
      <c r="C30" s="20" t="s">
        <v>37</v>
      </c>
      <c r="D30" s="20" t="s">
        <v>38</v>
      </c>
      <c r="E30" s="20" t="s">
        <v>39</v>
      </c>
      <c r="F30" s="21" t="n">
        <v>48942</v>
      </c>
      <c r="G30" s="44" t="s">
        <v>227</v>
      </c>
      <c r="H30" s="23"/>
      <c r="I30" s="23"/>
      <c r="J30" s="23"/>
      <c r="K30" s="23" t="n">
        <v>79.5</v>
      </c>
      <c r="L30" s="24"/>
      <c r="M30" s="25" t="n">
        <f aca="false">SUM(H30:J30,K30/1.12)</f>
        <v>70.9821428571429</v>
      </c>
      <c r="N30" s="25" t="n">
        <f aca="false">K30/1.12*0.12</f>
        <v>8.51785714285714</v>
      </c>
      <c r="O30" s="25" t="n">
        <f aca="false">-SUM(I30:J30,K30/1.12)*L30</f>
        <v>-0</v>
      </c>
      <c r="P30" s="25" t="n">
        <v>70.98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 t="n">
        <f aca="false">-SUM(N30:AE30)</f>
        <v>-79.4978571428571</v>
      </c>
      <c r="AG30" s="28" t="n">
        <f aca="false">SUM(H30:K30)+AF30+O30</f>
        <v>0.00214285714285722</v>
      </c>
    </row>
    <row r="31" s="29" customFormat="true" ht="23.25" hidden="false" customHeight="true" outlineLevel="0" collapsed="false">
      <c r="A31" s="18" t="n">
        <v>43530</v>
      </c>
      <c r="B31" s="19"/>
      <c r="C31" s="20" t="s">
        <v>62</v>
      </c>
      <c r="D31" s="20"/>
      <c r="E31" s="20"/>
      <c r="F31" s="21"/>
      <c r="G31" s="44" t="s">
        <v>335</v>
      </c>
      <c r="H31" s="23" t="n">
        <v>150</v>
      </c>
      <c r="I31" s="23"/>
      <c r="J31" s="23"/>
      <c r="K31" s="23"/>
      <c r="L31" s="24"/>
      <c r="M31" s="25" t="n">
        <f aca="false">SUM(H31:J31,K31/1.12)</f>
        <v>150</v>
      </c>
      <c r="N31" s="25" t="n">
        <f aca="false">K31/1.12*0.12</f>
        <v>0</v>
      </c>
      <c r="O31" s="25" t="n">
        <f aca="false">-SUM(I31:J31,K31/1.12)*L31</f>
        <v>-0</v>
      </c>
      <c r="P31" s="25"/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 t="n">
        <v>150</v>
      </c>
      <c r="AB31" s="27"/>
      <c r="AC31" s="27"/>
      <c r="AD31" s="26"/>
      <c r="AE31" s="26"/>
      <c r="AF31" s="25" t="n">
        <f aca="false">-SUM(N31:AE31)</f>
        <v>-150</v>
      </c>
      <c r="AG31" s="28" t="n">
        <f aca="false">SUM(H31:K31)+AF31+O31</f>
        <v>0</v>
      </c>
    </row>
    <row r="32" s="29" customFormat="true" ht="23.25" hidden="false" customHeight="true" outlineLevel="0" collapsed="false">
      <c r="A32" s="18" t="n">
        <v>43530</v>
      </c>
      <c r="B32" s="19"/>
      <c r="C32" s="20" t="s">
        <v>336</v>
      </c>
      <c r="D32" s="20" t="s">
        <v>337</v>
      </c>
      <c r="E32" s="20" t="s">
        <v>338</v>
      </c>
      <c r="F32" s="21" t="n">
        <v>1583801</v>
      </c>
      <c r="G32" s="44" t="s">
        <v>339</v>
      </c>
      <c r="H32" s="23"/>
      <c r="I32" s="23"/>
      <c r="J32" s="23"/>
      <c r="K32" s="23" t="n">
        <v>719.54</v>
      </c>
      <c r="L32" s="24"/>
      <c r="M32" s="25" t="n">
        <f aca="false">SUM(H32:J32,K32/1.12)</f>
        <v>642.446428571428</v>
      </c>
      <c r="N32" s="25" t="n">
        <f aca="false">K32/1.12*0.12</f>
        <v>77.0935714285714</v>
      </c>
      <c r="O32" s="25" t="n">
        <f aca="false">-SUM(I32:J32,K32/1.12)*L32</f>
        <v>-0</v>
      </c>
      <c r="P32" s="25"/>
      <c r="Q32" s="26"/>
      <c r="R32" s="26"/>
      <c r="S32" s="27"/>
      <c r="T32" s="27"/>
      <c r="U32" s="27"/>
      <c r="V32" s="27"/>
      <c r="W32" s="27"/>
      <c r="X32" s="26"/>
      <c r="Y32" s="26" t="n">
        <v>642.45</v>
      </c>
      <c r="Z32" s="26"/>
      <c r="AA32" s="26"/>
      <c r="AB32" s="27"/>
      <c r="AC32" s="27"/>
      <c r="AD32" s="26"/>
      <c r="AE32" s="26"/>
      <c r="AF32" s="25" t="n">
        <f aca="false">-SUM(N32:AE32)</f>
        <v>-719.543571428572</v>
      </c>
      <c r="AG32" s="28" t="n">
        <f aca="false">SUM(H32:K32)+AF32+O32</f>
        <v>-0.00357142857149029</v>
      </c>
    </row>
    <row r="33" s="29" customFormat="true" ht="23.25" hidden="false" customHeight="true" outlineLevel="0" collapsed="false">
      <c r="A33" s="18" t="n">
        <v>43530</v>
      </c>
      <c r="B33" s="19"/>
      <c r="C33" s="20" t="s">
        <v>45</v>
      </c>
      <c r="D33" s="20" t="s">
        <v>46</v>
      </c>
      <c r="E33" s="20" t="s">
        <v>47</v>
      </c>
      <c r="F33" s="21" t="n">
        <v>163078</v>
      </c>
      <c r="G33" s="44" t="s">
        <v>340</v>
      </c>
      <c r="H33" s="23"/>
      <c r="I33" s="23"/>
      <c r="J33" s="23"/>
      <c r="K33" s="23" t="n">
        <f aca="false">993.84+119.26</f>
        <v>1113.1</v>
      </c>
      <c r="L33" s="24"/>
      <c r="M33" s="25" t="n">
        <f aca="false">SUM(H33:J33,K33/1.12)</f>
        <v>993.839285714286</v>
      </c>
      <c r="N33" s="25" t="n">
        <f aca="false">K33/1.12*0.12</f>
        <v>119.260714285714</v>
      </c>
      <c r="O33" s="25" t="n">
        <f aca="false">-SUM(I33:J33,K33/1.12)*L33</f>
        <v>-0</v>
      </c>
      <c r="P33" s="25" t="n">
        <v>993.84</v>
      </c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 t="n">
        <f aca="false">-SUM(N33:AE33)</f>
        <v>-1113.10071428571</v>
      </c>
      <c r="AG33" s="28" t="n">
        <f aca="false">SUM(H33:K33)+AF33+O33</f>
        <v>-0.000714285714138896</v>
      </c>
    </row>
    <row r="34" s="29" customFormat="true" ht="23.25" hidden="false" customHeight="true" outlineLevel="0" collapsed="false">
      <c r="A34" s="18" t="n">
        <v>43530</v>
      </c>
      <c r="B34" s="19"/>
      <c r="C34" s="20" t="s">
        <v>45</v>
      </c>
      <c r="D34" s="20" t="s">
        <v>46</v>
      </c>
      <c r="E34" s="20" t="s">
        <v>47</v>
      </c>
      <c r="F34" s="21" t="n">
        <v>163078</v>
      </c>
      <c r="G34" s="44" t="s">
        <v>341</v>
      </c>
      <c r="H34" s="23"/>
      <c r="I34" s="23"/>
      <c r="J34" s="23" t="n">
        <v>214.9</v>
      </c>
      <c r="K34" s="23"/>
      <c r="L34" s="24"/>
      <c r="M34" s="25" t="n">
        <f aca="false">SUM(H34:J34,K34/1.12)</f>
        <v>214.9</v>
      </c>
      <c r="N34" s="25" t="n">
        <f aca="false">K34/1.12*0.12</f>
        <v>0</v>
      </c>
      <c r="O34" s="25" t="n">
        <f aca="false">-SUM(I34:J34,K34/1.12)*L34</f>
        <v>-0</v>
      </c>
      <c r="P34" s="25" t="n">
        <v>214.9</v>
      </c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 t="n">
        <f aca="false">-SUM(N34:AE34)</f>
        <v>-214.9</v>
      </c>
      <c r="AG34" s="28" t="n">
        <f aca="false">SUM(H34:K34)+AF34+O34</f>
        <v>0</v>
      </c>
    </row>
    <row r="35" s="29" customFormat="true" ht="23.25" hidden="false" customHeight="true" outlineLevel="0" collapsed="false">
      <c r="A35" s="18" t="n">
        <v>43531</v>
      </c>
      <c r="B35" s="19"/>
      <c r="C35" s="20" t="s">
        <v>41</v>
      </c>
      <c r="D35" s="20" t="s">
        <v>42</v>
      </c>
      <c r="E35" s="20" t="s">
        <v>43</v>
      </c>
      <c r="F35" s="21" t="n">
        <v>159847</v>
      </c>
      <c r="G35" s="44" t="s">
        <v>44</v>
      </c>
      <c r="H35" s="23"/>
      <c r="I35" s="23"/>
      <c r="J35" s="23"/>
      <c r="K35" s="23" t="n">
        <v>180</v>
      </c>
      <c r="L35" s="24"/>
      <c r="M35" s="25" t="n">
        <f aca="false">SUM(H35:J35,K35/1.12)</f>
        <v>160.714285714286</v>
      </c>
      <c r="N35" s="25" t="n">
        <f aca="false">K35/1.12*0.12</f>
        <v>19.2857142857143</v>
      </c>
      <c r="O35" s="25" t="n">
        <f aca="false">-SUM(I35:J35,K35/1.12)*L35</f>
        <v>-0</v>
      </c>
      <c r="P35" s="25"/>
      <c r="Q35" s="26" t="n">
        <v>160.71</v>
      </c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 t="n">
        <f aca="false">-SUM(N35:AE35)</f>
        <v>-179.995714285714</v>
      </c>
      <c r="AG35" s="28" t="n">
        <f aca="false">SUM(H35:K35)+AF35+O35</f>
        <v>0.00428571428571445</v>
      </c>
    </row>
    <row r="36" s="29" customFormat="true" ht="23.25" hidden="false" customHeight="true" outlineLevel="0" collapsed="false">
      <c r="A36" s="18" t="n">
        <v>43531</v>
      </c>
      <c r="B36" s="19"/>
      <c r="C36" s="20" t="s">
        <v>342</v>
      </c>
      <c r="D36" s="20" t="s">
        <v>343</v>
      </c>
      <c r="E36" s="20" t="s">
        <v>324</v>
      </c>
      <c r="F36" s="21" t="n">
        <v>16173</v>
      </c>
      <c r="G36" s="44" t="s">
        <v>344</v>
      </c>
      <c r="H36" s="23"/>
      <c r="I36" s="23"/>
      <c r="J36" s="23"/>
      <c r="K36" s="23" t="n">
        <v>208</v>
      </c>
      <c r="L36" s="24"/>
      <c r="M36" s="25" t="n">
        <f aca="false">SUM(H36:J36,K36/1.12)</f>
        <v>185.714285714286</v>
      </c>
      <c r="N36" s="25" t="n">
        <f aca="false">K36/1.12*0.12</f>
        <v>22.2857142857143</v>
      </c>
      <c r="O36" s="25" t="n">
        <f aca="false">-SUM(I36:J36,K36/1.12)*L36</f>
        <v>-0</v>
      </c>
      <c r="P36" s="25"/>
      <c r="Q36" s="26" t="n">
        <v>185.71</v>
      </c>
      <c r="R36" s="26"/>
      <c r="S36" s="27"/>
      <c r="T36" s="27"/>
      <c r="U36" s="27"/>
      <c r="V36" s="27"/>
      <c r="W36" s="27"/>
      <c r="X36" s="26"/>
      <c r="Y36" s="26"/>
      <c r="Z36" s="26"/>
      <c r="AA36" s="26"/>
      <c r="AB36" s="27"/>
      <c r="AC36" s="27"/>
      <c r="AD36" s="26"/>
      <c r="AE36" s="26"/>
      <c r="AF36" s="25" t="n">
        <f aca="false">-SUM(N36:AE36)</f>
        <v>-207.995714285714</v>
      </c>
      <c r="AG36" s="28" t="n">
        <f aca="false">SUM(H36:K36)+AF36+O36</f>
        <v>0.00428571428571445</v>
      </c>
    </row>
    <row r="37" s="29" customFormat="true" ht="23.25" hidden="false" customHeight="true" outlineLevel="0" collapsed="false">
      <c r="A37" s="18" t="n">
        <v>43531</v>
      </c>
      <c r="B37" s="19"/>
      <c r="C37" s="20" t="s">
        <v>322</v>
      </c>
      <c r="D37" s="20" t="s">
        <v>323</v>
      </c>
      <c r="E37" s="20" t="s">
        <v>47</v>
      </c>
      <c r="F37" s="21" t="n">
        <v>222023</v>
      </c>
      <c r="G37" s="44" t="s">
        <v>345</v>
      </c>
      <c r="H37" s="23"/>
      <c r="I37" s="23"/>
      <c r="J37" s="23"/>
      <c r="K37" s="23" t="n">
        <v>100</v>
      </c>
      <c r="L37" s="24"/>
      <c r="M37" s="25" t="n">
        <f aca="false">SUM(H37:J37,K37/1.12)</f>
        <v>89.2857142857143</v>
      </c>
      <c r="N37" s="25" t="n">
        <f aca="false">K37/1.12*0.12</f>
        <v>10.7142857142857</v>
      </c>
      <c r="O37" s="25" t="n">
        <f aca="false">-SUM(I37:J37,K37/1.12)*L37</f>
        <v>-0</v>
      </c>
      <c r="P37" s="25"/>
      <c r="Q37" s="26" t="n">
        <v>89.29</v>
      </c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/>
      <c r="AC37" s="27"/>
      <c r="AD37" s="26"/>
      <c r="AE37" s="26"/>
      <c r="AF37" s="25" t="n">
        <f aca="false">-SUM(N37:AE37)</f>
        <v>-100.004285714286</v>
      </c>
      <c r="AG37" s="28" t="n">
        <f aca="false">SUM(H37:K37)+AF37+O37</f>
        <v>-0.00428571428571445</v>
      </c>
    </row>
    <row r="38" s="29" customFormat="true" ht="23.25" hidden="false" customHeight="true" outlineLevel="0" collapsed="false">
      <c r="A38" s="18" t="n">
        <v>43531</v>
      </c>
      <c r="B38" s="19"/>
      <c r="C38" s="20" t="s">
        <v>37</v>
      </c>
      <c r="D38" s="20" t="s">
        <v>38</v>
      </c>
      <c r="E38" s="20" t="s">
        <v>39</v>
      </c>
      <c r="F38" s="21" t="n">
        <v>34578</v>
      </c>
      <c r="G38" s="44" t="s">
        <v>346</v>
      </c>
      <c r="H38" s="23"/>
      <c r="I38" s="23"/>
      <c r="J38" s="23"/>
      <c r="K38" s="23" t="n">
        <v>333.75</v>
      </c>
      <c r="L38" s="24"/>
      <c r="M38" s="25" t="n">
        <f aca="false">SUM(H38:J38,K38/1.12)</f>
        <v>297.991071428571</v>
      </c>
      <c r="N38" s="25" t="n">
        <f aca="false">K38/1.12*0.12</f>
        <v>35.7589285714286</v>
      </c>
      <c r="O38" s="25" t="n">
        <f aca="false">-SUM(I38:J38,K38/1.12)*L38</f>
        <v>-0</v>
      </c>
      <c r="P38" s="25" t="n">
        <v>297.99</v>
      </c>
      <c r="Q38" s="26"/>
      <c r="R38" s="26"/>
      <c r="S38" s="27"/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 t="n">
        <f aca="false">-SUM(N38:AE38)</f>
        <v>-333.748928571429</v>
      </c>
      <c r="AG38" s="28" t="n">
        <f aca="false">SUM(H38:K38)+AF38+O38</f>
        <v>0.00107142857143572</v>
      </c>
    </row>
    <row r="39" s="29" customFormat="true" ht="23.25" hidden="false" customHeight="true" outlineLevel="0" collapsed="false">
      <c r="A39" s="18" t="n">
        <v>43531</v>
      </c>
      <c r="B39" s="19"/>
      <c r="C39" s="20" t="s">
        <v>50</v>
      </c>
      <c r="D39" s="20" t="s">
        <v>51</v>
      </c>
      <c r="E39" s="20" t="s">
        <v>47</v>
      </c>
      <c r="F39" s="21" t="n">
        <v>56263</v>
      </c>
      <c r="G39" s="44" t="s">
        <v>212</v>
      </c>
      <c r="H39" s="23"/>
      <c r="I39" s="23"/>
      <c r="J39" s="23"/>
      <c r="K39" s="23" t="n">
        <v>1345.64</v>
      </c>
      <c r="L39" s="24"/>
      <c r="M39" s="25" t="n">
        <f aca="false">SUM(H39:J39,K39/1.12)</f>
        <v>1201.46428571429</v>
      </c>
      <c r="N39" s="25" t="n">
        <f aca="false">K39/1.12*0.12</f>
        <v>144.175714285714</v>
      </c>
      <c r="O39" s="25" t="n">
        <f aca="false">-SUM(I39:J39,K39/1.12)*L39</f>
        <v>-0</v>
      </c>
      <c r="P39" s="25" t="n">
        <v>1201.46</v>
      </c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 t="n">
        <f aca="false">-SUM(N39:AE39)</f>
        <v>-1345.63571428571</v>
      </c>
      <c r="AG39" s="28" t="n">
        <f aca="false">SUM(H39:K39)+AF39+O39</f>
        <v>0.00428571428574287</v>
      </c>
    </row>
    <row r="40" s="29" customFormat="true" ht="23.25" hidden="false" customHeight="true" outlineLevel="0" collapsed="false">
      <c r="A40" s="18" t="n">
        <v>43531</v>
      </c>
      <c r="B40" s="19"/>
      <c r="C40" s="20" t="s">
        <v>37</v>
      </c>
      <c r="D40" s="20" t="s">
        <v>38</v>
      </c>
      <c r="E40" s="20" t="s">
        <v>39</v>
      </c>
      <c r="F40" s="21" t="n">
        <v>34573</v>
      </c>
      <c r="G40" s="44" t="s">
        <v>347</v>
      </c>
      <c r="H40" s="23"/>
      <c r="I40" s="23"/>
      <c r="J40" s="23"/>
      <c r="K40" s="23" t="n">
        <v>1413.9</v>
      </c>
      <c r="L40" s="24"/>
      <c r="M40" s="25" t="n">
        <f aca="false">SUM(H40:J40,K40/1.12)</f>
        <v>1262.41071428571</v>
      </c>
      <c r="N40" s="25" t="n">
        <f aca="false">K40/1.12*0.12</f>
        <v>151.489285714286</v>
      </c>
      <c r="O40" s="25" t="n">
        <f aca="false">-SUM(I40:J40,K40/1.12)*L40</f>
        <v>-0</v>
      </c>
      <c r="P40" s="25" t="n">
        <v>1262.41</v>
      </c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 t="n">
        <f aca="false">-SUM(N40:AE40)</f>
        <v>-1413.89928571429</v>
      </c>
      <c r="AG40" s="28" t="n">
        <f aca="false">SUM(H40:K40)+AF40+O40</f>
        <v>0.00071428571436627</v>
      </c>
    </row>
    <row r="41" s="29" customFormat="true" ht="23.25" hidden="false" customHeight="true" outlineLevel="0" collapsed="false">
      <c r="A41" s="18" t="n">
        <v>43531</v>
      </c>
      <c r="B41" s="19"/>
      <c r="C41" s="20" t="s">
        <v>348</v>
      </c>
      <c r="D41" s="20"/>
      <c r="E41" s="20"/>
      <c r="F41" s="21"/>
      <c r="G41" s="44" t="s">
        <v>349</v>
      </c>
      <c r="H41" s="23" t="n">
        <v>550</v>
      </c>
      <c r="I41" s="23"/>
      <c r="J41" s="23"/>
      <c r="K41" s="23"/>
      <c r="L41" s="24"/>
      <c r="M41" s="25" t="n">
        <f aca="false">SUM(H41:J41,K41/1.12)</f>
        <v>550</v>
      </c>
      <c r="N41" s="25" t="n">
        <f aca="false">K41/1.12*0.12</f>
        <v>0</v>
      </c>
      <c r="O41" s="25" t="n">
        <f aca="false">-SUM(I41:J41,K41/1.12)*L41</f>
        <v>-0</v>
      </c>
      <c r="P41" s="25"/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/>
      <c r="AB41" s="27" t="n">
        <v>550</v>
      </c>
      <c r="AC41" s="27"/>
      <c r="AD41" s="26"/>
      <c r="AE41" s="26"/>
      <c r="AF41" s="25" t="n">
        <f aca="false">-SUM(N41:AE41)</f>
        <v>-550</v>
      </c>
      <c r="AG41" s="28" t="n">
        <f aca="false">SUM(H41:K41)+AF41+O41</f>
        <v>0</v>
      </c>
    </row>
    <row r="42" s="29" customFormat="true" ht="23.25" hidden="false" customHeight="true" outlineLevel="0" collapsed="false">
      <c r="A42" s="18" t="n">
        <v>43531</v>
      </c>
      <c r="B42" s="19"/>
      <c r="C42" s="20" t="s">
        <v>176</v>
      </c>
      <c r="D42" s="20"/>
      <c r="E42" s="20"/>
      <c r="F42" s="21"/>
      <c r="G42" s="44" t="s">
        <v>349</v>
      </c>
      <c r="H42" s="23" t="n">
        <v>550</v>
      </c>
      <c r="I42" s="23"/>
      <c r="J42" s="23"/>
      <c r="K42" s="23"/>
      <c r="L42" s="24"/>
      <c r="M42" s="25" t="n">
        <f aca="false">SUM(H42:J42,K42/1.12)</f>
        <v>550</v>
      </c>
      <c r="N42" s="25" t="n">
        <f aca="false">K42/1.12*0.12</f>
        <v>0</v>
      </c>
      <c r="O42" s="25" t="n">
        <f aca="false">-SUM(I42:J42,K42/1.12)*L42</f>
        <v>-0</v>
      </c>
      <c r="P42" s="25"/>
      <c r="Q42" s="26"/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 t="n">
        <v>550</v>
      </c>
      <c r="AC42" s="27"/>
      <c r="AD42" s="26"/>
      <c r="AE42" s="26"/>
      <c r="AF42" s="25" t="n">
        <f aca="false">-SUM(N42:AE42)</f>
        <v>-550</v>
      </c>
      <c r="AG42" s="28" t="n">
        <f aca="false">SUM(H42:K42)+AF42+O42</f>
        <v>0</v>
      </c>
    </row>
    <row r="43" s="29" customFormat="true" ht="23.25" hidden="false" customHeight="true" outlineLevel="0" collapsed="false">
      <c r="A43" s="18" t="n">
        <v>43531</v>
      </c>
      <c r="B43" s="19"/>
      <c r="C43" s="20" t="s">
        <v>350</v>
      </c>
      <c r="D43" s="20"/>
      <c r="E43" s="20"/>
      <c r="F43" s="21"/>
      <c r="G43" s="44" t="s">
        <v>349</v>
      </c>
      <c r="H43" s="23" t="n">
        <v>550</v>
      </c>
      <c r="I43" s="23"/>
      <c r="J43" s="23"/>
      <c r="K43" s="23"/>
      <c r="L43" s="24"/>
      <c r="M43" s="25" t="n">
        <f aca="false">SUM(H43:J43,K43/1.12)</f>
        <v>550</v>
      </c>
      <c r="N43" s="25" t="n">
        <f aca="false">K43/1.12*0.12</f>
        <v>0</v>
      </c>
      <c r="O43" s="25" t="n">
        <f aca="false">-SUM(I43:J43,K43/1.12)*L43</f>
        <v>-0</v>
      </c>
      <c r="P43" s="25"/>
      <c r="Q43" s="26"/>
      <c r="R43" s="26"/>
      <c r="S43" s="27"/>
      <c r="T43" s="27"/>
      <c r="U43" s="27"/>
      <c r="V43" s="27"/>
      <c r="W43" s="27"/>
      <c r="X43" s="26"/>
      <c r="Y43" s="26"/>
      <c r="Z43" s="26"/>
      <c r="AA43" s="26"/>
      <c r="AB43" s="27" t="n">
        <v>550</v>
      </c>
      <c r="AC43" s="27"/>
      <c r="AD43" s="26"/>
      <c r="AE43" s="26"/>
      <c r="AF43" s="25" t="n">
        <f aca="false">-SUM(N43:AE43)</f>
        <v>-550</v>
      </c>
      <c r="AG43" s="28" t="n">
        <f aca="false">SUM(H43:K43)+AF43+O43</f>
        <v>0</v>
      </c>
    </row>
    <row r="44" s="29" customFormat="true" ht="23.25" hidden="false" customHeight="true" outlineLevel="0" collapsed="false">
      <c r="A44" s="18" t="n">
        <v>43531</v>
      </c>
      <c r="B44" s="19"/>
      <c r="C44" s="20" t="s">
        <v>351</v>
      </c>
      <c r="D44" s="20" t="s">
        <v>352</v>
      </c>
      <c r="E44" s="20" t="s">
        <v>47</v>
      </c>
      <c r="F44" s="21" t="n">
        <v>46766</v>
      </c>
      <c r="G44" s="44" t="s">
        <v>353</v>
      </c>
      <c r="H44" s="23"/>
      <c r="I44" s="23"/>
      <c r="J44" s="23"/>
      <c r="K44" s="23" t="n">
        <v>107</v>
      </c>
      <c r="L44" s="24"/>
      <c r="M44" s="25" t="n">
        <f aca="false">SUM(H44:J44,K44/1.12)</f>
        <v>95.5357142857143</v>
      </c>
      <c r="N44" s="25" t="n">
        <f aca="false">K44/1.12*0.12</f>
        <v>11.4642857142857</v>
      </c>
      <c r="O44" s="25" t="n">
        <f aca="false">-SUM(I44:J44,K44/1.12)*L44</f>
        <v>-0</v>
      </c>
      <c r="P44" s="25"/>
      <c r="Q44" s="26"/>
      <c r="R44" s="26"/>
      <c r="S44" s="27"/>
      <c r="T44" s="27"/>
      <c r="U44" s="27"/>
      <c r="V44" s="27"/>
      <c r="W44" s="27"/>
      <c r="X44" s="26"/>
      <c r="Y44" s="26"/>
      <c r="Z44" s="26"/>
      <c r="AA44" s="26"/>
      <c r="AB44" s="27"/>
      <c r="AC44" s="27"/>
      <c r="AD44" s="26" t="n">
        <v>95.54</v>
      </c>
      <c r="AE44" s="26"/>
      <c r="AF44" s="25" t="n">
        <f aca="false">-SUM(N44:AE44)</f>
        <v>-107.004285714286</v>
      </c>
      <c r="AG44" s="28" t="n">
        <f aca="false">SUM(H44:K44)+AF44+O44</f>
        <v>-0.00428571428571445</v>
      </c>
    </row>
    <row r="45" s="29" customFormat="true" ht="23.25" hidden="false" customHeight="true" outlineLevel="0" collapsed="false">
      <c r="A45" s="18" t="n">
        <v>43531</v>
      </c>
      <c r="B45" s="19"/>
      <c r="C45" s="20" t="s">
        <v>37</v>
      </c>
      <c r="D45" s="20" t="s">
        <v>38</v>
      </c>
      <c r="E45" s="20" t="s">
        <v>39</v>
      </c>
      <c r="F45" s="21" t="n">
        <v>34579</v>
      </c>
      <c r="G45" s="44" t="s">
        <v>354</v>
      </c>
      <c r="H45" s="23"/>
      <c r="I45" s="23"/>
      <c r="J45" s="23"/>
      <c r="K45" s="23" t="n">
        <v>398</v>
      </c>
      <c r="L45" s="24"/>
      <c r="M45" s="25" t="n">
        <f aca="false">SUM(H45:J45,K45/1.12)</f>
        <v>355.357142857143</v>
      </c>
      <c r="N45" s="25" t="n">
        <f aca="false">K45/1.12*0.12</f>
        <v>42.6428571428571</v>
      </c>
      <c r="O45" s="25" t="n">
        <f aca="false">-SUM(I45:J45,K45/1.12)*L45</f>
        <v>-0</v>
      </c>
      <c r="P45" s="25" t="n">
        <v>355.36</v>
      </c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 t="n">
        <f aca="false">-SUM(N45:AE45)</f>
        <v>-398.002857142857</v>
      </c>
      <c r="AG45" s="28" t="n">
        <f aca="false">SUM(H45:K45)+AF45+O45</f>
        <v>-0.00285714285712402</v>
      </c>
    </row>
    <row r="46" s="29" customFormat="true" ht="23.25" hidden="false" customHeight="true" outlineLevel="0" collapsed="false">
      <c r="A46" s="18" t="n">
        <v>43531</v>
      </c>
      <c r="B46" s="19"/>
      <c r="C46" s="20" t="s">
        <v>45</v>
      </c>
      <c r="D46" s="20" t="s">
        <v>46</v>
      </c>
      <c r="E46" s="20" t="s">
        <v>47</v>
      </c>
      <c r="F46" s="21" t="n">
        <v>193747</v>
      </c>
      <c r="G46" s="44" t="s">
        <v>355</v>
      </c>
      <c r="H46" s="23"/>
      <c r="I46" s="23"/>
      <c r="J46" s="23"/>
      <c r="K46" s="23" t="n">
        <f aca="false">403.79+48.46</f>
        <v>452.25</v>
      </c>
      <c r="L46" s="24"/>
      <c r="M46" s="25" t="n">
        <f aca="false">SUM(H46:J46,K46/1.12)</f>
        <v>403.794642857143</v>
      </c>
      <c r="N46" s="25" t="n">
        <f aca="false">K46/1.12*0.12</f>
        <v>48.4553571428571</v>
      </c>
      <c r="O46" s="25" t="n">
        <f aca="false">-SUM(I46:J46,K46/1.12)*L46</f>
        <v>-0</v>
      </c>
      <c r="P46" s="25" t="n">
        <v>403.79</v>
      </c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 t="n">
        <f aca="false">-SUM(N46:AE46)</f>
        <v>-452.245357142857</v>
      </c>
      <c r="AG46" s="28" t="n">
        <f aca="false">SUM(H46:K46)+AF46+O46</f>
        <v>0.00464285714281232</v>
      </c>
    </row>
    <row r="47" s="29" customFormat="true" ht="23.25" hidden="false" customHeight="true" outlineLevel="0" collapsed="false">
      <c r="A47" s="18" t="n">
        <v>43531</v>
      </c>
      <c r="B47" s="19"/>
      <c r="C47" s="20" t="s">
        <v>45</v>
      </c>
      <c r="D47" s="20" t="s">
        <v>46</v>
      </c>
      <c r="E47" s="20" t="s">
        <v>47</v>
      </c>
      <c r="F47" s="21" t="n">
        <v>193474</v>
      </c>
      <c r="G47" s="44" t="s">
        <v>356</v>
      </c>
      <c r="H47" s="23"/>
      <c r="I47" s="23"/>
      <c r="J47" s="23" t="n">
        <v>1280.85</v>
      </c>
      <c r="K47" s="23"/>
      <c r="L47" s="24"/>
      <c r="M47" s="25" t="n">
        <f aca="false">SUM(H47:J47,K47/1.12)</f>
        <v>1280.85</v>
      </c>
      <c r="N47" s="25" t="n">
        <f aca="false">K47/1.12*0.12</f>
        <v>0</v>
      </c>
      <c r="O47" s="25" t="n">
        <f aca="false">-SUM(I47:J47,K47/1.12)*L47</f>
        <v>-0</v>
      </c>
      <c r="P47" s="25" t="n">
        <v>1280.85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 t="n">
        <f aca="false">-SUM(N47:AE47)</f>
        <v>-1280.85</v>
      </c>
      <c r="AG47" s="28" t="n">
        <f aca="false">SUM(H47:K47)+AF47+O47</f>
        <v>0</v>
      </c>
    </row>
    <row r="48" s="29" customFormat="true" ht="23.25" hidden="false" customHeight="true" outlineLevel="0" collapsed="false">
      <c r="A48" s="18" t="n">
        <v>43531</v>
      </c>
      <c r="B48" s="19"/>
      <c r="C48" s="20" t="s">
        <v>37</v>
      </c>
      <c r="D48" s="20" t="s">
        <v>38</v>
      </c>
      <c r="E48" s="20" t="s">
        <v>39</v>
      </c>
      <c r="F48" s="21" t="n">
        <v>34585</v>
      </c>
      <c r="G48" s="44" t="s">
        <v>308</v>
      </c>
      <c r="H48" s="23"/>
      <c r="I48" s="23"/>
      <c r="J48" s="23"/>
      <c r="K48" s="23" t="n">
        <v>276</v>
      </c>
      <c r="L48" s="24"/>
      <c r="M48" s="25" t="n">
        <f aca="false">SUM(H48:J48,K48/1.12)</f>
        <v>246.428571428571</v>
      </c>
      <c r="N48" s="25" t="n">
        <f aca="false">K48/1.12*0.12</f>
        <v>29.5714285714286</v>
      </c>
      <c r="O48" s="25" t="n">
        <f aca="false">-SUM(I48:J48,K48/1.12)*L48</f>
        <v>-0</v>
      </c>
      <c r="P48" s="25" t="n">
        <v>246.43</v>
      </c>
      <c r="Q48" s="26"/>
      <c r="R48" s="26"/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 t="n">
        <f aca="false">-SUM(N48:AE48)</f>
        <v>-276.001428571429</v>
      </c>
      <c r="AG48" s="28" t="n">
        <f aca="false">SUM(H48:K48)+AF48+O48</f>
        <v>-0.00142857142856201</v>
      </c>
    </row>
    <row r="49" s="29" customFormat="true" ht="23.25" hidden="false" customHeight="true" outlineLevel="0" collapsed="false">
      <c r="A49" s="18" t="n">
        <v>43532</v>
      </c>
      <c r="B49" s="19"/>
      <c r="C49" s="20" t="s">
        <v>41</v>
      </c>
      <c r="D49" s="20" t="s">
        <v>42</v>
      </c>
      <c r="E49" s="20" t="s">
        <v>43</v>
      </c>
      <c r="F49" s="21" t="n">
        <v>159895</v>
      </c>
      <c r="G49" s="44" t="s">
        <v>44</v>
      </c>
      <c r="H49" s="23"/>
      <c r="I49" s="23"/>
      <c r="J49" s="23"/>
      <c r="K49" s="23" t="n">
        <v>180</v>
      </c>
      <c r="L49" s="24"/>
      <c r="M49" s="25" t="n">
        <f aca="false">SUM(H49:J49,K49/1.12)</f>
        <v>160.714285714286</v>
      </c>
      <c r="N49" s="25" t="n">
        <f aca="false">K49/1.12*0.12</f>
        <v>19.2857142857143</v>
      </c>
      <c r="O49" s="25" t="n">
        <f aca="false">-SUM(I49:J49,K49/1.12)*L49</f>
        <v>-0</v>
      </c>
      <c r="P49" s="25"/>
      <c r="Q49" s="26" t="n">
        <v>160.71</v>
      </c>
      <c r="R49" s="26"/>
      <c r="S49" s="27"/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 t="n">
        <f aca="false">-SUM(N49:AE49)</f>
        <v>-179.995714285714</v>
      </c>
      <c r="AG49" s="28" t="n">
        <f aca="false">SUM(H49:K49)+AF49+O49</f>
        <v>0.00428571428571445</v>
      </c>
    </row>
    <row r="50" s="29" customFormat="true" ht="23.25" hidden="false" customHeight="true" outlineLevel="0" collapsed="false">
      <c r="A50" s="18" t="n">
        <v>43532</v>
      </c>
      <c r="B50" s="19"/>
      <c r="C50" s="20" t="s">
        <v>350</v>
      </c>
      <c r="D50" s="20"/>
      <c r="E50" s="20"/>
      <c r="F50" s="21"/>
      <c r="G50" s="44" t="s">
        <v>357</v>
      </c>
      <c r="H50" s="23" t="n">
        <v>701.69</v>
      </c>
      <c r="I50" s="23"/>
      <c r="J50" s="23"/>
      <c r="K50" s="23"/>
      <c r="L50" s="24"/>
      <c r="M50" s="25" t="n">
        <f aca="false">SUM(H50:J50,K50/1.12)</f>
        <v>701.69</v>
      </c>
      <c r="N50" s="25" t="n">
        <f aca="false">K50/1.12*0.12</f>
        <v>0</v>
      </c>
      <c r="O50" s="25" t="n">
        <f aca="false">-SUM(I50:J50,K50/1.12)*L50</f>
        <v>-0</v>
      </c>
      <c r="P50" s="25"/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 t="n">
        <v>701.69</v>
      </c>
      <c r="AC50" s="27"/>
      <c r="AD50" s="26"/>
      <c r="AE50" s="26"/>
      <c r="AF50" s="25" t="n">
        <f aca="false">-SUM(N50:AE50)</f>
        <v>-701.69</v>
      </c>
      <c r="AG50" s="28" t="n">
        <f aca="false">SUM(H50:K50)+AF50+O50</f>
        <v>0</v>
      </c>
    </row>
    <row r="51" s="29" customFormat="true" ht="23.25" hidden="false" customHeight="true" outlineLevel="0" collapsed="false">
      <c r="A51" s="18" t="n">
        <v>43532</v>
      </c>
      <c r="B51" s="19"/>
      <c r="C51" s="20" t="s">
        <v>348</v>
      </c>
      <c r="D51" s="20"/>
      <c r="E51" s="20"/>
      <c r="F51" s="21"/>
      <c r="G51" s="44" t="s">
        <v>358</v>
      </c>
      <c r="H51" s="23" t="n">
        <v>784.02</v>
      </c>
      <c r="I51" s="23"/>
      <c r="J51" s="23"/>
      <c r="K51" s="23"/>
      <c r="L51" s="24"/>
      <c r="M51" s="25" t="n">
        <f aca="false">SUM(H51:J51,K51/1.12)</f>
        <v>784.02</v>
      </c>
      <c r="N51" s="25" t="n">
        <f aca="false">K51/1.12*0.12</f>
        <v>0</v>
      </c>
      <c r="O51" s="25" t="n">
        <f aca="false">-SUM(I51:J51,K51/1.12)*L51</f>
        <v>-0</v>
      </c>
      <c r="P51" s="25"/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 t="n">
        <v>784.02</v>
      </c>
      <c r="AC51" s="27"/>
      <c r="AD51" s="26"/>
      <c r="AE51" s="26"/>
      <c r="AF51" s="25" t="n">
        <f aca="false">-SUM(N51:AE51)</f>
        <v>-784.02</v>
      </c>
      <c r="AG51" s="28" t="n">
        <f aca="false">SUM(H51:K51)+AF51+O51</f>
        <v>0</v>
      </c>
    </row>
    <row r="52" s="29" customFormat="true" ht="23.25" hidden="false" customHeight="true" outlineLevel="0" collapsed="false">
      <c r="A52" s="18" t="n">
        <v>43532</v>
      </c>
      <c r="B52" s="19"/>
      <c r="C52" s="20" t="s">
        <v>37</v>
      </c>
      <c r="D52" s="20" t="s">
        <v>38</v>
      </c>
      <c r="E52" s="20" t="s">
        <v>39</v>
      </c>
      <c r="F52" s="21" t="n">
        <v>34405</v>
      </c>
      <c r="G52" s="44" t="s">
        <v>298</v>
      </c>
      <c r="H52" s="23"/>
      <c r="I52" s="23"/>
      <c r="J52" s="23"/>
      <c r="K52" s="23" t="n">
        <v>385</v>
      </c>
      <c r="L52" s="24"/>
      <c r="M52" s="25" t="n">
        <f aca="false">SUM(H52:J52,K52/1.12)</f>
        <v>343.75</v>
      </c>
      <c r="N52" s="25" t="n">
        <f aca="false">K52/1.12*0.12</f>
        <v>41.25</v>
      </c>
      <c r="O52" s="25" t="n">
        <f aca="false">-SUM(I52:J52,K52/1.12)*L52</f>
        <v>-0</v>
      </c>
      <c r="P52" s="25" t="n">
        <v>343.75</v>
      </c>
      <c r="Q52" s="26"/>
      <c r="R52" s="26"/>
      <c r="S52" s="27"/>
      <c r="T52" s="27"/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 t="n">
        <f aca="false">-SUM(N52:AE52)</f>
        <v>-385</v>
      </c>
      <c r="AG52" s="28" t="n">
        <f aca="false">SUM(H52:K52)+AF52+O52</f>
        <v>0</v>
      </c>
    </row>
    <row r="53" s="29" customFormat="true" ht="23.25" hidden="false" customHeight="true" outlineLevel="0" collapsed="false">
      <c r="A53" s="18" t="n">
        <v>43532</v>
      </c>
      <c r="B53" s="19"/>
      <c r="C53" s="20" t="s">
        <v>278</v>
      </c>
      <c r="D53" s="20"/>
      <c r="E53" s="20"/>
      <c r="F53" s="21"/>
      <c r="G53" s="44" t="s">
        <v>359</v>
      </c>
      <c r="H53" s="23" t="n">
        <v>537</v>
      </c>
      <c r="I53" s="23"/>
      <c r="J53" s="23"/>
      <c r="K53" s="23"/>
      <c r="L53" s="24"/>
      <c r="M53" s="25" t="n">
        <f aca="false">SUM(H53:J53,K53/1.12)</f>
        <v>537</v>
      </c>
      <c r="N53" s="25" t="n">
        <f aca="false">K53/1.12*0.12</f>
        <v>0</v>
      </c>
      <c r="O53" s="25" t="n">
        <f aca="false">-SUM(I53:J53,K53/1.12)*L53</f>
        <v>-0</v>
      </c>
      <c r="P53" s="25"/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 t="n">
        <v>537</v>
      </c>
      <c r="AC53" s="27"/>
      <c r="AD53" s="26"/>
      <c r="AE53" s="26"/>
      <c r="AF53" s="25" t="n">
        <f aca="false">-SUM(N53:AE53)</f>
        <v>-537</v>
      </c>
      <c r="AG53" s="28" t="n">
        <f aca="false">SUM(H53:K53)+AF53+O53</f>
        <v>0</v>
      </c>
    </row>
    <row r="54" s="29" customFormat="true" ht="23.25" hidden="false" customHeight="true" outlineLevel="0" collapsed="false">
      <c r="A54" s="18" t="n">
        <v>43532</v>
      </c>
      <c r="B54" s="19"/>
      <c r="C54" s="20" t="s">
        <v>296</v>
      </c>
      <c r="D54" s="20"/>
      <c r="E54" s="20"/>
      <c r="F54" s="21" t="n">
        <v>129675</v>
      </c>
      <c r="G54" s="44" t="s">
        <v>360</v>
      </c>
      <c r="H54" s="23"/>
      <c r="I54" s="23"/>
      <c r="J54" s="23"/>
      <c r="K54" s="23" t="n">
        <v>336.75</v>
      </c>
      <c r="L54" s="24"/>
      <c r="M54" s="25" t="n">
        <f aca="false">SUM(H54:J54,K54/1.12)</f>
        <v>300.669642857143</v>
      </c>
      <c r="N54" s="25" t="n">
        <f aca="false">K54/1.12*0.12</f>
        <v>36.0803571428571</v>
      </c>
      <c r="O54" s="25" t="n">
        <f aca="false">-SUM(I54:J54,K54/1.12)*L54</f>
        <v>-0</v>
      </c>
      <c r="P54" s="25" t="n">
        <v>300.67</v>
      </c>
      <c r="Q54" s="26"/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 t="n">
        <f aca="false">-SUM(N54:AE54)</f>
        <v>-336.750357142857</v>
      </c>
      <c r="AG54" s="28" t="n">
        <f aca="false">SUM(H54:K54)+AF54+O54</f>
        <v>-0.000357142857183135</v>
      </c>
    </row>
    <row r="55" s="29" customFormat="true" ht="23.25" hidden="false" customHeight="true" outlineLevel="0" collapsed="false">
      <c r="A55" s="18" t="n">
        <v>43532</v>
      </c>
      <c r="B55" s="19"/>
      <c r="C55" s="20" t="s">
        <v>62</v>
      </c>
      <c r="D55" s="20"/>
      <c r="E55" s="20"/>
      <c r="F55" s="21"/>
      <c r="G55" s="44" t="s">
        <v>361</v>
      </c>
      <c r="H55" s="23" t="n">
        <v>110</v>
      </c>
      <c r="I55" s="23"/>
      <c r="J55" s="23"/>
      <c r="K55" s="23"/>
      <c r="L55" s="24"/>
      <c r="M55" s="25" t="n">
        <f aca="false">SUM(H55:J55,K55/1.12)</f>
        <v>110</v>
      </c>
      <c r="N55" s="25" t="n">
        <f aca="false">K55/1.12*0.12</f>
        <v>0</v>
      </c>
      <c r="O55" s="25" t="n">
        <f aca="false">-SUM(I55:J55,K55/1.12)*L55</f>
        <v>-0</v>
      </c>
      <c r="P55" s="25"/>
      <c r="Q55" s="26"/>
      <c r="R55" s="26"/>
      <c r="S55" s="27"/>
      <c r="T55" s="27"/>
      <c r="U55" s="27"/>
      <c r="V55" s="27"/>
      <c r="W55" s="27"/>
      <c r="X55" s="26"/>
      <c r="Y55" s="26"/>
      <c r="Z55" s="26"/>
      <c r="AA55" s="26" t="n">
        <v>110</v>
      </c>
      <c r="AB55" s="27"/>
      <c r="AC55" s="27"/>
      <c r="AD55" s="26"/>
      <c r="AE55" s="26"/>
      <c r="AF55" s="25" t="n">
        <f aca="false">-SUM(N55:AE55)</f>
        <v>-110</v>
      </c>
      <c r="AG55" s="28" t="n">
        <f aca="false">SUM(H55:K55)+AF55+O55</f>
        <v>0</v>
      </c>
    </row>
    <row r="56" s="29" customFormat="true" ht="23.25" hidden="false" customHeight="true" outlineLevel="0" collapsed="false">
      <c r="A56" s="18" t="n">
        <v>43533</v>
      </c>
      <c r="B56" s="19"/>
      <c r="C56" s="20" t="s">
        <v>45</v>
      </c>
      <c r="D56" s="20" t="s">
        <v>46</v>
      </c>
      <c r="E56" s="20" t="s">
        <v>47</v>
      </c>
      <c r="F56" s="21" t="n">
        <v>163632</v>
      </c>
      <c r="G56" s="44" t="s">
        <v>362</v>
      </c>
      <c r="H56" s="23"/>
      <c r="I56" s="23"/>
      <c r="J56" s="23"/>
      <c r="K56" s="23" t="n">
        <v>948</v>
      </c>
      <c r="L56" s="24"/>
      <c r="M56" s="25" t="n">
        <f aca="false">SUM(H56:J56,K56/1.12)</f>
        <v>846.428571428571</v>
      </c>
      <c r="N56" s="25" t="n">
        <f aca="false">K56/1.12*0.12</f>
        <v>101.571428571429</v>
      </c>
      <c r="O56" s="25" t="n">
        <f aca="false">-SUM(I56:J56,K56/1.12)*L56</f>
        <v>-0</v>
      </c>
      <c r="P56" s="25" t="n">
        <v>846.43</v>
      </c>
      <c r="Q56" s="26"/>
      <c r="R56" s="26"/>
      <c r="S56" s="27"/>
      <c r="T56" s="27"/>
      <c r="U56" s="27"/>
      <c r="V56" s="27"/>
      <c r="W56" s="27"/>
      <c r="X56" s="26"/>
      <c r="Y56" s="26"/>
      <c r="Z56" s="26"/>
      <c r="AA56" s="26"/>
      <c r="AB56" s="27"/>
      <c r="AC56" s="27"/>
      <c r="AD56" s="26"/>
      <c r="AE56" s="26"/>
      <c r="AF56" s="25" t="n">
        <f aca="false">-SUM(N56:AE56)</f>
        <v>-948.001428571429</v>
      </c>
      <c r="AG56" s="28" t="n">
        <f aca="false">SUM(H56:K56)+AF56+O56</f>
        <v>-0.00142857142850517</v>
      </c>
    </row>
    <row r="57" s="29" customFormat="true" ht="23.25" hidden="false" customHeight="true" outlineLevel="0" collapsed="false">
      <c r="A57" s="18" t="n">
        <v>43535</v>
      </c>
      <c r="B57" s="19"/>
      <c r="C57" s="20" t="s">
        <v>41</v>
      </c>
      <c r="D57" s="20" t="s">
        <v>42</v>
      </c>
      <c r="E57" s="20" t="s">
        <v>43</v>
      </c>
      <c r="F57" s="21" t="n">
        <v>163827</v>
      </c>
      <c r="G57" s="44" t="s">
        <v>44</v>
      </c>
      <c r="H57" s="23"/>
      <c r="I57" s="23"/>
      <c r="J57" s="23"/>
      <c r="K57" s="23" t="n">
        <v>180</v>
      </c>
      <c r="L57" s="24"/>
      <c r="M57" s="25" t="n">
        <f aca="false">SUM(H57:J57,K57/1.12)</f>
        <v>160.714285714286</v>
      </c>
      <c r="N57" s="25" t="n">
        <f aca="false">K57/1.12*0.12</f>
        <v>19.2857142857143</v>
      </c>
      <c r="O57" s="25" t="n">
        <f aca="false">-SUM(I57:J57,K57/1.12)*L57</f>
        <v>-0</v>
      </c>
      <c r="P57" s="25"/>
      <c r="Q57" s="26" t="n">
        <v>160.71</v>
      </c>
      <c r="R57" s="26"/>
      <c r="S57" s="27"/>
      <c r="T57" s="27"/>
      <c r="U57" s="27"/>
      <c r="V57" s="27"/>
      <c r="W57" s="27"/>
      <c r="X57" s="26"/>
      <c r="Y57" s="26"/>
      <c r="Z57" s="26"/>
      <c r="AA57" s="26"/>
      <c r="AB57" s="27"/>
      <c r="AC57" s="27"/>
      <c r="AD57" s="26"/>
      <c r="AE57" s="26"/>
      <c r="AF57" s="25" t="n">
        <f aca="false">-SUM(N57:AE57)</f>
        <v>-179.995714285714</v>
      </c>
      <c r="AG57" s="28" t="n">
        <f aca="false">SUM(H57:K57)+AF57+O57</f>
        <v>0.00428571428571445</v>
      </c>
    </row>
    <row r="58" s="29" customFormat="true" ht="23.25" hidden="false" customHeight="true" outlineLevel="0" collapsed="false">
      <c r="A58" s="18" t="n">
        <v>43535</v>
      </c>
      <c r="B58" s="19"/>
      <c r="C58" s="20" t="s">
        <v>37</v>
      </c>
      <c r="D58" s="20" t="s">
        <v>38</v>
      </c>
      <c r="E58" s="20" t="s">
        <v>39</v>
      </c>
      <c r="F58" s="21" t="n">
        <v>34420</v>
      </c>
      <c r="G58" s="44" t="s">
        <v>363</v>
      </c>
      <c r="H58" s="23"/>
      <c r="I58" s="23"/>
      <c r="J58" s="23"/>
      <c r="K58" s="23" t="n">
        <v>693.5</v>
      </c>
      <c r="L58" s="24"/>
      <c r="M58" s="25" t="n">
        <f aca="false">SUM(H58:J58,K58/1.12)</f>
        <v>619.196428571429</v>
      </c>
      <c r="N58" s="25" t="n">
        <f aca="false">K58/1.12*0.12</f>
        <v>74.3035714285714</v>
      </c>
      <c r="O58" s="25" t="n">
        <f aca="false">-SUM(I58:J58,K58/1.12)*L58</f>
        <v>-0</v>
      </c>
      <c r="P58" s="25" t="n">
        <v>619.2</v>
      </c>
      <c r="Q58" s="26"/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/>
      <c r="AE58" s="26"/>
      <c r="AF58" s="25" t="n">
        <f aca="false">-SUM(N58:AE58)</f>
        <v>-693.503571428572</v>
      </c>
      <c r="AG58" s="28" t="n">
        <f aca="false">SUM(H58:K58)+AF58+O58</f>
        <v>-0.00357142857149029</v>
      </c>
    </row>
    <row r="59" s="29" customFormat="true" ht="23.25" hidden="false" customHeight="true" outlineLevel="0" collapsed="false">
      <c r="A59" s="18" t="n">
        <v>43535</v>
      </c>
      <c r="B59" s="19"/>
      <c r="C59" s="20" t="s">
        <v>58</v>
      </c>
      <c r="D59" s="20"/>
      <c r="E59" s="20"/>
      <c r="F59" s="21"/>
      <c r="G59" s="44" t="s">
        <v>364</v>
      </c>
      <c r="H59" s="23" t="n">
        <v>50</v>
      </c>
      <c r="I59" s="23"/>
      <c r="J59" s="23"/>
      <c r="K59" s="23"/>
      <c r="L59" s="24"/>
      <c r="M59" s="25" t="n">
        <f aca="false">SUM(H59:J59,K59/1.12)</f>
        <v>50</v>
      </c>
      <c r="N59" s="25" t="n">
        <f aca="false">K59/1.12*0.12</f>
        <v>0</v>
      </c>
      <c r="O59" s="25" t="n">
        <f aca="false">-SUM(I59:J59,K59/1.12)*L59</f>
        <v>-0</v>
      </c>
      <c r="P59" s="25"/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 t="n">
        <v>50</v>
      </c>
      <c r="AB59" s="27"/>
      <c r="AC59" s="27"/>
      <c r="AD59" s="26"/>
      <c r="AE59" s="26"/>
      <c r="AF59" s="25" t="n">
        <f aca="false">-SUM(N59:AE59)</f>
        <v>-50</v>
      </c>
      <c r="AG59" s="28" t="n">
        <f aca="false">SUM(H59:K59)+AF59+O59</f>
        <v>0</v>
      </c>
    </row>
    <row r="60" s="29" customFormat="true" ht="23.25" hidden="false" customHeight="true" outlineLevel="0" collapsed="false">
      <c r="A60" s="18" t="n">
        <v>43535</v>
      </c>
      <c r="B60" s="19"/>
      <c r="C60" s="20" t="s">
        <v>37</v>
      </c>
      <c r="D60" s="20" t="s">
        <v>38</v>
      </c>
      <c r="E60" s="20" t="s">
        <v>39</v>
      </c>
      <c r="F60" s="21" t="n">
        <v>34431</v>
      </c>
      <c r="G60" s="44" t="s">
        <v>183</v>
      </c>
      <c r="H60" s="23"/>
      <c r="I60" s="23"/>
      <c r="J60" s="23"/>
      <c r="K60" s="23" t="n">
        <v>195</v>
      </c>
      <c r="L60" s="24"/>
      <c r="M60" s="25" t="n">
        <f aca="false">SUM(H60:J60,K60/1.12)</f>
        <v>174.107142857143</v>
      </c>
      <c r="N60" s="25" t="n">
        <f aca="false">K60/1.12*0.12</f>
        <v>20.8928571428571</v>
      </c>
      <c r="O60" s="25" t="n">
        <f aca="false">-SUM(I60:J60,K60/1.12)*L60</f>
        <v>-0</v>
      </c>
      <c r="P60" s="25" t="n">
        <v>174.11</v>
      </c>
      <c r="Q60" s="26"/>
      <c r="R60" s="26"/>
      <c r="S60" s="27"/>
      <c r="T60" s="27"/>
      <c r="U60" s="27"/>
      <c r="V60" s="27"/>
      <c r="W60" s="27"/>
      <c r="X60" s="26"/>
      <c r="Y60" s="26"/>
      <c r="Z60" s="26"/>
      <c r="AA60" s="26"/>
      <c r="AB60" s="27"/>
      <c r="AC60" s="27"/>
      <c r="AD60" s="26"/>
      <c r="AE60" s="26"/>
      <c r="AF60" s="25" t="n">
        <f aca="false">-SUM(N60:AE60)</f>
        <v>-195.002857142857</v>
      </c>
      <c r="AG60" s="28" t="n">
        <f aca="false">SUM(H60:K60)+AF60+O60</f>
        <v>-0.00285714285715244</v>
      </c>
    </row>
    <row r="61" s="41" customFormat="true" ht="23.25" hidden="false" customHeight="true" outlineLevel="0" collapsed="false">
      <c r="A61" s="30" t="n">
        <v>43535</v>
      </c>
      <c r="B61" s="31"/>
      <c r="C61" s="32" t="s">
        <v>37</v>
      </c>
      <c r="D61" s="32" t="s">
        <v>38</v>
      </c>
      <c r="E61" s="32" t="s">
        <v>39</v>
      </c>
      <c r="F61" s="33"/>
      <c r="G61" s="34" t="s">
        <v>365</v>
      </c>
      <c r="H61" s="35"/>
      <c r="I61" s="35"/>
      <c r="J61" s="35"/>
      <c r="K61" s="35" t="n">
        <v>194</v>
      </c>
      <c r="L61" s="36"/>
      <c r="M61" s="37" t="n">
        <f aca="false">SUM(H61:J61,K61/1.12)</f>
        <v>173.214285714286</v>
      </c>
      <c r="N61" s="37" t="n">
        <f aca="false">K61/1.12*0.12</f>
        <v>20.7857142857143</v>
      </c>
      <c r="O61" s="37" t="n">
        <f aca="false">-SUM(I61:J61,K61/1.12)*L61</f>
        <v>-0</v>
      </c>
      <c r="P61" s="37"/>
      <c r="Q61" s="38"/>
      <c r="R61" s="38"/>
      <c r="S61" s="39"/>
      <c r="T61" s="39"/>
      <c r="U61" s="39"/>
      <c r="V61" s="39"/>
      <c r="W61" s="39"/>
      <c r="X61" s="38"/>
      <c r="Y61" s="38" t="n">
        <v>173.21</v>
      </c>
      <c r="Z61" s="38"/>
      <c r="AA61" s="38"/>
      <c r="AB61" s="39"/>
      <c r="AC61" s="39"/>
      <c r="AD61" s="38"/>
      <c r="AE61" s="38"/>
      <c r="AF61" s="25" t="n">
        <f aca="false">-SUM(N61:AE61)</f>
        <v>-193.995714285714</v>
      </c>
      <c r="AG61" s="28" t="n">
        <f aca="false">SUM(H61:K61)+AF61+O61</f>
        <v>0.00428571428571445</v>
      </c>
    </row>
    <row r="62" s="29" customFormat="true" ht="23.25" hidden="false" customHeight="true" outlineLevel="0" collapsed="false">
      <c r="A62" s="18" t="n">
        <v>43535</v>
      </c>
      <c r="B62" s="19"/>
      <c r="C62" s="20" t="s">
        <v>278</v>
      </c>
      <c r="D62" s="20"/>
      <c r="E62" s="20"/>
      <c r="F62" s="21"/>
      <c r="G62" s="44" t="s">
        <v>261</v>
      </c>
      <c r="H62" s="23" t="n">
        <v>537</v>
      </c>
      <c r="I62" s="23"/>
      <c r="J62" s="23"/>
      <c r="K62" s="23"/>
      <c r="L62" s="24"/>
      <c r="M62" s="25" t="n">
        <f aca="false">SUM(H62:J62,K62/1.12)</f>
        <v>537</v>
      </c>
      <c r="N62" s="25" t="n">
        <f aca="false">K62/1.12*0.12</f>
        <v>0</v>
      </c>
      <c r="O62" s="25" t="n">
        <f aca="false">-SUM(I62:J62,K62/1.12)*L62</f>
        <v>-0</v>
      </c>
      <c r="P62" s="25"/>
      <c r="Q62" s="26"/>
      <c r="R62" s="26"/>
      <c r="S62" s="27"/>
      <c r="T62" s="27"/>
      <c r="U62" s="27"/>
      <c r="V62" s="27"/>
      <c r="W62" s="27"/>
      <c r="X62" s="26"/>
      <c r="Y62" s="26"/>
      <c r="Z62" s="26"/>
      <c r="AA62" s="26"/>
      <c r="AB62" s="27" t="n">
        <v>537</v>
      </c>
      <c r="AC62" s="27"/>
      <c r="AD62" s="26"/>
      <c r="AE62" s="26"/>
      <c r="AF62" s="25" t="n">
        <f aca="false">-SUM(N62:AE62)</f>
        <v>-537</v>
      </c>
      <c r="AG62" s="28" t="n">
        <f aca="false">SUM(H62:K62)+AF62+O62</f>
        <v>0</v>
      </c>
    </row>
    <row r="63" s="29" customFormat="true" ht="23.25" hidden="false" customHeight="true" outlineLevel="0" collapsed="false">
      <c r="A63" s="18" t="n">
        <v>43536</v>
      </c>
      <c r="B63" s="19"/>
      <c r="C63" s="20" t="s">
        <v>41</v>
      </c>
      <c r="D63" s="20" t="s">
        <v>42</v>
      </c>
      <c r="E63" s="20" t="s">
        <v>43</v>
      </c>
      <c r="F63" s="21" t="n">
        <v>159847</v>
      </c>
      <c r="G63" s="44" t="s">
        <v>44</v>
      </c>
      <c r="H63" s="23"/>
      <c r="I63" s="23"/>
      <c r="J63" s="23"/>
      <c r="K63" s="23" t="n">
        <v>180</v>
      </c>
      <c r="L63" s="24"/>
      <c r="M63" s="25" t="n">
        <f aca="false">SUM(H63:J63,K63/1.12)</f>
        <v>160.714285714286</v>
      </c>
      <c r="N63" s="25" t="n">
        <f aca="false">K63/1.12*0.12</f>
        <v>19.2857142857143</v>
      </c>
      <c r="O63" s="25" t="n">
        <f aca="false">-SUM(I63:J63,K63/1.12)*L63</f>
        <v>-0</v>
      </c>
      <c r="P63" s="25"/>
      <c r="Q63" s="26" t="n">
        <v>160.71</v>
      </c>
      <c r="R63" s="26"/>
      <c r="S63" s="27"/>
      <c r="T63" s="27"/>
      <c r="U63" s="27"/>
      <c r="V63" s="27"/>
      <c r="W63" s="27"/>
      <c r="X63" s="26"/>
      <c r="Y63" s="26"/>
      <c r="Z63" s="26"/>
      <c r="AA63" s="26"/>
      <c r="AB63" s="27"/>
      <c r="AC63" s="27"/>
      <c r="AD63" s="26"/>
      <c r="AE63" s="26"/>
      <c r="AF63" s="25" t="n">
        <f aca="false">-SUM(N63:AE63)</f>
        <v>-179.995714285714</v>
      </c>
      <c r="AG63" s="28" t="n">
        <f aca="false">SUM(H63:K63)+AF63+O63</f>
        <v>0.00428571428571445</v>
      </c>
    </row>
    <row r="64" s="29" customFormat="true" ht="23.25" hidden="false" customHeight="true" outlineLevel="0" collapsed="false">
      <c r="A64" s="18" t="n">
        <v>43536</v>
      </c>
      <c r="B64" s="19"/>
      <c r="C64" s="20" t="s">
        <v>45</v>
      </c>
      <c r="D64" s="20" t="s">
        <v>46</v>
      </c>
      <c r="E64" s="20" t="s">
        <v>47</v>
      </c>
      <c r="F64" s="21" t="n">
        <v>150584</v>
      </c>
      <c r="G64" s="44" t="s">
        <v>366</v>
      </c>
      <c r="H64" s="23"/>
      <c r="I64" s="23"/>
      <c r="J64" s="23"/>
      <c r="K64" s="23" t="n">
        <f aca="false">1220.85+146.5</f>
        <v>1367.35</v>
      </c>
      <c r="L64" s="24"/>
      <c r="M64" s="25" t="n">
        <f aca="false">SUM(H64:J64,K64/1.12)</f>
        <v>1220.84821428571</v>
      </c>
      <c r="N64" s="25" t="n">
        <f aca="false">K64/1.12*0.12</f>
        <v>146.501785714286</v>
      </c>
      <c r="O64" s="25" t="n">
        <f aca="false">-SUM(I64:J64,K64/1.12)*L64</f>
        <v>-0</v>
      </c>
      <c r="P64" s="25" t="n">
        <v>1220.85</v>
      </c>
      <c r="Q64" s="26"/>
      <c r="R64" s="26"/>
      <c r="S64" s="27"/>
      <c r="T64" s="27"/>
      <c r="U64" s="27"/>
      <c r="V64" s="27"/>
      <c r="W64" s="27"/>
      <c r="X64" s="26"/>
      <c r="Y64" s="26"/>
      <c r="Z64" s="26"/>
      <c r="AA64" s="26"/>
      <c r="AB64" s="27"/>
      <c r="AC64" s="27"/>
      <c r="AD64" s="26"/>
      <c r="AE64" s="26"/>
      <c r="AF64" s="25" t="n">
        <f aca="false">-SUM(N64:AE64)</f>
        <v>-1367.35178571429</v>
      </c>
      <c r="AG64" s="28" t="n">
        <f aca="false">SUM(H64:K64)+AF64+O64</f>
        <v>-0.0017857142856883</v>
      </c>
    </row>
    <row r="65" s="29" customFormat="true" ht="23.25" hidden="false" customHeight="true" outlineLevel="0" collapsed="false">
      <c r="A65" s="18" t="n">
        <v>43536</v>
      </c>
      <c r="B65" s="19"/>
      <c r="C65" s="20" t="s">
        <v>45</v>
      </c>
      <c r="D65" s="20" t="s">
        <v>46</v>
      </c>
      <c r="E65" s="20" t="s">
        <v>47</v>
      </c>
      <c r="F65" s="21" t="n">
        <v>150584</v>
      </c>
      <c r="G65" s="44" t="s">
        <v>367</v>
      </c>
      <c r="H65" s="23"/>
      <c r="I65" s="23"/>
      <c r="J65" s="23" t="n">
        <v>132.2</v>
      </c>
      <c r="K65" s="23"/>
      <c r="L65" s="24"/>
      <c r="M65" s="25" t="n">
        <f aca="false">SUM(H65:J65,K65/1.12)</f>
        <v>132.2</v>
      </c>
      <c r="N65" s="25" t="n">
        <f aca="false">K65/1.12*0.12</f>
        <v>0</v>
      </c>
      <c r="O65" s="25" t="n">
        <f aca="false">-SUM(I65:J65,K65/1.12)*L65</f>
        <v>-0</v>
      </c>
      <c r="P65" s="25" t="n">
        <v>132.2</v>
      </c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/>
      <c r="AB65" s="27"/>
      <c r="AC65" s="27"/>
      <c r="AD65" s="26"/>
      <c r="AE65" s="26"/>
      <c r="AF65" s="25" t="n">
        <f aca="false">-SUM(N65:AE65)</f>
        <v>-132.2</v>
      </c>
      <c r="AG65" s="28" t="n">
        <f aca="false">SUM(H65:K65)+AF65+O65</f>
        <v>0</v>
      </c>
    </row>
    <row r="66" s="29" customFormat="true" ht="23.25" hidden="false" customHeight="true" outlineLevel="0" collapsed="false">
      <c r="A66" s="18" t="n">
        <v>43537</v>
      </c>
      <c r="B66" s="19"/>
      <c r="C66" s="20" t="s">
        <v>278</v>
      </c>
      <c r="D66" s="20"/>
      <c r="E66" s="20"/>
      <c r="F66" s="21"/>
      <c r="G66" s="44" t="s">
        <v>261</v>
      </c>
      <c r="H66" s="23" t="n">
        <v>537</v>
      </c>
      <c r="I66" s="23"/>
      <c r="J66" s="23"/>
      <c r="K66" s="23"/>
      <c r="L66" s="24"/>
      <c r="M66" s="25" t="n">
        <f aca="false">SUM(H66:J66,K66/1.12)</f>
        <v>537</v>
      </c>
      <c r="N66" s="25" t="n">
        <f aca="false">K66/1.12*0.12</f>
        <v>0</v>
      </c>
      <c r="O66" s="25" t="n">
        <f aca="false">-SUM(I66:J66,K66/1.12)*L66</f>
        <v>-0</v>
      </c>
      <c r="P66" s="25"/>
      <c r="Q66" s="26"/>
      <c r="R66" s="26"/>
      <c r="S66" s="27"/>
      <c r="T66" s="27"/>
      <c r="U66" s="27"/>
      <c r="V66" s="27"/>
      <c r="W66" s="27"/>
      <c r="X66" s="26"/>
      <c r="Y66" s="26"/>
      <c r="Z66" s="26"/>
      <c r="AA66" s="26"/>
      <c r="AB66" s="27" t="n">
        <v>537</v>
      </c>
      <c r="AC66" s="27"/>
      <c r="AD66" s="26"/>
      <c r="AE66" s="26"/>
      <c r="AF66" s="25" t="n">
        <f aca="false">-SUM(N66:AE66)</f>
        <v>-537</v>
      </c>
      <c r="AG66" s="28" t="n">
        <f aca="false">SUM(H66:K66)+AF66+O66</f>
        <v>0</v>
      </c>
    </row>
    <row r="67" s="29" customFormat="true" ht="23.25" hidden="false" customHeight="true" outlineLevel="0" collapsed="false">
      <c r="A67" s="18" t="n">
        <v>43537</v>
      </c>
      <c r="B67" s="19"/>
      <c r="C67" s="20" t="s">
        <v>37</v>
      </c>
      <c r="D67" s="20" t="s">
        <v>38</v>
      </c>
      <c r="E67" s="20" t="s">
        <v>39</v>
      </c>
      <c r="F67" s="21" t="n">
        <v>34617</v>
      </c>
      <c r="G67" s="44" t="s">
        <v>368</v>
      </c>
      <c r="H67" s="23"/>
      <c r="I67" s="23"/>
      <c r="J67" s="23"/>
      <c r="K67" s="23" t="n">
        <v>311</v>
      </c>
      <c r="L67" s="24"/>
      <c r="M67" s="25" t="n">
        <f aca="false">SUM(H67:J67,K67/1.12)</f>
        <v>277.678571428571</v>
      </c>
      <c r="N67" s="25" t="n">
        <f aca="false">K67/1.12*0.12</f>
        <v>33.3214285714286</v>
      </c>
      <c r="O67" s="25" t="n">
        <f aca="false">-SUM(I67:J67,K67/1.12)*L67</f>
        <v>-0</v>
      </c>
      <c r="P67" s="25" t="n">
        <v>277.68</v>
      </c>
      <c r="Q67" s="26"/>
      <c r="R67" s="26"/>
      <c r="S67" s="27"/>
      <c r="T67" s="27"/>
      <c r="U67" s="27"/>
      <c r="V67" s="27"/>
      <c r="W67" s="27"/>
      <c r="X67" s="26"/>
      <c r="Y67" s="26"/>
      <c r="Z67" s="26"/>
      <c r="AA67" s="26"/>
      <c r="AB67" s="27"/>
      <c r="AC67" s="27"/>
      <c r="AD67" s="26"/>
      <c r="AE67" s="26"/>
      <c r="AF67" s="25" t="n">
        <f aca="false">-SUM(N67:AE67)</f>
        <v>-311.001428571429</v>
      </c>
      <c r="AG67" s="28" t="n">
        <f aca="false">SUM(H67:K67)+AF67+O67</f>
        <v>-0.00142857142856201</v>
      </c>
    </row>
    <row r="68" s="29" customFormat="true" ht="23.25" hidden="false" customHeight="true" outlineLevel="0" collapsed="false">
      <c r="A68" s="18" t="n">
        <v>43537</v>
      </c>
      <c r="B68" s="19"/>
      <c r="C68" s="20" t="s">
        <v>41</v>
      </c>
      <c r="D68" s="20" t="s">
        <v>42</v>
      </c>
      <c r="E68" s="20" t="s">
        <v>43</v>
      </c>
      <c r="F68" s="21" t="n">
        <v>182422</v>
      </c>
      <c r="G68" s="44" t="s">
        <v>44</v>
      </c>
      <c r="H68" s="23"/>
      <c r="I68" s="23"/>
      <c r="J68" s="23"/>
      <c r="K68" s="23" t="n">
        <v>180</v>
      </c>
      <c r="L68" s="24"/>
      <c r="M68" s="25" t="n">
        <f aca="false">SUM(H68:J68,K68/1.12)</f>
        <v>160.714285714286</v>
      </c>
      <c r="N68" s="25" t="n">
        <f aca="false">K68/1.12*0.12</f>
        <v>19.2857142857143</v>
      </c>
      <c r="O68" s="25" t="n">
        <f aca="false">-SUM(I68:J68,K68/1.12)*L68</f>
        <v>-0</v>
      </c>
      <c r="P68" s="25"/>
      <c r="Q68" s="26" t="n">
        <v>160.71</v>
      </c>
      <c r="R68" s="26"/>
      <c r="S68" s="27"/>
      <c r="T68" s="27"/>
      <c r="U68" s="27"/>
      <c r="V68" s="27"/>
      <c r="W68" s="27"/>
      <c r="X68" s="26"/>
      <c r="Y68" s="26"/>
      <c r="Z68" s="26"/>
      <c r="AA68" s="26"/>
      <c r="AB68" s="27"/>
      <c r="AC68" s="27"/>
      <c r="AD68" s="26"/>
      <c r="AE68" s="26"/>
      <c r="AF68" s="25" t="n">
        <f aca="false">-SUM(N68:AE68)</f>
        <v>-179.995714285714</v>
      </c>
      <c r="AG68" s="28" t="n">
        <f aca="false">SUM(H68:K68)+AF68+O68</f>
        <v>0.00428571428571445</v>
      </c>
    </row>
    <row r="69" s="29" customFormat="true" ht="23.25" hidden="false" customHeight="true" outlineLevel="0" collapsed="false">
      <c r="A69" s="18" t="n">
        <v>43537</v>
      </c>
      <c r="B69" s="19"/>
      <c r="C69" s="20" t="s">
        <v>54</v>
      </c>
      <c r="D69" s="20" t="s">
        <v>55</v>
      </c>
      <c r="E69" s="20" t="s">
        <v>369</v>
      </c>
      <c r="F69" s="21" t="n">
        <v>2997</v>
      </c>
      <c r="G69" s="44" t="s">
        <v>370</v>
      </c>
      <c r="H69" s="23"/>
      <c r="I69" s="23"/>
      <c r="J69" s="23" t="n">
        <v>645</v>
      </c>
      <c r="K69" s="23"/>
      <c r="L69" s="24"/>
      <c r="M69" s="25" t="n">
        <f aca="false">SUM(H69:J69,K69/1.12)</f>
        <v>645</v>
      </c>
      <c r="N69" s="25" t="n">
        <f aca="false">K69/1.12*0.12</f>
        <v>0</v>
      </c>
      <c r="O69" s="25" t="n">
        <f aca="false">-SUM(I69:J69,K69/1.12)*L69</f>
        <v>-0</v>
      </c>
      <c r="P69" s="25" t="n">
        <v>645</v>
      </c>
      <c r="Q69" s="26"/>
      <c r="R69" s="26"/>
      <c r="S69" s="27"/>
      <c r="T69" s="27"/>
      <c r="U69" s="27"/>
      <c r="V69" s="27"/>
      <c r="W69" s="27"/>
      <c r="X69" s="26"/>
      <c r="Y69" s="26"/>
      <c r="Z69" s="26"/>
      <c r="AA69" s="26"/>
      <c r="AB69" s="27"/>
      <c r="AC69" s="27"/>
      <c r="AD69" s="26"/>
      <c r="AE69" s="26"/>
      <c r="AF69" s="25" t="n">
        <f aca="false">-SUM(N69:AE69)</f>
        <v>-645</v>
      </c>
      <c r="AG69" s="28" t="n">
        <f aca="false">SUM(H69:K69)+AF69+O69</f>
        <v>0</v>
      </c>
    </row>
    <row r="70" s="29" customFormat="true" ht="23.25" hidden="false" customHeight="true" outlineLevel="0" collapsed="false">
      <c r="A70" s="18" t="n">
        <v>43537</v>
      </c>
      <c r="B70" s="19"/>
      <c r="C70" s="20" t="s">
        <v>58</v>
      </c>
      <c r="D70" s="20"/>
      <c r="E70" s="20"/>
      <c r="F70" s="21"/>
      <c r="G70" s="44" t="s">
        <v>295</v>
      </c>
      <c r="H70" s="23" t="n">
        <v>100</v>
      </c>
      <c r="I70" s="23"/>
      <c r="J70" s="23"/>
      <c r="K70" s="23"/>
      <c r="L70" s="24"/>
      <c r="M70" s="25" t="n">
        <f aca="false">SUM(H70:J70,K70/1.12)</f>
        <v>100</v>
      </c>
      <c r="N70" s="25" t="n">
        <f aca="false">K70/1.12*0.12</f>
        <v>0</v>
      </c>
      <c r="O70" s="25" t="n">
        <f aca="false">-SUM(I70:J70,K70/1.12)*L70</f>
        <v>-0</v>
      </c>
      <c r="P70" s="25"/>
      <c r="Q70" s="26"/>
      <c r="R70" s="26"/>
      <c r="S70" s="27"/>
      <c r="T70" s="27"/>
      <c r="U70" s="27"/>
      <c r="V70" s="27"/>
      <c r="W70" s="27"/>
      <c r="X70" s="26"/>
      <c r="Y70" s="26"/>
      <c r="Z70" s="26"/>
      <c r="AA70" s="26" t="n">
        <v>100</v>
      </c>
      <c r="AB70" s="27"/>
      <c r="AC70" s="27"/>
      <c r="AD70" s="26"/>
      <c r="AE70" s="26"/>
      <c r="AF70" s="25" t="n">
        <f aca="false">-SUM(N70:AE70)</f>
        <v>-100</v>
      </c>
      <c r="AG70" s="28" t="n">
        <f aca="false">SUM(H70:K70)+AF70+O70</f>
        <v>0</v>
      </c>
    </row>
    <row r="71" s="29" customFormat="true" ht="23.25" hidden="false" customHeight="true" outlineLevel="0" collapsed="false">
      <c r="A71" s="18" t="n">
        <v>43537</v>
      </c>
      <c r="B71" s="19"/>
      <c r="C71" s="20" t="s">
        <v>45</v>
      </c>
      <c r="D71" s="20" t="s">
        <v>46</v>
      </c>
      <c r="E71" s="20" t="s">
        <v>47</v>
      </c>
      <c r="F71" s="21" t="n">
        <v>191029</v>
      </c>
      <c r="G71" s="44" t="s">
        <v>371</v>
      </c>
      <c r="H71" s="23"/>
      <c r="I71" s="23"/>
      <c r="J71" s="23" t="n">
        <v>199.85</v>
      </c>
      <c r="K71" s="23"/>
      <c r="L71" s="24"/>
      <c r="M71" s="25" t="n">
        <f aca="false">SUM(H71:J71,K71/1.12)</f>
        <v>199.85</v>
      </c>
      <c r="N71" s="25" t="n">
        <f aca="false">K71/1.12*0.12</f>
        <v>0</v>
      </c>
      <c r="O71" s="25" t="n">
        <f aca="false">-SUM(I71:J71,K71/1.12)*L71</f>
        <v>-0</v>
      </c>
      <c r="P71" s="25" t="n">
        <v>199.85</v>
      </c>
      <c r="Q71" s="26"/>
      <c r="R71" s="26"/>
      <c r="S71" s="27"/>
      <c r="T71" s="27"/>
      <c r="U71" s="27"/>
      <c r="V71" s="27"/>
      <c r="W71" s="27"/>
      <c r="X71" s="26"/>
      <c r="Y71" s="26"/>
      <c r="Z71" s="26"/>
      <c r="AA71" s="26"/>
      <c r="AB71" s="27"/>
      <c r="AC71" s="27"/>
      <c r="AD71" s="26"/>
      <c r="AE71" s="26"/>
      <c r="AF71" s="25" t="n">
        <f aca="false">-SUM(N71:AE71)</f>
        <v>-199.85</v>
      </c>
      <c r="AG71" s="28" t="n">
        <f aca="false">SUM(H71:K71)+AF71+O71</f>
        <v>0</v>
      </c>
    </row>
    <row r="72" s="29" customFormat="true" ht="23.25" hidden="false" customHeight="true" outlineLevel="0" collapsed="false">
      <c r="A72" s="18" t="n">
        <v>43538</v>
      </c>
      <c r="B72" s="19"/>
      <c r="C72" s="20" t="s">
        <v>54</v>
      </c>
      <c r="D72" s="20" t="s">
        <v>55</v>
      </c>
      <c r="E72" s="20" t="s">
        <v>369</v>
      </c>
      <c r="F72" s="21" t="n">
        <v>3001</v>
      </c>
      <c r="G72" s="44" t="s">
        <v>196</v>
      </c>
      <c r="H72" s="23"/>
      <c r="I72" s="23"/>
      <c r="J72" s="23" t="n">
        <v>1835</v>
      </c>
      <c r="K72" s="23"/>
      <c r="L72" s="24"/>
      <c r="M72" s="25" t="n">
        <f aca="false">SUM(H72:J72,K72/1.12)</f>
        <v>1835</v>
      </c>
      <c r="N72" s="25" t="n">
        <f aca="false">K72/1.12*0.12</f>
        <v>0</v>
      </c>
      <c r="O72" s="25" t="n">
        <f aca="false">-SUM(I72:J72,K72/1.12)*L72</f>
        <v>-0</v>
      </c>
      <c r="P72" s="25" t="n">
        <v>1835</v>
      </c>
      <c r="Q72" s="26"/>
      <c r="R72" s="26"/>
      <c r="S72" s="27"/>
      <c r="T72" s="27"/>
      <c r="U72" s="27"/>
      <c r="V72" s="27"/>
      <c r="W72" s="27"/>
      <c r="X72" s="26"/>
      <c r="Y72" s="26"/>
      <c r="Z72" s="26"/>
      <c r="AA72" s="26"/>
      <c r="AB72" s="27"/>
      <c r="AC72" s="27"/>
      <c r="AD72" s="26"/>
      <c r="AE72" s="26"/>
      <c r="AF72" s="25" t="n">
        <f aca="false">-SUM(N72:AE72)</f>
        <v>-1835</v>
      </c>
      <c r="AG72" s="28" t="n">
        <f aca="false">SUM(H72:K72)+AF72+O72</f>
        <v>0</v>
      </c>
    </row>
    <row r="73" s="29" customFormat="true" ht="23.25" hidden="false" customHeight="true" outlineLevel="0" collapsed="false">
      <c r="A73" s="18" t="n">
        <v>43538</v>
      </c>
      <c r="B73" s="19"/>
      <c r="C73" s="20" t="s">
        <v>58</v>
      </c>
      <c r="D73" s="20"/>
      <c r="E73" s="20"/>
      <c r="F73" s="21"/>
      <c r="G73" s="44" t="s">
        <v>295</v>
      </c>
      <c r="H73" s="23" t="n">
        <v>50</v>
      </c>
      <c r="I73" s="23"/>
      <c r="J73" s="23"/>
      <c r="K73" s="23"/>
      <c r="L73" s="24"/>
      <c r="M73" s="25" t="n">
        <f aca="false">SUM(H73:J73,K73/1.12)</f>
        <v>50</v>
      </c>
      <c r="N73" s="25" t="n">
        <f aca="false">K73/1.12*0.12</f>
        <v>0</v>
      </c>
      <c r="O73" s="25" t="n">
        <f aca="false">-SUM(I73:J73,K73/1.12)*L73</f>
        <v>-0</v>
      </c>
      <c r="P73" s="25"/>
      <c r="Q73" s="26"/>
      <c r="R73" s="26"/>
      <c r="S73" s="27"/>
      <c r="T73" s="27"/>
      <c r="U73" s="27"/>
      <c r="V73" s="27"/>
      <c r="W73" s="27"/>
      <c r="X73" s="26"/>
      <c r="Y73" s="26"/>
      <c r="Z73" s="26"/>
      <c r="AA73" s="26" t="n">
        <v>50</v>
      </c>
      <c r="AB73" s="27"/>
      <c r="AC73" s="27"/>
      <c r="AD73" s="26"/>
      <c r="AE73" s="26"/>
      <c r="AF73" s="25" t="n">
        <f aca="false">-SUM(N73:AE73)</f>
        <v>-50</v>
      </c>
      <c r="AG73" s="28" t="n">
        <f aca="false">SUM(H73:K73)+AF73+O73</f>
        <v>0</v>
      </c>
    </row>
    <row r="74" s="29" customFormat="true" ht="23.25" hidden="false" customHeight="true" outlineLevel="0" collapsed="false">
      <c r="A74" s="18" t="n">
        <v>43538</v>
      </c>
      <c r="B74" s="19"/>
      <c r="C74" s="20" t="s">
        <v>45</v>
      </c>
      <c r="D74" s="20" t="s">
        <v>46</v>
      </c>
      <c r="E74" s="20" t="s">
        <v>47</v>
      </c>
      <c r="F74" s="21" t="n">
        <v>180951</v>
      </c>
      <c r="G74" s="44" t="s">
        <v>372</v>
      </c>
      <c r="H74" s="23"/>
      <c r="I74" s="23"/>
      <c r="J74" s="23" t="n">
        <v>234.2</v>
      </c>
      <c r="K74" s="23"/>
      <c r="L74" s="24"/>
      <c r="M74" s="25" t="n">
        <f aca="false">SUM(H74:J74,K74/1.12)</f>
        <v>234.2</v>
      </c>
      <c r="N74" s="25" t="n">
        <f aca="false">K74/1.12*0.12</f>
        <v>0</v>
      </c>
      <c r="O74" s="25" t="n">
        <f aca="false">-SUM(I74:J74,K74/1.12)*L74</f>
        <v>-0</v>
      </c>
      <c r="P74" s="25" t="n">
        <v>234.2</v>
      </c>
      <c r="Q74" s="26"/>
      <c r="R74" s="26"/>
      <c r="S74" s="27"/>
      <c r="T74" s="27"/>
      <c r="U74" s="27"/>
      <c r="V74" s="27"/>
      <c r="W74" s="27"/>
      <c r="X74" s="26"/>
      <c r="Y74" s="26"/>
      <c r="Z74" s="26"/>
      <c r="AA74" s="26"/>
      <c r="AB74" s="27"/>
      <c r="AC74" s="27"/>
      <c r="AD74" s="26"/>
      <c r="AE74" s="26"/>
      <c r="AF74" s="25" t="n">
        <f aca="false">-SUM(N74:AE74)</f>
        <v>-234.2</v>
      </c>
      <c r="AG74" s="28" t="n">
        <f aca="false">SUM(H74:K74)+AF74+O74</f>
        <v>0</v>
      </c>
    </row>
    <row r="75" s="29" customFormat="true" ht="23.25" hidden="false" customHeight="true" outlineLevel="0" collapsed="false">
      <c r="A75" s="18" t="n">
        <v>43538</v>
      </c>
      <c r="B75" s="19"/>
      <c r="C75" s="20" t="s">
        <v>74</v>
      </c>
      <c r="D75" s="20"/>
      <c r="E75" s="20"/>
      <c r="F75" s="21"/>
      <c r="G75" s="44" t="s">
        <v>75</v>
      </c>
      <c r="H75" s="23"/>
      <c r="I75" s="23"/>
      <c r="J75" s="23" t="n">
        <v>1123</v>
      </c>
      <c r="K75" s="23"/>
      <c r="L75" s="24"/>
      <c r="M75" s="25" t="n">
        <f aca="false">SUM(H75:J75,K75/1.12)</f>
        <v>1123</v>
      </c>
      <c r="N75" s="25" t="n">
        <f aca="false">K75/1.12*0.12</f>
        <v>0</v>
      </c>
      <c r="O75" s="25" t="n">
        <f aca="false">-SUM(I75:J75,K75/1.12)*L75</f>
        <v>-0</v>
      </c>
      <c r="P75" s="25" t="n">
        <v>1123</v>
      </c>
      <c r="Q75" s="26"/>
      <c r="R75" s="26"/>
      <c r="S75" s="27"/>
      <c r="T75" s="27"/>
      <c r="U75" s="27"/>
      <c r="V75" s="27"/>
      <c r="W75" s="27"/>
      <c r="X75" s="26"/>
      <c r="Y75" s="26"/>
      <c r="Z75" s="26"/>
      <c r="AA75" s="26"/>
      <c r="AB75" s="27"/>
      <c r="AC75" s="27"/>
      <c r="AD75" s="26"/>
      <c r="AE75" s="26"/>
      <c r="AF75" s="25" t="n">
        <f aca="false">-SUM(N75:AE75)</f>
        <v>-1123</v>
      </c>
      <c r="AG75" s="28" t="n">
        <f aca="false">SUM(H75:K75)+AF75+O75</f>
        <v>0</v>
      </c>
    </row>
    <row r="76" s="29" customFormat="true" ht="23.25" hidden="false" customHeight="true" outlineLevel="0" collapsed="false">
      <c r="A76" s="18" t="n">
        <v>43538</v>
      </c>
      <c r="B76" s="19"/>
      <c r="C76" s="20" t="s">
        <v>37</v>
      </c>
      <c r="D76" s="20" t="s">
        <v>38</v>
      </c>
      <c r="E76" s="20" t="s">
        <v>39</v>
      </c>
      <c r="F76" s="21" t="n">
        <v>34624</v>
      </c>
      <c r="G76" s="44" t="s">
        <v>373</v>
      </c>
      <c r="H76" s="23"/>
      <c r="I76" s="23"/>
      <c r="J76" s="23"/>
      <c r="K76" s="23" t="n">
        <v>929</v>
      </c>
      <c r="L76" s="24"/>
      <c r="M76" s="25" t="n">
        <f aca="false">SUM(H76:J76,K76/1.12)</f>
        <v>829.464285714286</v>
      </c>
      <c r="N76" s="25" t="n">
        <f aca="false">K76/1.12*0.12</f>
        <v>99.5357142857143</v>
      </c>
      <c r="O76" s="25" t="n">
        <f aca="false">-SUM(I76:J76,K76/1.12)*L76</f>
        <v>-0</v>
      </c>
      <c r="P76" s="25" t="n">
        <v>829.46</v>
      </c>
      <c r="Q76" s="26"/>
      <c r="R76" s="26"/>
      <c r="S76" s="27"/>
      <c r="T76" s="27"/>
      <c r="U76" s="27"/>
      <c r="V76" s="27"/>
      <c r="W76" s="27"/>
      <c r="X76" s="26"/>
      <c r="Y76" s="26"/>
      <c r="Z76" s="26"/>
      <c r="AA76" s="26"/>
      <c r="AB76" s="27"/>
      <c r="AC76" s="27"/>
      <c r="AD76" s="26"/>
      <c r="AE76" s="26"/>
      <c r="AF76" s="25" t="n">
        <f aca="false">-SUM(N76:AE76)</f>
        <v>-928.995714285714</v>
      </c>
      <c r="AG76" s="28" t="n">
        <f aca="false">SUM(H76:K76)+AF76+O76</f>
        <v>0.00428571428574287</v>
      </c>
    </row>
    <row r="77" s="29" customFormat="true" ht="23.25" hidden="false" customHeight="true" outlineLevel="0" collapsed="false">
      <c r="A77" s="18" t="n">
        <v>43538</v>
      </c>
      <c r="B77" s="19"/>
      <c r="C77" s="20" t="s">
        <v>41</v>
      </c>
      <c r="D77" s="20" t="s">
        <v>42</v>
      </c>
      <c r="E77" s="20" t="s">
        <v>43</v>
      </c>
      <c r="F77" s="21" t="n">
        <v>182471</v>
      </c>
      <c r="G77" s="44" t="s">
        <v>44</v>
      </c>
      <c r="H77" s="23"/>
      <c r="I77" s="23"/>
      <c r="J77" s="23"/>
      <c r="K77" s="23" t="n">
        <v>180</v>
      </c>
      <c r="L77" s="24"/>
      <c r="M77" s="25" t="n">
        <f aca="false">SUM(H77:J77,K77/1.12)</f>
        <v>160.714285714286</v>
      </c>
      <c r="N77" s="25" t="n">
        <f aca="false">K77/1.12*0.12</f>
        <v>19.2857142857143</v>
      </c>
      <c r="O77" s="25" t="n">
        <f aca="false">-SUM(I77:J77,K77/1.12)*L77</f>
        <v>-0</v>
      </c>
      <c r="P77" s="25"/>
      <c r="Q77" s="26" t="n">
        <v>160.71</v>
      </c>
      <c r="R77" s="26"/>
      <c r="S77" s="27"/>
      <c r="T77" s="27"/>
      <c r="U77" s="27"/>
      <c r="V77" s="27"/>
      <c r="W77" s="27"/>
      <c r="X77" s="26"/>
      <c r="Y77" s="26"/>
      <c r="Z77" s="26"/>
      <c r="AA77" s="26"/>
      <c r="AB77" s="27"/>
      <c r="AC77" s="27"/>
      <c r="AD77" s="26"/>
      <c r="AE77" s="26"/>
      <c r="AF77" s="25" t="n">
        <f aca="false">-SUM(N77:AE77)</f>
        <v>-179.995714285714</v>
      </c>
      <c r="AG77" s="28" t="n">
        <f aca="false">SUM(H77:K77)+AF77+O77</f>
        <v>0.00428571428571445</v>
      </c>
    </row>
    <row r="78" s="29" customFormat="true" ht="23.25" hidden="false" customHeight="true" outlineLevel="0" collapsed="false">
      <c r="A78" s="18" t="n">
        <v>43537</v>
      </c>
      <c r="B78" s="19"/>
      <c r="C78" s="20" t="s">
        <v>37</v>
      </c>
      <c r="D78" s="20" t="s">
        <v>38</v>
      </c>
      <c r="E78" s="20" t="s">
        <v>39</v>
      </c>
      <c r="F78" s="21" t="n">
        <v>34616</v>
      </c>
      <c r="G78" s="44" t="s">
        <v>156</v>
      </c>
      <c r="H78" s="23"/>
      <c r="I78" s="23"/>
      <c r="J78" s="23"/>
      <c r="K78" s="23" t="n">
        <v>240</v>
      </c>
      <c r="L78" s="24"/>
      <c r="M78" s="25" t="n">
        <f aca="false">SUM(H78:J78,K78/1.12)</f>
        <v>214.285714285714</v>
      </c>
      <c r="N78" s="25" t="n">
        <f aca="false">K78/1.12*0.12</f>
        <v>25.7142857142857</v>
      </c>
      <c r="O78" s="25" t="n">
        <f aca="false">-SUM(I78:J78,K78/1.12)*L78</f>
        <v>-0</v>
      </c>
      <c r="P78" s="25" t="n">
        <v>214.29</v>
      </c>
      <c r="Q78" s="26"/>
      <c r="R78" s="26"/>
      <c r="S78" s="27"/>
      <c r="T78" s="27"/>
      <c r="U78" s="27"/>
      <c r="V78" s="27"/>
      <c r="W78" s="27"/>
      <c r="X78" s="26"/>
      <c r="Y78" s="26"/>
      <c r="Z78" s="26"/>
      <c r="AA78" s="26"/>
      <c r="AB78" s="27"/>
      <c r="AC78" s="27"/>
      <c r="AD78" s="26"/>
      <c r="AE78" s="26"/>
      <c r="AF78" s="25" t="n">
        <f aca="false">-SUM(N78:AE78)</f>
        <v>-240.004285714286</v>
      </c>
      <c r="AG78" s="28" t="n">
        <f aca="false">SUM(H78:K78)+AF78+O78</f>
        <v>-0.00428571428571445</v>
      </c>
    </row>
    <row r="79" s="29" customFormat="true" ht="23.25" hidden="false" customHeight="true" outlineLevel="0" collapsed="false">
      <c r="A79" s="18" t="n">
        <v>43537</v>
      </c>
      <c r="B79" s="19"/>
      <c r="C79" s="20" t="s">
        <v>62</v>
      </c>
      <c r="D79" s="20"/>
      <c r="E79" s="20"/>
      <c r="F79" s="21"/>
      <c r="G79" s="44" t="s">
        <v>374</v>
      </c>
      <c r="H79" s="23" t="n">
        <v>40</v>
      </c>
      <c r="I79" s="23"/>
      <c r="J79" s="23"/>
      <c r="K79" s="23"/>
      <c r="L79" s="24"/>
      <c r="M79" s="25" t="n">
        <f aca="false">SUM(H79:J79,K79/1.12)</f>
        <v>40</v>
      </c>
      <c r="N79" s="25" t="n">
        <f aca="false">K79/1.12*0.12</f>
        <v>0</v>
      </c>
      <c r="O79" s="25" t="n">
        <f aca="false">-SUM(I79:J79,K79/1.12)*L79</f>
        <v>-0</v>
      </c>
      <c r="P79" s="25"/>
      <c r="Q79" s="26"/>
      <c r="R79" s="26"/>
      <c r="S79" s="27"/>
      <c r="T79" s="27"/>
      <c r="U79" s="27"/>
      <c r="V79" s="27"/>
      <c r="W79" s="27"/>
      <c r="X79" s="26"/>
      <c r="Y79" s="26"/>
      <c r="Z79" s="26"/>
      <c r="AA79" s="26" t="n">
        <v>40</v>
      </c>
      <c r="AB79" s="27"/>
      <c r="AC79" s="27"/>
      <c r="AD79" s="26"/>
      <c r="AE79" s="26"/>
      <c r="AF79" s="25" t="n">
        <f aca="false">-SUM(N79:AE79)</f>
        <v>-40</v>
      </c>
      <c r="AG79" s="28" t="n">
        <f aca="false">SUM(H79:K79)+AF79+O79</f>
        <v>0</v>
      </c>
    </row>
    <row r="80" s="29" customFormat="true" ht="23.25" hidden="false" customHeight="true" outlineLevel="0" collapsed="false">
      <c r="A80" s="18" t="n">
        <v>43536</v>
      </c>
      <c r="B80" s="19"/>
      <c r="C80" s="20" t="s">
        <v>375</v>
      </c>
      <c r="D80" s="20" t="s">
        <v>135</v>
      </c>
      <c r="E80" s="20" t="s">
        <v>136</v>
      </c>
      <c r="F80" s="21" t="n">
        <v>163895</v>
      </c>
      <c r="G80" s="44" t="s">
        <v>376</v>
      </c>
      <c r="H80" s="23"/>
      <c r="I80" s="23"/>
      <c r="J80" s="23"/>
      <c r="K80" s="23" t="n">
        <v>150</v>
      </c>
      <c r="L80" s="24"/>
      <c r="M80" s="25" t="n">
        <f aca="false">SUM(H80:J80,K80/1.12)</f>
        <v>133.928571428571</v>
      </c>
      <c r="N80" s="25" t="n">
        <f aca="false">K80/1.12*0.12</f>
        <v>16.0714285714286</v>
      </c>
      <c r="O80" s="25" t="n">
        <f aca="false">-SUM(I80:J80,K80/1.12)*L80</f>
        <v>-0</v>
      </c>
      <c r="P80" s="25"/>
      <c r="Q80" s="26"/>
      <c r="R80" s="26"/>
      <c r="S80" s="27"/>
      <c r="T80" s="27"/>
      <c r="U80" s="27"/>
      <c r="V80" s="27"/>
      <c r="W80" s="27"/>
      <c r="X80" s="26"/>
      <c r="Y80" s="26"/>
      <c r="Z80" s="26" t="n">
        <v>133.93</v>
      </c>
      <c r="AA80" s="26"/>
      <c r="AB80" s="27"/>
      <c r="AC80" s="27"/>
      <c r="AD80" s="26"/>
      <c r="AE80" s="26"/>
      <c r="AF80" s="25" t="n">
        <f aca="false">-SUM(N80:AE80)</f>
        <v>-150.001428571429</v>
      </c>
      <c r="AG80" s="28" t="n">
        <f aca="false">SUM(H80:K80)+AF80+O80</f>
        <v>-0.00142857142856201</v>
      </c>
    </row>
    <row r="81" s="29" customFormat="true" ht="23.25" hidden="false" customHeight="true" outlineLevel="0" collapsed="false">
      <c r="A81" s="18" t="n">
        <v>43538</v>
      </c>
      <c r="B81" s="19"/>
      <c r="C81" s="20" t="s">
        <v>377</v>
      </c>
      <c r="D81" s="20"/>
      <c r="E81" s="20"/>
      <c r="F81" s="21"/>
      <c r="G81" s="44" t="s">
        <v>378</v>
      </c>
      <c r="H81" s="23" t="n">
        <v>2893.38</v>
      </c>
      <c r="I81" s="23"/>
      <c r="J81" s="23"/>
      <c r="K81" s="23"/>
      <c r="L81" s="24"/>
      <c r="M81" s="25" t="n">
        <f aca="false">SUM(H81:J81,K81/1.12)</f>
        <v>2893.38</v>
      </c>
      <c r="N81" s="25" t="n">
        <f aca="false">K81/1.12*0.12</f>
        <v>0</v>
      </c>
      <c r="O81" s="25" t="n">
        <f aca="false">-SUM(I81:J81,K81/1.12)*L81</f>
        <v>-0</v>
      </c>
      <c r="P81" s="25"/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/>
      <c r="AB81" s="27" t="n">
        <v>2893.38</v>
      </c>
      <c r="AC81" s="27"/>
      <c r="AD81" s="26"/>
      <c r="AE81" s="26"/>
      <c r="AF81" s="25" t="n">
        <f aca="false">-SUM(N81:AE81)</f>
        <v>-2893.38</v>
      </c>
      <c r="AG81" s="28" t="n">
        <f aca="false">SUM(H81:K81)+AF81+O81</f>
        <v>0</v>
      </c>
    </row>
    <row r="82" s="29" customFormat="true" ht="23.25" hidden="false" customHeight="true" outlineLevel="0" collapsed="false">
      <c r="A82" s="18" t="n">
        <v>43538</v>
      </c>
      <c r="B82" s="19"/>
      <c r="C82" s="20" t="s">
        <v>377</v>
      </c>
      <c r="D82" s="20"/>
      <c r="E82" s="20"/>
      <c r="F82" s="21"/>
      <c r="G82" s="44" t="s">
        <v>379</v>
      </c>
      <c r="H82" s="23" t="n">
        <v>240</v>
      </c>
      <c r="I82" s="23"/>
      <c r="J82" s="23"/>
      <c r="K82" s="23"/>
      <c r="L82" s="24"/>
      <c r="M82" s="25" t="n">
        <f aca="false">SUM(H82:J82,K82/1.12)</f>
        <v>240</v>
      </c>
      <c r="N82" s="25" t="n">
        <f aca="false">K82/1.12*0.12</f>
        <v>0</v>
      </c>
      <c r="O82" s="25" t="n">
        <f aca="false">-SUM(I82:J82,K82/1.12)*L82</f>
        <v>-0</v>
      </c>
      <c r="P82" s="25"/>
      <c r="Q82" s="26"/>
      <c r="R82" s="26"/>
      <c r="S82" s="27"/>
      <c r="T82" s="27"/>
      <c r="U82" s="27"/>
      <c r="V82" s="27"/>
      <c r="W82" s="27"/>
      <c r="X82" s="26"/>
      <c r="Y82" s="26"/>
      <c r="Z82" s="26"/>
      <c r="AA82" s="26" t="n">
        <v>240</v>
      </c>
      <c r="AB82" s="27"/>
      <c r="AC82" s="27"/>
      <c r="AD82" s="26"/>
      <c r="AE82" s="26"/>
      <c r="AF82" s="25" t="n">
        <f aca="false">-SUM(N82:AE82)</f>
        <v>-240</v>
      </c>
      <c r="AG82" s="28" t="n">
        <f aca="false">SUM(H82:K82)+AF82+O82</f>
        <v>0</v>
      </c>
    </row>
    <row r="83" s="29" customFormat="true" ht="23.25" hidden="false" customHeight="true" outlineLevel="0" collapsed="false">
      <c r="A83" s="18" t="n">
        <v>43538</v>
      </c>
      <c r="B83" s="19"/>
      <c r="C83" s="20" t="s">
        <v>174</v>
      </c>
      <c r="D83" s="20" t="s">
        <v>115</v>
      </c>
      <c r="E83" s="20" t="s">
        <v>47</v>
      </c>
      <c r="F83" s="21" t="n">
        <v>131314</v>
      </c>
      <c r="G83" s="44" t="s">
        <v>380</v>
      </c>
      <c r="H83" s="23"/>
      <c r="I83" s="23"/>
      <c r="J83" s="23"/>
      <c r="K83" s="23" t="n">
        <v>1114.82</v>
      </c>
      <c r="L83" s="24"/>
      <c r="M83" s="25" t="n">
        <f aca="false">SUM(H83:J83,K83/1.12)</f>
        <v>995.375</v>
      </c>
      <c r="N83" s="25" t="n">
        <f aca="false">K83/1.12*0.12</f>
        <v>119.445</v>
      </c>
      <c r="O83" s="25" t="n">
        <f aca="false">-SUM(I83:J83,K83/1.12)*L83</f>
        <v>-0</v>
      </c>
      <c r="P83" s="25" t="n">
        <v>995.38</v>
      </c>
      <c r="Q83" s="26"/>
      <c r="R83" s="26"/>
      <c r="S83" s="27"/>
      <c r="T83" s="27"/>
      <c r="U83" s="27"/>
      <c r="V83" s="27"/>
      <c r="W83" s="27"/>
      <c r="X83" s="26"/>
      <c r="Y83" s="26"/>
      <c r="Z83" s="26"/>
      <c r="AA83" s="26"/>
      <c r="AB83" s="27"/>
      <c r="AC83" s="27"/>
      <c r="AD83" s="26"/>
      <c r="AE83" s="26"/>
      <c r="AF83" s="25" t="n">
        <f aca="false">-SUM(N83:AE83)</f>
        <v>-1114.825</v>
      </c>
      <c r="AG83" s="28" t="n">
        <f aca="false">SUM(H83:K83)+AF83+O83</f>
        <v>-0.00500000000010914</v>
      </c>
    </row>
    <row r="84" s="29" customFormat="true" ht="23.25" hidden="false" customHeight="true" outlineLevel="0" collapsed="false">
      <c r="A84" s="18" t="n">
        <v>43538</v>
      </c>
      <c r="B84" s="19"/>
      <c r="C84" s="20" t="s">
        <v>37</v>
      </c>
      <c r="D84" s="20" t="s">
        <v>38</v>
      </c>
      <c r="E84" s="20" t="s">
        <v>39</v>
      </c>
      <c r="F84" s="21" t="n">
        <v>34636</v>
      </c>
      <c r="G84" s="44" t="s">
        <v>64</v>
      </c>
      <c r="H84" s="23"/>
      <c r="I84" s="23"/>
      <c r="J84" s="23"/>
      <c r="K84" s="23" t="n">
        <v>784.77</v>
      </c>
      <c r="L84" s="24"/>
      <c r="M84" s="25" t="n">
        <f aca="false">SUM(H84:J84,K84/1.12)</f>
        <v>700.6875</v>
      </c>
      <c r="N84" s="25" t="n">
        <f aca="false">K84/1.12*0.12</f>
        <v>84.0825</v>
      </c>
      <c r="O84" s="25" t="n">
        <f aca="false">-SUM(I84:J84,K84/1.12)*L84</f>
        <v>-0</v>
      </c>
      <c r="P84" s="25" t="n">
        <v>700.69</v>
      </c>
      <c r="Q84" s="26"/>
      <c r="R84" s="26"/>
      <c r="S84" s="27"/>
      <c r="T84" s="27"/>
      <c r="U84" s="27"/>
      <c r="V84" s="27"/>
      <c r="W84" s="27"/>
      <c r="X84" s="26"/>
      <c r="Y84" s="26"/>
      <c r="Z84" s="26"/>
      <c r="AA84" s="26"/>
      <c r="AB84" s="27"/>
      <c r="AC84" s="27"/>
      <c r="AD84" s="26"/>
      <c r="AE84" s="26"/>
      <c r="AF84" s="25" t="n">
        <f aca="false">-SUM(N84:AE84)</f>
        <v>-784.7725</v>
      </c>
      <c r="AG84" s="28" t="n">
        <f aca="false">SUM(H84:K84)+AF84+O84</f>
        <v>-0.00250000000005457</v>
      </c>
    </row>
    <row r="85" s="29" customFormat="true" ht="23.25" hidden="false" customHeight="true" outlineLevel="0" collapsed="false">
      <c r="A85" s="18" t="n">
        <v>43539</v>
      </c>
      <c r="B85" s="19"/>
      <c r="C85" s="20" t="s">
        <v>45</v>
      </c>
      <c r="D85" s="20" t="s">
        <v>46</v>
      </c>
      <c r="E85" s="20" t="s">
        <v>47</v>
      </c>
      <c r="F85" s="21" t="n">
        <v>194866</v>
      </c>
      <c r="G85" s="44" t="s">
        <v>204</v>
      </c>
      <c r="H85" s="23"/>
      <c r="I85" s="23"/>
      <c r="J85" s="23" t="n">
        <v>178.85</v>
      </c>
      <c r="K85" s="23"/>
      <c r="L85" s="24"/>
      <c r="M85" s="25" t="n">
        <f aca="false">SUM(H85:J85,K85/1.12)</f>
        <v>178.85</v>
      </c>
      <c r="N85" s="25" t="n">
        <f aca="false">K85/1.12*0.12</f>
        <v>0</v>
      </c>
      <c r="O85" s="25" t="n">
        <f aca="false">-SUM(I85:J85,K85/1.12)*L85</f>
        <v>-0</v>
      </c>
      <c r="P85" s="25" t="n">
        <v>178.85</v>
      </c>
      <c r="Q85" s="26"/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 t="n">
        <f aca="false">-SUM(N85:AE85)</f>
        <v>-178.85</v>
      </c>
      <c r="AG85" s="28" t="n">
        <f aca="false">SUM(H85:K85)+AF85+O85</f>
        <v>0</v>
      </c>
    </row>
    <row r="86" s="29" customFormat="true" ht="23.25" hidden="false" customHeight="true" outlineLevel="0" collapsed="false">
      <c r="A86" s="18" t="n">
        <v>43539</v>
      </c>
      <c r="B86" s="19"/>
      <c r="C86" s="20" t="s">
        <v>45</v>
      </c>
      <c r="D86" s="20" t="s">
        <v>46</v>
      </c>
      <c r="E86" s="20" t="s">
        <v>47</v>
      </c>
      <c r="F86" s="21" t="n">
        <v>194866</v>
      </c>
      <c r="G86" s="44" t="s">
        <v>381</v>
      </c>
      <c r="H86" s="23"/>
      <c r="I86" s="23"/>
      <c r="J86" s="23"/>
      <c r="K86" s="23" t="n">
        <v>322.5</v>
      </c>
      <c r="L86" s="24"/>
      <c r="M86" s="25" t="n">
        <f aca="false">SUM(H86:J86,K86/1.12)</f>
        <v>287.946428571429</v>
      </c>
      <c r="N86" s="25" t="n">
        <f aca="false">K86/1.12*0.12</f>
        <v>34.5535714285714</v>
      </c>
      <c r="O86" s="25" t="n">
        <f aca="false">-SUM(I86:J86,K86/1.12)*L86</f>
        <v>-0</v>
      </c>
      <c r="P86" s="25" t="n">
        <v>287.95</v>
      </c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/>
      <c r="AB86" s="27"/>
      <c r="AC86" s="27"/>
      <c r="AD86" s="26"/>
      <c r="AE86" s="26"/>
      <c r="AF86" s="25" t="n">
        <f aca="false">-SUM(N86:AE86)</f>
        <v>-322.503571428571</v>
      </c>
      <c r="AG86" s="28" t="n">
        <f aca="false">SUM(H86:K86)+AF86+O86</f>
        <v>-0.00357142857143344</v>
      </c>
    </row>
    <row r="87" s="29" customFormat="true" ht="23.25" hidden="false" customHeight="true" outlineLevel="0" collapsed="false">
      <c r="A87" s="18" t="n">
        <v>43539</v>
      </c>
      <c r="B87" s="19"/>
      <c r="C87" s="20" t="s">
        <v>41</v>
      </c>
      <c r="D87" s="20" t="s">
        <v>42</v>
      </c>
      <c r="E87" s="20" t="s">
        <v>43</v>
      </c>
      <c r="F87" s="21" t="n">
        <v>189015</v>
      </c>
      <c r="G87" s="44" t="s">
        <v>44</v>
      </c>
      <c r="H87" s="23"/>
      <c r="I87" s="23"/>
      <c r="J87" s="23"/>
      <c r="K87" s="23" t="n">
        <v>90</v>
      </c>
      <c r="L87" s="24"/>
      <c r="M87" s="25" t="n">
        <f aca="false">SUM(H87:J87,K87/1.12)</f>
        <v>80.3571428571429</v>
      </c>
      <c r="N87" s="25" t="n">
        <f aca="false">K87/1.12*0.12</f>
        <v>9.64285714285714</v>
      </c>
      <c r="O87" s="25" t="n">
        <f aca="false">-SUM(I87:J87,K87/1.12)*L87</f>
        <v>-0</v>
      </c>
      <c r="P87" s="25"/>
      <c r="Q87" s="26" t="n">
        <v>80.36</v>
      </c>
      <c r="R87" s="26"/>
      <c r="S87" s="27"/>
      <c r="T87" s="27"/>
      <c r="U87" s="27"/>
      <c r="V87" s="27"/>
      <c r="W87" s="27"/>
      <c r="X87" s="26"/>
      <c r="Y87" s="26"/>
      <c r="Z87" s="26"/>
      <c r="AA87" s="26"/>
      <c r="AB87" s="27"/>
      <c r="AC87" s="27"/>
      <c r="AD87" s="26"/>
      <c r="AE87" s="26"/>
      <c r="AF87" s="25" t="n">
        <f aca="false">-SUM(N87:AE87)</f>
        <v>-90.0028571428571</v>
      </c>
      <c r="AG87" s="28" t="n">
        <f aca="false">SUM(H87:K87)+AF87+O87</f>
        <v>-0.00285714285713823</v>
      </c>
    </row>
    <row r="88" s="29" customFormat="true" ht="23.25" hidden="false" customHeight="true" outlineLevel="0" collapsed="false">
      <c r="A88" s="18" t="n">
        <v>43539</v>
      </c>
      <c r="B88" s="19"/>
      <c r="C88" s="20" t="s">
        <v>37</v>
      </c>
      <c r="D88" s="20" t="s">
        <v>38</v>
      </c>
      <c r="E88" s="20" t="s">
        <v>39</v>
      </c>
      <c r="F88" s="21" t="n">
        <v>47687</v>
      </c>
      <c r="G88" s="44" t="s">
        <v>382</v>
      </c>
      <c r="H88" s="23"/>
      <c r="I88" s="23"/>
      <c r="J88" s="23" t="n">
        <v>82</v>
      </c>
      <c r="K88" s="23"/>
      <c r="L88" s="24"/>
      <c r="M88" s="25" t="n">
        <f aca="false">SUM(H88:J88,K88/1.12)</f>
        <v>82</v>
      </c>
      <c r="N88" s="25" t="n">
        <f aca="false">K88/1.12*0.12</f>
        <v>0</v>
      </c>
      <c r="O88" s="25" t="n">
        <f aca="false">-SUM(I88:J88,K88/1.12)*L88</f>
        <v>-0</v>
      </c>
      <c r="P88" s="25"/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/>
      <c r="AB88" s="27"/>
      <c r="AC88" s="27"/>
      <c r="AD88" s="26" t="n">
        <v>82</v>
      </c>
      <c r="AE88" s="26"/>
      <c r="AF88" s="25" t="n">
        <f aca="false">-SUM(N88:AE88)</f>
        <v>-82</v>
      </c>
      <c r="AG88" s="28" t="n">
        <f aca="false">SUM(H88:K88)+AF88+O88</f>
        <v>0</v>
      </c>
    </row>
    <row r="89" s="29" customFormat="true" ht="23.25" hidden="false" customHeight="true" outlineLevel="0" collapsed="false">
      <c r="A89" s="18" t="n">
        <v>43539</v>
      </c>
      <c r="B89" s="19"/>
      <c r="C89" s="20" t="s">
        <v>157</v>
      </c>
      <c r="D89" s="20"/>
      <c r="E89" s="20"/>
      <c r="F89" s="21"/>
      <c r="G89" s="44" t="s">
        <v>383</v>
      </c>
      <c r="H89" s="23"/>
      <c r="I89" s="23"/>
      <c r="J89" s="23" t="n">
        <v>171</v>
      </c>
      <c r="K89" s="23"/>
      <c r="L89" s="24"/>
      <c r="M89" s="25" t="n">
        <f aca="false">SUM(H89:J89,K89/1.12)</f>
        <v>171</v>
      </c>
      <c r="N89" s="25" t="n">
        <f aca="false">K89/1.12*0.12</f>
        <v>0</v>
      </c>
      <c r="O89" s="25" t="n">
        <f aca="false">-SUM(I89:J89,K89/1.12)*L89</f>
        <v>-0</v>
      </c>
      <c r="P89" s="25" t="n">
        <v>171</v>
      </c>
      <c r="Q89" s="26"/>
      <c r="R89" s="26"/>
      <c r="S89" s="27"/>
      <c r="T89" s="27"/>
      <c r="U89" s="27"/>
      <c r="V89" s="27"/>
      <c r="W89" s="27"/>
      <c r="X89" s="26"/>
      <c r="Y89" s="26"/>
      <c r="Z89" s="26"/>
      <c r="AA89" s="26"/>
      <c r="AB89" s="27"/>
      <c r="AC89" s="27"/>
      <c r="AD89" s="26"/>
      <c r="AE89" s="26"/>
      <c r="AF89" s="25" t="n">
        <f aca="false">-SUM(N89:AE89)</f>
        <v>-171</v>
      </c>
      <c r="AG89" s="28" t="n">
        <f aca="false">SUM(H89:K89)+AF89+O89</f>
        <v>0</v>
      </c>
    </row>
    <row r="90" s="29" customFormat="true" ht="23.25" hidden="false" customHeight="true" outlineLevel="0" collapsed="false">
      <c r="A90" s="18" t="n">
        <v>43539</v>
      </c>
      <c r="B90" s="19"/>
      <c r="C90" s="20" t="s">
        <v>384</v>
      </c>
      <c r="D90" s="20" t="s">
        <v>385</v>
      </c>
      <c r="E90" s="20" t="s">
        <v>386</v>
      </c>
      <c r="F90" s="21" t="n">
        <v>115066</v>
      </c>
      <c r="G90" s="44" t="s">
        <v>387</v>
      </c>
      <c r="H90" s="23"/>
      <c r="I90" s="23"/>
      <c r="J90" s="23"/>
      <c r="K90" s="23" t="n">
        <v>2115</v>
      </c>
      <c r="L90" s="24"/>
      <c r="M90" s="25" t="n">
        <f aca="false">SUM(H90:J90,K90/1.12)</f>
        <v>1888.39285714286</v>
      </c>
      <c r="N90" s="25" t="n">
        <f aca="false">K90/1.12*0.12</f>
        <v>226.607142857143</v>
      </c>
      <c r="O90" s="25" t="n">
        <f aca="false">-SUM(I90:J90,K90/1.12)*L90</f>
        <v>-0</v>
      </c>
      <c r="P90" s="25"/>
      <c r="Q90" s="26"/>
      <c r="R90" s="26"/>
      <c r="S90" s="27"/>
      <c r="T90" s="27"/>
      <c r="U90" s="27"/>
      <c r="V90" s="27"/>
      <c r="W90" s="27"/>
      <c r="X90" s="26" t="n">
        <v>1888.39</v>
      </c>
      <c r="Y90" s="26"/>
      <c r="Z90" s="26"/>
      <c r="AA90" s="26"/>
      <c r="AB90" s="27"/>
      <c r="AC90" s="27"/>
      <c r="AD90" s="26"/>
      <c r="AE90" s="26"/>
      <c r="AF90" s="25" t="n">
        <f aca="false">-SUM(N90:AE90)</f>
        <v>-2114.99714285714</v>
      </c>
      <c r="AG90" s="28" t="n">
        <f aca="false">SUM(H90:K90)+AF90+O90</f>
        <v>0.00285714285701033</v>
      </c>
    </row>
    <row r="91" s="29" customFormat="true" ht="23.25" hidden="false" customHeight="true" outlineLevel="0" collapsed="false">
      <c r="A91" s="18" t="n">
        <v>43539</v>
      </c>
      <c r="B91" s="19"/>
      <c r="C91" s="20" t="s">
        <v>157</v>
      </c>
      <c r="D91" s="20"/>
      <c r="E91" s="20"/>
      <c r="F91" s="21"/>
      <c r="G91" s="44" t="s">
        <v>388</v>
      </c>
      <c r="H91" s="23" t="n">
        <v>52</v>
      </c>
      <c r="I91" s="23"/>
      <c r="J91" s="23"/>
      <c r="K91" s="23"/>
      <c r="L91" s="24"/>
      <c r="M91" s="25" t="n">
        <f aca="false">SUM(H91:J91,K91/1.12)</f>
        <v>52</v>
      </c>
      <c r="N91" s="25" t="n">
        <f aca="false">K91/1.12*0.12</f>
        <v>0</v>
      </c>
      <c r="O91" s="25" t="n">
        <f aca="false">-SUM(I91:J91,K91/1.12)*L91</f>
        <v>-0</v>
      </c>
      <c r="P91" s="25"/>
      <c r="Q91" s="26"/>
      <c r="R91" s="26"/>
      <c r="S91" s="27"/>
      <c r="T91" s="27"/>
      <c r="U91" s="27"/>
      <c r="V91" s="27"/>
      <c r="W91" s="27"/>
      <c r="X91" s="26"/>
      <c r="Y91" s="26"/>
      <c r="Z91" s="26"/>
      <c r="AA91" s="26" t="n">
        <v>52</v>
      </c>
      <c r="AB91" s="27"/>
      <c r="AC91" s="27"/>
      <c r="AD91" s="26"/>
      <c r="AE91" s="26"/>
      <c r="AF91" s="25" t="n">
        <f aca="false">-SUM(N91:AE91)</f>
        <v>-52</v>
      </c>
      <c r="AG91" s="28" t="n">
        <f aca="false">SUM(H91:K91)+AF91+O91</f>
        <v>0</v>
      </c>
    </row>
    <row r="92" s="29" customFormat="true" ht="23.25" hidden="false" customHeight="true" outlineLevel="0" collapsed="false">
      <c r="A92" s="18" t="n">
        <v>43539</v>
      </c>
      <c r="B92" s="19"/>
      <c r="C92" s="20" t="s">
        <v>389</v>
      </c>
      <c r="D92" s="20" t="s">
        <v>390</v>
      </c>
      <c r="E92" s="20" t="s">
        <v>391</v>
      </c>
      <c r="F92" s="21" t="n">
        <v>1404</v>
      </c>
      <c r="G92" s="44" t="s">
        <v>69</v>
      </c>
      <c r="H92" s="23"/>
      <c r="I92" s="23"/>
      <c r="J92" s="23" t="n">
        <v>1120</v>
      </c>
      <c r="K92" s="23"/>
      <c r="L92" s="24" t="n">
        <v>0.1</v>
      </c>
      <c r="M92" s="25" t="n">
        <f aca="false">SUM(H92:J92,K92/1.12)</f>
        <v>1120</v>
      </c>
      <c r="N92" s="25" t="n">
        <f aca="false">K92/1.12*0.12</f>
        <v>0</v>
      </c>
      <c r="O92" s="25" t="n">
        <f aca="false">-SUM(I92:J92,K92/1.12)*L92</f>
        <v>-112</v>
      </c>
      <c r="P92" s="25" t="n">
        <v>1120</v>
      </c>
      <c r="Q92" s="26"/>
      <c r="R92" s="26"/>
      <c r="S92" s="27"/>
      <c r="T92" s="27"/>
      <c r="U92" s="27"/>
      <c r="V92" s="27"/>
      <c r="W92" s="27"/>
      <c r="X92" s="26"/>
      <c r="Y92" s="26"/>
      <c r="Z92" s="26"/>
      <c r="AA92" s="26"/>
      <c r="AB92" s="27"/>
      <c r="AC92" s="27"/>
      <c r="AD92" s="26"/>
      <c r="AE92" s="26"/>
      <c r="AF92" s="25" t="n">
        <f aca="false">-SUM(N92:AE92)</f>
        <v>-1008</v>
      </c>
      <c r="AG92" s="28" t="n">
        <f aca="false">SUM(H92:K92)+AF92+O92</f>
        <v>0</v>
      </c>
    </row>
    <row r="93" s="29" customFormat="true" ht="23.25" hidden="false" customHeight="true" outlineLevel="0" collapsed="false">
      <c r="A93" s="18" t="n">
        <v>43539</v>
      </c>
      <c r="B93" s="19"/>
      <c r="C93" s="20" t="s">
        <v>269</v>
      </c>
      <c r="D93" s="20"/>
      <c r="E93" s="20"/>
      <c r="F93" s="21"/>
      <c r="G93" s="44" t="s">
        <v>392</v>
      </c>
      <c r="H93" s="23" t="n">
        <f aca="false">537*2</f>
        <v>1074</v>
      </c>
      <c r="I93" s="23"/>
      <c r="J93" s="23"/>
      <c r="K93" s="23"/>
      <c r="L93" s="24"/>
      <c r="M93" s="25" t="n">
        <f aca="false">SUM(H93:J93,K93/1.12)</f>
        <v>1074</v>
      </c>
      <c r="N93" s="25" t="n">
        <f aca="false">K93/1.12*0.12</f>
        <v>0</v>
      </c>
      <c r="O93" s="25" t="n">
        <f aca="false">-SUM(I93:J93,K93/1.12)*L93</f>
        <v>-0</v>
      </c>
      <c r="P93" s="25"/>
      <c r="Q93" s="26"/>
      <c r="R93" s="26"/>
      <c r="S93" s="27"/>
      <c r="T93" s="27"/>
      <c r="U93" s="27"/>
      <c r="V93" s="27"/>
      <c r="W93" s="27"/>
      <c r="X93" s="26"/>
      <c r="Y93" s="26"/>
      <c r="Z93" s="26"/>
      <c r="AA93" s="26" t="n">
        <v>1074</v>
      </c>
      <c r="AB93" s="27"/>
      <c r="AC93" s="27"/>
      <c r="AD93" s="26"/>
      <c r="AE93" s="26"/>
      <c r="AF93" s="25" t="n">
        <f aca="false">-SUM(N93:AE93)</f>
        <v>-1074</v>
      </c>
      <c r="AG93" s="28" t="n">
        <f aca="false">SUM(H93:K93)+AF93+O93</f>
        <v>0</v>
      </c>
    </row>
    <row r="94" s="29" customFormat="true" ht="23.25" hidden="false" customHeight="true" outlineLevel="0" collapsed="false">
      <c r="A94" s="18" t="n">
        <v>43540</v>
      </c>
      <c r="B94" s="19"/>
      <c r="C94" s="20" t="s">
        <v>169</v>
      </c>
      <c r="D94" s="20" t="s">
        <v>170</v>
      </c>
      <c r="E94" s="20" t="s">
        <v>391</v>
      </c>
      <c r="F94" s="21" t="n">
        <v>6199</v>
      </c>
      <c r="G94" s="44" t="s">
        <v>393</v>
      </c>
      <c r="H94" s="23"/>
      <c r="I94" s="23"/>
      <c r="J94" s="23"/>
      <c r="K94" s="23" t="n">
        <v>900</v>
      </c>
      <c r="L94" s="24"/>
      <c r="M94" s="25" t="n">
        <f aca="false">SUM(H94:J94,K94/1.12)</f>
        <v>803.571428571429</v>
      </c>
      <c r="N94" s="25" t="n">
        <f aca="false">K94/1.12*0.12</f>
        <v>96.4285714285714</v>
      </c>
      <c r="O94" s="25" t="n">
        <f aca="false">-SUM(I94:J94,K94/1.12)*L94</f>
        <v>-0</v>
      </c>
      <c r="P94" s="25" t="n">
        <v>803.57</v>
      </c>
      <c r="Q94" s="26"/>
      <c r="R94" s="26"/>
      <c r="S94" s="27"/>
      <c r="T94" s="27"/>
      <c r="U94" s="27"/>
      <c r="V94" s="27"/>
      <c r="W94" s="27"/>
      <c r="X94" s="26"/>
      <c r="Y94" s="26"/>
      <c r="Z94" s="26"/>
      <c r="AA94" s="26"/>
      <c r="AB94" s="27"/>
      <c r="AC94" s="27"/>
      <c r="AD94" s="26"/>
      <c r="AE94" s="26"/>
      <c r="AF94" s="25" t="n">
        <f aca="false">-SUM(N94:AE94)</f>
        <v>-899.998571428572</v>
      </c>
      <c r="AG94" s="28" t="n">
        <f aca="false">SUM(H94:K94)+AF94+O94</f>
        <v>0.00142857142850517</v>
      </c>
    </row>
    <row r="95" s="29" customFormat="true" ht="23.25" hidden="false" customHeight="true" outlineLevel="0" collapsed="false">
      <c r="A95" s="18" t="n">
        <v>43540</v>
      </c>
      <c r="B95" s="19"/>
      <c r="C95" s="20" t="s">
        <v>58</v>
      </c>
      <c r="D95" s="20"/>
      <c r="E95" s="20"/>
      <c r="F95" s="21"/>
      <c r="G95" s="44" t="s">
        <v>394</v>
      </c>
      <c r="H95" s="23" t="n">
        <v>50</v>
      </c>
      <c r="I95" s="23"/>
      <c r="J95" s="23"/>
      <c r="K95" s="23"/>
      <c r="L95" s="24"/>
      <c r="M95" s="25" t="n">
        <f aca="false">SUM(H95:J95,K95/1.12)</f>
        <v>50</v>
      </c>
      <c r="N95" s="25" t="n">
        <f aca="false">K95/1.12*0.12</f>
        <v>0</v>
      </c>
      <c r="O95" s="25" t="n">
        <f aca="false">-SUM(I95:J95,K95/1.12)*L95</f>
        <v>-0</v>
      </c>
      <c r="P95" s="25"/>
      <c r="Q95" s="26"/>
      <c r="R95" s="26"/>
      <c r="S95" s="27"/>
      <c r="T95" s="27"/>
      <c r="U95" s="27"/>
      <c r="V95" s="27"/>
      <c r="W95" s="27"/>
      <c r="X95" s="26"/>
      <c r="Y95" s="26"/>
      <c r="Z95" s="26"/>
      <c r="AA95" s="26" t="n">
        <v>50</v>
      </c>
      <c r="AB95" s="27"/>
      <c r="AC95" s="27"/>
      <c r="AD95" s="26"/>
      <c r="AE95" s="26"/>
      <c r="AF95" s="25" t="n">
        <f aca="false">-SUM(N95:AE95)</f>
        <v>-50</v>
      </c>
      <c r="AG95" s="28" t="n">
        <f aca="false">SUM(H95:K95)+AF95+O95</f>
        <v>0</v>
      </c>
    </row>
    <row r="96" s="29" customFormat="true" ht="23.25" hidden="false" customHeight="true" outlineLevel="0" collapsed="false">
      <c r="A96" s="18" t="n">
        <v>43540</v>
      </c>
      <c r="B96" s="19"/>
      <c r="C96" s="20" t="s">
        <v>45</v>
      </c>
      <c r="D96" s="20" t="s">
        <v>46</v>
      </c>
      <c r="E96" s="20" t="s">
        <v>47</v>
      </c>
      <c r="F96" s="21" t="n">
        <v>143816</v>
      </c>
      <c r="G96" s="44" t="s">
        <v>395</v>
      </c>
      <c r="H96" s="23"/>
      <c r="I96" s="23"/>
      <c r="J96" s="23"/>
      <c r="K96" s="23" t="n">
        <f aca="false">2316.47+277.98</f>
        <v>2594.45</v>
      </c>
      <c r="L96" s="24"/>
      <c r="M96" s="25" t="n">
        <f aca="false">SUM(H96:J96,K96/1.12)</f>
        <v>2316.47321428571</v>
      </c>
      <c r="N96" s="25" t="n">
        <f aca="false">K96/1.12*0.12</f>
        <v>277.976785714286</v>
      </c>
      <c r="O96" s="25" t="n">
        <f aca="false">-SUM(I96:J96,K96/1.12)*L96</f>
        <v>-0</v>
      </c>
      <c r="P96" s="25" t="n">
        <v>2316.47</v>
      </c>
      <c r="Q96" s="26"/>
      <c r="R96" s="26"/>
      <c r="S96" s="27"/>
      <c r="T96" s="27"/>
      <c r="U96" s="27"/>
      <c r="V96" s="27"/>
      <c r="W96" s="27"/>
      <c r="X96" s="26"/>
      <c r="Y96" s="26"/>
      <c r="Z96" s="26"/>
      <c r="AA96" s="26"/>
      <c r="AB96" s="27"/>
      <c r="AC96" s="27"/>
      <c r="AD96" s="26"/>
      <c r="AE96" s="26"/>
      <c r="AF96" s="25" t="n">
        <f aca="false">-SUM(N96:AE96)</f>
        <v>-2594.44678571429</v>
      </c>
      <c r="AG96" s="28" t="n">
        <f aca="false">SUM(H96:K96)+AF96+O96</f>
        <v>0.00321428571442084</v>
      </c>
    </row>
    <row r="97" s="29" customFormat="true" ht="23.25" hidden="false" customHeight="true" outlineLevel="0" collapsed="false">
      <c r="A97" s="18" t="n">
        <v>43540</v>
      </c>
      <c r="B97" s="19"/>
      <c r="C97" s="20" t="s">
        <v>45</v>
      </c>
      <c r="D97" s="20" t="s">
        <v>46</v>
      </c>
      <c r="E97" s="20" t="s">
        <v>47</v>
      </c>
      <c r="F97" s="21" t="n">
        <v>14316</v>
      </c>
      <c r="G97" s="44" t="s">
        <v>396</v>
      </c>
      <c r="H97" s="23"/>
      <c r="I97" s="23"/>
      <c r="J97" s="23" t="n">
        <v>200.5</v>
      </c>
      <c r="K97" s="23"/>
      <c r="L97" s="24"/>
      <c r="M97" s="25" t="n">
        <f aca="false">SUM(H97:J97,K97/1.12)</f>
        <v>200.5</v>
      </c>
      <c r="N97" s="25" t="n">
        <f aca="false">K97/1.12*0.12</f>
        <v>0</v>
      </c>
      <c r="O97" s="25" t="n">
        <f aca="false">-SUM(I97:J97,K97/1.12)*L97</f>
        <v>-0</v>
      </c>
      <c r="P97" s="25" t="n">
        <v>200.5</v>
      </c>
      <c r="Q97" s="26"/>
      <c r="R97" s="26"/>
      <c r="S97" s="27"/>
      <c r="T97" s="27"/>
      <c r="U97" s="27"/>
      <c r="V97" s="27"/>
      <c r="W97" s="27"/>
      <c r="X97" s="26"/>
      <c r="Y97" s="26"/>
      <c r="Z97" s="26"/>
      <c r="AA97" s="26"/>
      <c r="AB97" s="27"/>
      <c r="AC97" s="27"/>
      <c r="AD97" s="26"/>
      <c r="AE97" s="26"/>
      <c r="AF97" s="25" t="n">
        <f aca="false">-SUM(N97:AE97)</f>
        <v>-200.5</v>
      </c>
      <c r="AG97" s="28" t="n">
        <f aca="false">SUM(H97:K97)+AF97+O97</f>
        <v>0</v>
      </c>
    </row>
    <row r="98" s="41" customFormat="true" ht="23.25" hidden="false" customHeight="true" outlineLevel="0" collapsed="false">
      <c r="A98" s="30" t="n">
        <v>43540</v>
      </c>
      <c r="B98" s="31"/>
      <c r="C98" s="32" t="s">
        <v>397</v>
      </c>
      <c r="D98" s="32" t="s">
        <v>398</v>
      </c>
      <c r="E98" s="32" t="s">
        <v>399</v>
      </c>
      <c r="F98" s="33" t="n">
        <v>706231</v>
      </c>
      <c r="G98" s="34" t="s">
        <v>400</v>
      </c>
      <c r="H98" s="35"/>
      <c r="I98" s="35"/>
      <c r="J98" s="35"/>
      <c r="K98" s="35" t="n">
        <v>210</v>
      </c>
      <c r="L98" s="36"/>
      <c r="M98" s="37" t="n">
        <f aca="false">SUM(H98:J98,K98/1.12)</f>
        <v>187.5</v>
      </c>
      <c r="N98" s="37" t="n">
        <f aca="false">K98/1.12*0.12</f>
        <v>22.5</v>
      </c>
      <c r="O98" s="37" t="n">
        <f aca="false">-SUM(I98:J98,K98/1.12)*L98</f>
        <v>-0</v>
      </c>
      <c r="P98" s="37"/>
      <c r="Q98" s="38"/>
      <c r="R98" s="38"/>
      <c r="S98" s="39"/>
      <c r="T98" s="39"/>
      <c r="U98" s="39"/>
      <c r="V98" s="39"/>
      <c r="W98" s="39"/>
      <c r="X98" s="38"/>
      <c r="Y98" s="38" t="n">
        <v>187.5</v>
      </c>
      <c r="Z98" s="38"/>
      <c r="AA98" s="38"/>
      <c r="AB98" s="39"/>
      <c r="AC98" s="39"/>
      <c r="AD98" s="38"/>
      <c r="AE98" s="38"/>
      <c r="AF98" s="37" t="n">
        <f aca="false">-SUM(N98:AE98)</f>
        <v>-210</v>
      </c>
      <c r="AG98" s="40" t="n">
        <f aca="false">SUM(H98:K98)+AF98+O98</f>
        <v>0</v>
      </c>
    </row>
    <row r="99" s="29" customFormat="true" ht="23.25" hidden="false" customHeight="true" outlineLevel="0" collapsed="false">
      <c r="A99" s="18" t="n">
        <v>43540</v>
      </c>
      <c r="B99" s="19"/>
      <c r="C99" s="20" t="s">
        <v>185</v>
      </c>
      <c r="D99" s="20" t="s">
        <v>401</v>
      </c>
      <c r="E99" s="20" t="s">
        <v>47</v>
      </c>
      <c r="F99" s="21" t="n">
        <v>737419</v>
      </c>
      <c r="G99" s="44" t="s">
        <v>402</v>
      </c>
      <c r="H99" s="23"/>
      <c r="I99" s="23"/>
      <c r="J99" s="23"/>
      <c r="K99" s="23" t="n">
        <v>31.75</v>
      </c>
      <c r="L99" s="24"/>
      <c r="M99" s="25" t="n">
        <f aca="false">SUM(H99:J99,K99/1.12)</f>
        <v>28.3482142857143</v>
      </c>
      <c r="N99" s="25" t="n">
        <f aca="false">K99/1.12*0.12</f>
        <v>3.40178571428571</v>
      </c>
      <c r="O99" s="25" t="n">
        <f aca="false">-SUM(I99:J99,K99/1.12)*L99</f>
        <v>-0</v>
      </c>
      <c r="P99" s="25"/>
      <c r="Q99" s="26"/>
      <c r="R99" s="26"/>
      <c r="S99" s="27"/>
      <c r="T99" s="27" t="n">
        <v>28.35</v>
      </c>
      <c r="U99" s="27"/>
      <c r="V99" s="27"/>
      <c r="W99" s="27"/>
      <c r="X99" s="26"/>
      <c r="Y99" s="26"/>
      <c r="Z99" s="26"/>
      <c r="AA99" s="26"/>
      <c r="AB99" s="27"/>
      <c r="AC99" s="27"/>
      <c r="AD99" s="26"/>
      <c r="AE99" s="26"/>
      <c r="AF99" s="25" t="n">
        <f aca="false">-SUM(N99:AE99)</f>
        <v>-31.7517857142857</v>
      </c>
      <c r="AG99" s="28" t="n">
        <f aca="false">SUM(H99:K99)+AF99+O99</f>
        <v>-0.00178571428571672</v>
      </c>
    </row>
    <row r="100" s="29" customFormat="true" ht="23.25" hidden="false" customHeight="true" outlineLevel="0" collapsed="false">
      <c r="A100" s="18" t="n">
        <v>43542</v>
      </c>
      <c r="B100" s="19"/>
      <c r="C100" s="20" t="s">
        <v>403</v>
      </c>
      <c r="D100" s="20" t="s">
        <v>143</v>
      </c>
      <c r="E100" s="20" t="s">
        <v>391</v>
      </c>
      <c r="F100" s="21" t="n">
        <v>172517</v>
      </c>
      <c r="G100" s="44" t="s">
        <v>404</v>
      </c>
      <c r="H100" s="23"/>
      <c r="I100" s="23"/>
      <c r="J100" s="23"/>
      <c r="K100" s="23" t="n">
        <v>770</v>
      </c>
      <c r="L100" s="24"/>
      <c r="M100" s="25" t="n">
        <f aca="false">SUM(H100:J100,K100/1.12)</f>
        <v>687.5</v>
      </c>
      <c r="N100" s="25" t="n">
        <f aca="false">K100/1.12*0.12</f>
        <v>82.5</v>
      </c>
      <c r="O100" s="25" t="n">
        <f aca="false">-SUM(I100:J100,K100/1.12)*L100</f>
        <v>-0</v>
      </c>
      <c r="P100" s="25"/>
      <c r="Q100" s="26"/>
      <c r="R100" s="26"/>
      <c r="S100" s="27" t="n">
        <v>687.5</v>
      </c>
      <c r="T100" s="27"/>
      <c r="U100" s="27"/>
      <c r="V100" s="27"/>
      <c r="W100" s="27"/>
      <c r="X100" s="26"/>
      <c r="Y100" s="26"/>
      <c r="Z100" s="26"/>
      <c r="AA100" s="26"/>
      <c r="AB100" s="27"/>
      <c r="AC100" s="27"/>
      <c r="AD100" s="26"/>
      <c r="AE100" s="26"/>
      <c r="AF100" s="25" t="n">
        <f aca="false">-SUM(N100:AE100)</f>
        <v>-770</v>
      </c>
      <c r="AG100" s="28" t="n">
        <f aca="false">SUM(H100:K100)+AF100+O100</f>
        <v>0</v>
      </c>
    </row>
    <row r="101" s="29" customFormat="true" ht="23.25" hidden="false" customHeight="true" outlineLevel="0" collapsed="false">
      <c r="A101" s="18" t="n">
        <v>43542</v>
      </c>
      <c r="B101" s="19"/>
      <c r="C101" s="20" t="s">
        <v>41</v>
      </c>
      <c r="D101" s="20" t="s">
        <v>42</v>
      </c>
      <c r="E101" s="20" t="s">
        <v>43</v>
      </c>
      <c r="F101" s="21" t="n">
        <v>182001</v>
      </c>
      <c r="G101" s="44" t="s">
        <v>44</v>
      </c>
      <c r="H101" s="23"/>
      <c r="I101" s="23"/>
      <c r="J101" s="23"/>
      <c r="K101" s="23" t="n">
        <v>180</v>
      </c>
      <c r="L101" s="24"/>
      <c r="M101" s="25" t="n">
        <f aca="false">SUM(H101:J101,K101/1.12)</f>
        <v>160.714285714286</v>
      </c>
      <c r="N101" s="25" t="n">
        <f aca="false">K101/1.12*0.12</f>
        <v>19.2857142857143</v>
      </c>
      <c r="O101" s="25" t="n">
        <f aca="false">-SUM(I101:J101,K101/1.12)*L101</f>
        <v>-0</v>
      </c>
      <c r="P101" s="25"/>
      <c r="Q101" s="26" t="n">
        <v>160.71</v>
      </c>
      <c r="R101" s="26"/>
      <c r="S101" s="27"/>
      <c r="T101" s="27"/>
      <c r="U101" s="27"/>
      <c r="V101" s="27"/>
      <c r="W101" s="27"/>
      <c r="X101" s="26"/>
      <c r="Y101" s="26"/>
      <c r="Z101" s="26"/>
      <c r="AA101" s="26"/>
      <c r="AB101" s="27"/>
      <c r="AC101" s="27"/>
      <c r="AD101" s="26"/>
      <c r="AE101" s="26"/>
      <c r="AF101" s="25" t="n">
        <f aca="false">-SUM(N101:AE101)</f>
        <v>-179.995714285714</v>
      </c>
      <c r="AG101" s="28" t="n">
        <f aca="false">SUM(H101:K101)+AF101+O101</f>
        <v>0.00428571428571445</v>
      </c>
    </row>
    <row r="102" s="29" customFormat="true" ht="23.25" hidden="false" customHeight="true" outlineLevel="0" collapsed="false">
      <c r="A102" s="18" t="n">
        <v>43542</v>
      </c>
      <c r="B102" s="19"/>
      <c r="C102" s="20" t="s">
        <v>405</v>
      </c>
      <c r="D102" s="20"/>
      <c r="E102" s="20"/>
      <c r="F102" s="21"/>
      <c r="G102" s="44" t="s">
        <v>406</v>
      </c>
      <c r="H102" s="23" t="n">
        <v>60</v>
      </c>
      <c r="I102" s="23"/>
      <c r="J102" s="23"/>
      <c r="K102" s="23"/>
      <c r="L102" s="24"/>
      <c r="M102" s="25" t="n">
        <f aca="false">SUM(H102:J102,K102/1.12)</f>
        <v>60</v>
      </c>
      <c r="N102" s="25" t="n">
        <f aca="false">K102/1.12*0.12</f>
        <v>0</v>
      </c>
      <c r="O102" s="25" t="n">
        <f aca="false">-SUM(I102:J102,K102/1.12)*L102</f>
        <v>-0</v>
      </c>
      <c r="P102" s="25"/>
      <c r="Q102" s="26"/>
      <c r="R102" s="26"/>
      <c r="S102" s="27"/>
      <c r="T102" s="27"/>
      <c r="U102" s="27"/>
      <c r="V102" s="27"/>
      <c r="W102" s="27"/>
      <c r="X102" s="26"/>
      <c r="Y102" s="26"/>
      <c r="Z102" s="26"/>
      <c r="AA102" s="26" t="n">
        <v>60</v>
      </c>
      <c r="AB102" s="27"/>
      <c r="AC102" s="27"/>
      <c r="AD102" s="26"/>
      <c r="AE102" s="26"/>
      <c r="AF102" s="25" t="n">
        <f aca="false">-SUM(N102:AE102)</f>
        <v>-60</v>
      </c>
      <c r="AG102" s="28" t="n">
        <f aca="false">SUM(H102:K102)+AF102+O102</f>
        <v>0</v>
      </c>
    </row>
    <row r="103" s="29" customFormat="true" ht="23.25" hidden="false" customHeight="true" outlineLevel="0" collapsed="false">
      <c r="A103" s="18" t="n">
        <v>43542</v>
      </c>
      <c r="B103" s="19"/>
      <c r="C103" s="20" t="s">
        <v>58</v>
      </c>
      <c r="D103" s="20"/>
      <c r="E103" s="20"/>
      <c r="F103" s="21"/>
      <c r="G103" s="44" t="s">
        <v>407</v>
      </c>
      <c r="H103" s="23"/>
      <c r="I103" s="23"/>
      <c r="J103" s="23" t="n">
        <v>135</v>
      </c>
      <c r="K103" s="23"/>
      <c r="L103" s="24"/>
      <c r="M103" s="25" t="n">
        <f aca="false">SUM(H103:J103,K103/1.12)</f>
        <v>135</v>
      </c>
      <c r="N103" s="25" t="n">
        <f aca="false">K103/1.12*0.12</f>
        <v>0</v>
      </c>
      <c r="O103" s="25" t="n">
        <f aca="false">-SUM(I103:J103,K103/1.12)*L103</f>
        <v>-0</v>
      </c>
      <c r="P103" s="25" t="n">
        <v>135</v>
      </c>
      <c r="Q103" s="26"/>
      <c r="R103" s="26"/>
      <c r="S103" s="27"/>
      <c r="T103" s="27"/>
      <c r="U103" s="27"/>
      <c r="V103" s="27"/>
      <c r="W103" s="27"/>
      <c r="X103" s="26"/>
      <c r="Y103" s="26"/>
      <c r="Z103" s="26"/>
      <c r="AA103" s="26"/>
      <c r="AB103" s="27"/>
      <c r="AC103" s="27"/>
      <c r="AD103" s="26"/>
      <c r="AE103" s="26"/>
      <c r="AF103" s="25" t="n">
        <f aca="false">-SUM(N103:AE103)</f>
        <v>-135</v>
      </c>
      <c r="AG103" s="28" t="n">
        <f aca="false">SUM(H103:K103)+AF103+O103</f>
        <v>0</v>
      </c>
    </row>
    <row r="104" s="29" customFormat="true" ht="23.25" hidden="false" customHeight="true" outlineLevel="0" collapsed="false">
      <c r="A104" s="18" t="n">
        <v>43542</v>
      </c>
      <c r="B104" s="19"/>
      <c r="C104" s="20" t="s">
        <v>278</v>
      </c>
      <c r="D104" s="20"/>
      <c r="E104" s="20"/>
      <c r="F104" s="21"/>
      <c r="G104" s="44" t="s">
        <v>177</v>
      </c>
      <c r="H104" s="23" t="n">
        <v>537</v>
      </c>
      <c r="I104" s="23"/>
      <c r="J104" s="23"/>
      <c r="K104" s="23"/>
      <c r="L104" s="24"/>
      <c r="M104" s="25" t="n">
        <f aca="false">SUM(H104:J104,K104/1.12)</f>
        <v>537</v>
      </c>
      <c r="N104" s="25" t="n">
        <f aca="false">K104/1.12*0.12</f>
        <v>0</v>
      </c>
      <c r="O104" s="25" t="n">
        <f aca="false">-SUM(I104:J104,K104/1.12)*L104</f>
        <v>-0</v>
      </c>
      <c r="P104" s="25"/>
      <c r="Q104" s="26"/>
      <c r="R104" s="26"/>
      <c r="S104" s="27"/>
      <c r="T104" s="27"/>
      <c r="U104" s="27"/>
      <c r="V104" s="27"/>
      <c r="W104" s="27"/>
      <c r="X104" s="26"/>
      <c r="Y104" s="26"/>
      <c r="Z104" s="26"/>
      <c r="AA104" s="26"/>
      <c r="AB104" s="27" t="n">
        <v>537</v>
      </c>
      <c r="AC104" s="27"/>
      <c r="AD104" s="26"/>
      <c r="AE104" s="26"/>
      <c r="AF104" s="25" t="n">
        <f aca="false">-SUM(N104:AE104)</f>
        <v>-537</v>
      </c>
      <c r="AG104" s="28" t="n">
        <f aca="false">SUM(H104:K104)+AF104+O104</f>
        <v>0</v>
      </c>
    </row>
    <row r="105" s="29" customFormat="true" ht="23.25" hidden="false" customHeight="true" outlineLevel="0" collapsed="false">
      <c r="A105" s="18" t="n">
        <v>43543</v>
      </c>
      <c r="B105" s="19"/>
      <c r="C105" s="20" t="s">
        <v>74</v>
      </c>
      <c r="D105" s="20"/>
      <c r="E105" s="20"/>
      <c r="F105" s="21"/>
      <c r="G105" s="44" t="s">
        <v>408</v>
      </c>
      <c r="H105" s="23"/>
      <c r="I105" s="23"/>
      <c r="J105" s="23" t="n">
        <v>557</v>
      </c>
      <c r="K105" s="23"/>
      <c r="L105" s="24"/>
      <c r="M105" s="25" t="n">
        <f aca="false">SUM(H105:J105,K105/1.12)</f>
        <v>557</v>
      </c>
      <c r="N105" s="25" t="n">
        <f aca="false">K105/1.12*0.12</f>
        <v>0</v>
      </c>
      <c r="O105" s="25" t="n">
        <f aca="false">-SUM(I105:J105,K105/1.12)*L105</f>
        <v>-0</v>
      </c>
      <c r="P105" s="25" t="n">
        <v>557</v>
      </c>
      <c r="Q105" s="26"/>
      <c r="R105" s="26"/>
      <c r="S105" s="27"/>
      <c r="T105" s="27"/>
      <c r="U105" s="27"/>
      <c r="V105" s="27"/>
      <c r="W105" s="27"/>
      <c r="X105" s="26"/>
      <c r="Y105" s="26"/>
      <c r="Z105" s="26"/>
      <c r="AA105" s="26"/>
      <c r="AB105" s="27"/>
      <c r="AC105" s="27"/>
      <c r="AD105" s="26"/>
      <c r="AE105" s="26"/>
      <c r="AF105" s="25" t="n">
        <f aca="false">-SUM(N105:AE105)</f>
        <v>-557</v>
      </c>
      <c r="AG105" s="28" t="n">
        <f aca="false">SUM(H105:K105)+AF105+O105</f>
        <v>0</v>
      </c>
    </row>
    <row r="106" s="29" customFormat="true" ht="23.25" hidden="false" customHeight="true" outlineLevel="0" collapsed="false">
      <c r="A106" s="18" t="n">
        <v>43543</v>
      </c>
      <c r="B106" s="19"/>
      <c r="C106" s="20" t="s">
        <v>58</v>
      </c>
      <c r="D106" s="20"/>
      <c r="E106" s="20"/>
      <c r="F106" s="21"/>
      <c r="G106" s="44" t="s">
        <v>409</v>
      </c>
      <c r="H106" s="23" t="n">
        <v>50</v>
      </c>
      <c r="I106" s="23"/>
      <c r="J106" s="23"/>
      <c r="K106" s="23"/>
      <c r="L106" s="24"/>
      <c r="M106" s="25" t="n">
        <f aca="false">SUM(H106:J106,K106/1.12)</f>
        <v>50</v>
      </c>
      <c r="N106" s="25" t="n">
        <f aca="false">K106/1.12*0.12</f>
        <v>0</v>
      </c>
      <c r="O106" s="25" t="n">
        <f aca="false">-SUM(I106:J106,K106/1.12)*L106</f>
        <v>-0</v>
      </c>
      <c r="P106" s="25"/>
      <c r="Q106" s="26"/>
      <c r="R106" s="26"/>
      <c r="S106" s="27"/>
      <c r="T106" s="27"/>
      <c r="U106" s="27"/>
      <c r="V106" s="27"/>
      <c r="W106" s="27"/>
      <c r="X106" s="26"/>
      <c r="Y106" s="26"/>
      <c r="Z106" s="26"/>
      <c r="AA106" s="26" t="n">
        <v>50</v>
      </c>
      <c r="AB106" s="27"/>
      <c r="AC106" s="27"/>
      <c r="AD106" s="26"/>
      <c r="AE106" s="26"/>
      <c r="AF106" s="25" t="n">
        <f aca="false">-SUM(N106:AE106)</f>
        <v>-50</v>
      </c>
      <c r="AG106" s="28" t="n">
        <f aca="false">SUM(H106:K106)+AF106+O106</f>
        <v>0</v>
      </c>
    </row>
    <row r="107" s="29" customFormat="true" ht="23.25" hidden="false" customHeight="true" outlineLevel="0" collapsed="false">
      <c r="A107" s="18" t="n">
        <v>43543</v>
      </c>
      <c r="B107" s="19"/>
      <c r="C107" s="20" t="s">
        <v>41</v>
      </c>
      <c r="D107" s="20" t="s">
        <v>42</v>
      </c>
      <c r="E107" s="20" t="s">
        <v>43</v>
      </c>
      <c r="F107" s="21" t="n">
        <v>182045</v>
      </c>
      <c r="G107" s="44" t="s">
        <v>44</v>
      </c>
      <c r="H107" s="23"/>
      <c r="I107" s="23"/>
      <c r="J107" s="23"/>
      <c r="K107" s="23" t="n">
        <v>180</v>
      </c>
      <c r="L107" s="24"/>
      <c r="M107" s="25" t="n">
        <f aca="false">SUM(H107:J107,K107/1.12)</f>
        <v>160.714285714286</v>
      </c>
      <c r="N107" s="25" t="n">
        <f aca="false">K107/1.12*0.12</f>
        <v>19.2857142857143</v>
      </c>
      <c r="O107" s="25" t="n">
        <f aca="false">-SUM(I107:J107,K107/1.12)*L107</f>
        <v>-0</v>
      </c>
      <c r="P107" s="25"/>
      <c r="Q107" s="26" t="n">
        <v>160.71</v>
      </c>
      <c r="R107" s="26"/>
      <c r="S107" s="27"/>
      <c r="T107" s="27"/>
      <c r="U107" s="27"/>
      <c r="V107" s="27"/>
      <c r="W107" s="27"/>
      <c r="X107" s="26"/>
      <c r="Y107" s="26"/>
      <c r="Z107" s="26"/>
      <c r="AA107" s="26"/>
      <c r="AB107" s="27"/>
      <c r="AC107" s="27"/>
      <c r="AD107" s="26"/>
      <c r="AE107" s="26"/>
      <c r="AF107" s="25" t="n">
        <f aca="false">-SUM(N107:AE107)</f>
        <v>-179.995714285714</v>
      </c>
      <c r="AG107" s="28" t="n">
        <f aca="false">SUM(H107:K107)+AF107+O107</f>
        <v>0.00428571428571445</v>
      </c>
    </row>
    <row r="108" s="29" customFormat="true" ht="23.25" hidden="false" customHeight="true" outlineLevel="0" collapsed="false">
      <c r="A108" s="18" t="n">
        <v>43543</v>
      </c>
      <c r="B108" s="19"/>
      <c r="C108" s="20" t="s">
        <v>37</v>
      </c>
      <c r="D108" s="20" t="s">
        <v>38</v>
      </c>
      <c r="E108" s="20" t="s">
        <v>39</v>
      </c>
      <c r="F108" s="21" t="n">
        <v>34695</v>
      </c>
      <c r="G108" s="44" t="s">
        <v>410</v>
      </c>
      <c r="H108" s="23"/>
      <c r="I108" s="23"/>
      <c r="J108" s="23"/>
      <c r="K108" s="23" t="n">
        <v>225</v>
      </c>
      <c r="L108" s="24"/>
      <c r="M108" s="25" t="n">
        <f aca="false">SUM(H108:J108,K108/1.12)</f>
        <v>200.892857142857</v>
      </c>
      <c r="N108" s="25" t="n">
        <f aca="false">K108/1.12*0.12</f>
        <v>24.1071428571429</v>
      </c>
      <c r="O108" s="25" t="n">
        <f aca="false">-SUM(I108:J108,K108/1.12)*L108</f>
        <v>-0</v>
      </c>
      <c r="P108" s="25"/>
      <c r="Q108" s="26" t="n">
        <v>200.89</v>
      </c>
      <c r="R108" s="26"/>
      <c r="S108" s="27"/>
      <c r="T108" s="27"/>
      <c r="U108" s="27"/>
      <c r="V108" s="27"/>
      <c r="W108" s="27"/>
      <c r="X108" s="26"/>
      <c r="Y108" s="26"/>
      <c r="Z108" s="26"/>
      <c r="AA108" s="26"/>
      <c r="AB108" s="27"/>
      <c r="AC108" s="27"/>
      <c r="AD108" s="26"/>
      <c r="AE108" s="26"/>
      <c r="AF108" s="25" t="n">
        <f aca="false">-SUM(N108:AE108)</f>
        <v>-224.997142857143</v>
      </c>
      <c r="AG108" s="28" t="n">
        <f aca="false">SUM(H108:K108)+AF108+O108</f>
        <v>0.00285714285715244</v>
      </c>
    </row>
    <row r="109" s="29" customFormat="true" ht="23.25" hidden="false" customHeight="true" outlineLevel="0" collapsed="false">
      <c r="A109" s="18" t="n">
        <v>43543</v>
      </c>
      <c r="B109" s="19"/>
      <c r="C109" s="20" t="s">
        <v>37</v>
      </c>
      <c r="D109" s="20" t="s">
        <v>38</v>
      </c>
      <c r="E109" s="20" t="s">
        <v>39</v>
      </c>
      <c r="F109" s="21" t="n">
        <v>93707</v>
      </c>
      <c r="G109" s="44" t="s">
        <v>298</v>
      </c>
      <c r="H109" s="23"/>
      <c r="I109" s="23"/>
      <c r="J109" s="23"/>
      <c r="K109" s="23" t="n">
        <v>352</v>
      </c>
      <c r="L109" s="24"/>
      <c r="M109" s="25" t="n">
        <f aca="false">SUM(H109:J109,K109/1.12)</f>
        <v>314.285714285714</v>
      </c>
      <c r="N109" s="25" t="n">
        <f aca="false">K109/1.12*0.12</f>
        <v>37.7142857142857</v>
      </c>
      <c r="O109" s="25" t="n">
        <f aca="false">-SUM(I109:J109,K109/1.12)*L109</f>
        <v>-0</v>
      </c>
      <c r="P109" s="25" t="n">
        <v>314.29</v>
      </c>
      <c r="Q109" s="26"/>
      <c r="R109" s="26"/>
      <c r="S109" s="27"/>
      <c r="T109" s="27"/>
      <c r="U109" s="27"/>
      <c r="V109" s="27"/>
      <c r="W109" s="27"/>
      <c r="X109" s="26"/>
      <c r="Y109" s="26"/>
      <c r="Z109" s="26"/>
      <c r="AA109" s="26"/>
      <c r="AB109" s="27"/>
      <c r="AC109" s="27"/>
      <c r="AD109" s="26"/>
      <c r="AE109" s="26"/>
      <c r="AF109" s="25" t="n">
        <f aca="false">-SUM(N109:AE109)</f>
        <v>-352.004285714286</v>
      </c>
      <c r="AG109" s="28" t="n">
        <f aca="false">SUM(H109:K109)+AF109+O109</f>
        <v>-0.00428571428574287</v>
      </c>
    </row>
    <row r="110" s="29" customFormat="true" ht="23.25" hidden="false" customHeight="true" outlineLevel="0" collapsed="false">
      <c r="A110" s="18" t="n">
        <v>43543</v>
      </c>
      <c r="B110" s="19"/>
      <c r="C110" s="20" t="s">
        <v>65</v>
      </c>
      <c r="D110" s="20" t="s">
        <v>66</v>
      </c>
      <c r="E110" s="20" t="s">
        <v>67</v>
      </c>
      <c r="F110" s="21" t="n">
        <v>2170</v>
      </c>
      <c r="G110" s="44" t="s">
        <v>68</v>
      </c>
      <c r="H110" s="23"/>
      <c r="I110" s="23"/>
      <c r="J110" s="23"/>
      <c r="K110" s="23" t="n">
        <v>1320</v>
      </c>
      <c r="L110" s="24" t="n">
        <v>0.01</v>
      </c>
      <c r="M110" s="25" t="n">
        <f aca="false">SUM(H110:J110,K110/1.12)</f>
        <v>1178.57142857143</v>
      </c>
      <c r="N110" s="25" t="n">
        <f aca="false">K110/1.12*0.12</f>
        <v>141.428571428571</v>
      </c>
      <c r="O110" s="25" t="n">
        <f aca="false">-SUM(I110:J110,K110/1.12)*L110</f>
        <v>-11.7857142857143</v>
      </c>
      <c r="P110" s="25" t="n">
        <v>1178.57</v>
      </c>
      <c r="Q110" s="26"/>
      <c r="R110" s="26"/>
      <c r="S110" s="27"/>
      <c r="T110" s="27"/>
      <c r="U110" s="27"/>
      <c r="V110" s="27"/>
      <c r="W110" s="27"/>
      <c r="X110" s="26"/>
      <c r="Y110" s="26"/>
      <c r="Z110" s="26"/>
      <c r="AA110" s="26"/>
      <c r="AB110" s="27"/>
      <c r="AC110" s="27"/>
      <c r="AD110" s="26"/>
      <c r="AE110" s="26"/>
      <c r="AF110" s="25" t="n">
        <f aca="false">-SUM(N110:AE110)</f>
        <v>-1308.21285714286</v>
      </c>
      <c r="AG110" s="28" t="n">
        <f aca="false">SUM(H110:K110)+AF110+O110</f>
        <v>0.00142857142866859</v>
      </c>
    </row>
    <row r="111" s="29" customFormat="true" ht="23.25" hidden="false" customHeight="true" outlineLevel="0" collapsed="false">
      <c r="A111" s="18" t="n">
        <v>43543</v>
      </c>
      <c r="B111" s="19"/>
      <c r="C111" s="20" t="s">
        <v>185</v>
      </c>
      <c r="D111" s="20" t="s">
        <v>401</v>
      </c>
      <c r="E111" s="20" t="s">
        <v>47</v>
      </c>
      <c r="F111" s="21" t="n">
        <v>737945</v>
      </c>
      <c r="G111" s="44" t="s">
        <v>411</v>
      </c>
      <c r="H111" s="23"/>
      <c r="I111" s="23"/>
      <c r="J111" s="23"/>
      <c r="K111" s="23" t="n">
        <v>94</v>
      </c>
      <c r="L111" s="24"/>
      <c r="M111" s="25" t="n">
        <f aca="false">SUM(H111:J111,K111/1.12)</f>
        <v>83.9285714285714</v>
      </c>
      <c r="N111" s="25" t="n">
        <f aca="false">K111/1.12*0.12</f>
        <v>10.0714285714286</v>
      </c>
      <c r="O111" s="25" t="n">
        <f aca="false">-SUM(I111:J111,K111/1.12)*L111</f>
        <v>-0</v>
      </c>
      <c r="P111" s="25"/>
      <c r="Q111" s="26"/>
      <c r="R111" s="26"/>
      <c r="S111" s="27"/>
      <c r="T111" s="27" t="n">
        <v>83.93</v>
      </c>
      <c r="U111" s="27"/>
      <c r="V111" s="27"/>
      <c r="W111" s="27"/>
      <c r="X111" s="26"/>
      <c r="Y111" s="26"/>
      <c r="Z111" s="26"/>
      <c r="AA111" s="26"/>
      <c r="AB111" s="27"/>
      <c r="AC111" s="27"/>
      <c r="AD111" s="26"/>
      <c r="AE111" s="26"/>
      <c r="AF111" s="25" t="n">
        <f aca="false">-SUM(N111:AE111)</f>
        <v>-94.0014285714286</v>
      </c>
      <c r="AG111" s="28" t="n">
        <f aca="false">SUM(H111:K111)+AF111+O111</f>
        <v>-0.00142857142857622</v>
      </c>
    </row>
    <row r="112" s="29" customFormat="true" ht="23.25" hidden="false" customHeight="true" outlineLevel="0" collapsed="false">
      <c r="A112" s="18" t="n">
        <v>43543</v>
      </c>
      <c r="B112" s="19"/>
      <c r="C112" s="20" t="s">
        <v>45</v>
      </c>
      <c r="D112" s="20" t="s">
        <v>46</v>
      </c>
      <c r="E112" s="20" t="s">
        <v>47</v>
      </c>
      <c r="F112" s="21" t="n">
        <v>63219</v>
      </c>
      <c r="G112" s="44" t="s">
        <v>412</v>
      </c>
      <c r="H112" s="23"/>
      <c r="I112" s="23"/>
      <c r="J112" s="23"/>
      <c r="K112" s="23" t="n">
        <v>229.75</v>
      </c>
      <c r="L112" s="24"/>
      <c r="M112" s="25" t="n">
        <f aca="false">SUM(H112:J112,K112/1.12)</f>
        <v>205.133928571429</v>
      </c>
      <c r="N112" s="25" t="n">
        <f aca="false">K112/1.12*0.12</f>
        <v>24.6160714285714</v>
      </c>
      <c r="O112" s="25" t="n">
        <f aca="false">-SUM(I112:J112,K112/1.12)*L112</f>
        <v>-0</v>
      </c>
      <c r="P112" s="25"/>
      <c r="Q112" s="26"/>
      <c r="R112" s="26"/>
      <c r="S112" s="27"/>
      <c r="T112" s="27"/>
      <c r="U112" s="27"/>
      <c r="V112" s="27"/>
      <c r="W112" s="27"/>
      <c r="X112" s="26" t="n">
        <v>205.13</v>
      </c>
      <c r="Y112" s="26"/>
      <c r="Z112" s="26"/>
      <c r="AA112" s="26"/>
      <c r="AB112" s="27"/>
      <c r="AC112" s="27"/>
      <c r="AD112" s="26"/>
      <c r="AE112" s="26"/>
      <c r="AF112" s="25" t="n">
        <f aca="false">-SUM(N112:AE112)</f>
        <v>-229.746071428571</v>
      </c>
      <c r="AG112" s="28" t="n">
        <f aca="false">SUM(H112:K112)+AF112+O112</f>
        <v>0.00392857142858816</v>
      </c>
    </row>
    <row r="113" s="29" customFormat="true" ht="23.25" hidden="false" customHeight="true" outlineLevel="0" collapsed="false">
      <c r="A113" s="18" t="n">
        <v>43543</v>
      </c>
      <c r="B113" s="19"/>
      <c r="C113" s="20" t="s">
        <v>45</v>
      </c>
      <c r="D113" s="20" t="s">
        <v>46</v>
      </c>
      <c r="E113" s="20" t="s">
        <v>47</v>
      </c>
      <c r="F113" s="21" t="n">
        <v>176520</v>
      </c>
      <c r="G113" s="44" t="s">
        <v>413</v>
      </c>
      <c r="H113" s="23"/>
      <c r="I113" s="23"/>
      <c r="J113" s="23" t="n">
        <v>2201.95</v>
      </c>
      <c r="K113" s="23"/>
      <c r="L113" s="24"/>
      <c r="M113" s="25" t="n">
        <f aca="false">SUM(H113:J113,K113/1.12)</f>
        <v>2201.95</v>
      </c>
      <c r="N113" s="25" t="n">
        <f aca="false">K113/1.12*0.12</f>
        <v>0</v>
      </c>
      <c r="O113" s="25" t="n">
        <f aca="false">-SUM(I113:J113,K113/1.12)*L113</f>
        <v>-0</v>
      </c>
      <c r="P113" s="25" t="n">
        <v>2201.95</v>
      </c>
      <c r="Q113" s="26"/>
      <c r="R113" s="26"/>
      <c r="S113" s="27"/>
      <c r="T113" s="27"/>
      <c r="U113" s="27"/>
      <c r="V113" s="27"/>
      <c r="W113" s="27"/>
      <c r="X113" s="26"/>
      <c r="Y113" s="26"/>
      <c r="Z113" s="26"/>
      <c r="AA113" s="26"/>
      <c r="AB113" s="27"/>
      <c r="AC113" s="27"/>
      <c r="AD113" s="26"/>
      <c r="AE113" s="26"/>
      <c r="AF113" s="25" t="n">
        <f aca="false">-SUM(N113:AE113)</f>
        <v>-2201.95</v>
      </c>
      <c r="AG113" s="28" t="n">
        <f aca="false">SUM(H113:K113)+AF113+O113</f>
        <v>0</v>
      </c>
    </row>
    <row r="114" s="29" customFormat="true" ht="23.25" hidden="false" customHeight="true" outlineLevel="0" collapsed="false">
      <c r="A114" s="18" t="n">
        <v>43543</v>
      </c>
      <c r="B114" s="19"/>
      <c r="C114" s="20" t="s">
        <v>45</v>
      </c>
      <c r="D114" s="20" t="s">
        <v>46</v>
      </c>
      <c r="E114" s="20" t="s">
        <v>47</v>
      </c>
      <c r="F114" s="21" t="n">
        <v>176520</v>
      </c>
      <c r="G114" s="44" t="s">
        <v>414</v>
      </c>
      <c r="H114" s="23"/>
      <c r="I114" s="23"/>
      <c r="J114" s="23"/>
      <c r="K114" s="23" t="n">
        <f aca="false">596.7+71.6</f>
        <v>668.3</v>
      </c>
      <c r="L114" s="24"/>
      <c r="M114" s="25" t="n">
        <f aca="false">SUM(H114:J114,K114/1.12)</f>
        <v>596.696428571429</v>
      </c>
      <c r="N114" s="25" t="n">
        <f aca="false">K114/1.12*0.12</f>
        <v>71.6035714285714</v>
      </c>
      <c r="O114" s="25" t="n">
        <f aca="false">-SUM(I114:J114,K114/1.12)*L114</f>
        <v>-0</v>
      </c>
      <c r="P114" s="25" t="n">
        <v>596.7</v>
      </c>
      <c r="Q114" s="26"/>
      <c r="R114" s="26"/>
      <c r="S114" s="27"/>
      <c r="T114" s="27"/>
      <c r="U114" s="27"/>
      <c r="V114" s="27"/>
      <c r="W114" s="27"/>
      <c r="X114" s="26"/>
      <c r="Y114" s="26"/>
      <c r="Z114" s="26"/>
      <c r="AA114" s="26"/>
      <c r="AB114" s="27"/>
      <c r="AC114" s="27"/>
      <c r="AD114" s="26"/>
      <c r="AE114" s="26"/>
      <c r="AF114" s="25" t="n">
        <f aca="false">-SUM(N114:AE114)</f>
        <v>-668.303571428571</v>
      </c>
      <c r="AG114" s="28" t="n">
        <f aca="false">SUM(H114:K114)+AF114+O114</f>
        <v>-0.0035714285713766</v>
      </c>
    </row>
    <row r="115" s="29" customFormat="true" ht="23.25" hidden="false" customHeight="true" outlineLevel="0" collapsed="false">
      <c r="A115" s="18" t="n">
        <v>43544</v>
      </c>
      <c r="B115" s="19"/>
      <c r="C115" s="20" t="s">
        <v>41</v>
      </c>
      <c r="D115" s="20" t="s">
        <v>42</v>
      </c>
      <c r="E115" s="20" t="s">
        <v>43</v>
      </c>
      <c r="F115" s="21" t="n">
        <v>192190</v>
      </c>
      <c r="G115" s="44" t="s">
        <v>44</v>
      </c>
      <c r="H115" s="23"/>
      <c r="I115" s="23"/>
      <c r="J115" s="23"/>
      <c r="K115" s="23" t="n">
        <v>180</v>
      </c>
      <c r="L115" s="24"/>
      <c r="M115" s="25" t="n">
        <f aca="false">SUM(H115:J115,K115/1.12)</f>
        <v>160.714285714286</v>
      </c>
      <c r="N115" s="25" t="n">
        <f aca="false">K115/1.12*0.12</f>
        <v>19.2857142857143</v>
      </c>
      <c r="O115" s="25" t="n">
        <f aca="false">-SUM(I115:J115,K115/1.12)*L115</f>
        <v>-0</v>
      </c>
      <c r="P115" s="25"/>
      <c r="Q115" s="26" t="n">
        <v>160.71</v>
      </c>
      <c r="R115" s="26"/>
      <c r="S115" s="27"/>
      <c r="T115" s="27"/>
      <c r="U115" s="27"/>
      <c r="V115" s="27"/>
      <c r="W115" s="27"/>
      <c r="X115" s="26"/>
      <c r="Y115" s="26"/>
      <c r="Z115" s="26"/>
      <c r="AA115" s="26"/>
      <c r="AB115" s="27"/>
      <c r="AC115" s="27"/>
      <c r="AD115" s="26"/>
      <c r="AE115" s="26"/>
      <c r="AF115" s="25" t="n">
        <f aca="false">-SUM(N115:AE115)</f>
        <v>-179.995714285714</v>
      </c>
      <c r="AG115" s="28" t="n">
        <f aca="false">SUM(H115:K115)+AF115+O115</f>
        <v>0.00428571428571445</v>
      </c>
    </row>
    <row r="116" s="29" customFormat="true" ht="23.25" hidden="false" customHeight="true" outlineLevel="0" collapsed="false">
      <c r="A116" s="18" t="n">
        <v>43544</v>
      </c>
      <c r="B116" s="19"/>
      <c r="C116" s="20" t="s">
        <v>405</v>
      </c>
      <c r="D116" s="20"/>
      <c r="E116" s="20"/>
      <c r="F116" s="21"/>
      <c r="G116" s="44" t="s">
        <v>415</v>
      </c>
      <c r="H116" s="23" t="n">
        <v>40</v>
      </c>
      <c r="I116" s="23"/>
      <c r="J116" s="23"/>
      <c r="K116" s="23"/>
      <c r="L116" s="24"/>
      <c r="M116" s="25" t="n">
        <f aca="false">SUM(H116:J116,K116/1.12)</f>
        <v>40</v>
      </c>
      <c r="N116" s="25" t="n">
        <f aca="false">K116/1.12*0.12</f>
        <v>0</v>
      </c>
      <c r="O116" s="25" t="n">
        <f aca="false">-SUM(I116:J116,K116/1.12)*L116</f>
        <v>-0</v>
      </c>
      <c r="P116" s="25"/>
      <c r="Q116" s="26"/>
      <c r="R116" s="26"/>
      <c r="S116" s="27"/>
      <c r="T116" s="27"/>
      <c r="U116" s="27"/>
      <c r="V116" s="27"/>
      <c r="W116" s="27"/>
      <c r="X116" s="26"/>
      <c r="Y116" s="26"/>
      <c r="Z116" s="26"/>
      <c r="AA116" s="26" t="n">
        <v>40</v>
      </c>
      <c r="AB116" s="27"/>
      <c r="AC116" s="27"/>
      <c r="AD116" s="26"/>
      <c r="AE116" s="26"/>
      <c r="AF116" s="25" t="n">
        <f aca="false">-SUM(N116:AE116)</f>
        <v>-40</v>
      </c>
      <c r="AG116" s="28" t="n">
        <f aca="false">SUM(H116:K116)+AF116+O116</f>
        <v>0</v>
      </c>
    </row>
    <row r="117" s="29" customFormat="true" ht="23.25" hidden="false" customHeight="true" outlineLevel="0" collapsed="false">
      <c r="A117" s="18" t="n">
        <v>43544</v>
      </c>
      <c r="B117" s="19"/>
      <c r="C117" s="20" t="s">
        <v>416</v>
      </c>
      <c r="D117" s="20" t="s">
        <v>241</v>
      </c>
      <c r="E117" s="20" t="s">
        <v>242</v>
      </c>
      <c r="F117" s="21" t="n">
        <v>113045</v>
      </c>
      <c r="G117" s="44" t="s">
        <v>417</v>
      </c>
      <c r="H117" s="23"/>
      <c r="I117" s="23"/>
      <c r="J117" s="23"/>
      <c r="K117" s="23" t="n">
        <v>420</v>
      </c>
      <c r="L117" s="24"/>
      <c r="M117" s="25" t="n">
        <f aca="false">SUM(H117:J117,K117/1.12)</f>
        <v>375</v>
      </c>
      <c r="N117" s="25" t="n">
        <f aca="false">K117/1.12*0.12</f>
        <v>45</v>
      </c>
      <c r="O117" s="25" t="n">
        <f aca="false">-SUM(I117:J117,K117/1.12)*L117</f>
        <v>-0</v>
      </c>
      <c r="P117" s="25"/>
      <c r="Q117" s="26" t="n">
        <v>375</v>
      </c>
      <c r="R117" s="26"/>
      <c r="S117" s="27"/>
      <c r="T117" s="27"/>
      <c r="U117" s="27"/>
      <c r="V117" s="27"/>
      <c r="W117" s="27"/>
      <c r="X117" s="26"/>
      <c r="Y117" s="26"/>
      <c r="Z117" s="26"/>
      <c r="AA117" s="26"/>
      <c r="AB117" s="27"/>
      <c r="AC117" s="27"/>
      <c r="AD117" s="26"/>
      <c r="AE117" s="26"/>
      <c r="AF117" s="25" t="n">
        <f aca="false">-SUM(N117:AE117)</f>
        <v>-420</v>
      </c>
      <c r="AG117" s="28" t="n">
        <f aca="false">SUM(H117:K117)+AF117+O117</f>
        <v>0</v>
      </c>
    </row>
    <row r="118" s="29" customFormat="true" ht="23.25" hidden="false" customHeight="true" outlineLevel="0" collapsed="false">
      <c r="A118" s="18" t="n">
        <v>43543</v>
      </c>
      <c r="B118" s="19"/>
      <c r="C118" s="20" t="s">
        <v>37</v>
      </c>
      <c r="D118" s="20" t="s">
        <v>38</v>
      </c>
      <c r="E118" s="20" t="s">
        <v>39</v>
      </c>
      <c r="F118" s="21" t="n">
        <v>34720</v>
      </c>
      <c r="G118" s="44" t="s">
        <v>418</v>
      </c>
      <c r="H118" s="23"/>
      <c r="I118" s="23"/>
      <c r="J118" s="23"/>
      <c r="K118" s="23" t="n">
        <v>446.85</v>
      </c>
      <c r="L118" s="24"/>
      <c r="M118" s="25" t="n">
        <f aca="false">SUM(H118:J118,K118/1.12)</f>
        <v>398.973214285714</v>
      </c>
      <c r="N118" s="25" t="n">
        <f aca="false">K118/1.12*0.12</f>
        <v>47.8767857142857</v>
      </c>
      <c r="O118" s="25" t="n">
        <f aca="false">-SUM(I118:J118,K118/1.12)*L118</f>
        <v>-0</v>
      </c>
      <c r="P118" s="25" t="n">
        <v>398.97</v>
      </c>
      <c r="Q118" s="26"/>
      <c r="R118" s="26"/>
      <c r="S118" s="27"/>
      <c r="T118" s="27"/>
      <c r="U118" s="27"/>
      <c r="V118" s="27"/>
      <c r="W118" s="27"/>
      <c r="X118" s="26"/>
      <c r="Y118" s="26"/>
      <c r="Z118" s="26"/>
      <c r="AA118" s="26"/>
      <c r="AB118" s="27"/>
      <c r="AC118" s="27"/>
      <c r="AD118" s="26"/>
      <c r="AE118" s="26"/>
      <c r="AF118" s="25" t="n">
        <f aca="false">-SUM(N118:AE118)</f>
        <v>-446.846785714286</v>
      </c>
      <c r="AG118" s="28" t="n">
        <f aca="false">SUM(H118:K118)+AF118+O118</f>
        <v>0.00321428571430715</v>
      </c>
    </row>
    <row r="119" s="29" customFormat="true" ht="23.25" hidden="false" customHeight="true" outlineLevel="0" collapsed="false">
      <c r="A119" s="18" t="n">
        <v>43544</v>
      </c>
      <c r="B119" s="19"/>
      <c r="C119" s="20" t="s">
        <v>278</v>
      </c>
      <c r="D119" s="20"/>
      <c r="E119" s="20"/>
      <c r="F119" s="21"/>
      <c r="G119" s="44" t="s">
        <v>419</v>
      </c>
      <c r="H119" s="23" t="n">
        <f aca="false">537*2</f>
        <v>1074</v>
      </c>
      <c r="I119" s="23"/>
      <c r="J119" s="23"/>
      <c r="K119" s="23"/>
      <c r="L119" s="24"/>
      <c r="M119" s="25" t="n">
        <f aca="false">SUM(H119:J119,K119/1.12)</f>
        <v>1074</v>
      </c>
      <c r="N119" s="25" t="n">
        <f aca="false">K119/1.12*0.12</f>
        <v>0</v>
      </c>
      <c r="O119" s="25" t="n">
        <f aca="false">-SUM(I119:J119,K119/1.12)*L119</f>
        <v>-0</v>
      </c>
      <c r="P119" s="25"/>
      <c r="Q119" s="26"/>
      <c r="R119" s="26"/>
      <c r="S119" s="27"/>
      <c r="T119" s="27"/>
      <c r="U119" s="27"/>
      <c r="V119" s="27"/>
      <c r="W119" s="27"/>
      <c r="X119" s="26"/>
      <c r="Y119" s="26"/>
      <c r="Z119" s="26"/>
      <c r="AA119" s="26"/>
      <c r="AB119" s="27" t="n">
        <v>1074</v>
      </c>
      <c r="AC119" s="27"/>
      <c r="AD119" s="26"/>
      <c r="AE119" s="26"/>
      <c r="AF119" s="25" t="n">
        <f aca="false">-SUM(N119:AE119)</f>
        <v>-1074</v>
      </c>
      <c r="AG119" s="28" t="n">
        <f aca="false">SUM(H119:K119)+AF119+O119</f>
        <v>0</v>
      </c>
    </row>
    <row r="120" s="29" customFormat="true" ht="23.25" hidden="false" customHeight="true" outlineLevel="0" collapsed="false">
      <c r="A120" s="18" t="n">
        <v>43544</v>
      </c>
      <c r="B120" s="19"/>
      <c r="C120" s="20" t="s">
        <v>37</v>
      </c>
      <c r="D120" s="20" t="s">
        <v>38</v>
      </c>
      <c r="E120" s="20" t="s">
        <v>39</v>
      </c>
      <c r="F120" s="21" t="n">
        <v>34721</v>
      </c>
      <c r="G120" s="44" t="s">
        <v>420</v>
      </c>
      <c r="H120" s="23"/>
      <c r="I120" s="23"/>
      <c r="J120" s="23"/>
      <c r="K120" s="23" t="n">
        <v>278.75</v>
      </c>
      <c r="L120" s="24"/>
      <c r="M120" s="25" t="n">
        <f aca="false">SUM(H120:J120,K120/1.12)</f>
        <v>248.883928571429</v>
      </c>
      <c r="N120" s="25" t="n">
        <f aca="false">K120/1.12*0.12</f>
        <v>29.8660714285714</v>
      </c>
      <c r="O120" s="25" t="n">
        <f aca="false">-SUM(I120:J120,K120/1.12)*L120</f>
        <v>-0</v>
      </c>
      <c r="P120" s="25" t="n">
        <v>248.88</v>
      </c>
      <c r="Q120" s="26"/>
      <c r="R120" s="26"/>
      <c r="S120" s="27"/>
      <c r="T120" s="27"/>
      <c r="U120" s="27"/>
      <c r="V120" s="27"/>
      <c r="W120" s="27"/>
      <c r="X120" s="26"/>
      <c r="Y120" s="26"/>
      <c r="Z120" s="26"/>
      <c r="AA120" s="26"/>
      <c r="AB120" s="27"/>
      <c r="AC120" s="27"/>
      <c r="AD120" s="26"/>
      <c r="AE120" s="26"/>
      <c r="AF120" s="25" t="n">
        <f aca="false">-SUM(N120:AE120)</f>
        <v>-278.746071428571</v>
      </c>
      <c r="AG120" s="28" t="n">
        <f aca="false">SUM(H120:K120)+AF120+O120</f>
        <v>0.00392857142855974</v>
      </c>
    </row>
    <row r="121" s="29" customFormat="true" ht="23.25" hidden="false" customHeight="true" outlineLevel="0" collapsed="false">
      <c r="A121" s="18" t="n">
        <v>43544</v>
      </c>
      <c r="B121" s="19"/>
      <c r="C121" s="20" t="s">
        <v>315</v>
      </c>
      <c r="D121" s="20" t="s">
        <v>316</v>
      </c>
      <c r="E121" s="20" t="s">
        <v>47</v>
      </c>
      <c r="F121" s="21" t="n">
        <v>1909</v>
      </c>
      <c r="G121" s="44" t="s">
        <v>317</v>
      </c>
      <c r="H121" s="23"/>
      <c r="I121" s="23"/>
      <c r="J121" s="23"/>
      <c r="K121" s="23" t="n">
        <v>200</v>
      </c>
      <c r="L121" s="24"/>
      <c r="M121" s="25" t="n">
        <f aca="false">SUM(H121:J121,K121/1.12)</f>
        <v>178.571428571429</v>
      </c>
      <c r="N121" s="25" t="n">
        <f aca="false">K121/1.12*0.12</f>
        <v>21.4285714285714</v>
      </c>
      <c r="O121" s="25" t="n">
        <f aca="false">-SUM(I121:J121,K121/1.12)*L121</f>
        <v>-0</v>
      </c>
      <c r="P121" s="25" t="n">
        <v>178.57</v>
      </c>
      <c r="Q121" s="26"/>
      <c r="R121" s="26"/>
      <c r="S121" s="27"/>
      <c r="T121" s="27"/>
      <c r="U121" s="27"/>
      <c r="V121" s="27"/>
      <c r="W121" s="27"/>
      <c r="X121" s="26"/>
      <c r="Y121" s="26"/>
      <c r="Z121" s="26"/>
      <c r="AA121" s="26"/>
      <c r="AB121" s="27"/>
      <c r="AC121" s="27"/>
      <c r="AD121" s="26"/>
      <c r="AE121" s="26"/>
      <c r="AF121" s="25" t="n">
        <f aca="false">-SUM(N121:AE121)</f>
        <v>-199.998571428571</v>
      </c>
      <c r="AG121" s="28" t="n">
        <f aca="false">SUM(H121:K121)+AF121+O121</f>
        <v>0.00142857142859043</v>
      </c>
    </row>
    <row r="122" s="29" customFormat="true" ht="23.25" hidden="false" customHeight="true" outlineLevel="0" collapsed="false">
      <c r="A122" s="18" t="n">
        <v>43544</v>
      </c>
      <c r="B122" s="19"/>
      <c r="C122" s="20" t="s">
        <v>185</v>
      </c>
      <c r="D122" s="20" t="s">
        <v>401</v>
      </c>
      <c r="E122" s="20" t="s">
        <v>47</v>
      </c>
      <c r="F122" s="21" t="n">
        <v>635076</v>
      </c>
      <c r="G122" s="44" t="s">
        <v>421</v>
      </c>
      <c r="H122" s="23"/>
      <c r="I122" s="23"/>
      <c r="J122" s="23"/>
      <c r="K122" s="23" t="n">
        <v>606</v>
      </c>
      <c r="L122" s="24"/>
      <c r="M122" s="25" t="n">
        <f aca="false">SUM(H122:J122,K122/1.12)</f>
        <v>541.071428571429</v>
      </c>
      <c r="N122" s="25" t="n">
        <f aca="false">K122/1.12*0.12</f>
        <v>64.9285714285714</v>
      </c>
      <c r="O122" s="25" t="n">
        <f aca="false">-SUM(I122:J122,K122/1.12)*L122</f>
        <v>-0</v>
      </c>
      <c r="P122" s="25"/>
      <c r="Q122" s="26"/>
      <c r="R122" s="26"/>
      <c r="S122" s="27"/>
      <c r="T122" s="27" t="n">
        <v>541.07</v>
      </c>
      <c r="U122" s="27"/>
      <c r="V122" s="27"/>
      <c r="W122" s="27"/>
      <c r="X122" s="26"/>
      <c r="Y122" s="26"/>
      <c r="Z122" s="26"/>
      <c r="AA122" s="26"/>
      <c r="AB122" s="27"/>
      <c r="AC122" s="27"/>
      <c r="AD122" s="26"/>
      <c r="AE122" s="26"/>
      <c r="AF122" s="25" t="n">
        <f aca="false">-SUM(N122:AE122)</f>
        <v>-605.998571428572</v>
      </c>
      <c r="AG122" s="28" t="n">
        <f aca="false">SUM(H122:K122)+AF122+O122</f>
        <v>0.00142857142850517</v>
      </c>
    </row>
    <row r="123" s="29" customFormat="true" ht="23.25" hidden="false" customHeight="true" outlineLevel="0" collapsed="false">
      <c r="A123" s="18" t="n">
        <v>43544</v>
      </c>
      <c r="B123" s="19"/>
      <c r="C123" s="20" t="s">
        <v>45</v>
      </c>
      <c r="D123" s="20" t="s">
        <v>46</v>
      </c>
      <c r="E123" s="20" t="s">
        <v>47</v>
      </c>
      <c r="F123" s="21" t="n">
        <v>215558</v>
      </c>
      <c r="G123" s="44" t="s">
        <v>422</v>
      </c>
      <c r="H123" s="23"/>
      <c r="I123" s="23"/>
      <c r="J123" s="23"/>
      <c r="K123" s="23" t="n">
        <v>244.85</v>
      </c>
      <c r="L123" s="24"/>
      <c r="M123" s="25" t="n">
        <f aca="false">SUM(H123:J123,K123/1.12)</f>
        <v>218.616071428571</v>
      </c>
      <c r="N123" s="25" t="n">
        <f aca="false">K123/1.12*0.12</f>
        <v>26.2339285714286</v>
      </c>
      <c r="O123" s="25" t="n">
        <f aca="false">-SUM(I123:J123,K123/1.12)*L123</f>
        <v>-0</v>
      </c>
      <c r="P123" s="25" t="n">
        <v>218.62</v>
      </c>
      <c r="Q123" s="26"/>
      <c r="R123" s="26"/>
      <c r="S123" s="27"/>
      <c r="T123" s="27"/>
      <c r="U123" s="27"/>
      <c r="V123" s="27"/>
      <c r="W123" s="27"/>
      <c r="X123" s="26"/>
      <c r="Y123" s="26"/>
      <c r="Z123" s="26"/>
      <c r="AA123" s="26"/>
      <c r="AB123" s="27"/>
      <c r="AC123" s="27"/>
      <c r="AD123" s="26"/>
      <c r="AE123" s="26"/>
      <c r="AF123" s="25" t="n">
        <f aca="false">-SUM(N123:AE123)</f>
        <v>-244.853928571429</v>
      </c>
      <c r="AG123" s="28" t="n">
        <f aca="false">SUM(H123:K123)+AF123+O123</f>
        <v>-0.00392857142858816</v>
      </c>
    </row>
    <row r="124" s="29" customFormat="true" ht="23.25" hidden="false" customHeight="true" outlineLevel="0" collapsed="false">
      <c r="A124" s="18" t="n">
        <v>43544</v>
      </c>
      <c r="B124" s="19"/>
      <c r="C124" s="20" t="s">
        <v>45</v>
      </c>
      <c r="D124" s="20" t="s">
        <v>46</v>
      </c>
      <c r="E124" s="20" t="s">
        <v>47</v>
      </c>
      <c r="F124" s="21" t="n">
        <v>15782</v>
      </c>
      <c r="G124" s="44" t="s">
        <v>423</v>
      </c>
      <c r="H124" s="23"/>
      <c r="I124" s="23"/>
      <c r="J124" s="23"/>
      <c r="K124" s="23" t="n">
        <v>292</v>
      </c>
      <c r="L124" s="24"/>
      <c r="M124" s="25" t="n">
        <f aca="false">SUM(H124:J124,K124/1.12)</f>
        <v>260.714285714286</v>
      </c>
      <c r="N124" s="25" t="n">
        <f aca="false">K124/1.12*0.12</f>
        <v>31.2857142857143</v>
      </c>
      <c r="O124" s="25" t="n">
        <f aca="false">-SUM(I124:J124,K124/1.12)*L124</f>
        <v>-0</v>
      </c>
      <c r="P124" s="25" t="n">
        <v>260.71</v>
      </c>
      <c r="Q124" s="26"/>
      <c r="R124" s="26"/>
      <c r="S124" s="27"/>
      <c r="T124" s="27"/>
      <c r="U124" s="27"/>
      <c r="V124" s="27"/>
      <c r="W124" s="27"/>
      <c r="X124" s="26"/>
      <c r="Y124" s="26"/>
      <c r="Z124" s="26"/>
      <c r="AA124" s="26"/>
      <c r="AB124" s="27"/>
      <c r="AC124" s="27"/>
      <c r="AD124" s="26"/>
      <c r="AE124" s="26"/>
      <c r="AF124" s="25" t="n">
        <f aca="false">-SUM(N124:AE124)</f>
        <v>-291.995714285714</v>
      </c>
      <c r="AG124" s="28" t="n">
        <f aca="false">SUM(H124:K124)+AF124+O124</f>
        <v>0.00428571428574287</v>
      </c>
    </row>
    <row r="125" s="29" customFormat="true" ht="23.25" hidden="false" customHeight="true" outlineLevel="0" collapsed="false">
      <c r="A125" s="18" t="n">
        <v>43544</v>
      </c>
      <c r="B125" s="19"/>
      <c r="C125" s="20" t="s">
        <v>350</v>
      </c>
      <c r="D125" s="20"/>
      <c r="E125" s="20"/>
      <c r="F125" s="21"/>
      <c r="G125" s="44" t="s">
        <v>424</v>
      </c>
      <c r="H125" s="23" t="n">
        <f aca="false">537*2</f>
        <v>1074</v>
      </c>
      <c r="I125" s="23"/>
      <c r="J125" s="23"/>
      <c r="K125" s="23"/>
      <c r="L125" s="24"/>
      <c r="M125" s="25" t="n">
        <f aca="false">SUM(H125:J125,K125/1.12)</f>
        <v>1074</v>
      </c>
      <c r="N125" s="25" t="n">
        <f aca="false">K125/1.12*0.12</f>
        <v>0</v>
      </c>
      <c r="O125" s="25" t="n">
        <f aca="false">-SUM(I125:J125,K125/1.12)*L125</f>
        <v>-0</v>
      </c>
      <c r="P125" s="25"/>
      <c r="Q125" s="26"/>
      <c r="R125" s="26"/>
      <c r="S125" s="27"/>
      <c r="T125" s="27"/>
      <c r="U125" s="27"/>
      <c r="V125" s="27"/>
      <c r="W125" s="27"/>
      <c r="X125" s="26"/>
      <c r="Y125" s="26"/>
      <c r="Z125" s="26"/>
      <c r="AA125" s="26"/>
      <c r="AB125" s="27" t="n">
        <v>1074</v>
      </c>
      <c r="AC125" s="27"/>
      <c r="AD125" s="26"/>
      <c r="AE125" s="26"/>
      <c r="AF125" s="25" t="n">
        <f aca="false">-SUM(N125:AE125)</f>
        <v>-1074</v>
      </c>
      <c r="AG125" s="28" t="n">
        <f aca="false">SUM(H125:K125)+AF125+O125</f>
        <v>0</v>
      </c>
    </row>
    <row r="126" s="29" customFormat="true" ht="23.25" hidden="false" customHeight="true" outlineLevel="0" collapsed="false">
      <c r="A126" s="18" t="n">
        <v>43545</v>
      </c>
      <c r="B126" s="19"/>
      <c r="C126" s="20" t="s">
        <v>405</v>
      </c>
      <c r="D126" s="20"/>
      <c r="E126" s="20"/>
      <c r="F126" s="21"/>
      <c r="G126" s="44" t="s">
        <v>204</v>
      </c>
      <c r="H126" s="23"/>
      <c r="I126" s="23"/>
      <c r="J126" s="23" t="n">
        <v>280</v>
      </c>
      <c r="K126" s="23"/>
      <c r="L126" s="24"/>
      <c r="M126" s="25" t="n">
        <f aca="false">SUM(H126:J126,K126/1.12)</f>
        <v>280</v>
      </c>
      <c r="N126" s="25" t="n">
        <f aca="false">K126/1.12*0.12</f>
        <v>0</v>
      </c>
      <c r="O126" s="25" t="n">
        <f aca="false">-SUM(I126:J126,K126/1.12)*L126</f>
        <v>-0</v>
      </c>
      <c r="P126" s="25" t="n">
        <v>280</v>
      </c>
      <c r="Q126" s="26"/>
      <c r="R126" s="26"/>
      <c r="S126" s="27"/>
      <c r="T126" s="27"/>
      <c r="U126" s="27"/>
      <c r="V126" s="27"/>
      <c r="W126" s="27"/>
      <c r="X126" s="26"/>
      <c r="Y126" s="26"/>
      <c r="Z126" s="26"/>
      <c r="AA126" s="26"/>
      <c r="AB126" s="27"/>
      <c r="AC126" s="27"/>
      <c r="AD126" s="26"/>
      <c r="AE126" s="26"/>
      <c r="AF126" s="25" t="n">
        <f aca="false">-SUM(N126:AE126)</f>
        <v>-280</v>
      </c>
      <c r="AG126" s="28" t="n">
        <f aca="false">SUM(H126:K126)+AF126+O126</f>
        <v>0</v>
      </c>
    </row>
    <row r="127" s="29" customFormat="true" ht="23.25" hidden="false" customHeight="true" outlineLevel="0" collapsed="false">
      <c r="A127" s="18" t="n">
        <v>43545</v>
      </c>
      <c r="B127" s="19"/>
      <c r="C127" s="20" t="s">
        <v>348</v>
      </c>
      <c r="D127" s="20"/>
      <c r="E127" s="20"/>
      <c r="F127" s="21"/>
      <c r="G127" s="44" t="s">
        <v>424</v>
      </c>
      <c r="H127" s="23" t="n">
        <f aca="false">1074</f>
        <v>1074</v>
      </c>
      <c r="I127" s="23"/>
      <c r="J127" s="23"/>
      <c r="K127" s="23"/>
      <c r="L127" s="24"/>
      <c r="M127" s="25" t="n">
        <f aca="false">SUM(H127:J127,K127/1.12)</f>
        <v>1074</v>
      </c>
      <c r="N127" s="25" t="n">
        <f aca="false">K127/1.12*0.12</f>
        <v>0</v>
      </c>
      <c r="O127" s="25" t="n">
        <f aca="false">-SUM(I127:J127,K127/1.12)*L127</f>
        <v>-0</v>
      </c>
      <c r="P127" s="25"/>
      <c r="Q127" s="26"/>
      <c r="R127" s="26"/>
      <c r="S127" s="27"/>
      <c r="T127" s="27"/>
      <c r="U127" s="27"/>
      <c r="V127" s="27"/>
      <c r="W127" s="27"/>
      <c r="X127" s="26"/>
      <c r="Y127" s="26"/>
      <c r="Z127" s="26"/>
      <c r="AA127" s="26"/>
      <c r="AB127" s="27" t="n">
        <v>1074</v>
      </c>
      <c r="AC127" s="27"/>
      <c r="AD127" s="26"/>
      <c r="AE127" s="26"/>
      <c r="AF127" s="25" t="n">
        <f aca="false">-SUM(N127:AE127)</f>
        <v>-1074</v>
      </c>
      <c r="AG127" s="28" t="n">
        <f aca="false">SUM(H127:K127)+AF127+O127</f>
        <v>0</v>
      </c>
    </row>
    <row r="128" s="29" customFormat="true" ht="23.25" hidden="false" customHeight="true" outlineLevel="0" collapsed="false">
      <c r="A128" s="18" t="n">
        <v>43545</v>
      </c>
      <c r="B128" s="19"/>
      <c r="C128" s="20" t="s">
        <v>425</v>
      </c>
      <c r="D128" s="20"/>
      <c r="E128" s="20"/>
      <c r="F128" s="21"/>
      <c r="G128" s="44" t="s">
        <v>424</v>
      </c>
      <c r="H128" s="23" t="n">
        <v>1074</v>
      </c>
      <c r="I128" s="23"/>
      <c r="J128" s="23"/>
      <c r="K128" s="23"/>
      <c r="L128" s="24"/>
      <c r="M128" s="25" t="n">
        <f aca="false">SUM(H128:J128,K128/1.12)</f>
        <v>1074</v>
      </c>
      <c r="N128" s="25" t="n">
        <f aca="false">K128/1.12*0.12</f>
        <v>0</v>
      </c>
      <c r="O128" s="25" t="n">
        <f aca="false">-SUM(I128:J128,K128/1.12)*L128</f>
        <v>-0</v>
      </c>
      <c r="P128" s="25"/>
      <c r="Q128" s="26"/>
      <c r="R128" s="26"/>
      <c r="S128" s="27"/>
      <c r="T128" s="27"/>
      <c r="U128" s="27"/>
      <c r="V128" s="27"/>
      <c r="W128" s="27"/>
      <c r="X128" s="26"/>
      <c r="Y128" s="26"/>
      <c r="Z128" s="26"/>
      <c r="AA128" s="26"/>
      <c r="AB128" s="27" t="n">
        <v>1074</v>
      </c>
      <c r="AC128" s="27"/>
      <c r="AD128" s="26"/>
      <c r="AE128" s="26"/>
      <c r="AF128" s="25" t="n">
        <f aca="false">-SUM(N128:AE128)</f>
        <v>-1074</v>
      </c>
      <c r="AG128" s="28" t="n">
        <f aca="false">SUM(H128:K128)+AF128+O128</f>
        <v>0</v>
      </c>
    </row>
    <row r="129" s="29" customFormat="true" ht="23.25" hidden="false" customHeight="true" outlineLevel="0" collapsed="false">
      <c r="A129" s="18" t="n">
        <v>43545</v>
      </c>
      <c r="B129" s="19"/>
      <c r="C129" s="20" t="s">
        <v>41</v>
      </c>
      <c r="D129" s="20" t="s">
        <v>42</v>
      </c>
      <c r="E129" s="20" t="s">
        <v>43</v>
      </c>
      <c r="F129" s="21" t="n">
        <v>192237</v>
      </c>
      <c r="G129" s="44" t="s">
        <v>44</v>
      </c>
      <c r="H129" s="23"/>
      <c r="I129" s="23"/>
      <c r="J129" s="23"/>
      <c r="K129" s="23" t="n">
        <v>180</v>
      </c>
      <c r="L129" s="24"/>
      <c r="M129" s="25" t="n">
        <f aca="false">SUM(H129:J129,K129/1.12)</f>
        <v>160.714285714286</v>
      </c>
      <c r="N129" s="25" t="n">
        <f aca="false">K129/1.12*0.12</f>
        <v>19.2857142857143</v>
      </c>
      <c r="O129" s="25" t="n">
        <f aca="false">-SUM(I129:J129,K129/1.12)*L129</f>
        <v>-0</v>
      </c>
      <c r="P129" s="25"/>
      <c r="Q129" s="26" t="n">
        <v>160.71</v>
      </c>
      <c r="R129" s="26"/>
      <c r="S129" s="27"/>
      <c r="T129" s="27"/>
      <c r="U129" s="27"/>
      <c r="V129" s="27"/>
      <c r="W129" s="27"/>
      <c r="X129" s="26"/>
      <c r="Y129" s="26"/>
      <c r="Z129" s="26"/>
      <c r="AA129" s="26"/>
      <c r="AB129" s="27"/>
      <c r="AC129" s="27"/>
      <c r="AD129" s="26"/>
      <c r="AE129" s="26"/>
      <c r="AF129" s="25" t="n">
        <f aca="false">-SUM(N129:AE129)</f>
        <v>-179.995714285714</v>
      </c>
      <c r="AG129" s="28" t="n">
        <f aca="false">SUM(H129:K129)+AF129+O129</f>
        <v>0.00428571428571445</v>
      </c>
    </row>
    <row r="130" s="29" customFormat="true" ht="23.25" hidden="false" customHeight="true" outlineLevel="0" collapsed="false">
      <c r="A130" s="18" t="n">
        <v>43546</v>
      </c>
      <c r="B130" s="19"/>
      <c r="C130" s="20" t="s">
        <v>41</v>
      </c>
      <c r="D130" s="20" t="s">
        <v>42</v>
      </c>
      <c r="E130" s="20" t="s">
        <v>43</v>
      </c>
      <c r="F130" s="21" t="n">
        <v>192284</v>
      </c>
      <c r="G130" s="44" t="s">
        <v>44</v>
      </c>
      <c r="H130" s="23"/>
      <c r="I130" s="23"/>
      <c r="J130" s="23"/>
      <c r="K130" s="23" t="n">
        <v>180</v>
      </c>
      <c r="L130" s="24"/>
      <c r="M130" s="25" t="n">
        <f aca="false">SUM(H130:J130,K130/1.12)</f>
        <v>160.714285714286</v>
      </c>
      <c r="N130" s="25" t="n">
        <f aca="false">K130/1.12*0.12</f>
        <v>19.2857142857143</v>
      </c>
      <c r="O130" s="25" t="n">
        <f aca="false">-SUM(I130:J130,K130/1.12)*L130</f>
        <v>-0</v>
      </c>
      <c r="P130" s="25"/>
      <c r="Q130" s="26" t="n">
        <v>160.71</v>
      </c>
      <c r="R130" s="26"/>
      <c r="S130" s="27"/>
      <c r="T130" s="27"/>
      <c r="U130" s="27"/>
      <c r="V130" s="27"/>
      <c r="W130" s="27"/>
      <c r="X130" s="26"/>
      <c r="Y130" s="26"/>
      <c r="Z130" s="26"/>
      <c r="AA130" s="26"/>
      <c r="AB130" s="27"/>
      <c r="AC130" s="27"/>
      <c r="AD130" s="26"/>
      <c r="AE130" s="26"/>
      <c r="AF130" s="25" t="n">
        <f aca="false">-SUM(N130:AE130)</f>
        <v>-179.995714285714</v>
      </c>
      <c r="AG130" s="28" t="n">
        <f aca="false">SUM(H130:K130)+AF130+O130</f>
        <v>0.00428571428571445</v>
      </c>
    </row>
    <row r="131" s="29" customFormat="true" ht="23.25" hidden="false" customHeight="true" outlineLevel="0" collapsed="false">
      <c r="A131" s="18" t="n">
        <v>43544</v>
      </c>
      <c r="B131" s="19"/>
      <c r="C131" s="20" t="s">
        <v>45</v>
      </c>
      <c r="D131" s="20" t="s">
        <v>46</v>
      </c>
      <c r="E131" s="20" t="s">
        <v>47</v>
      </c>
      <c r="F131" s="21" t="n">
        <v>186269</v>
      </c>
      <c r="G131" s="44" t="s">
        <v>426</v>
      </c>
      <c r="H131" s="23"/>
      <c r="I131" s="23"/>
      <c r="J131" s="23"/>
      <c r="K131" s="23" t="n">
        <v>27.75</v>
      </c>
      <c r="L131" s="24"/>
      <c r="M131" s="25" t="n">
        <f aca="false">SUM(H131:J131,K131/1.12)</f>
        <v>24.7767857142857</v>
      </c>
      <c r="N131" s="25" t="n">
        <f aca="false">K131/1.12*0.12</f>
        <v>2.97321428571429</v>
      </c>
      <c r="O131" s="25" t="n">
        <f aca="false">-SUM(I131:J131,K131/1.12)*L131</f>
        <v>-0</v>
      </c>
      <c r="P131" s="25" t="n">
        <v>24.78</v>
      </c>
      <c r="Q131" s="26"/>
      <c r="R131" s="26"/>
      <c r="S131" s="27"/>
      <c r="T131" s="27"/>
      <c r="U131" s="27"/>
      <c r="V131" s="27"/>
      <c r="W131" s="27"/>
      <c r="X131" s="26"/>
      <c r="Y131" s="26"/>
      <c r="Z131" s="26"/>
      <c r="AA131" s="26"/>
      <c r="AB131" s="27"/>
      <c r="AC131" s="27"/>
      <c r="AD131" s="26"/>
      <c r="AE131" s="26"/>
      <c r="AF131" s="25" t="n">
        <f aca="false">-SUM(N131:AE131)</f>
        <v>-27.7532142857143</v>
      </c>
      <c r="AG131" s="28" t="n">
        <f aca="false">SUM(H131:K131)+AF131+O131</f>
        <v>-0.00321428571428584</v>
      </c>
    </row>
    <row r="132" s="29" customFormat="true" ht="23.25" hidden="false" customHeight="true" outlineLevel="0" collapsed="false">
      <c r="A132" s="18" t="n">
        <v>43544</v>
      </c>
      <c r="B132" s="19"/>
      <c r="C132" s="20" t="s">
        <v>45</v>
      </c>
      <c r="D132" s="20" t="s">
        <v>46</v>
      </c>
      <c r="E132" s="20" t="s">
        <v>47</v>
      </c>
      <c r="F132" s="21" t="n">
        <v>186269</v>
      </c>
      <c r="G132" s="44" t="s">
        <v>427</v>
      </c>
      <c r="H132" s="23"/>
      <c r="I132" s="23"/>
      <c r="J132" s="23" t="n">
        <v>113.6</v>
      </c>
      <c r="K132" s="23"/>
      <c r="L132" s="24"/>
      <c r="M132" s="25" t="n">
        <f aca="false">SUM(H132:J132,K132/1.12)</f>
        <v>113.6</v>
      </c>
      <c r="N132" s="25" t="n">
        <f aca="false">K132/1.12*0.12</f>
        <v>0</v>
      </c>
      <c r="O132" s="25" t="n">
        <f aca="false">-SUM(I132:J132,K132/1.12)*L132</f>
        <v>-0</v>
      </c>
      <c r="P132" s="25" t="n">
        <v>113.6</v>
      </c>
      <c r="Q132" s="26"/>
      <c r="R132" s="26"/>
      <c r="S132" s="27"/>
      <c r="T132" s="27"/>
      <c r="U132" s="27"/>
      <c r="V132" s="27"/>
      <c r="W132" s="27"/>
      <c r="X132" s="26"/>
      <c r="Y132" s="26"/>
      <c r="Z132" s="26"/>
      <c r="AA132" s="26"/>
      <c r="AB132" s="27"/>
      <c r="AC132" s="27"/>
      <c r="AD132" s="26"/>
      <c r="AE132" s="26"/>
      <c r="AF132" s="25" t="n">
        <f aca="false">-SUM(N132:AE132)</f>
        <v>-113.6</v>
      </c>
      <c r="AG132" s="28" t="n">
        <f aca="false">SUM(H132:K132)+AF132+O132</f>
        <v>0</v>
      </c>
    </row>
    <row r="133" s="29" customFormat="true" ht="23.25" hidden="false" customHeight="true" outlineLevel="0" collapsed="false">
      <c r="A133" s="18" t="n">
        <v>43547</v>
      </c>
      <c r="B133" s="19"/>
      <c r="C133" s="20" t="s">
        <v>428</v>
      </c>
      <c r="D133" s="20" t="s">
        <v>198</v>
      </c>
      <c r="E133" s="20" t="s">
        <v>429</v>
      </c>
      <c r="F133" s="21" t="n">
        <v>3493</v>
      </c>
      <c r="G133" s="44" t="s">
        <v>200</v>
      </c>
      <c r="H133" s="23" t="n">
        <v>1500</v>
      </c>
      <c r="I133" s="23"/>
      <c r="J133" s="23"/>
      <c r="K133" s="23"/>
      <c r="L133" s="24"/>
      <c r="M133" s="25" t="n">
        <f aca="false">SUM(H133:J133,K133/1.12)</f>
        <v>1500</v>
      </c>
      <c r="N133" s="25" t="n">
        <f aca="false">K133/1.12*0.12</f>
        <v>0</v>
      </c>
      <c r="O133" s="25" t="n">
        <f aca="false">-SUM(I133:J133,K133/1.12)*L133</f>
        <v>-0</v>
      </c>
      <c r="P133" s="25"/>
      <c r="Q133" s="26"/>
      <c r="R133" s="26"/>
      <c r="S133" s="27"/>
      <c r="T133" s="27" t="n">
        <v>1500</v>
      </c>
      <c r="U133" s="27"/>
      <c r="V133" s="27"/>
      <c r="W133" s="27"/>
      <c r="X133" s="26"/>
      <c r="Y133" s="26"/>
      <c r="Z133" s="26"/>
      <c r="AA133" s="26"/>
      <c r="AB133" s="27"/>
      <c r="AC133" s="27"/>
      <c r="AD133" s="26"/>
      <c r="AE133" s="26"/>
      <c r="AF133" s="25" t="n">
        <f aca="false">-SUM(N133:AE133)</f>
        <v>-1500</v>
      </c>
      <c r="AG133" s="28" t="n">
        <f aca="false">SUM(H133:K133)+AF133+O133</f>
        <v>0</v>
      </c>
    </row>
    <row r="134" s="29" customFormat="true" ht="23.25" hidden="false" customHeight="true" outlineLevel="0" collapsed="false">
      <c r="A134" s="18" t="n">
        <v>43547</v>
      </c>
      <c r="B134" s="19"/>
      <c r="C134" s="20" t="s">
        <v>54</v>
      </c>
      <c r="D134" s="20" t="s">
        <v>55</v>
      </c>
      <c r="E134" s="20" t="s">
        <v>56</v>
      </c>
      <c r="F134" s="21" t="n">
        <v>3023</v>
      </c>
      <c r="G134" s="44" t="s">
        <v>370</v>
      </c>
      <c r="H134" s="23"/>
      <c r="I134" s="23"/>
      <c r="J134" s="23" t="n">
        <v>860</v>
      </c>
      <c r="K134" s="23"/>
      <c r="L134" s="24"/>
      <c r="M134" s="25" t="n">
        <f aca="false">SUM(H134:J134,K134/1.12)</f>
        <v>860</v>
      </c>
      <c r="N134" s="25" t="n">
        <f aca="false">K134/1.12*0.12</f>
        <v>0</v>
      </c>
      <c r="O134" s="25" t="n">
        <f aca="false">-SUM(I134:J134,K134/1.12)*L134</f>
        <v>-0</v>
      </c>
      <c r="P134" s="25" t="n">
        <v>860</v>
      </c>
      <c r="Q134" s="26"/>
      <c r="R134" s="26"/>
      <c r="S134" s="27"/>
      <c r="T134" s="27"/>
      <c r="U134" s="27"/>
      <c r="V134" s="27"/>
      <c r="W134" s="27"/>
      <c r="X134" s="26"/>
      <c r="Y134" s="26"/>
      <c r="Z134" s="26"/>
      <c r="AA134" s="26"/>
      <c r="AB134" s="27"/>
      <c r="AC134" s="27"/>
      <c r="AD134" s="26"/>
      <c r="AE134" s="26"/>
      <c r="AF134" s="25" t="n">
        <f aca="false">-SUM(N134:AE134)</f>
        <v>-860</v>
      </c>
      <c r="AG134" s="28" t="n">
        <f aca="false">SUM(H134:K134)+AF134+O134</f>
        <v>0</v>
      </c>
    </row>
    <row r="135" s="29" customFormat="true" ht="23.25" hidden="false" customHeight="true" outlineLevel="0" collapsed="false">
      <c r="A135" s="18" t="n">
        <v>43547</v>
      </c>
      <c r="B135" s="19"/>
      <c r="C135" s="20" t="s">
        <v>45</v>
      </c>
      <c r="D135" s="20" t="s">
        <v>46</v>
      </c>
      <c r="E135" s="20" t="s">
        <v>47</v>
      </c>
      <c r="F135" s="21" t="n">
        <v>137020</v>
      </c>
      <c r="G135" s="44" t="s">
        <v>430</v>
      </c>
      <c r="H135" s="23"/>
      <c r="I135" s="23"/>
      <c r="J135" s="23" t="n">
        <v>138.9</v>
      </c>
      <c r="K135" s="23"/>
      <c r="L135" s="24"/>
      <c r="M135" s="25" t="n">
        <f aca="false">SUM(H135:J135,K135/1.12)</f>
        <v>138.9</v>
      </c>
      <c r="N135" s="25" t="n">
        <f aca="false">K135/1.12*0.12</f>
        <v>0</v>
      </c>
      <c r="O135" s="25" t="n">
        <f aca="false">-SUM(I135:J135,K135/1.12)*L135</f>
        <v>-0</v>
      </c>
      <c r="P135" s="25" t="n">
        <v>138.9</v>
      </c>
      <c r="Q135" s="26"/>
      <c r="R135" s="26"/>
      <c r="S135" s="27"/>
      <c r="T135" s="27"/>
      <c r="U135" s="27"/>
      <c r="V135" s="27"/>
      <c r="W135" s="27"/>
      <c r="X135" s="26"/>
      <c r="Y135" s="26"/>
      <c r="Z135" s="26"/>
      <c r="AA135" s="26"/>
      <c r="AB135" s="27"/>
      <c r="AC135" s="27"/>
      <c r="AD135" s="26"/>
      <c r="AE135" s="26"/>
      <c r="AF135" s="25" t="n">
        <f aca="false">-SUM(N135:AE135)</f>
        <v>-138.9</v>
      </c>
      <c r="AG135" s="28" t="n">
        <f aca="false">SUM(H135:K135)+AF135+O135</f>
        <v>0</v>
      </c>
    </row>
    <row r="136" s="29" customFormat="true" ht="23.25" hidden="false" customHeight="true" outlineLevel="0" collapsed="false">
      <c r="A136" s="18" t="n">
        <v>43547</v>
      </c>
      <c r="B136" s="19"/>
      <c r="C136" s="20" t="s">
        <v>45</v>
      </c>
      <c r="D136" s="20" t="s">
        <v>46</v>
      </c>
      <c r="E136" s="20" t="s">
        <v>47</v>
      </c>
      <c r="F136" s="21" t="n">
        <v>137020</v>
      </c>
      <c r="G136" s="44" t="s">
        <v>431</v>
      </c>
      <c r="H136" s="23"/>
      <c r="I136" s="23"/>
      <c r="J136" s="23"/>
      <c r="K136" s="23" t="n">
        <f aca="false">427.68+51.32</f>
        <v>479</v>
      </c>
      <c r="L136" s="24"/>
      <c r="M136" s="25" t="n">
        <f aca="false">SUM(H136:J136,K136/1.12)</f>
        <v>427.678571428571</v>
      </c>
      <c r="N136" s="25" t="n">
        <f aca="false">K136/1.12*0.12</f>
        <v>51.3214285714286</v>
      </c>
      <c r="O136" s="25" t="n">
        <f aca="false">-SUM(I136:J136,K136/1.12)*L136</f>
        <v>-0</v>
      </c>
      <c r="P136" s="25" t="n">
        <v>427.68</v>
      </c>
      <c r="Q136" s="26"/>
      <c r="R136" s="26"/>
      <c r="S136" s="27"/>
      <c r="T136" s="27"/>
      <c r="U136" s="27"/>
      <c r="V136" s="27"/>
      <c r="W136" s="27"/>
      <c r="X136" s="26"/>
      <c r="Y136" s="26"/>
      <c r="Z136" s="26"/>
      <c r="AA136" s="26"/>
      <c r="AB136" s="27"/>
      <c r="AC136" s="27"/>
      <c r="AD136" s="26"/>
      <c r="AE136" s="26"/>
      <c r="AF136" s="25" t="n">
        <f aca="false">-SUM(N136:AE136)</f>
        <v>-479.001428571429</v>
      </c>
      <c r="AG136" s="28" t="n">
        <f aca="false">SUM(H136:K136)+AF136+O136</f>
        <v>-0.00142857142856201</v>
      </c>
    </row>
    <row r="137" s="29" customFormat="true" ht="23.25" hidden="false" customHeight="true" outlineLevel="0" collapsed="false">
      <c r="A137" s="18" t="n">
        <v>43547</v>
      </c>
      <c r="B137" s="19"/>
      <c r="C137" s="20" t="s">
        <v>221</v>
      </c>
      <c r="D137" s="20"/>
      <c r="E137" s="20"/>
      <c r="F137" s="21"/>
      <c r="G137" s="44" t="s">
        <v>432</v>
      </c>
      <c r="H137" s="23"/>
      <c r="I137" s="23"/>
      <c r="J137" s="23" t="n">
        <v>100</v>
      </c>
      <c r="K137" s="23"/>
      <c r="L137" s="24"/>
      <c r="M137" s="25" t="n">
        <f aca="false">SUM(H137:J137,K137/1.12)</f>
        <v>100</v>
      </c>
      <c r="N137" s="25" t="n">
        <f aca="false">K137/1.12*0.12</f>
        <v>0</v>
      </c>
      <c r="O137" s="25" t="n">
        <f aca="false">-SUM(I137:J137,K137/1.12)*L137</f>
        <v>-0</v>
      </c>
      <c r="P137" s="25" t="n">
        <v>100</v>
      </c>
      <c r="Q137" s="26"/>
      <c r="R137" s="26"/>
      <c r="S137" s="27"/>
      <c r="T137" s="27"/>
      <c r="U137" s="27"/>
      <c r="V137" s="27"/>
      <c r="W137" s="27"/>
      <c r="X137" s="26"/>
      <c r="Y137" s="26"/>
      <c r="Z137" s="26"/>
      <c r="AA137" s="26"/>
      <c r="AB137" s="27"/>
      <c r="AC137" s="27"/>
      <c r="AD137" s="26"/>
      <c r="AE137" s="26"/>
      <c r="AF137" s="25" t="n">
        <f aca="false">-SUM(N137:AE137)</f>
        <v>-100</v>
      </c>
      <c r="AG137" s="28" t="n">
        <f aca="false">SUM(H137:K137)+AF137+O137</f>
        <v>0</v>
      </c>
    </row>
    <row r="138" s="29" customFormat="true" ht="23.25" hidden="false" customHeight="true" outlineLevel="0" collapsed="false">
      <c r="A138" s="18" t="n">
        <v>43547</v>
      </c>
      <c r="B138" s="19"/>
      <c r="C138" s="20" t="s">
        <v>278</v>
      </c>
      <c r="D138" s="20"/>
      <c r="E138" s="20"/>
      <c r="F138" s="21"/>
      <c r="G138" s="44" t="s">
        <v>177</v>
      </c>
      <c r="H138" s="23" t="n">
        <v>537</v>
      </c>
      <c r="I138" s="23"/>
      <c r="J138" s="23"/>
      <c r="K138" s="23"/>
      <c r="L138" s="24"/>
      <c r="M138" s="25" t="n">
        <f aca="false">SUM(H138:J138,K138/1.12)</f>
        <v>537</v>
      </c>
      <c r="N138" s="25" t="n">
        <f aca="false">K138/1.12*0.12</f>
        <v>0</v>
      </c>
      <c r="O138" s="25" t="n">
        <f aca="false">-SUM(I138:J138,K138/1.12)*L138</f>
        <v>-0</v>
      </c>
      <c r="P138" s="25"/>
      <c r="Q138" s="26"/>
      <c r="R138" s="26"/>
      <c r="S138" s="27"/>
      <c r="T138" s="27"/>
      <c r="U138" s="27"/>
      <c r="V138" s="27"/>
      <c r="W138" s="27"/>
      <c r="X138" s="26"/>
      <c r="Y138" s="26"/>
      <c r="Z138" s="26"/>
      <c r="AA138" s="26"/>
      <c r="AB138" s="27" t="n">
        <v>537</v>
      </c>
      <c r="AC138" s="27"/>
      <c r="AD138" s="26"/>
      <c r="AE138" s="26"/>
      <c r="AF138" s="25" t="n">
        <f aca="false">-SUM(N138:AE138)</f>
        <v>-537</v>
      </c>
      <c r="AG138" s="28" t="n">
        <f aca="false">SUM(H138:K138)+AF138+O138</f>
        <v>0</v>
      </c>
    </row>
    <row r="139" s="29" customFormat="true" ht="23.25" hidden="false" customHeight="true" outlineLevel="0" collapsed="false">
      <c r="A139" s="18" t="n">
        <v>43547</v>
      </c>
      <c r="B139" s="19"/>
      <c r="C139" s="20" t="s">
        <v>58</v>
      </c>
      <c r="D139" s="20"/>
      <c r="E139" s="20"/>
      <c r="F139" s="21"/>
      <c r="G139" s="44" t="s">
        <v>433</v>
      </c>
      <c r="H139" s="23" t="n">
        <v>50</v>
      </c>
      <c r="I139" s="23"/>
      <c r="J139" s="23"/>
      <c r="K139" s="23"/>
      <c r="L139" s="24"/>
      <c r="M139" s="25" t="n">
        <f aca="false">SUM(H139:J139,K139/1.12)</f>
        <v>50</v>
      </c>
      <c r="N139" s="25" t="n">
        <f aca="false">K139/1.12*0.12</f>
        <v>0</v>
      </c>
      <c r="O139" s="25" t="n">
        <f aca="false">-SUM(I139:J139,K139/1.12)*L139</f>
        <v>-0</v>
      </c>
      <c r="P139" s="25"/>
      <c r="Q139" s="26"/>
      <c r="R139" s="26"/>
      <c r="S139" s="27"/>
      <c r="T139" s="27"/>
      <c r="U139" s="27"/>
      <c r="V139" s="27"/>
      <c r="W139" s="27"/>
      <c r="X139" s="26"/>
      <c r="Y139" s="26"/>
      <c r="Z139" s="26"/>
      <c r="AA139" s="26" t="n">
        <v>50</v>
      </c>
      <c r="AB139" s="27"/>
      <c r="AC139" s="27"/>
      <c r="AD139" s="26"/>
      <c r="AE139" s="26"/>
      <c r="AF139" s="25" t="n">
        <f aca="false">-SUM(N139:AE139)</f>
        <v>-50</v>
      </c>
      <c r="AG139" s="28" t="n">
        <f aca="false">SUM(H139:K139)+AF139+O139</f>
        <v>0</v>
      </c>
    </row>
    <row r="140" s="29" customFormat="true" ht="23.25" hidden="false" customHeight="true" outlineLevel="0" collapsed="false">
      <c r="A140" s="18" t="n">
        <v>43549</v>
      </c>
      <c r="B140" s="19"/>
      <c r="C140" s="20" t="s">
        <v>41</v>
      </c>
      <c r="D140" s="20" t="s">
        <v>42</v>
      </c>
      <c r="E140" s="20" t="s">
        <v>43</v>
      </c>
      <c r="F140" s="21" t="n">
        <v>198264</v>
      </c>
      <c r="G140" s="44" t="s">
        <v>44</v>
      </c>
      <c r="H140" s="23"/>
      <c r="I140" s="23"/>
      <c r="J140" s="23"/>
      <c r="K140" s="23" t="n">
        <v>180</v>
      </c>
      <c r="L140" s="24"/>
      <c r="M140" s="25" t="n">
        <f aca="false">SUM(H140:J140,K140/1.12)</f>
        <v>160.714285714286</v>
      </c>
      <c r="N140" s="25" t="n">
        <f aca="false">K140/1.12*0.12</f>
        <v>19.2857142857143</v>
      </c>
      <c r="O140" s="25" t="n">
        <f aca="false">-SUM(I140:J140,K140/1.12)*L140</f>
        <v>-0</v>
      </c>
      <c r="P140" s="25"/>
      <c r="Q140" s="26" t="n">
        <v>160.71</v>
      </c>
      <c r="R140" s="26"/>
      <c r="S140" s="27"/>
      <c r="T140" s="27"/>
      <c r="U140" s="27"/>
      <c r="V140" s="27"/>
      <c r="W140" s="27"/>
      <c r="X140" s="26"/>
      <c r="Y140" s="26"/>
      <c r="Z140" s="26"/>
      <c r="AA140" s="26"/>
      <c r="AB140" s="27"/>
      <c r="AC140" s="27"/>
      <c r="AD140" s="26"/>
      <c r="AE140" s="26"/>
      <c r="AF140" s="25" t="n">
        <f aca="false">-SUM(N140:AE140)</f>
        <v>-179.995714285714</v>
      </c>
      <c r="AG140" s="28" t="n">
        <f aca="false">SUM(H140:K140)+AF140+O140</f>
        <v>0.00428571428571445</v>
      </c>
    </row>
    <row r="141" s="29" customFormat="true" ht="23.25" hidden="false" customHeight="true" outlineLevel="0" collapsed="false">
      <c r="A141" s="18" t="n">
        <v>43549</v>
      </c>
      <c r="B141" s="19"/>
      <c r="C141" s="20" t="s">
        <v>50</v>
      </c>
      <c r="D141" s="20" t="s">
        <v>51</v>
      </c>
      <c r="E141" s="20" t="s">
        <v>47</v>
      </c>
      <c r="F141" s="21" t="n">
        <v>56290</v>
      </c>
      <c r="G141" s="44" t="s">
        <v>434</v>
      </c>
      <c r="H141" s="23"/>
      <c r="I141" s="23"/>
      <c r="J141" s="23"/>
      <c r="K141" s="23" t="n">
        <v>1307.1</v>
      </c>
      <c r="L141" s="24"/>
      <c r="M141" s="25" t="n">
        <f aca="false">SUM(H141:J141,K141/1.12)</f>
        <v>1167.05357142857</v>
      </c>
      <c r="N141" s="25" t="n">
        <f aca="false">K141/1.12*0.12</f>
        <v>140.046428571429</v>
      </c>
      <c r="O141" s="25" t="n">
        <f aca="false">-SUM(I141:J141,K141/1.12)*L141</f>
        <v>-0</v>
      </c>
      <c r="P141" s="25" t="n">
        <v>1167.05</v>
      </c>
      <c r="Q141" s="26"/>
      <c r="R141" s="26"/>
      <c r="S141" s="27"/>
      <c r="T141" s="27"/>
      <c r="U141" s="27"/>
      <c r="V141" s="27"/>
      <c r="W141" s="27"/>
      <c r="X141" s="26"/>
      <c r="Y141" s="26"/>
      <c r="Z141" s="26"/>
      <c r="AA141" s="26"/>
      <c r="AB141" s="27"/>
      <c r="AC141" s="27"/>
      <c r="AD141" s="26"/>
      <c r="AE141" s="26"/>
      <c r="AF141" s="25" t="n">
        <f aca="false">-SUM(N141:AE141)</f>
        <v>-1307.09642857143</v>
      </c>
      <c r="AG141" s="28" t="n">
        <f aca="false">SUM(H141:K141)+AF141+O141</f>
        <v>0.0035714285713766</v>
      </c>
    </row>
    <row r="142" s="29" customFormat="true" ht="23.25" hidden="false" customHeight="true" outlineLevel="0" collapsed="false">
      <c r="A142" s="18" t="n">
        <v>43549</v>
      </c>
      <c r="B142" s="19"/>
      <c r="C142" s="20" t="s">
        <v>425</v>
      </c>
      <c r="D142" s="20"/>
      <c r="E142" s="20"/>
      <c r="F142" s="21"/>
      <c r="G142" s="44" t="s">
        <v>435</v>
      </c>
      <c r="H142" s="23" t="n">
        <v>537</v>
      </c>
      <c r="I142" s="23"/>
      <c r="J142" s="23"/>
      <c r="K142" s="23"/>
      <c r="L142" s="24"/>
      <c r="M142" s="25" t="n">
        <f aca="false">SUM(H142:J142,K142/1.12)</f>
        <v>537</v>
      </c>
      <c r="N142" s="25" t="n">
        <f aca="false">K142/1.12*0.12</f>
        <v>0</v>
      </c>
      <c r="O142" s="25" t="n">
        <f aca="false">-SUM(I142:J142,K142/1.12)*L142</f>
        <v>-0</v>
      </c>
      <c r="P142" s="25"/>
      <c r="Q142" s="26"/>
      <c r="R142" s="26"/>
      <c r="S142" s="27"/>
      <c r="T142" s="27"/>
      <c r="U142" s="27"/>
      <c r="V142" s="27"/>
      <c r="W142" s="27"/>
      <c r="X142" s="26"/>
      <c r="Y142" s="26"/>
      <c r="Z142" s="26"/>
      <c r="AA142" s="26"/>
      <c r="AB142" s="27" t="n">
        <v>537</v>
      </c>
      <c r="AC142" s="27"/>
      <c r="AD142" s="26"/>
      <c r="AE142" s="26"/>
      <c r="AF142" s="25" t="n">
        <f aca="false">-SUM(N142:AE142)</f>
        <v>-537</v>
      </c>
      <c r="AG142" s="28" t="n">
        <f aca="false">SUM(H142:K142)+AF142+O142</f>
        <v>0</v>
      </c>
    </row>
    <row r="143" s="41" customFormat="true" ht="23.25" hidden="false" customHeight="true" outlineLevel="0" collapsed="false">
      <c r="A143" s="30" t="n">
        <v>43550</v>
      </c>
      <c r="B143" s="31"/>
      <c r="C143" s="32" t="s">
        <v>41</v>
      </c>
      <c r="D143" s="32" t="s">
        <v>42</v>
      </c>
      <c r="E143" s="32" t="s">
        <v>43</v>
      </c>
      <c r="F143" s="33" t="n">
        <v>101393</v>
      </c>
      <c r="G143" s="34" t="s">
        <v>44</v>
      </c>
      <c r="H143" s="35"/>
      <c r="I143" s="35"/>
      <c r="J143" s="35"/>
      <c r="K143" s="35" t="n">
        <v>180</v>
      </c>
      <c r="L143" s="36"/>
      <c r="M143" s="37" t="n">
        <f aca="false">SUM(H143:J143,K143/1.12)</f>
        <v>160.714285714286</v>
      </c>
      <c r="N143" s="37" t="n">
        <f aca="false">K143/1.12*0.12</f>
        <v>19.2857142857143</v>
      </c>
      <c r="O143" s="37" t="n">
        <f aca="false">-SUM(I143:J143,K143/1.12)*L143</f>
        <v>-0</v>
      </c>
      <c r="P143" s="37"/>
      <c r="Q143" s="38" t="n">
        <v>160.71</v>
      </c>
      <c r="R143" s="38"/>
      <c r="S143" s="39"/>
      <c r="T143" s="39"/>
      <c r="U143" s="39"/>
      <c r="V143" s="39"/>
      <c r="W143" s="39"/>
      <c r="X143" s="38"/>
      <c r="Y143" s="38"/>
      <c r="Z143" s="38"/>
      <c r="AA143" s="38"/>
      <c r="AB143" s="39"/>
      <c r="AC143" s="39"/>
      <c r="AD143" s="38"/>
      <c r="AE143" s="38"/>
      <c r="AF143" s="37" t="n">
        <f aca="false">-SUM(N143:AE143)</f>
        <v>-179.995714285714</v>
      </c>
      <c r="AG143" s="40" t="n">
        <f aca="false">SUM(H143:K143)+AF143+O143</f>
        <v>0.00428571428571445</v>
      </c>
    </row>
    <row r="144" s="29" customFormat="true" ht="23.25" hidden="false" customHeight="true" outlineLevel="0" collapsed="false">
      <c r="A144" s="18" t="n">
        <v>43550</v>
      </c>
      <c r="B144" s="19"/>
      <c r="C144" s="20" t="s">
        <v>37</v>
      </c>
      <c r="D144" s="20" t="s">
        <v>38</v>
      </c>
      <c r="E144" s="20" t="s">
        <v>39</v>
      </c>
      <c r="F144" s="21" t="n">
        <v>34664</v>
      </c>
      <c r="G144" s="44" t="s">
        <v>436</v>
      </c>
      <c r="H144" s="23"/>
      <c r="I144" s="23"/>
      <c r="J144" s="23"/>
      <c r="K144" s="23" t="n">
        <v>230</v>
      </c>
      <c r="L144" s="24"/>
      <c r="M144" s="25" t="n">
        <f aca="false">SUM(H144:J144,K144/1.12)</f>
        <v>205.357142857143</v>
      </c>
      <c r="N144" s="25" t="n">
        <f aca="false">K144/1.12*0.12</f>
        <v>24.6428571428571</v>
      </c>
      <c r="O144" s="25" t="n">
        <f aca="false">-SUM(I144:J144,K144/1.12)*L144</f>
        <v>-0</v>
      </c>
      <c r="P144" s="25" t="n">
        <v>205.36</v>
      </c>
      <c r="Q144" s="26"/>
      <c r="R144" s="26"/>
      <c r="S144" s="27"/>
      <c r="T144" s="27"/>
      <c r="U144" s="27"/>
      <c r="V144" s="27"/>
      <c r="W144" s="27"/>
      <c r="X144" s="26"/>
      <c r="Y144" s="26"/>
      <c r="Z144" s="26"/>
      <c r="AA144" s="26"/>
      <c r="AB144" s="27"/>
      <c r="AC144" s="27"/>
      <c r="AD144" s="26"/>
      <c r="AE144" s="26"/>
      <c r="AF144" s="25" t="n">
        <f aca="false">-SUM(N144:AE144)</f>
        <v>-230.002857142857</v>
      </c>
      <c r="AG144" s="28" t="n">
        <f aca="false">SUM(H144:K144)+AF144+O144</f>
        <v>-0.00285714285715244</v>
      </c>
    </row>
    <row r="145" s="29" customFormat="true" ht="23.25" hidden="false" customHeight="true" outlineLevel="0" collapsed="false">
      <c r="A145" s="18" t="n">
        <v>43550</v>
      </c>
      <c r="B145" s="19"/>
      <c r="C145" s="20" t="s">
        <v>74</v>
      </c>
      <c r="D145" s="20"/>
      <c r="E145" s="20"/>
      <c r="F145" s="21"/>
      <c r="G145" s="44" t="s">
        <v>75</v>
      </c>
      <c r="H145" s="23"/>
      <c r="I145" s="23"/>
      <c r="J145" s="23" t="n">
        <v>1123</v>
      </c>
      <c r="K145" s="23"/>
      <c r="L145" s="24"/>
      <c r="M145" s="25" t="n">
        <f aca="false">SUM(H145:J145,K145/1.12)</f>
        <v>1123</v>
      </c>
      <c r="N145" s="25" t="n">
        <f aca="false">K145/1.12*0.12</f>
        <v>0</v>
      </c>
      <c r="O145" s="25" t="n">
        <f aca="false">-SUM(I145:J145,K145/1.12)*L145</f>
        <v>-0</v>
      </c>
      <c r="P145" s="25" t="n">
        <v>1123</v>
      </c>
      <c r="Q145" s="26"/>
      <c r="R145" s="26"/>
      <c r="S145" s="27"/>
      <c r="T145" s="27"/>
      <c r="U145" s="27"/>
      <c r="V145" s="27"/>
      <c r="W145" s="27"/>
      <c r="X145" s="26"/>
      <c r="Y145" s="26"/>
      <c r="Z145" s="26"/>
      <c r="AA145" s="26"/>
      <c r="AB145" s="27"/>
      <c r="AC145" s="27"/>
      <c r="AD145" s="26"/>
      <c r="AE145" s="26"/>
      <c r="AF145" s="25" t="n">
        <f aca="false">-SUM(N145:AE145)</f>
        <v>-1123</v>
      </c>
      <c r="AG145" s="28" t="n">
        <f aca="false">SUM(H145:K145)+AF145+O145</f>
        <v>0</v>
      </c>
    </row>
    <row r="146" s="29" customFormat="true" ht="23.25" hidden="false" customHeight="true" outlineLevel="0" collapsed="false">
      <c r="A146" s="18" t="n">
        <v>43550</v>
      </c>
      <c r="B146" s="19"/>
      <c r="C146" s="20" t="s">
        <v>58</v>
      </c>
      <c r="D146" s="20"/>
      <c r="E146" s="20"/>
      <c r="F146" s="21"/>
      <c r="G146" s="44" t="s">
        <v>437</v>
      </c>
      <c r="H146" s="23" t="n">
        <v>100</v>
      </c>
      <c r="I146" s="23"/>
      <c r="J146" s="23"/>
      <c r="K146" s="23"/>
      <c r="L146" s="24"/>
      <c r="M146" s="25" t="n">
        <f aca="false">SUM(H146:J146,K146/1.12)</f>
        <v>100</v>
      </c>
      <c r="N146" s="25" t="n">
        <f aca="false">K146/1.12*0.12</f>
        <v>0</v>
      </c>
      <c r="O146" s="25" t="n">
        <f aca="false">-SUM(I146:J146,K146/1.12)*L146</f>
        <v>-0</v>
      </c>
      <c r="P146" s="25"/>
      <c r="Q146" s="26"/>
      <c r="R146" s="26"/>
      <c r="S146" s="27"/>
      <c r="T146" s="27"/>
      <c r="U146" s="27"/>
      <c r="V146" s="27"/>
      <c r="W146" s="27"/>
      <c r="X146" s="26"/>
      <c r="Y146" s="26"/>
      <c r="Z146" s="26"/>
      <c r="AA146" s="26" t="n">
        <v>100</v>
      </c>
      <c r="AB146" s="27"/>
      <c r="AC146" s="27"/>
      <c r="AD146" s="26"/>
      <c r="AE146" s="26"/>
      <c r="AF146" s="25" t="n">
        <f aca="false">-SUM(N146:AE146)</f>
        <v>-100</v>
      </c>
      <c r="AG146" s="28" t="n">
        <f aca="false">SUM(H146:K146)+AF146+O146</f>
        <v>0</v>
      </c>
    </row>
    <row r="147" s="29" customFormat="true" ht="23.25" hidden="false" customHeight="true" outlineLevel="0" collapsed="false">
      <c r="A147" s="18" t="n">
        <v>43550</v>
      </c>
      <c r="B147" s="19"/>
      <c r="C147" s="20" t="s">
        <v>438</v>
      </c>
      <c r="D147" s="20" t="s">
        <v>337</v>
      </c>
      <c r="E147" s="20" t="s">
        <v>47</v>
      </c>
      <c r="F147" s="21" t="n">
        <v>504252</v>
      </c>
      <c r="G147" s="44" t="s">
        <v>439</v>
      </c>
      <c r="H147" s="23"/>
      <c r="I147" s="23"/>
      <c r="J147" s="23"/>
      <c r="K147" s="23" t="n">
        <v>349.25</v>
      </c>
      <c r="L147" s="24"/>
      <c r="M147" s="25" t="n">
        <f aca="false">SUM(H147:J147,K147/1.12)</f>
        <v>311.830357142857</v>
      </c>
      <c r="N147" s="25" t="n">
        <f aca="false">K147/1.12*0.12</f>
        <v>37.4196428571429</v>
      </c>
      <c r="O147" s="25" t="n">
        <f aca="false">-SUM(I147:J147,K147/1.12)*L147</f>
        <v>-0</v>
      </c>
      <c r="P147" s="25"/>
      <c r="Q147" s="26"/>
      <c r="R147" s="26"/>
      <c r="S147" s="27"/>
      <c r="T147" s="27"/>
      <c r="U147" s="27"/>
      <c r="V147" s="27"/>
      <c r="W147" s="27"/>
      <c r="X147" s="26"/>
      <c r="Y147" s="26" t="n">
        <v>311.83</v>
      </c>
      <c r="Z147" s="26"/>
      <c r="AA147" s="26"/>
      <c r="AB147" s="27"/>
      <c r="AC147" s="27"/>
      <c r="AD147" s="26"/>
      <c r="AE147" s="26"/>
      <c r="AF147" s="25" t="n">
        <f aca="false">-SUM(N147:AE147)</f>
        <v>-349.249642857143</v>
      </c>
      <c r="AG147" s="28" t="n">
        <f aca="false">SUM(H147:K147)+AF147+O147</f>
        <v>0.000357142857183135</v>
      </c>
    </row>
    <row r="148" s="29" customFormat="true" ht="23.25" hidden="false" customHeight="true" outlineLevel="0" collapsed="false">
      <c r="A148" s="18" t="n">
        <v>43550</v>
      </c>
      <c r="B148" s="19"/>
      <c r="C148" s="20" t="s">
        <v>54</v>
      </c>
      <c r="D148" s="20" t="s">
        <v>55</v>
      </c>
      <c r="E148" s="20" t="s">
        <v>56</v>
      </c>
      <c r="F148" s="21" t="n">
        <v>3033</v>
      </c>
      <c r="G148" s="44" t="s">
        <v>248</v>
      </c>
      <c r="H148" s="23"/>
      <c r="I148" s="23"/>
      <c r="J148" s="23" t="n">
        <v>850</v>
      </c>
      <c r="K148" s="23"/>
      <c r="L148" s="24"/>
      <c r="M148" s="25" t="n">
        <f aca="false">SUM(H148:J148,K148/1.12)</f>
        <v>850</v>
      </c>
      <c r="N148" s="25" t="n">
        <f aca="false">K148/1.12*0.12</f>
        <v>0</v>
      </c>
      <c r="O148" s="25" t="n">
        <f aca="false">-SUM(I148:J148,K148/1.12)*L148</f>
        <v>-0</v>
      </c>
      <c r="P148" s="25" t="n">
        <v>850</v>
      </c>
      <c r="Q148" s="26"/>
      <c r="R148" s="26"/>
      <c r="S148" s="27"/>
      <c r="T148" s="27"/>
      <c r="U148" s="27"/>
      <c r="V148" s="27"/>
      <c r="W148" s="27"/>
      <c r="X148" s="26"/>
      <c r="Y148" s="26"/>
      <c r="Z148" s="26"/>
      <c r="AA148" s="26"/>
      <c r="AB148" s="27"/>
      <c r="AC148" s="27"/>
      <c r="AD148" s="26"/>
      <c r="AE148" s="26"/>
      <c r="AF148" s="25" t="n">
        <f aca="false">-SUM(N148:AE148)</f>
        <v>-850</v>
      </c>
      <c r="AG148" s="28" t="n">
        <f aca="false">SUM(H148:K148)+AF148+O148</f>
        <v>0</v>
      </c>
    </row>
    <row r="149" s="29" customFormat="true" ht="23.25" hidden="false" customHeight="true" outlineLevel="0" collapsed="false">
      <c r="A149" s="18" t="n">
        <v>43551</v>
      </c>
      <c r="B149" s="19"/>
      <c r="C149" s="20" t="s">
        <v>41</v>
      </c>
      <c r="D149" s="20" t="s">
        <v>42</v>
      </c>
      <c r="E149" s="20" t="s">
        <v>43</v>
      </c>
      <c r="F149" s="21" t="n">
        <v>54238</v>
      </c>
      <c r="G149" s="44" t="s">
        <v>44</v>
      </c>
      <c r="H149" s="23"/>
      <c r="I149" s="23"/>
      <c r="J149" s="23"/>
      <c r="K149" s="23" t="n">
        <v>180</v>
      </c>
      <c r="L149" s="24"/>
      <c r="M149" s="25" t="n">
        <f aca="false">SUM(H149:J149,K149/1.12)</f>
        <v>160.714285714286</v>
      </c>
      <c r="N149" s="25" t="n">
        <f aca="false">K149/1.12*0.12</f>
        <v>19.2857142857143</v>
      </c>
      <c r="O149" s="25" t="n">
        <f aca="false">-SUM(I149:J149,K149/1.12)*L149</f>
        <v>-0</v>
      </c>
      <c r="P149" s="25"/>
      <c r="Q149" s="26" t="n">
        <v>160.71</v>
      </c>
      <c r="R149" s="26"/>
      <c r="S149" s="27"/>
      <c r="T149" s="27"/>
      <c r="U149" s="27"/>
      <c r="V149" s="27"/>
      <c r="W149" s="27"/>
      <c r="X149" s="26"/>
      <c r="Y149" s="26"/>
      <c r="Z149" s="26"/>
      <c r="AA149" s="26"/>
      <c r="AB149" s="27"/>
      <c r="AC149" s="27"/>
      <c r="AD149" s="26"/>
      <c r="AE149" s="26"/>
      <c r="AF149" s="25" t="n">
        <f aca="false">-SUM(N149:AE149)</f>
        <v>-179.995714285714</v>
      </c>
      <c r="AG149" s="28" t="n">
        <f aca="false">SUM(H149:K149)+AF149+O149</f>
        <v>0.00428571428571445</v>
      </c>
    </row>
    <row r="150" s="29" customFormat="true" ht="23.25" hidden="false" customHeight="true" outlineLevel="0" collapsed="false">
      <c r="A150" s="18" t="n">
        <v>43552</v>
      </c>
      <c r="B150" s="19"/>
      <c r="C150" s="20" t="s">
        <v>41</v>
      </c>
      <c r="D150" s="20" t="s">
        <v>42</v>
      </c>
      <c r="E150" s="20" t="s">
        <v>43</v>
      </c>
      <c r="F150" s="21" t="n">
        <v>54286</v>
      </c>
      <c r="G150" s="44" t="s">
        <v>44</v>
      </c>
      <c r="H150" s="23"/>
      <c r="I150" s="23"/>
      <c r="J150" s="23"/>
      <c r="K150" s="23" t="n">
        <v>180</v>
      </c>
      <c r="L150" s="24"/>
      <c r="M150" s="25" t="n">
        <f aca="false">SUM(H150:J150,K150/1.12)</f>
        <v>160.714285714286</v>
      </c>
      <c r="N150" s="25" t="n">
        <f aca="false">K150/1.12*0.12</f>
        <v>19.2857142857143</v>
      </c>
      <c r="O150" s="25" t="n">
        <f aca="false">-SUM(I150:J150,K150/1.12)*L150</f>
        <v>-0</v>
      </c>
      <c r="P150" s="25"/>
      <c r="Q150" s="26" t="n">
        <v>160.71</v>
      </c>
      <c r="R150" s="26"/>
      <c r="S150" s="27"/>
      <c r="T150" s="27"/>
      <c r="U150" s="27"/>
      <c r="V150" s="27"/>
      <c r="W150" s="27"/>
      <c r="X150" s="26"/>
      <c r="Y150" s="26"/>
      <c r="Z150" s="26"/>
      <c r="AA150" s="26"/>
      <c r="AB150" s="27"/>
      <c r="AC150" s="27"/>
      <c r="AD150" s="26"/>
      <c r="AE150" s="26"/>
      <c r="AF150" s="25" t="n">
        <f aca="false">-SUM(N150:AE150)</f>
        <v>-179.995714285714</v>
      </c>
      <c r="AG150" s="28" t="n">
        <f aca="false">SUM(H150:K150)+AF150+O150</f>
        <v>0.00428571428571445</v>
      </c>
    </row>
    <row r="151" s="29" customFormat="true" ht="23.25" hidden="false" customHeight="true" outlineLevel="0" collapsed="false">
      <c r="A151" s="18" t="n">
        <v>43552</v>
      </c>
      <c r="B151" s="19"/>
      <c r="C151" s="20" t="s">
        <v>45</v>
      </c>
      <c r="D151" s="20" t="s">
        <v>46</v>
      </c>
      <c r="E151" s="20" t="s">
        <v>47</v>
      </c>
      <c r="F151" s="21" t="n">
        <v>140988</v>
      </c>
      <c r="G151" s="44" t="s">
        <v>440</v>
      </c>
      <c r="H151" s="23"/>
      <c r="I151" s="23"/>
      <c r="J151" s="23"/>
      <c r="K151" s="23" t="n">
        <f aca="false">628.62+75.43</f>
        <v>704.05</v>
      </c>
      <c r="L151" s="24"/>
      <c r="M151" s="25" t="n">
        <f aca="false">SUM(H151:J151,K151/1.12)</f>
        <v>628.616071428571</v>
      </c>
      <c r="N151" s="25" t="n">
        <f aca="false">K151/1.12*0.12</f>
        <v>75.4339285714286</v>
      </c>
      <c r="O151" s="25" t="n">
        <f aca="false">-SUM(I151:J151,K151/1.12)*L151</f>
        <v>-0</v>
      </c>
      <c r="P151" s="25" t="n">
        <v>628.62</v>
      </c>
      <c r="Q151" s="26"/>
      <c r="R151" s="26"/>
      <c r="S151" s="27"/>
      <c r="T151" s="27"/>
      <c r="U151" s="27"/>
      <c r="V151" s="27"/>
      <c r="W151" s="27"/>
      <c r="X151" s="26"/>
      <c r="Y151" s="26"/>
      <c r="Z151" s="26"/>
      <c r="AA151" s="26"/>
      <c r="AB151" s="27"/>
      <c r="AC151" s="27"/>
      <c r="AD151" s="26"/>
      <c r="AE151" s="26"/>
      <c r="AF151" s="25" t="n">
        <f aca="false">-SUM(N151:AE151)</f>
        <v>-704.053928571429</v>
      </c>
      <c r="AG151" s="28" t="n">
        <f aca="false">SUM(H151:K151)+AF151+O151</f>
        <v>-0.00392857142855974</v>
      </c>
    </row>
    <row r="152" s="29" customFormat="true" ht="23.25" hidden="false" customHeight="true" outlineLevel="0" collapsed="false">
      <c r="A152" s="18" t="n">
        <v>43552</v>
      </c>
      <c r="B152" s="19"/>
      <c r="C152" s="20" t="s">
        <v>45</v>
      </c>
      <c r="D152" s="20" t="s">
        <v>46</v>
      </c>
      <c r="E152" s="20" t="s">
        <v>47</v>
      </c>
      <c r="F152" s="21" t="n">
        <v>140988</v>
      </c>
      <c r="G152" s="44" t="s">
        <v>204</v>
      </c>
      <c r="H152" s="23"/>
      <c r="I152" s="23"/>
      <c r="J152" s="23" t="n">
        <v>179.85</v>
      </c>
      <c r="K152" s="23"/>
      <c r="L152" s="24"/>
      <c r="M152" s="25" t="n">
        <f aca="false">SUM(H152:J152,K152/1.12)</f>
        <v>179.85</v>
      </c>
      <c r="N152" s="25" t="n">
        <f aca="false">K152/1.12*0.12</f>
        <v>0</v>
      </c>
      <c r="O152" s="25" t="n">
        <f aca="false">-SUM(I152:J152,K152/1.12)*L152</f>
        <v>-0</v>
      </c>
      <c r="P152" s="25" t="n">
        <v>179.85</v>
      </c>
      <c r="Q152" s="26"/>
      <c r="R152" s="26"/>
      <c r="S152" s="27"/>
      <c r="T152" s="27"/>
      <c r="U152" s="27"/>
      <c r="V152" s="27"/>
      <c r="W152" s="27"/>
      <c r="X152" s="26"/>
      <c r="Y152" s="26"/>
      <c r="Z152" s="26"/>
      <c r="AA152" s="26"/>
      <c r="AB152" s="27"/>
      <c r="AC152" s="27"/>
      <c r="AD152" s="26"/>
      <c r="AE152" s="26"/>
      <c r="AF152" s="25" t="n">
        <f aca="false">-SUM(N152:AE152)</f>
        <v>-179.85</v>
      </c>
      <c r="AG152" s="28" t="n">
        <f aca="false">SUM(H152:K152)+AF152+O152</f>
        <v>0</v>
      </c>
    </row>
    <row r="153" s="29" customFormat="true" ht="23.25" hidden="false" customHeight="true" outlineLevel="0" collapsed="false">
      <c r="A153" s="18" t="n">
        <v>43552</v>
      </c>
      <c r="B153" s="19"/>
      <c r="C153" s="20" t="s">
        <v>441</v>
      </c>
      <c r="D153" s="20" t="s">
        <v>442</v>
      </c>
      <c r="E153" s="20" t="s">
        <v>443</v>
      </c>
      <c r="F153" s="21" t="n">
        <v>43988</v>
      </c>
      <c r="G153" s="44" t="s">
        <v>444</v>
      </c>
      <c r="H153" s="23"/>
      <c r="I153" s="23"/>
      <c r="J153" s="23"/>
      <c r="K153" s="23" t="n">
        <v>85</v>
      </c>
      <c r="L153" s="24"/>
      <c r="M153" s="25" t="n">
        <f aca="false">SUM(H153:J153,K153/1.12)</f>
        <v>75.8928571428571</v>
      </c>
      <c r="N153" s="25" t="n">
        <f aca="false">K153/1.12*0.12</f>
        <v>9.10714285714286</v>
      </c>
      <c r="O153" s="25" t="n">
        <f aca="false">-SUM(I153:J153,K153/1.12)*L153</f>
        <v>-0</v>
      </c>
      <c r="P153" s="25"/>
      <c r="Q153" s="26"/>
      <c r="R153" s="26"/>
      <c r="S153" s="27"/>
      <c r="T153" s="27"/>
      <c r="U153" s="27"/>
      <c r="V153" s="27" t="n">
        <v>75.89</v>
      </c>
      <c r="W153" s="27"/>
      <c r="X153" s="26"/>
      <c r="Y153" s="26"/>
      <c r="Z153" s="26"/>
      <c r="AA153" s="26"/>
      <c r="AB153" s="27"/>
      <c r="AC153" s="27"/>
      <c r="AD153" s="26"/>
      <c r="AE153" s="26"/>
      <c r="AF153" s="25" t="n">
        <f aca="false">-SUM(N153:AE153)</f>
        <v>-84.9971428571429</v>
      </c>
      <c r="AG153" s="28" t="n">
        <f aca="false">SUM(H153:K153)+AF153+O153</f>
        <v>0.00285714285713823</v>
      </c>
    </row>
    <row r="154" s="29" customFormat="true" ht="23.25" hidden="false" customHeight="true" outlineLevel="0" collapsed="false">
      <c r="A154" s="18" t="n">
        <v>43552</v>
      </c>
      <c r="B154" s="19"/>
      <c r="C154" s="20" t="s">
        <v>45</v>
      </c>
      <c r="D154" s="20" t="s">
        <v>46</v>
      </c>
      <c r="E154" s="20" t="s">
        <v>47</v>
      </c>
      <c r="F154" s="21" t="n">
        <v>174192</v>
      </c>
      <c r="G154" s="44" t="s">
        <v>381</v>
      </c>
      <c r="H154" s="23"/>
      <c r="I154" s="23"/>
      <c r="J154" s="23"/>
      <c r="K154" s="23" t="n">
        <v>322.5</v>
      </c>
      <c r="L154" s="24"/>
      <c r="M154" s="25" t="n">
        <f aca="false">SUM(H154:J154,K154/1.12)</f>
        <v>287.946428571429</v>
      </c>
      <c r="N154" s="25" t="n">
        <f aca="false">K154/1.12*0.12</f>
        <v>34.5535714285714</v>
      </c>
      <c r="O154" s="25" t="n">
        <f aca="false">-SUM(I154:J154,K154/1.12)*L154</f>
        <v>-0</v>
      </c>
      <c r="P154" s="25" t="n">
        <v>287.95</v>
      </c>
      <c r="Q154" s="26"/>
      <c r="R154" s="26"/>
      <c r="S154" s="27"/>
      <c r="T154" s="27"/>
      <c r="U154" s="27"/>
      <c r="V154" s="27"/>
      <c r="W154" s="27"/>
      <c r="X154" s="26"/>
      <c r="Y154" s="26"/>
      <c r="Z154" s="26"/>
      <c r="AA154" s="26"/>
      <c r="AB154" s="27"/>
      <c r="AC154" s="27"/>
      <c r="AD154" s="26"/>
      <c r="AE154" s="26"/>
      <c r="AF154" s="25" t="n">
        <f aca="false">-SUM(N154:AE154)</f>
        <v>-322.503571428571</v>
      </c>
      <c r="AG154" s="28" t="n">
        <f aca="false">SUM(H154:K154)+AF154+O154</f>
        <v>-0.00357142857143344</v>
      </c>
    </row>
    <row r="155" s="29" customFormat="true" ht="23.25" hidden="false" customHeight="true" outlineLevel="0" collapsed="false">
      <c r="A155" s="18" t="n">
        <v>43552</v>
      </c>
      <c r="B155" s="19"/>
      <c r="C155" s="20" t="s">
        <v>445</v>
      </c>
      <c r="D155" s="20" t="s">
        <v>446</v>
      </c>
      <c r="E155" s="20" t="s">
        <v>47</v>
      </c>
      <c r="F155" s="21" t="n">
        <v>26647</v>
      </c>
      <c r="G155" s="44" t="s">
        <v>447</v>
      </c>
      <c r="H155" s="23"/>
      <c r="I155" s="23"/>
      <c r="J155" s="23"/>
      <c r="K155" s="23" t="n">
        <v>170</v>
      </c>
      <c r="L155" s="24"/>
      <c r="M155" s="25" t="n">
        <f aca="false">SUM(H155:J155,K155/1.12)</f>
        <v>151.785714285714</v>
      </c>
      <c r="N155" s="25" t="n">
        <f aca="false">K155/1.12*0.12</f>
        <v>18.2142857142857</v>
      </c>
      <c r="O155" s="25" t="n">
        <f aca="false">-SUM(I155:J155,K155/1.12)*L155</f>
        <v>-0</v>
      </c>
      <c r="P155" s="25"/>
      <c r="Q155" s="26"/>
      <c r="R155" s="26"/>
      <c r="S155" s="27"/>
      <c r="T155" s="27"/>
      <c r="U155" s="27"/>
      <c r="V155" s="27" t="n">
        <v>151.79</v>
      </c>
      <c r="W155" s="27"/>
      <c r="X155" s="26"/>
      <c r="Y155" s="26"/>
      <c r="Z155" s="26"/>
      <c r="AA155" s="26"/>
      <c r="AB155" s="27"/>
      <c r="AC155" s="27"/>
      <c r="AD155" s="26"/>
      <c r="AE155" s="26"/>
      <c r="AF155" s="25" t="n">
        <f aca="false">-SUM(N155:AE155)</f>
        <v>-170.004285714286</v>
      </c>
      <c r="AG155" s="28" t="n">
        <f aca="false">SUM(H155:K155)+AF155+O155</f>
        <v>-0.00428571428571445</v>
      </c>
    </row>
    <row r="156" s="29" customFormat="true" ht="23.25" hidden="false" customHeight="true" outlineLevel="0" collapsed="false">
      <c r="A156" s="18" t="n">
        <v>43552</v>
      </c>
      <c r="B156" s="19"/>
      <c r="C156" s="20" t="s">
        <v>157</v>
      </c>
      <c r="D156" s="20"/>
      <c r="E156" s="20"/>
      <c r="F156" s="21"/>
      <c r="G156" s="44" t="s">
        <v>448</v>
      </c>
      <c r="H156" s="23" t="n">
        <v>18</v>
      </c>
      <c r="I156" s="23"/>
      <c r="J156" s="23"/>
      <c r="K156" s="23"/>
      <c r="L156" s="24"/>
      <c r="M156" s="25" t="n">
        <f aca="false">SUM(H156:J156,K156/1.12)</f>
        <v>18</v>
      </c>
      <c r="N156" s="25" t="n">
        <f aca="false">K156/1.12*0.12</f>
        <v>0</v>
      </c>
      <c r="O156" s="25" t="n">
        <f aca="false">-SUM(I156:J156,K156/1.12)*L156</f>
        <v>-0</v>
      </c>
      <c r="P156" s="25"/>
      <c r="Q156" s="26"/>
      <c r="R156" s="26"/>
      <c r="S156" s="27"/>
      <c r="T156" s="27"/>
      <c r="U156" s="27"/>
      <c r="V156" s="27"/>
      <c r="W156" s="27"/>
      <c r="X156" s="26"/>
      <c r="Y156" s="26"/>
      <c r="Z156" s="26"/>
      <c r="AA156" s="26" t="n">
        <v>18</v>
      </c>
      <c r="AB156" s="27"/>
      <c r="AC156" s="27"/>
      <c r="AD156" s="26"/>
      <c r="AE156" s="26"/>
      <c r="AF156" s="25" t="n">
        <f aca="false">-SUM(N156:AE156)</f>
        <v>-18</v>
      </c>
      <c r="AG156" s="28" t="n">
        <f aca="false">SUM(H156:K156)+AF156+O156</f>
        <v>0</v>
      </c>
    </row>
    <row r="157" s="29" customFormat="true" ht="23.25" hidden="false" customHeight="true" outlineLevel="0" collapsed="false">
      <c r="A157" s="18" t="n">
        <v>43552</v>
      </c>
      <c r="B157" s="19"/>
      <c r="C157" s="20" t="s">
        <v>375</v>
      </c>
      <c r="D157" s="20" t="s">
        <v>449</v>
      </c>
      <c r="E157" s="20" t="s">
        <v>443</v>
      </c>
      <c r="F157" s="21" t="n">
        <v>163984</v>
      </c>
      <c r="G157" s="44" t="s">
        <v>450</v>
      </c>
      <c r="H157" s="23"/>
      <c r="I157" s="23"/>
      <c r="J157" s="23"/>
      <c r="K157" s="23" t="n">
        <v>150</v>
      </c>
      <c r="L157" s="24"/>
      <c r="M157" s="25" t="n">
        <f aca="false">SUM(H157:J157,K157/1.12)</f>
        <v>133.928571428571</v>
      </c>
      <c r="N157" s="25" t="n">
        <f aca="false">K157/1.12*0.12</f>
        <v>16.0714285714286</v>
      </c>
      <c r="O157" s="25" t="n">
        <f aca="false">-SUM(I157:J157,K157/1.12)*L157</f>
        <v>-0</v>
      </c>
      <c r="P157" s="25"/>
      <c r="Q157" s="26"/>
      <c r="R157" s="26"/>
      <c r="S157" s="27"/>
      <c r="T157" s="27"/>
      <c r="U157" s="27"/>
      <c r="V157" s="27"/>
      <c r="W157" s="27"/>
      <c r="X157" s="26"/>
      <c r="Y157" s="26"/>
      <c r="Z157" s="26" t="n">
        <v>133.93</v>
      </c>
      <c r="AA157" s="26"/>
      <c r="AB157" s="27"/>
      <c r="AC157" s="27"/>
      <c r="AD157" s="26"/>
      <c r="AE157" s="26"/>
      <c r="AF157" s="25" t="n">
        <f aca="false">-SUM(N157:AE157)</f>
        <v>-150.001428571429</v>
      </c>
      <c r="AG157" s="28" t="n">
        <f aca="false">SUM(H157:K157)+AF157+O157</f>
        <v>-0.00142857142856201</v>
      </c>
    </row>
    <row r="158" s="29" customFormat="true" ht="23.25" hidden="false" customHeight="true" outlineLevel="0" collapsed="false">
      <c r="A158" s="18" t="n">
        <v>43553</v>
      </c>
      <c r="B158" s="19"/>
      <c r="C158" s="20" t="s">
        <v>41</v>
      </c>
      <c r="D158" s="20" t="s">
        <v>42</v>
      </c>
      <c r="E158" s="20" t="s">
        <v>43</v>
      </c>
      <c r="F158" s="21" t="n">
        <v>54327</v>
      </c>
      <c r="G158" s="44" t="s">
        <v>44</v>
      </c>
      <c r="H158" s="23"/>
      <c r="I158" s="23"/>
      <c r="J158" s="23"/>
      <c r="K158" s="23" t="n">
        <v>180</v>
      </c>
      <c r="L158" s="24"/>
      <c r="M158" s="25" t="n">
        <f aca="false">SUM(H158:J158,K158/1.12)</f>
        <v>160.714285714286</v>
      </c>
      <c r="N158" s="25" t="n">
        <f aca="false">K158/1.12*0.12</f>
        <v>19.2857142857143</v>
      </c>
      <c r="O158" s="25" t="n">
        <f aca="false">-SUM(I158:J158,K158/1.12)*L158</f>
        <v>-0</v>
      </c>
      <c r="P158" s="25"/>
      <c r="Q158" s="26" t="n">
        <v>160.71</v>
      </c>
      <c r="R158" s="26"/>
      <c r="S158" s="27"/>
      <c r="T158" s="27"/>
      <c r="U158" s="27"/>
      <c r="V158" s="27"/>
      <c r="W158" s="27"/>
      <c r="X158" s="26"/>
      <c r="Y158" s="26"/>
      <c r="Z158" s="26"/>
      <c r="AA158" s="26"/>
      <c r="AB158" s="27"/>
      <c r="AC158" s="27"/>
      <c r="AD158" s="26"/>
      <c r="AE158" s="26"/>
      <c r="AF158" s="25" t="n">
        <f aca="false">-SUM(N158:AE158)</f>
        <v>-179.995714285714</v>
      </c>
      <c r="AG158" s="28" t="n">
        <f aca="false">SUM(H158:K158)+AF158+O158</f>
        <v>0.00428571428571445</v>
      </c>
    </row>
    <row r="159" s="29" customFormat="true" ht="23.25" hidden="false" customHeight="true" outlineLevel="0" collapsed="false">
      <c r="A159" s="18" t="n">
        <v>43553</v>
      </c>
      <c r="B159" s="19"/>
      <c r="C159" s="20" t="s">
        <v>278</v>
      </c>
      <c r="D159" s="20"/>
      <c r="E159" s="20"/>
      <c r="F159" s="21"/>
      <c r="G159" s="44" t="s">
        <v>451</v>
      </c>
      <c r="H159" s="23" t="n">
        <v>604.13</v>
      </c>
      <c r="I159" s="23"/>
      <c r="J159" s="23"/>
      <c r="K159" s="23"/>
      <c r="L159" s="24"/>
      <c r="M159" s="25" t="n">
        <f aca="false">SUM(H159:J159,K159/1.12)</f>
        <v>604.13</v>
      </c>
      <c r="N159" s="25" t="n">
        <f aca="false">K159/1.12*0.12</f>
        <v>0</v>
      </c>
      <c r="O159" s="25" t="n">
        <f aca="false">-SUM(I159:J159,K159/1.12)*L159</f>
        <v>-0</v>
      </c>
      <c r="P159" s="25"/>
      <c r="Q159" s="26"/>
      <c r="R159" s="26"/>
      <c r="S159" s="27"/>
      <c r="T159" s="27"/>
      <c r="U159" s="27"/>
      <c r="V159" s="27"/>
      <c r="W159" s="27"/>
      <c r="X159" s="26"/>
      <c r="Y159" s="26"/>
      <c r="Z159" s="26"/>
      <c r="AA159" s="26"/>
      <c r="AB159" s="27" t="n">
        <v>604.13</v>
      </c>
      <c r="AC159" s="27"/>
      <c r="AD159" s="26"/>
      <c r="AE159" s="26"/>
      <c r="AF159" s="25" t="n">
        <f aca="false">-SUM(N159:AE159)</f>
        <v>-604.13</v>
      </c>
      <c r="AG159" s="28" t="n">
        <f aca="false">SUM(H159:K159)+AF159+O159</f>
        <v>0</v>
      </c>
    </row>
    <row r="160" s="29" customFormat="true" ht="23.25" hidden="false" customHeight="true" outlineLevel="0" collapsed="false">
      <c r="A160" s="18" t="n">
        <v>43553</v>
      </c>
      <c r="B160" s="19"/>
      <c r="C160" s="20" t="s">
        <v>348</v>
      </c>
      <c r="D160" s="20"/>
      <c r="E160" s="20"/>
      <c r="F160" s="21"/>
      <c r="G160" s="44" t="s">
        <v>452</v>
      </c>
      <c r="H160" s="23" t="n">
        <v>537</v>
      </c>
      <c r="I160" s="23"/>
      <c r="J160" s="23"/>
      <c r="K160" s="23"/>
      <c r="L160" s="24"/>
      <c r="M160" s="25" t="n">
        <f aca="false">SUM(H160:J160,K160/1.12)</f>
        <v>537</v>
      </c>
      <c r="N160" s="25" t="n">
        <f aca="false">K160/1.12*0.12</f>
        <v>0</v>
      </c>
      <c r="O160" s="25" t="n">
        <f aca="false">-SUM(I160:J160,K160/1.12)*L160</f>
        <v>-0</v>
      </c>
      <c r="P160" s="25"/>
      <c r="Q160" s="26"/>
      <c r="R160" s="26"/>
      <c r="S160" s="27"/>
      <c r="T160" s="27"/>
      <c r="U160" s="27"/>
      <c r="V160" s="27"/>
      <c r="W160" s="27"/>
      <c r="X160" s="26"/>
      <c r="Y160" s="26"/>
      <c r="Z160" s="26"/>
      <c r="AA160" s="26"/>
      <c r="AB160" s="27" t="n">
        <v>537</v>
      </c>
      <c r="AC160" s="27"/>
      <c r="AD160" s="26"/>
      <c r="AE160" s="26"/>
      <c r="AF160" s="25" t="n">
        <f aca="false">-SUM(N160:AE160)</f>
        <v>-537</v>
      </c>
      <c r="AG160" s="28" t="n">
        <f aca="false">SUM(H160:K160)+AF160+O160</f>
        <v>0</v>
      </c>
    </row>
    <row r="161" s="29" customFormat="true" ht="23.25" hidden="false" customHeight="true" outlineLevel="0" collapsed="false">
      <c r="A161" s="18" t="n">
        <v>43553</v>
      </c>
      <c r="B161" s="19"/>
      <c r="C161" s="20" t="s">
        <v>37</v>
      </c>
      <c r="D161" s="20" t="s">
        <v>38</v>
      </c>
      <c r="E161" s="20" t="s">
        <v>39</v>
      </c>
      <c r="F161" s="21" t="n">
        <v>34894</v>
      </c>
      <c r="G161" s="44" t="s">
        <v>453</v>
      </c>
      <c r="H161" s="23"/>
      <c r="I161" s="23"/>
      <c r="J161" s="23"/>
      <c r="K161" s="23" t="n">
        <v>345</v>
      </c>
      <c r="L161" s="24"/>
      <c r="M161" s="25" t="n">
        <f aca="false">SUM(H161:J161,K161/1.12)</f>
        <v>308.035714285714</v>
      </c>
      <c r="N161" s="25" t="n">
        <f aca="false">K161/1.12*0.12</f>
        <v>36.9642857142857</v>
      </c>
      <c r="O161" s="25" t="n">
        <f aca="false">-SUM(I161:J161,K161/1.12)*L161</f>
        <v>-0</v>
      </c>
      <c r="P161" s="25" t="n">
        <v>308.04</v>
      </c>
      <c r="Q161" s="26"/>
      <c r="R161" s="26"/>
      <c r="S161" s="27"/>
      <c r="T161" s="27"/>
      <c r="U161" s="27"/>
      <c r="V161" s="27"/>
      <c r="W161" s="27"/>
      <c r="X161" s="26"/>
      <c r="Y161" s="26"/>
      <c r="Z161" s="26"/>
      <c r="AA161" s="26"/>
      <c r="AB161" s="27"/>
      <c r="AC161" s="27"/>
      <c r="AD161" s="26"/>
      <c r="AE161" s="26"/>
      <c r="AF161" s="25" t="n">
        <f aca="false">-SUM(N161:AE161)</f>
        <v>-345.004285714286</v>
      </c>
      <c r="AG161" s="28" t="n">
        <f aca="false">SUM(H161:K161)+AF161+O161</f>
        <v>-0.00428571428574287</v>
      </c>
    </row>
    <row r="162" s="29" customFormat="true" ht="23.25" hidden="false" customHeight="true" outlineLevel="0" collapsed="false">
      <c r="A162" s="18" t="n">
        <v>43553</v>
      </c>
      <c r="B162" s="19"/>
      <c r="C162" s="20" t="s">
        <v>45</v>
      </c>
      <c r="D162" s="20" t="s">
        <v>46</v>
      </c>
      <c r="E162" s="20" t="s">
        <v>47</v>
      </c>
      <c r="F162" s="21" t="n">
        <v>159778</v>
      </c>
      <c r="G162" s="44" t="s">
        <v>454</v>
      </c>
      <c r="H162" s="23"/>
      <c r="I162" s="23"/>
      <c r="J162" s="23"/>
      <c r="K162" s="23" t="n">
        <v>925.2</v>
      </c>
      <c r="L162" s="24"/>
      <c r="M162" s="25" t="n">
        <f aca="false">SUM(H162:J162,K162/1.12)</f>
        <v>826.071428571429</v>
      </c>
      <c r="N162" s="25" t="n">
        <f aca="false">K162/1.12*0.12</f>
        <v>99.1285714285714</v>
      </c>
      <c r="O162" s="25" t="n">
        <f aca="false">-SUM(I162:J162,K162/1.12)*L162</f>
        <v>-0</v>
      </c>
      <c r="P162" s="25" t="n">
        <v>826.07</v>
      </c>
      <c r="Q162" s="26"/>
      <c r="R162" s="26"/>
      <c r="S162" s="27"/>
      <c r="T162" s="27"/>
      <c r="U162" s="27"/>
      <c r="V162" s="27"/>
      <c r="W162" s="27"/>
      <c r="X162" s="26"/>
      <c r="Y162" s="26"/>
      <c r="Z162" s="26"/>
      <c r="AA162" s="26"/>
      <c r="AB162" s="27"/>
      <c r="AC162" s="27"/>
      <c r="AD162" s="26"/>
      <c r="AE162" s="26"/>
      <c r="AF162" s="25" t="n">
        <f aca="false">-SUM(N162:AE162)</f>
        <v>-925.198571428571</v>
      </c>
      <c r="AG162" s="28" t="n">
        <f aca="false">SUM(H162:K162)+AF162+O162</f>
        <v>0.00142857142861885</v>
      </c>
    </row>
    <row r="163" s="29" customFormat="true" ht="23.25" hidden="false" customHeight="true" outlineLevel="0" collapsed="false">
      <c r="A163" s="18" t="n">
        <v>43554</v>
      </c>
      <c r="B163" s="19"/>
      <c r="C163" s="20" t="s">
        <v>455</v>
      </c>
      <c r="D163" s="20" t="s">
        <v>456</v>
      </c>
      <c r="E163" s="20" t="s">
        <v>47</v>
      </c>
      <c r="F163" s="21" t="n">
        <v>822</v>
      </c>
      <c r="G163" s="44" t="s">
        <v>457</v>
      </c>
      <c r="H163" s="23"/>
      <c r="I163" s="23"/>
      <c r="J163" s="23"/>
      <c r="K163" s="23" t="n">
        <v>76</v>
      </c>
      <c r="L163" s="24"/>
      <c r="M163" s="25" t="n">
        <f aca="false">SUM(H163:J163,K163/1.12)</f>
        <v>67.8571428571429</v>
      </c>
      <c r="N163" s="25" t="n">
        <f aca="false">K163/1.12*0.12</f>
        <v>8.14285714285714</v>
      </c>
      <c r="O163" s="25" t="n">
        <f aca="false">-SUM(I163:J163,K163/1.12)*L163</f>
        <v>-0</v>
      </c>
      <c r="P163" s="25"/>
      <c r="Q163" s="26" t="n">
        <v>67.86</v>
      </c>
      <c r="R163" s="26"/>
      <c r="S163" s="27"/>
      <c r="T163" s="27"/>
      <c r="U163" s="27"/>
      <c r="V163" s="27"/>
      <c r="W163" s="27"/>
      <c r="X163" s="26"/>
      <c r="Y163" s="26"/>
      <c r="Z163" s="26"/>
      <c r="AA163" s="26"/>
      <c r="AB163" s="27"/>
      <c r="AC163" s="27"/>
      <c r="AD163" s="26"/>
      <c r="AE163" s="26"/>
      <c r="AF163" s="25" t="n">
        <f aca="false">-SUM(N163:AE163)</f>
        <v>-76.0028571428571</v>
      </c>
      <c r="AG163" s="28" t="n">
        <f aca="false">SUM(H163:K163)+AF163+O163</f>
        <v>-0.00285714285713823</v>
      </c>
    </row>
    <row r="164" s="29" customFormat="true" ht="23.25" hidden="false" customHeight="true" outlineLevel="0" collapsed="false">
      <c r="A164" s="18" t="n">
        <v>43554</v>
      </c>
      <c r="B164" s="19"/>
      <c r="C164" s="20" t="s">
        <v>416</v>
      </c>
      <c r="D164" s="20" t="s">
        <v>241</v>
      </c>
      <c r="E164" s="20" t="s">
        <v>242</v>
      </c>
      <c r="F164" s="21" t="n">
        <v>113230</v>
      </c>
      <c r="G164" s="44" t="s">
        <v>458</v>
      </c>
      <c r="H164" s="23"/>
      <c r="I164" s="23"/>
      <c r="J164" s="23"/>
      <c r="K164" s="23" t="n">
        <v>440</v>
      </c>
      <c r="L164" s="24"/>
      <c r="M164" s="25" t="n">
        <f aca="false">SUM(H164:J164,K164/1.12)</f>
        <v>392.857142857143</v>
      </c>
      <c r="N164" s="25" t="n">
        <f aca="false">K164/1.12*0.12</f>
        <v>47.1428571428571</v>
      </c>
      <c r="O164" s="25" t="n">
        <f aca="false">-SUM(I164:J164,K164/1.12)*L164</f>
        <v>-0</v>
      </c>
      <c r="P164" s="25"/>
      <c r="Q164" s="26" t="n">
        <v>392.86</v>
      </c>
      <c r="R164" s="26"/>
      <c r="S164" s="27"/>
      <c r="T164" s="27"/>
      <c r="U164" s="27"/>
      <c r="V164" s="27"/>
      <c r="W164" s="27"/>
      <c r="X164" s="26"/>
      <c r="Y164" s="26"/>
      <c r="Z164" s="26"/>
      <c r="AA164" s="26"/>
      <c r="AB164" s="27"/>
      <c r="AC164" s="27"/>
      <c r="AD164" s="26"/>
      <c r="AE164" s="26"/>
      <c r="AF164" s="25" t="n">
        <f aca="false">-SUM(N164:AE164)</f>
        <v>-440.002857142857</v>
      </c>
      <c r="AG164" s="28" t="n">
        <f aca="false">SUM(H164:K164)+AF164+O164</f>
        <v>-0.00285714285712402</v>
      </c>
    </row>
    <row r="165" s="29" customFormat="true" ht="23.25" hidden="false" customHeight="true" outlineLevel="0" collapsed="false">
      <c r="A165" s="18" t="n">
        <v>43554</v>
      </c>
      <c r="B165" s="19"/>
      <c r="C165" s="20" t="s">
        <v>62</v>
      </c>
      <c r="D165" s="20"/>
      <c r="E165" s="20"/>
      <c r="F165" s="21"/>
      <c r="G165" s="44" t="s">
        <v>234</v>
      </c>
      <c r="H165" s="23" t="n">
        <v>40</v>
      </c>
      <c r="I165" s="23"/>
      <c r="J165" s="23"/>
      <c r="K165" s="23"/>
      <c r="L165" s="24"/>
      <c r="M165" s="25" t="n">
        <f aca="false">SUM(H165:J165,K165/1.12)</f>
        <v>40</v>
      </c>
      <c r="N165" s="25" t="n">
        <f aca="false">K165/1.12*0.12</f>
        <v>0</v>
      </c>
      <c r="O165" s="25" t="n">
        <f aca="false">-SUM(I165:J165,K165/1.12)*L165</f>
        <v>-0</v>
      </c>
      <c r="P165" s="25"/>
      <c r="Q165" s="26"/>
      <c r="R165" s="26"/>
      <c r="S165" s="27"/>
      <c r="T165" s="27"/>
      <c r="U165" s="27"/>
      <c r="V165" s="27"/>
      <c r="W165" s="27"/>
      <c r="X165" s="26"/>
      <c r="Y165" s="26"/>
      <c r="Z165" s="26"/>
      <c r="AA165" s="26" t="n">
        <v>40</v>
      </c>
      <c r="AB165" s="27"/>
      <c r="AC165" s="27"/>
      <c r="AD165" s="26"/>
      <c r="AE165" s="26"/>
      <c r="AF165" s="25" t="n">
        <f aca="false">-SUM(N165:AE165)</f>
        <v>-40</v>
      </c>
      <c r="AG165" s="28" t="n">
        <f aca="false">SUM(H165:K165)+AF165+O165</f>
        <v>0</v>
      </c>
    </row>
    <row r="166" s="29" customFormat="true" ht="23.25" hidden="false" customHeight="true" outlineLevel="0" collapsed="false">
      <c r="A166" s="18" t="n">
        <v>43554</v>
      </c>
      <c r="B166" s="19"/>
      <c r="C166" s="20" t="s">
        <v>37</v>
      </c>
      <c r="D166" s="20" t="s">
        <v>38</v>
      </c>
      <c r="E166" s="20" t="s">
        <v>39</v>
      </c>
      <c r="F166" s="21" t="n">
        <v>34896</v>
      </c>
      <c r="G166" s="44" t="s">
        <v>459</v>
      </c>
      <c r="H166" s="23"/>
      <c r="I166" s="23"/>
      <c r="J166" s="23"/>
      <c r="K166" s="23" t="n">
        <v>152</v>
      </c>
      <c r="L166" s="24"/>
      <c r="M166" s="25" t="n">
        <f aca="false">SUM(H166:J166,K166/1.12)</f>
        <v>135.714285714286</v>
      </c>
      <c r="N166" s="25" t="n">
        <f aca="false">K166/1.12*0.12</f>
        <v>16.2857142857143</v>
      </c>
      <c r="O166" s="25" t="n">
        <f aca="false">-SUM(I166:J166,K166/1.12)*L166</f>
        <v>-0</v>
      </c>
      <c r="P166" s="25"/>
      <c r="Q166" s="26"/>
      <c r="R166" s="26" t="n">
        <v>135.71</v>
      </c>
      <c r="S166" s="27"/>
      <c r="T166" s="27"/>
      <c r="U166" s="27"/>
      <c r="V166" s="27"/>
      <c r="W166" s="27"/>
      <c r="X166" s="26"/>
      <c r="Y166" s="26"/>
      <c r="Z166" s="26"/>
      <c r="AA166" s="26"/>
      <c r="AB166" s="27"/>
      <c r="AC166" s="27"/>
      <c r="AD166" s="26"/>
      <c r="AE166" s="26"/>
      <c r="AF166" s="25" t="n">
        <f aca="false">-SUM(N166:AE166)</f>
        <v>-151.995714285714</v>
      </c>
      <c r="AG166" s="28" t="n">
        <f aca="false">SUM(H166:K166)+AF166+O166</f>
        <v>0.00428571428571445</v>
      </c>
    </row>
    <row r="167" s="29" customFormat="true" ht="23.25" hidden="false" customHeight="true" outlineLevel="0" collapsed="false">
      <c r="A167" s="18" t="n">
        <v>43549</v>
      </c>
      <c r="B167" s="19"/>
      <c r="C167" s="20" t="s">
        <v>45</v>
      </c>
      <c r="D167" s="20" t="s">
        <v>46</v>
      </c>
      <c r="E167" s="20" t="s">
        <v>47</v>
      </c>
      <c r="F167" s="21" t="n">
        <v>150388</v>
      </c>
      <c r="G167" s="44" t="s">
        <v>460</v>
      </c>
      <c r="H167" s="23"/>
      <c r="I167" s="23"/>
      <c r="J167" s="23"/>
      <c r="K167" s="23" t="n">
        <v>657.55</v>
      </c>
      <c r="L167" s="24"/>
      <c r="M167" s="25" t="n">
        <f aca="false">SUM(H167:J167,K167/1.12)</f>
        <v>587.098214285714</v>
      </c>
      <c r="N167" s="25" t="n">
        <f aca="false">K167/1.12*0.12</f>
        <v>70.4517857142857</v>
      </c>
      <c r="O167" s="25" t="n">
        <f aca="false">-SUM(I167:J167,K167/1.12)*L167</f>
        <v>-0</v>
      </c>
      <c r="P167" s="25" t="n">
        <v>587.1</v>
      </c>
      <c r="Q167" s="26"/>
      <c r="R167" s="26"/>
      <c r="S167" s="27"/>
      <c r="T167" s="27"/>
      <c r="U167" s="27"/>
      <c r="V167" s="27"/>
      <c r="W167" s="27"/>
      <c r="X167" s="26"/>
      <c r="Y167" s="26"/>
      <c r="Z167" s="26"/>
      <c r="AA167" s="26"/>
      <c r="AB167" s="27"/>
      <c r="AC167" s="27"/>
      <c r="AD167" s="26"/>
      <c r="AE167" s="26"/>
      <c r="AF167" s="25" t="n">
        <f aca="false">-SUM(N167:AE167)</f>
        <v>-657.551785714286</v>
      </c>
      <c r="AG167" s="28" t="n">
        <f aca="false">SUM(H167:K167)+AF167+O167</f>
        <v>-0.00178571428580199</v>
      </c>
    </row>
    <row r="168" s="29" customFormat="true" ht="23.25" hidden="false" customHeight="true" outlineLevel="0" collapsed="false">
      <c r="A168" s="18" t="n">
        <v>43554</v>
      </c>
      <c r="B168" s="19"/>
      <c r="C168" s="20" t="s">
        <v>185</v>
      </c>
      <c r="D168" s="20" t="s">
        <v>106</v>
      </c>
      <c r="E168" s="20" t="s">
        <v>47</v>
      </c>
      <c r="F168" s="21" t="n">
        <v>739900</v>
      </c>
      <c r="G168" s="44" t="s">
        <v>461</v>
      </c>
      <c r="H168" s="23"/>
      <c r="I168" s="23"/>
      <c r="J168" s="23"/>
      <c r="K168" s="23" t="n">
        <v>63</v>
      </c>
      <c r="L168" s="24"/>
      <c r="M168" s="25" t="n">
        <f aca="false">SUM(H168:J168,K168/1.12)</f>
        <v>56.25</v>
      </c>
      <c r="N168" s="25" t="n">
        <f aca="false">K168/1.12*0.12</f>
        <v>6.75</v>
      </c>
      <c r="O168" s="25" t="n">
        <f aca="false">-SUM(I168:J168,K168/1.12)*L168</f>
        <v>-0</v>
      </c>
      <c r="P168" s="25"/>
      <c r="Q168" s="26"/>
      <c r="R168" s="26"/>
      <c r="S168" s="27"/>
      <c r="T168" s="27" t="n">
        <v>56.25</v>
      </c>
      <c r="U168" s="27"/>
      <c r="V168" s="27"/>
      <c r="W168" s="27"/>
      <c r="X168" s="26"/>
      <c r="Y168" s="26"/>
      <c r="Z168" s="26"/>
      <c r="AA168" s="26"/>
      <c r="AB168" s="27"/>
      <c r="AC168" s="27"/>
      <c r="AD168" s="26"/>
      <c r="AE168" s="26"/>
      <c r="AF168" s="25" t="n">
        <f aca="false">-SUM(N168:AE168)</f>
        <v>-63</v>
      </c>
      <c r="AG168" s="28" t="n">
        <f aca="false">SUM(H168:K168)+AF168+O168</f>
        <v>0</v>
      </c>
    </row>
    <row r="169" s="29" customFormat="true" ht="23.25" hidden="false" customHeight="true" outlineLevel="0" collapsed="false">
      <c r="A169" s="18" t="n">
        <v>43554</v>
      </c>
      <c r="B169" s="19"/>
      <c r="C169" s="20" t="s">
        <v>185</v>
      </c>
      <c r="D169" s="20" t="s">
        <v>106</v>
      </c>
      <c r="E169" s="20" t="s">
        <v>47</v>
      </c>
      <c r="F169" s="21" t="n">
        <v>739900</v>
      </c>
      <c r="G169" s="44" t="s">
        <v>462</v>
      </c>
      <c r="H169" s="23"/>
      <c r="I169" s="23"/>
      <c r="J169" s="23"/>
      <c r="K169" s="23" t="n">
        <v>65</v>
      </c>
      <c r="L169" s="24"/>
      <c r="M169" s="25" t="n">
        <f aca="false">SUM(H169:J169,K169/1.12)</f>
        <v>58.0357142857143</v>
      </c>
      <c r="N169" s="25" t="n">
        <f aca="false">K169/1.12*0.12</f>
        <v>6.96428571428571</v>
      </c>
      <c r="O169" s="25" t="n">
        <f aca="false">-SUM(I169:J169,K169/1.12)*L169</f>
        <v>-0</v>
      </c>
      <c r="P169" s="25"/>
      <c r="Q169" s="26"/>
      <c r="R169" s="26" t="n">
        <v>58.04</v>
      </c>
      <c r="S169" s="27"/>
      <c r="T169" s="27"/>
      <c r="U169" s="27"/>
      <c r="V169" s="27"/>
      <c r="W169" s="27"/>
      <c r="X169" s="26"/>
      <c r="Y169" s="26"/>
      <c r="Z169" s="26"/>
      <c r="AA169" s="26"/>
      <c r="AB169" s="27"/>
      <c r="AC169" s="27"/>
      <c r="AD169" s="26"/>
      <c r="AE169" s="26"/>
      <c r="AF169" s="25" t="n">
        <f aca="false">-SUM(N169:AE169)</f>
        <v>-65.0042857142857</v>
      </c>
      <c r="AG169" s="28" t="n">
        <f aca="false">SUM(H169:K169)+AF169+O169</f>
        <v>-0.00428571428571445</v>
      </c>
    </row>
    <row r="170" s="29" customFormat="true" ht="23.25" hidden="false" customHeight="true" outlineLevel="0" collapsed="false">
      <c r="A170" s="18" t="n">
        <v>43554</v>
      </c>
      <c r="B170" s="19"/>
      <c r="C170" s="20" t="s">
        <v>37</v>
      </c>
      <c r="D170" s="20" t="s">
        <v>38</v>
      </c>
      <c r="E170" s="20" t="s">
        <v>39</v>
      </c>
      <c r="F170" s="21" t="n">
        <v>34901</v>
      </c>
      <c r="G170" s="44" t="s">
        <v>308</v>
      </c>
      <c r="H170" s="23"/>
      <c r="I170" s="23"/>
      <c r="J170" s="23"/>
      <c r="K170" s="23" t="n">
        <v>92</v>
      </c>
      <c r="L170" s="24"/>
      <c r="M170" s="25" t="n">
        <f aca="false">SUM(H170:J170,K170/1.12)</f>
        <v>82.1428571428571</v>
      </c>
      <c r="N170" s="25" t="n">
        <f aca="false">K170/1.12*0.12</f>
        <v>9.85714285714286</v>
      </c>
      <c r="O170" s="25" t="n">
        <f aca="false">-SUM(I170:J170,K170/1.12)*L170</f>
        <v>-0</v>
      </c>
      <c r="P170" s="25" t="n">
        <v>82.14</v>
      </c>
      <c r="Q170" s="26"/>
      <c r="R170" s="26"/>
      <c r="S170" s="27"/>
      <c r="T170" s="27"/>
      <c r="U170" s="27"/>
      <c r="V170" s="27"/>
      <c r="W170" s="27"/>
      <c r="X170" s="26"/>
      <c r="Y170" s="26"/>
      <c r="Z170" s="26"/>
      <c r="AA170" s="26"/>
      <c r="AB170" s="27"/>
      <c r="AC170" s="27"/>
      <c r="AD170" s="26"/>
      <c r="AE170" s="26"/>
      <c r="AF170" s="25" t="n">
        <f aca="false">-SUM(N170:AE170)</f>
        <v>-91.9971428571429</v>
      </c>
      <c r="AG170" s="28" t="n">
        <f aca="false">SUM(H170:K170)+AF170+O170</f>
        <v>0.00285714285713823</v>
      </c>
    </row>
    <row r="171" s="29" customFormat="true" ht="23.25" hidden="false" customHeight="true" outlineLevel="0" collapsed="false">
      <c r="A171" s="18" t="n">
        <v>43554</v>
      </c>
      <c r="B171" s="19"/>
      <c r="C171" s="20" t="s">
        <v>37</v>
      </c>
      <c r="D171" s="20" t="s">
        <v>38</v>
      </c>
      <c r="E171" s="20" t="s">
        <v>39</v>
      </c>
      <c r="F171" s="21" t="n">
        <v>34903</v>
      </c>
      <c r="G171" s="44" t="s">
        <v>463</v>
      </c>
      <c r="H171" s="23"/>
      <c r="I171" s="23"/>
      <c r="J171" s="23"/>
      <c r="K171" s="23" t="n">
        <v>321</v>
      </c>
      <c r="L171" s="24"/>
      <c r="M171" s="25" t="n">
        <f aca="false">SUM(H171:J171,K171/1.12)</f>
        <v>286.607142857143</v>
      </c>
      <c r="N171" s="25" t="n">
        <f aca="false">K171/1.12*0.12</f>
        <v>34.3928571428571</v>
      </c>
      <c r="O171" s="25" t="n">
        <f aca="false">-SUM(I171:J171,K171/1.12)*L171</f>
        <v>-0</v>
      </c>
      <c r="P171" s="25" t="n">
        <v>286.61</v>
      </c>
      <c r="Q171" s="26"/>
      <c r="R171" s="26"/>
      <c r="S171" s="27"/>
      <c r="T171" s="27"/>
      <c r="U171" s="27"/>
      <c r="V171" s="27"/>
      <c r="W171" s="27"/>
      <c r="X171" s="26"/>
      <c r="Y171" s="26"/>
      <c r="Z171" s="26"/>
      <c r="AA171" s="26"/>
      <c r="AB171" s="27"/>
      <c r="AC171" s="27"/>
      <c r="AD171" s="26"/>
      <c r="AE171" s="26"/>
      <c r="AF171" s="25" t="n">
        <f aca="false">-SUM(N171:AE171)</f>
        <v>-321.002857142857</v>
      </c>
      <c r="AG171" s="28" t="n">
        <f aca="false">SUM(H171:K171)+AF171+O171</f>
        <v>-0.00285714285712402</v>
      </c>
    </row>
    <row r="172" s="29" customFormat="true" ht="23.25" hidden="false" customHeight="true" outlineLevel="0" collapsed="false">
      <c r="A172" s="18" t="n">
        <v>43554</v>
      </c>
      <c r="B172" s="19"/>
      <c r="C172" s="20" t="s">
        <v>278</v>
      </c>
      <c r="D172" s="20"/>
      <c r="E172" s="20"/>
      <c r="F172" s="21"/>
      <c r="G172" s="44" t="s">
        <v>451</v>
      </c>
      <c r="H172" s="23" t="n">
        <v>604.13</v>
      </c>
      <c r="I172" s="23"/>
      <c r="J172" s="23"/>
      <c r="K172" s="23"/>
      <c r="L172" s="24"/>
      <c r="M172" s="25" t="n">
        <f aca="false">SUM(H172:J172,K172/1.12)</f>
        <v>604.13</v>
      </c>
      <c r="N172" s="25" t="n">
        <f aca="false">K172/1.12*0.12</f>
        <v>0</v>
      </c>
      <c r="O172" s="25" t="n">
        <f aca="false">-SUM(I172:J172,K172/1.12)*L172</f>
        <v>-0</v>
      </c>
      <c r="P172" s="25"/>
      <c r="Q172" s="26"/>
      <c r="R172" s="26"/>
      <c r="S172" s="27"/>
      <c r="T172" s="27"/>
      <c r="U172" s="27"/>
      <c r="V172" s="27"/>
      <c r="W172" s="27"/>
      <c r="X172" s="26"/>
      <c r="Y172" s="26"/>
      <c r="Z172" s="26"/>
      <c r="AA172" s="26"/>
      <c r="AB172" s="27" t="n">
        <v>604.13</v>
      </c>
      <c r="AC172" s="27"/>
      <c r="AD172" s="26"/>
      <c r="AE172" s="26"/>
      <c r="AF172" s="25" t="n">
        <f aca="false">-SUM(N172:AE172)</f>
        <v>-604.13</v>
      </c>
      <c r="AG172" s="28" t="n">
        <f aca="false">SUM(H172:K172)+AF172+O172</f>
        <v>0</v>
      </c>
    </row>
    <row r="173" s="29" customFormat="true" ht="23.25" hidden="false" customHeight="true" outlineLevel="0" collapsed="false">
      <c r="A173" s="18"/>
      <c r="B173" s="19"/>
      <c r="C173" s="20"/>
      <c r="D173" s="20"/>
      <c r="E173" s="20"/>
      <c r="F173" s="21"/>
      <c r="G173" s="22"/>
      <c r="H173" s="23"/>
      <c r="I173" s="23"/>
      <c r="J173" s="23"/>
      <c r="K173" s="23"/>
      <c r="L173" s="24"/>
      <c r="M173" s="25" t="n">
        <f aca="false">SUM(H173:J173,K173/1.12)</f>
        <v>0</v>
      </c>
      <c r="N173" s="25" t="n">
        <f aca="false">K173/1.12*0.12</f>
        <v>0</v>
      </c>
      <c r="O173" s="25" t="n">
        <f aca="false">-SUM(I173:J173,K173/1.12)*L173</f>
        <v>-0</v>
      </c>
      <c r="P173" s="25"/>
      <c r="Q173" s="26"/>
      <c r="R173" s="26"/>
      <c r="S173" s="27"/>
      <c r="T173" s="27"/>
      <c r="U173" s="27"/>
      <c r="V173" s="27"/>
      <c r="W173" s="27"/>
      <c r="X173" s="27"/>
      <c r="Y173" s="26"/>
      <c r="Z173" s="26"/>
      <c r="AA173" s="26"/>
      <c r="AB173" s="27"/>
      <c r="AC173" s="27"/>
      <c r="AD173" s="27"/>
      <c r="AE173" s="26"/>
      <c r="AF173" s="25" t="n">
        <f aca="false">-SUM(N173:AE173)</f>
        <v>-0</v>
      </c>
      <c r="AG173" s="28" t="n">
        <f aca="false">SUM(H173:K173)+AF173+O173</f>
        <v>0</v>
      </c>
    </row>
    <row r="174" s="29" customFormat="true" ht="21.75" hidden="false" customHeight="true" outlineLevel="0" collapsed="false">
      <c r="A174" s="18"/>
      <c r="B174" s="19"/>
      <c r="C174" s="20"/>
      <c r="D174" s="20"/>
      <c r="E174" s="20"/>
      <c r="F174" s="21"/>
      <c r="G174" s="22"/>
      <c r="H174" s="23"/>
      <c r="I174" s="23"/>
      <c r="J174" s="23"/>
      <c r="K174" s="23"/>
      <c r="L174" s="24"/>
      <c r="M174" s="25" t="n">
        <f aca="false">SUM(H174:J174,K174/1.12)</f>
        <v>0</v>
      </c>
      <c r="N174" s="25" t="n">
        <f aca="false">K174/1.12*0.12</f>
        <v>0</v>
      </c>
      <c r="O174" s="25" t="n">
        <f aca="false">-SUM(I174:J174,K174/1.12)*L174</f>
        <v>-0</v>
      </c>
      <c r="P174" s="25"/>
      <c r="Q174" s="26"/>
      <c r="R174" s="26"/>
      <c r="S174" s="26"/>
      <c r="T174" s="27"/>
      <c r="U174" s="27"/>
      <c r="V174" s="27"/>
      <c r="W174" s="27"/>
      <c r="X174" s="27"/>
      <c r="Y174" s="26"/>
      <c r="Z174" s="26"/>
      <c r="AA174" s="26"/>
      <c r="AB174" s="26"/>
      <c r="AC174" s="27"/>
      <c r="AD174" s="27"/>
      <c r="AE174" s="26"/>
      <c r="AF174" s="25" t="n">
        <f aca="false">-SUM(N174:AE174)</f>
        <v>-0</v>
      </c>
      <c r="AG174" s="28" t="n">
        <f aca="false">SUM(H174:K174)+AF174+O174</f>
        <v>0</v>
      </c>
    </row>
    <row r="175" s="29" customFormat="true" ht="19.5" hidden="false" customHeight="true" outlineLevel="0" collapsed="false">
      <c r="A175" s="18"/>
      <c r="B175" s="19"/>
      <c r="C175" s="45"/>
      <c r="D175" s="45"/>
      <c r="E175" s="45"/>
      <c r="F175" s="21"/>
      <c r="G175" s="22"/>
      <c r="H175" s="23"/>
      <c r="I175" s="23"/>
      <c r="J175" s="23"/>
      <c r="K175" s="23"/>
      <c r="L175" s="24"/>
      <c r="M175" s="26" t="n">
        <f aca="false">SUM(H175:J175,K175/1.12)</f>
        <v>0</v>
      </c>
      <c r="N175" s="26" t="n">
        <f aca="false">K175/1.12*0.12</f>
        <v>0</v>
      </c>
      <c r="O175" s="26" t="n">
        <f aca="false">-SUM(I175:J175,K175/1.12)*L175</f>
        <v>-0</v>
      </c>
      <c r="P175" s="26"/>
      <c r="Q175" s="26"/>
      <c r="R175" s="26"/>
      <c r="S175" s="26"/>
      <c r="T175" s="27"/>
      <c r="U175" s="27"/>
      <c r="V175" s="27"/>
      <c r="W175" s="27"/>
      <c r="X175" s="27"/>
      <c r="Y175" s="46"/>
      <c r="Z175" s="26"/>
      <c r="AA175" s="26"/>
      <c r="AB175" s="26"/>
      <c r="AC175" s="27"/>
      <c r="AD175" s="27"/>
      <c r="AE175" s="47"/>
      <c r="AF175" s="25" t="n">
        <f aca="false">-SUM(N175:AE175)</f>
        <v>-0</v>
      </c>
      <c r="AG175" s="28" t="n">
        <f aca="false">SUM(H175:K175)+AF175+O175</f>
        <v>0</v>
      </c>
    </row>
    <row r="176" s="57" customFormat="true" ht="12" hidden="false" customHeight="true" outlineLevel="0" collapsed="false">
      <c r="A176" s="49"/>
      <c r="B176" s="50"/>
      <c r="C176" s="51"/>
      <c r="D176" s="52"/>
      <c r="E176" s="52"/>
      <c r="F176" s="53"/>
      <c r="G176" s="51"/>
      <c r="H176" s="54" t="n">
        <f aca="false">SUM(H5:H175)</f>
        <v>19436.35</v>
      </c>
      <c r="I176" s="54" t="n">
        <f aca="false">SUM(I5:I175)</f>
        <v>0</v>
      </c>
      <c r="J176" s="54" t="n">
        <f aca="false">SUM(J5:J175)</f>
        <v>16972.53</v>
      </c>
      <c r="K176" s="54" t="n">
        <f aca="false">SUM(K5:K175)</f>
        <v>47151.2</v>
      </c>
      <c r="L176" s="54" t="n">
        <f aca="false">SUM(L5:L175)</f>
        <v>0.11</v>
      </c>
      <c r="M176" s="54" t="n">
        <f aca="false">SUM(M5:M175)</f>
        <v>78508.1657142857</v>
      </c>
      <c r="N176" s="54" t="n">
        <f aca="false">SUM(N5:N175)</f>
        <v>5051.91428571429</v>
      </c>
      <c r="O176" s="54" t="n">
        <f aca="false">SUM(O5:O175)</f>
        <v>-123.785714285714</v>
      </c>
      <c r="P176" s="54" t="n">
        <f aca="false">SUM(P5:P175)</f>
        <v>47753.42</v>
      </c>
      <c r="Q176" s="54" t="n">
        <f aca="false">SUM(Q5:Q175)</f>
        <v>5114.21</v>
      </c>
      <c r="R176" s="54" t="n">
        <f aca="false">SUM(R5:R175)</f>
        <v>193.75</v>
      </c>
      <c r="S176" s="54" t="n">
        <f aca="false">SUM(S5:S175)</f>
        <v>1130.36</v>
      </c>
      <c r="T176" s="54" t="n">
        <f aca="false">SUM(T5:T175)</f>
        <v>2209.6</v>
      </c>
      <c r="U176" s="54" t="n">
        <f aca="false">SUM(U5:U175)</f>
        <v>0</v>
      </c>
      <c r="V176" s="54" t="n">
        <f aca="false">SUM(V5:V175)</f>
        <v>227.68</v>
      </c>
      <c r="W176" s="54" t="n">
        <f aca="false">SUM(W5:W175)</f>
        <v>0</v>
      </c>
      <c r="X176" s="54" t="n">
        <f aca="false">SUM(X5:X175)</f>
        <v>2093.52</v>
      </c>
      <c r="Y176" s="54" t="n">
        <f aca="false">SUM(Y5:Y175)</f>
        <v>1314.99</v>
      </c>
      <c r="Z176" s="54" t="n">
        <f aca="false">SUM(Z5:Z175)</f>
        <v>267.86</v>
      </c>
      <c r="AA176" s="54" t="n">
        <f aca="false">SUM(AA5:AA175)</f>
        <v>2644</v>
      </c>
      <c r="AB176" s="54" t="n">
        <f aca="false">SUM(AB5:AB175)</f>
        <v>15292.35</v>
      </c>
      <c r="AC176" s="54" t="n">
        <f aca="false">SUM(AC5:AC175)</f>
        <v>0</v>
      </c>
      <c r="AD176" s="54" t="n">
        <f aca="false">SUM(AD5:AD175)</f>
        <v>266.38</v>
      </c>
      <c r="AE176" s="54" t="n">
        <f aca="false">SUM(AE5:AE175)</f>
        <v>0</v>
      </c>
      <c r="AF176" s="54" t="n">
        <f aca="false">SUM(AF5:AF175)</f>
        <v>-83436.2485714286</v>
      </c>
      <c r="AG176" s="54" t="n">
        <f aca="false">SUM(AG5:AG175)</f>
        <v>0.0457142857142259</v>
      </c>
    </row>
    <row r="177" customFormat="false" ht="12" hidden="false" customHeight="true" outlineLevel="0" collapsed="false"/>
    <row r="178" customFormat="false" ht="12" hidden="false" customHeight="false" outlineLevel="0" collapsed="false">
      <c r="K178" s="58" t="n">
        <f aca="false">H176+I176+J176+K176</f>
        <v>83560.08</v>
      </c>
      <c r="AF178" s="58" t="n">
        <f aca="false">+AF176</f>
        <v>-83436.2485714286</v>
      </c>
    </row>
    <row r="180" customFormat="false" ht="12" hidden="false" customHeight="false" outlineLevel="0" collapsed="false">
      <c r="C180" s="59" t="s">
        <v>194</v>
      </c>
      <c r="G180" s="57"/>
      <c r="K180" s="60"/>
      <c r="L180" s="60"/>
      <c r="M180" s="60"/>
    </row>
    <row r="183" s="3" customFormat="true" ht="11.25" hidden="false" customHeight="false" outlineLevel="0" collapsed="false">
      <c r="K183" s="5"/>
      <c r="L183" s="6"/>
      <c r="M183" s="5"/>
      <c r="Y183" s="5"/>
    </row>
    <row r="190" customFormat="false" ht="11.25" hidden="false" customHeight="false" outlineLevel="0" collapsed="false">
      <c r="Q190" s="5" t="n">
        <v>0</v>
      </c>
    </row>
  </sheetData>
  <mergeCells count="1">
    <mergeCell ref="K180:M1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26"/>
    <col collapsed="false" customWidth="true" hidden="false" outlineLevel="0" max="2" min="2" style="3" width="30.24"/>
    <col collapsed="false" customWidth="true" hidden="false" outlineLevel="0" max="3" min="3" style="4" width="17.64"/>
    <col collapsed="false" customWidth="true" hidden="false" outlineLevel="0" max="4" min="4" style="4" width="35.29"/>
    <col collapsed="false" customWidth="true" hidden="false" outlineLevel="0" max="5" min="5" style="2" width="9.89"/>
    <col collapsed="false" customWidth="true" hidden="false" outlineLevel="0" max="6" min="6" style="3" width="39.79"/>
    <col collapsed="false" customWidth="true" hidden="false" outlineLevel="0" max="7" min="7" style="5" width="13.86"/>
    <col collapsed="false" customWidth="true" hidden="false" outlineLevel="0" max="8" min="8" style="5" width="10.62"/>
    <col collapsed="false" customWidth="true" hidden="false" outlineLevel="0" max="9" min="9" style="5" width="12.23"/>
    <col collapsed="false" customWidth="true" hidden="false" outlineLevel="0" max="10" min="10" style="5" width="13.14"/>
    <col collapsed="false" customWidth="true" hidden="false" outlineLevel="0" max="11" min="11" style="6" width="9.89"/>
    <col collapsed="false" customWidth="true" hidden="false" outlineLevel="0" max="12" min="12" style="5" width="12.23"/>
    <col collapsed="false" customWidth="true" hidden="false" outlineLevel="0" max="13" min="13" style="5" width="10.8"/>
    <col collapsed="false" customWidth="true" hidden="false" outlineLevel="0" max="14" min="14" style="5" width="11.34"/>
    <col collapsed="false" customWidth="true" hidden="false" outlineLevel="0" max="15" min="15" style="5" width="12.41"/>
    <col collapsed="false" customWidth="true" hidden="false" outlineLevel="0" max="16" min="16" style="5" width="9.89"/>
    <col collapsed="false" customWidth="true" hidden="false" outlineLevel="0" max="17" min="17" style="5" width="13.5"/>
    <col collapsed="false" customWidth="true" hidden="false" outlineLevel="0" max="18" min="18" style="5" width="10.26"/>
    <col collapsed="false" customWidth="false" hidden="false" outlineLevel="0" max="20" min="19" style="5" width="11.52"/>
    <col collapsed="false" customWidth="true" hidden="false" outlineLevel="0" max="21" min="21" style="5" width="13.32"/>
    <col collapsed="false" customWidth="true" hidden="false" outlineLevel="0" max="22" min="22" style="5" width="10.26"/>
    <col collapsed="false" customWidth="true" hidden="false" outlineLevel="0" max="23" min="23" style="5" width="12.41"/>
    <col collapsed="false" customWidth="true" hidden="false" outlineLevel="0" max="24" min="24" style="5" width="11.69"/>
    <col collapsed="false" customWidth="true" hidden="false" outlineLevel="0" max="25" min="25" style="5" width="10.43"/>
    <col collapsed="false" customWidth="true" hidden="false" outlineLevel="0" max="26" min="26" style="5" width="10.97"/>
    <col collapsed="false" customWidth="true" hidden="false" outlineLevel="0" max="27" min="27" style="5" width="12.06"/>
    <col collapsed="false" customWidth="true" hidden="false" outlineLevel="0" max="29" min="28" style="5" width="10.08"/>
    <col collapsed="false" customWidth="true" hidden="false" outlineLevel="0" max="30" min="30" style="5" width="12.78"/>
    <col collapsed="false" customWidth="true" hidden="false" outlineLevel="0" max="31" min="31" style="5" width="13.5"/>
    <col collapsed="false" customWidth="true" hidden="false" outlineLevel="0" max="32" min="32" style="3" width="13.5"/>
    <col collapsed="false" customWidth="false" hidden="false" outlineLevel="0" max="1025" min="33" style="3" width="11.52"/>
  </cols>
  <sheetData>
    <row r="1" customFormat="false" ht="12" hidden="false" customHeight="true" outlineLevel="0" collapsed="false">
      <c r="A1" s="7" t="s">
        <v>0</v>
      </c>
      <c r="B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464</v>
      </c>
      <c r="B3" s="9"/>
      <c r="M3" s="10" t="n">
        <v>1301</v>
      </c>
      <c r="N3" s="10" t="n">
        <v>2402</v>
      </c>
      <c r="O3" s="10" t="n">
        <v>5001</v>
      </c>
      <c r="P3" s="10" t="n">
        <v>5002</v>
      </c>
      <c r="Q3" s="10" t="n">
        <v>6220</v>
      </c>
      <c r="R3" s="10" t="n">
        <v>6219</v>
      </c>
      <c r="S3" s="10" t="n">
        <v>6212</v>
      </c>
      <c r="T3" s="10"/>
      <c r="U3" s="10"/>
      <c r="V3" s="10"/>
      <c r="W3" s="10"/>
      <c r="X3" s="10" t="s">
        <v>3</v>
      </c>
      <c r="Y3" s="10"/>
      <c r="Z3" s="10" t="n">
        <v>6230</v>
      </c>
      <c r="AA3" s="10" t="s">
        <v>4</v>
      </c>
      <c r="AB3" s="10" t="n">
        <v>6202</v>
      </c>
      <c r="AC3" s="10"/>
      <c r="AD3" s="10" t="n">
        <v>6109</v>
      </c>
      <c r="AE3" s="10" t="n">
        <v>1002</v>
      </c>
    </row>
    <row r="4" s="17" customFormat="true" ht="43.5" hidden="false" customHeight="true" outlineLevel="0" collapsed="false">
      <c r="A4" s="11" t="s">
        <v>5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3" t="s">
        <v>16</v>
      </c>
      <c r="L4" s="12" t="s">
        <v>17</v>
      </c>
      <c r="M4" s="13" t="s">
        <v>18</v>
      </c>
      <c r="N4" s="13" t="s">
        <v>19</v>
      </c>
      <c r="O4" s="13" t="s">
        <v>20</v>
      </c>
      <c r="P4" s="13" t="s">
        <v>21</v>
      </c>
      <c r="Q4" s="13" t="s">
        <v>22</v>
      </c>
      <c r="R4" s="13" t="s">
        <v>23</v>
      </c>
      <c r="S4" s="13" t="s">
        <v>24</v>
      </c>
      <c r="T4" s="13" t="s">
        <v>25</v>
      </c>
      <c r="U4" s="13" t="s">
        <v>26</v>
      </c>
      <c r="V4" s="13" t="s">
        <v>27</v>
      </c>
      <c r="W4" s="13" t="s">
        <v>28</v>
      </c>
      <c r="X4" s="13" t="s">
        <v>29</v>
      </c>
      <c r="Y4" s="13" t="s">
        <v>30</v>
      </c>
      <c r="Z4" s="13" t="s">
        <v>31</v>
      </c>
      <c r="AA4" s="13" t="s">
        <v>32</v>
      </c>
      <c r="AB4" s="14" t="s">
        <v>33</v>
      </c>
      <c r="AC4" s="13" t="s">
        <v>34</v>
      </c>
      <c r="AD4" s="15" t="s">
        <v>35</v>
      </c>
      <c r="AE4" s="16" t="s">
        <v>36</v>
      </c>
    </row>
    <row r="5" s="29" customFormat="true" ht="23.25" hidden="false" customHeight="true" outlineLevel="0" collapsed="false">
      <c r="A5" s="18" t="n">
        <v>43557</v>
      </c>
      <c r="B5" s="20" t="s">
        <v>37</v>
      </c>
      <c r="C5" s="20" t="s">
        <v>38</v>
      </c>
      <c r="D5" s="20" t="s">
        <v>39</v>
      </c>
      <c r="E5" s="21" t="n">
        <v>34939</v>
      </c>
      <c r="F5" s="44" t="s">
        <v>465</v>
      </c>
      <c r="G5" s="23"/>
      <c r="H5" s="23"/>
      <c r="I5" s="23"/>
      <c r="J5" s="23" t="n">
        <v>98.5</v>
      </c>
      <c r="K5" s="24"/>
      <c r="L5" s="25" t="n">
        <f aca="false">SUM(G5:I5,J5/1.12)</f>
        <v>87.9464285714286</v>
      </c>
      <c r="M5" s="25" t="n">
        <f aca="false">J5/1.12*0.12</f>
        <v>10.5535714285714</v>
      </c>
      <c r="N5" s="25" t="n">
        <f aca="false">-SUM(H5:I5,J5/1.12)*K5</f>
        <v>-0</v>
      </c>
      <c r="O5" s="25" t="n">
        <v>87.95</v>
      </c>
      <c r="P5" s="26"/>
      <c r="Q5" s="26"/>
      <c r="R5" s="27"/>
      <c r="S5" s="27"/>
      <c r="T5" s="27"/>
      <c r="U5" s="27"/>
      <c r="V5" s="27"/>
      <c r="W5" s="26"/>
      <c r="X5" s="26"/>
      <c r="Y5" s="26"/>
      <c r="Z5" s="26"/>
      <c r="AA5" s="27"/>
      <c r="AB5" s="27"/>
      <c r="AC5" s="26"/>
      <c r="AD5" s="26"/>
      <c r="AE5" s="25" t="n">
        <f aca="false">-SUM(M5:AD5)</f>
        <v>-98.5035714285714</v>
      </c>
      <c r="AF5" s="28" t="n">
        <f aca="false">SUM(G5:J5)+AE5+N5</f>
        <v>-0.00357142857143344</v>
      </c>
    </row>
    <row r="6" s="29" customFormat="true" ht="23.25" hidden="false" customHeight="true" outlineLevel="0" collapsed="false">
      <c r="A6" s="18" t="n">
        <v>43557</v>
      </c>
      <c r="B6" s="20" t="s">
        <v>37</v>
      </c>
      <c r="C6" s="20" t="s">
        <v>38</v>
      </c>
      <c r="D6" s="20" t="s">
        <v>39</v>
      </c>
      <c r="E6" s="21" t="n">
        <v>34939</v>
      </c>
      <c r="F6" s="44" t="s">
        <v>289</v>
      </c>
      <c r="G6" s="23"/>
      <c r="H6" s="23"/>
      <c r="I6" s="23"/>
      <c r="J6" s="23" t="n">
        <v>320</v>
      </c>
      <c r="K6" s="24"/>
      <c r="L6" s="25" t="n">
        <f aca="false">SUM(G6:I6,J6/1.12)</f>
        <v>285.714285714286</v>
      </c>
      <c r="M6" s="25" t="n">
        <f aca="false">J6/1.12*0.12</f>
        <v>34.2857142857143</v>
      </c>
      <c r="N6" s="25" t="n">
        <f aca="false">-SUM(H6:I6,J6/1.12)*K6</f>
        <v>-0</v>
      </c>
      <c r="O6" s="25"/>
      <c r="P6" s="26"/>
      <c r="Q6" s="26"/>
      <c r="R6" s="27" t="n">
        <v>285.71</v>
      </c>
      <c r="S6" s="27"/>
      <c r="T6" s="27"/>
      <c r="U6" s="27"/>
      <c r="V6" s="27"/>
      <c r="W6" s="26"/>
      <c r="X6" s="26"/>
      <c r="Y6" s="26"/>
      <c r="Z6" s="26"/>
      <c r="AA6" s="27"/>
      <c r="AB6" s="27"/>
      <c r="AC6" s="26"/>
      <c r="AD6" s="26"/>
      <c r="AE6" s="25" t="n">
        <f aca="false">-SUM(M6:AD6)</f>
        <v>-319.995714285714</v>
      </c>
      <c r="AF6" s="28" t="n">
        <f aca="false">SUM(G6:J6)+AE6+N6</f>
        <v>0.00428571428574287</v>
      </c>
    </row>
    <row r="7" s="29" customFormat="true" ht="23.25" hidden="false" customHeight="true" outlineLevel="0" collapsed="false">
      <c r="A7" s="18" t="n">
        <v>43557</v>
      </c>
      <c r="B7" s="20" t="s">
        <v>240</v>
      </c>
      <c r="C7" s="20" t="s">
        <v>241</v>
      </c>
      <c r="D7" s="20" t="s">
        <v>242</v>
      </c>
      <c r="E7" s="21" t="n">
        <v>113271</v>
      </c>
      <c r="F7" s="44" t="s">
        <v>466</v>
      </c>
      <c r="G7" s="23"/>
      <c r="H7" s="23"/>
      <c r="I7" s="23"/>
      <c r="J7" s="23" t="n">
        <v>2360</v>
      </c>
      <c r="K7" s="24"/>
      <c r="L7" s="25" t="n">
        <f aca="false">SUM(G7:I7,J7/1.12)</f>
        <v>2107.14285714286</v>
      </c>
      <c r="M7" s="25" t="n">
        <f aca="false">J7/1.12*0.12</f>
        <v>252.857142857143</v>
      </c>
      <c r="N7" s="25" t="n">
        <f aca="false">-SUM(H7:I7,J7/1.12)*K7</f>
        <v>-0</v>
      </c>
      <c r="O7" s="25" t="n">
        <v>2107.14</v>
      </c>
      <c r="P7" s="26"/>
      <c r="Q7" s="26"/>
      <c r="R7" s="27"/>
      <c r="S7" s="27"/>
      <c r="T7" s="27"/>
      <c r="U7" s="27"/>
      <c r="V7" s="27"/>
      <c r="W7" s="26"/>
      <c r="X7" s="26"/>
      <c r="Y7" s="26"/>
      <c r="Z7" s="26"/>
      <c r="AA7" s="27"/>
      <c r="AB7" s="27"/>
      <c r="AC7" s="26"/>
      <c r="AD7" s="26"/>
      <c r="AE7" s="25" t="n">
        <f aca="false">-SUM(M7:AD7)</f>
        <v>-2359.99714285714</v>
      </c>
      <c r="AF7" s="28" t="n">
        <f aca="false">SUM(G7:J7)+AE7+N7</f>
        <v>0.00285714285746508</v>
      </c>
    </row>
    <row r="8" s="29" customFormat="true" ht="23.25" hidden="false" customHeight="true" outlineLevel="0" collapsed="false">
      <c r="A8" s="18" t="n">
        <v>43557</v>
      </c>
      <c r="B8" s="20" t="s">
        <v>62</v>
      </c>
      <c r="C8" s="20"/>
      <c r="D8" s="20"/>
      <c r="E8" s="21"/>
      <c r="F8" s="44" t="s">
        <v>467</v>
      </c>
      <c r="G8" s="23" t="n">
        <v>40</v>
      </c>
      <c r="H8" s="23"/>
      <c r="I8" s="23"/>
      <c r="J8" s="23"/>
      <c r="K8" s="24"/>
      <c r="L8" s="25" t="n">
        <f aca="false">SUM(G8:I8,J8/1.12)</f>
        <v>40</v>
      </c>
      <c r="M8" s="25" t="n">
        <f aca="false">J8/1.12*0.12</f>
        <v>0</v>
      </c>
      <c r="N8" s="25" t="n">
        <f aca="false">-SUM(H8:I8,J8/1.12)*K8</f>
        <v>-0</v>
      </c>
      <c r="O8" s="25"/>
      <c r="P8" s="26"/>
      <c r="Q8" s="26"/>
      <c r="R8" s="27"/>
      <c r="S8" s="27"/>
      <c r="T8" s="27"/>
      <c r="U8" s="27"/>
      <c r="V8" s="27"/>
      <c r="W8" s="26"/>
      <c r="X8" s="26"/>
      <c r="Y8" s="26"/>
      <c r="Z8" s="26" t="n">
        <v>40</v>
      </c>
      <c r="AA8" s="27"/>
      <c r="AB8" s="27"/>
      <c r="AC8" s="26"/>
      <c r="AD8" s="26"/>
      <c r="AE8" s="25" t="n">
        <f aca="false">-SUM(M8:AD8)</f>
        <v>-40</v>
      </c>
      <c r="AF8" s="28" t="n">
        <f aca="false">SUM(G8:J8)+AE8+N8</f>
        <v>0</v>
      </c>
    </row>
    <row r="9" s="29" customFormat="true" ht="23.25" hidden="false" customHeight="true" outlineLevel="0" collapsed="false">
      <c r="A9" s="18" t="n">
        <v>43557</v>
      </c>
      <c r="B9" s="20" t="s">
        <v>157</v>
      </c>
      <c r="C9" s="20"/>
      <c r="D9" s="20"/>
      <c r="E9" s="21"/>
      <c r="F9" s="44" t="s">
        <v>468</v>
      </c>
      <c r="G9" s="23" t="n">
        <v>300</v>
      </c>
      <c r="H9" s="23"/>
      <c r="I9" s="23"/>
      <c r="J9" s="23"/>
      <c r="K9" s="24"/>
      <c r="L9" s="25" t="n">
        <f aca="false">SUM(G9:I9,J9/1.12)</f>
        <v>300</v>
      </c>
      <c r="M9" s="25" t="n">
        <f aca="false">J9/1.12*0.12</f>
        <v>0</v>
      </c>
      <c r="N9" s="25" t="n">
        <f aca="false">-SUM(H9:I9,J9/1.12)*K9</f>
        <v>-0</v>
      </c>
      <c r="O9" s="25"/>
      <c r="P9" s="26"/>
      <c r="Q9" s="26"/>
      <c r="R9" s="27"/>
      <c r="S9" s="27"/>
      <c r="T9" s="27"/>
      <c r="U9" s="27"/>
      <c r="V9" s="27"/>
      <c r="W9" s="26"/>
      <c r="X9" s="26"/>
      <c r="Y9" s="26"/>
      <c r="Z9" s="26" t="n">
        <v>300</v>
      </c>
      <c r="AA9" s="27"/>
      <c r="AB9" s="27"/>
      <c r="AC9" s="26"/>
      <c r="AD9" s="26"/>
      <c r="AE9" s="25" t="n">
        <f aca="false">-SUM(M9:AD9)</f>
        <v>-300</v>
      </c>
      <c r="AF9" s="28" t="n">
        <f aca="false">SUM(G9:J9)+AE9+N9</f>
        <v>0</v>
      </c>
    </row>
    <row r="10" s="29" customFormat="true" ht="23.25" hidden="false" customHeight="true" outlineLevel="0" collapsed="false">
      <c r="A10" s="18" t="n">
        <v>43558</v>
      </c>
      <c r="B10" s="20" t="s">
        <v>348</v>
      </c>
      <c r="C10" s="20"/>
      <c r="D10" s="20"/>
      <c r="E10" s="21"/>
      <c r="F10" s="44" t="s">
        <v>177</v>
      </c>
      <c r="G10" s="23" t="n">
        <v>537</v>
      </c>
      <c r="H10" s="23"/>
      <c r="I10" s="23"/>
      <c r="J10" s="23"/>
      <c r="K10" s="24"/>
      <c r="L10" s="25" t="n">
        <f aca="false">SUM(G10:I10,J10/1.12)</f>
        <v>537</v>
      </c>
      <c r="M10" s="25" t="n">
        <f aca="false">J10/1.12*0.12</f>
        <v>0</v>
      </c>
      <c r="N10" s="25" t="n">
        <f aca="false">-SUM(H10:I10,J10/1.12)*K10</f>
        <v>-0</v>
      </c>
      <c r="O10" s="25"/>
      <c r="P10" s="26"/>
      <c r="Q10" s="26"/>
      <c r="R10" s="27"/>
      <c r="S10" s="27"/>
      <c r="T10" s="27"/>
      <c r="U10" s="27"/>
      <c r="V10" s="27"/>
      <c r="W10" s="26"/>
      <c r="X10" s="26"/>
      <c r="Y10" s="26"/>
      <c r="Z10" s="26"/>
      <c r="AA10" s="27" t="n">
        <v>537</v>
      </c>
      <c r="AB10" s="27"/>
      <c r="AC10" s="26"/>
      <c r="AD10" s="26"/>
      <c r="AE10" s="25" t="n">
        <f aca="false">-SUM(M10:AD10)</f>
        <v>-537</v>
      </c>
      <c r="AF10" s="28" t="n">
        <f aca="false">SUM(G10:J10)+AE10+N10</f>
        <v>0</v>
      </c>
    </row>
    <row r="11" s="29" customFormat="true" ht="23.25" hidden="false" customHeight="true" outlineLevel="0" collapsed="false">
      <c r="A11" s="18" t="n">
        <v>43558</v>
      </c>
      <c r="B11" s="20" t="s">
        <v>41</v>
      </c>
      <c r="C11" s="20" t="s">
        <v>42</v>
      </c>
      <c r="D11" s="20" t="s">
        <v>43</v>
      </c>
      <c r="E11" s="21" t="n">
        <v>58515</v>
      </c>
      <c r="F11" s="44" t="s">
        <v>44</v>
      </c>
      <c r="G11" s="23"/>
      <c r="H11" s="23"/>
      <c r="I11" s="23"/>
      <c r="J11" s="23" t="n">
        <v>180</v>
      </c>
      <c r="K11" s="24"/>
      <c r="L11" s="25" t="n">
        <f aca="false">SUM(G11:I11,J11/1.12)</f>
        <v>160.714285714286</v>
      </c>
      <c r="M11" s="25" t="n">
        <f aca="false">J11/1.12*0.12</f>
        <v>19.2857142857143</v>
      </c>
      <c r="N11" s="25" t="n">
        <f aca="false">-SUM(H11:I11,J11/1.12)*K11</f>
        <v>-0</v>
      </c>
      <c r="O11" s="25"/>
      <c r="P11" s="26" t="n">
        <v>160.71</v>
      </c>
      <c r="Q11" s="26"/>
      <c r="R11" s="27"/>
      <c r="S11" s="27"/>
      <c r="T11" s="27"/>
      <c r="U11" s="27"/>
      <c r="V11" s="27"/>
      <c r="W11" s="26"/>
      <c r="X11" s="26"/>
      <c r="Y11" s="26"/>
      <c r="Z11" s="26"/>
      <c r="AA11" s="27"/>
      <c r="AB11" s="27"/>
      <c r="AC11" s="26"/>
      <c r="AD11" s="26"/>
      <c r="AE11" s="25" t="n">
        <f aca="false">-SUM(M11:AD11)</f>
        <v>-179.995714285714</v>
      </c>
      <c r="AF11" s="28" t="n">
        <f aca="false">SUM(G11:J11)+AE11+N11</f>
        <v>0.00428571428571445</v>
      </c>
    </row>
    <row r="12" s="29" customFormat="true" ht="23.25" hidden="false" customHeight="true" outlineLevel="0" collapsed="false">
      <c r="A12" s="18" t="n">
        <v>43559</v>
      </c>
      <c r="B12" s="20" t="s">
        <v>41</v>
      </c>
      <c r="C12" s="20" t="s">
        <v>42</v>
      </c>
      <c r="D12" s="20" t="s">
        <v>43</v>
      </c>
      <c r="E12" s="21" t="n">
        <v>58563</v>
      </c>
      <c r="F12" s="44" t="s">
        <v>44</v>
      </c>
      <c r="G12" s="23"/>
      <c r="H12" s="23"/>
      <c r="I12" s="23"/>
      <c r="J12" s="23" t="n">
        <v>180</v>
      </c>
      <c r="K12" s="24"/>
      <c r="L12" s="25" t="n">
        <f aca="false">SUM(G12:I12,J12/1.12)</f>
        <v>160.714285714286</v>
      </c>
      <c r="M12" s="25" t="n">
        <f aca="false">J12/1.12*0.12</f>
        <v>19.2857142857143</v>
      </c>
      <c r="N12" s="25" t="n">
        <f aca="false">-SUM(H12:I12,J12/1.12)*K12</f>
        <v>-0</v>
      </c>
      <c r="O12" s="25"/>
      <c r="P12" s="26" t="n">
        <v>160.71</v>
      </c>
      <c r="Q12" s="26"/>
      <c r="R12" s="27"/>
      <c r="S12" s="27"/>
      <c r="T12" s="27"/>
      <c r="U12" s="27"/>
      <c r="V12" s="27"/>
      <c r="W12" s="26"/>
      <c r="X12" s="26"/>
      <c r="Y12" s="26"/>
      <c r="Z12" s="26"/>
      <c r="AA12" s="27"/>
      <c r="AB12" s="27"/>
      <c r="AC12" s="26"/>
      <c r="AD12" s="26"/>
      <c r="AE12" s="25" t="n">
        <f aca="false">-SUM(M12:AD12)</f>
        <v>-179.995714285714</v>
      </c>
      <c r="AF12" s="28" t="n">
        <f aca="false">SUM(G12:J12)+AE12+N12</f>
        <v>0.00428571428571445</v>
      </c>
    </row>
    <row r="13" s="29" customFormat="true" ht="23.25" hidden="false" customHeight="true" outlineLevel="0" collapsed="false">
      <c r="A13" s="18" t="n">
        <v>43559</v>
      </c>
      <c r="B13" s="20" t="s">
        <v>45</v>
      </c>
      <c r="C13" s="20" t="s">
        <v>46</v>
      </c>
      <c r="D13" s="20" t="s">
        <v>47</v>
      </c>
      <c r="E13" s="21" t="n">
        <v>160286</v>
      </c>
      <c r="F13" s="44" t="s">
        <v>469</v>
      </c>
      <c r="G13" s="23"/>
      <c r="H13" s="23"/>
      <c r="I13" s="23"/>
      <c r="J13" s="23" t="n">
        <v>1756.15</v>
      </c>
      <c r="K13" s="24"/>
      <c r="L13" s="25" t="n">
        <f aca="false">SUM(G13:I13,J13/1.12)</f>
        <v>1567.99107142857</v>
      </c>
      <c r="M13" s="25" t="n">
        <f aca="false">J13/1.12*0.12</f>
        <v>188.158928571429</v>
      </c>
      <c r="N13" s="25" t="n">
        <f aca="false">-SUM(H13:I13,J13/1.12)*K13</f>
        <v>-0</v>
      </c>
      <c r="O13" s="25" t="n">
        <v>1567.99</v>
      </c>
      <c r="P13" s="26"/>
      <c r="Q13" s="26"/>
      <c r="R13" s="27"/>
      <c r="S13" s="27"/>
      <c r="T13" s="27"/>
      <c r="U13" s="27"/>
      <c r="V13" s="27"/>
      <c r="W13" s="26"/>
      <c r="X13" s="26"/>
      <c r="Y13" s="26"/>
      <c r="Z13" s="26"/>
      <c r="AA13" s="27"/>
      <c r="AB13" s="27"/>
      <c r="AC13" s="26"/>
      <c r="AD13" s="26"/>
      <c r="AE13" s="25" t="n">
        <f aca="false">-SUM(M13:AD13)</f>
        <v>-1756.14892857143</v>
      </c>
      <c r="AF13" s="28" t="n">
        <f aca="false">SUM(G13:J13)+AE13+N13</f>
        <v>0.0010714285715494</v>
      </c>
    </row>
    <row r="14" s="29" customFormat="true" ht="23.25" hidden="false" customHeight="true" outlineLevel="0" collapsed="false">
      <c r="A14" s="18" t="n">
        <v>43559</v>
      </c>
      <c r="B14" s="20" t="s">
        <v>45</v>
      </c>
      <c r="C14" s="20" t="s">
        <v>46</v>
      </c>
      <c r="D14" s="20" t="s">
        <v>47</v>
      </c>
      <c r="E14" s="21" t="n">
        <v>161296</v>
      </c>
      <c r="F14" s="63" t="s">
        <v>470</v>
      </c>
      <c r="G14" s="23"/>
      <c r="H14" s="23"/>
      <c r="I14" s="23"/>
      <c r="J14" s="23" t="n">
        <f aca="false">976.7+117.2</f>
        <v>1093.9</v>
      </c>
      <c r="K14" s="24"/>
      <c r="L14" s="25" t="n">
        <f aca="false">SUM(G14:I14,J14/1.12)</f>
        <v>976.696428571429</v>
      </c>
      <c r="M14" s="25" t="n">
        <f aca="false">J14/1.12*0.12</f>
        <v>117.203571428571</v>
      </c>
      <c r="N14" s="25" t="n">
        <f aca="false">-SUM(H14:I14,J14/1.12)*K14</f>
        <v>-0</v>
      </c>
      <c r="O14" s="25" t="n">
        <v>976.7</v>
      </c>
      <c r="P14" s="26"/>
      <c r="Q14" s="26"/>
      <c r="R14" s="27"/>
      <c r="S14" s="27"/>
      <c r="T14" s="27"/>
      <c r="U14" s="27"/>
      <c r="V14" s="27"/>
      <c r="W14" s="26"/>
      <c r="X14" s="26"/>
      <c r="Y14" s="26"/>
      <c r="Z14" s="26"/>
      <c r="AA14" s="27"/>
      <c r="AB14" s="27"/>
      <c r="AC14" s="26"/>
      <c r="AD14" s="26"/>
      <c r="AE14" s="25" t="n">
        <f aca="false">-SUM(M14:AD14)</f>
        <v>-1093.90357142857</v>
      </c>
      <c r="AF14" s="28" t="n">
        <f aca="false">SUM(G14:J14)+AE14+N14</f>
        <v>-0.0035714285713766</v>
      </c>
    </row>
    <row r="15" s="29" customFormat="true" ht="23.25" hidden="false" customHeight="true" outlineLevel="0" collapsed="false">
      <c r="A15" s="18" t="n">
        <v>43559</v>
      </c>
      <c r="B15" s="20" t="s">
        <v>45</v>
      </c>
      <c r="C15" s="20" t="s">
        <v>46</v>
      </c>
      <c r="D15" s="20" t="s">
        <v>47</v>
      </c>
      <c r="E15" s="21" t="n">
        <v>161296</v>
      </c>
      <c r="F15" s="44" t="s">
        <v>471</v>
      </c>
      <c r="G15" s="23"/>
      <c r="H15" s="23"/>
      <c r="I15" s="23" t="n">
        <v>126.75</v>
      </c>
      <c r="J15" s="23"/>
      <c r="K15" s="24"/>
      <c r="L15" s="25" t="n">
        <f aca="false">SUM(G15:I15,J15/1.12)</f>
        <v>126.75</v>
      </c>
      <c r="M15" s="25" t="n">
        <f aca="false">J15/1.12*0.12</f>
        <v>0</v>
      </c>
      <c r="N15" s="25" t="n">
        <f aca="false">-SUM(H15:I15,J15/1.12)*K15</f>
        <v>-0</v>
      </c>
      <c r="O15" s="25" t="n">
        <v>126.75</v>
      </c>
      <c r="P15" s="26"/>
      <c r="Q15" s="26"/>
      <c r="R15" s="27"/>
      <c r="S15" s="27"/>
      <c r="T15" s="27"/>
      <c r="U15" s="27"/>
      <c r="V15" s="27"/>
      <c r="W15" s="26"/>
      <c r="X15" s="26"/>
      <c r="Y15" s="26"/>
      <c r="Z15" s="26"/>
      <c r="AA15" s="27"/>
      <c r="AB15" s="27"/>
      <c r="AC15" s="26"/>
      <c r="AD15" s="26"/>
      <c r="AE15" s="25" t="n">
        <f aca="false">-SUM(M15:AD15)</f>
        <v>-126.75</v>
      </c>
      <c r="AF15" s="28" t="n">
        <f aca="false">SUM(G15:J15)+AE15+N15</f>
        <v>0</v>
      </c>
    </row>
    <row r="16" s="29" customFormat="true" ht="23.25" hidden="false" customHeight="true" outlineLevel="0" collapsed="false">
      <c r="A16" s="18" t="n">
        <v>43559</v>
      </c>
      <c r="B16" s="20" t="s">
        <v>278</v>
      </c>
      <c r="C16" s="20"/>
      <c r="D16" s="20"/>
      <c r="E16" s="21"/>
      <c r="F16" s="44" t="s">
        <v>177</v>
      </c>
      <c r="G16" s="23" t="n">
        <v>537</v>
      </c>
      <c r="H16" s="23"/>
      <c r="I16" s="23"/>
      <c r="J16" s="23"/>
      <c r="K16" s="24"/>
      <c r="L16" s="25" t="n">
        <f aca="false">SUM(G16:I16,J16/1.12)</f>
        <v>537</v>
      </c>
      <c r="M16" s="25" t="n">
        <f aca="false">J16/1.12*0.12</f>
        <v>0</v>
      </c>
      <c r="N16" s="25" t="n">
        <f aca="false">-SUM(H16:I16,J16/1.12)*K16</f>
        <v>-0</v>
      </c>
      <c r="O16" s="25"/>
      <c r="P16" s="26"/>
      <c r="Q16" s="26"/>
      <c r="R16" s="27"/>
      <c r="S16" s="27"/>
      <c r="T16" s="27"/>
      <c r="U16" s="27"/>
      <c r="V16" s="27"/>
      <c r="W16" s="26"/>
      <c r="X16" s="26"/>
      <c r="Y16" s="26"/>
      <c r="Z16" s="26"/>
      <c r="AA16" s="27" t="n">
        <v>537</v>
      </c>
      <c r="AB16" s="27"/>
      <c r="AC16" s="26"/>
      <c r="AD16" s="26"/>
      <c r="AE16" s="25" t="n">
        <f aca="false">-SUM(M16:AD16)</f>
        <v>-537</v>
      </c>
      <c r="AF16" s="28" t="n">
        <f aca="false">SUM(G16:J16)+AE16+N16</f>
        <v>0</v>
      </c>
    </row>
    <row r="17" s="29" customFormat="true" ht="23.25" hidden="false" customHeight="true" outlineLevel="0" collapsed="false">
      <c r="A17" s="18" t="n">
        <v>43559</v>
      </c>
      <c r="B17" s="20" t="s">
        <v>185</v>
      </c>
      <c r="C17" s="20" t="s">
        <v>106</v>
      </c>
      <c r="D17" s="20" t="s">
        <v>47</v>
      </c>
      <c r="E17" s="21" t="n">
        <v>701207</v>
      </c>
      <c r="F17" s="44" t="s">
        <v>472</v>
      </c>
      <c r="G17" s="23"/>
      <c r="H17" s="23"/>
      <c r="I17" s="23"/>
      <c r="J17" s="23" t="n">
        <v>218.25</v>
      </c>
      <c r="K17" s="24"/>
      <c r="L17" s="25" t="n">
        <f aca="false">SUM(G17:I17,J17/1.12)</f>
        <v>194.866071428571</v>
      </c>
      <c r="M17" s="25" t="n">
        <f aca="false">J17/1.12*0.12</f>
        <v>23.3839285714286</v>
      </c>
      <c r="N17" s="25" t="n">
        <f aca="false">-SUM(H17:I17,J17/1.12)*K17</f>
        <v>-0</v>
      </c>
      <c r="O17" s="25"/>
      <c r="P17" s="26"/>
      <c r="Q17" s="26"/>
      <c r="R17" s="27"/>
      <c r="S17" s="27" t="n">
        <v>194.87</v>
      </c>
      <c r="T17" s="27"/>
      <c r="U17" s="27"/>
      <c r="V17" s="27"/>
      <c r="W17" s="26"/>
      <c r="X17" s="26"/>
      <c r="Y17" s="26"/>
      <c r="Z17" s="26"/>
      <c r="AA17" s="27"/>
      <c r="AB17" s="27"/>
      <c r="AC17" s="26"/>
      <c r="AD17" s="26"/>
      <c r="AE17" s="25" t="n">
        <f aca="false">-SUM(M17:AD17)</f>
        <v>-218.253928571429</v>
      </c>
      <c r="AF17" s="28" t="n">
        <f aca="false">SUM(G17:J17)+AE17+N17</f>
        <v>-0.00392857142855974</v>
      </c>
    </row>
    <row r="18" s="29" customFormat="true" ht="23.25" hidden="false" customHeight="true" outlineLevel="0" collapsed="false">
      <c r="A18" s="18" t="n">
        <v>43560</v>
      </c>
      <c r="B18" s="20" t="s">
        <v>45</v>
      </c>
      <c r="C18" s="20" t="s">
        <v>46</v>
      </c>
      <c r="D18" s="20" t="s">
        <v>47</v>
      </c>
      <c r="E18" s="21" t="n">
        <v>199371</v>
      </c>
      <c r="F18" s="44" t="s">
        <v>473</v>
      </c>
      <c r="G18" s="23"/>
      <c r="H18" s="23"/>
      <c r="I18" s="23"/>
      <c r="J18" s="23" t="n">
        <v>454.4</v>
      </c>
      <c r="K18" s="24"/>
      <c r="L18" s="25" t="n">
        <f aca="false">SUM(G18:I18,J18/1.12)</f>
        <v>405.714285714286</v>
      </c>
      <c r="M18" s="25" t="n">
        <f aca="false">J18/1.12*0.12</f>
        <v>48.6857142857143</v>
      </c>
      <c r="N18" s="25" t="n">
        <f aca="false">-SUM(H18:I18,J18/1.12)*K18</f>
        <v>-0</v>
      </c>
      <c r="O18" s="25" t="n">
        <v>405.71</v>
      </c>
      <c r="P18" s="26"/>
      <c r="Q18" s="26"/>
      <c r="R18" s="27"/>
      <c r="S18" s="27"/>
      <c r="T18" s="27"/>
      <c r="U18" s="27"/>
      <c r="V18" s="27"/>
      <c r="W18" s="26"/>
      <c r="X18" s="26"/>
      <c r="Y18" s="26"/>
      <c r="Z18" s="26"/>
      <c r="AA18" s="27"/>
      <c r="AB18" s="27"/>
      <c r="AC18" s="26"/>
      <c r="AD18" s="26"/>
      <c r="AE18" s="25" t="n">
        <f aca="false">-SUM(M18:AD18)</f>
        <v>-454.395714285714</v>
      </c>
      <c r="AF18" s="28" t="n">
        <f aca="false">SUM(G18:J18)+AE18+N18</f>
        <v>0.00428571428574287</v>
      </c>
    </row>
    <row r="19" s="29" customFormat="true" ht="23.25" hidden="false" customHeight="true" outlineLevel="0" collapsed="false">
      <c r="A19" s="18" t="n">
        <v>43561</v>
      </c>
      <c r="B19" s="20" t="s">
        <v>37</v>
      </c>
      <c r="C19" s="20" t="s">
        <v>38</v>
      </c>
      <c r="D19" s="20" t="s">
        <v>39</v>
      </c>
      <c r="E19" s="21" t="n">
        <v>35018</v>
      </c>
      <c r="F19" s="44" t="s">
        <v>474</v>
      </c>
      <c r="G19" s="23"/>
      <c r="H19" s="23"/>
      <c r="I19" s="23"/>
      <c r="J19" s="23" t="n">
        <v>105</v>
      </c>
      <c r="K19" s="24"/>
      <c r="L19" s="25" t="n">
        <f aca="false">SUM(G19:I19,J19/1.12)</f>
        <v>93.75</v>
      </c>
      <c r="M19" s="25" t="n">
        <f aca="false">J19/1.12*0.12</f>
        <v>11.25</v>
      </c>
      <c r="N19" s="25" t="n">
        <f aca="false">-SUM(H19:I19,J19/1.12)*K19</f>
        <v>-0</v>
      </c>
      <c r="O19" s="25"/>
      <c r="P19" s="26"/>
      <c r="Q19" s="26"/>
      <c r="R19" s="27" t="n">
        <v>93.75</v>
      </c>
      <c r="S19" s="27"/>
      <c r="T19" s="27"/>
      <c r="U19" s="27"/>
      <c r="V19" s="27"/>
      <c r="W19" s="26"/>
      <c r="X19" s="26"/>
      <c r="Y19" s="26"/>
      <c r="Z19" s="26"/>
      <c r="AA19" s="27"/>
      <c r="AB19" s="27"/>
      <c r="AC19" s="26"/>
      <c r="AD19" s="26"/>
      <c r="AE19" s="25" t="n">
        <f aca="false">-SUM(M19:AD19)</f>
        <v>-105</v>
      </c>
      <c r="AF19" s="28" t="n">
        <f aca="false">SUM(G19:J19)+AE19+N19</f>
        <v>0</v>
      </c>
    </row>
    <row r="20" s="29" customFormat="true" ht="23.25" hidden="false" customHeight="true" outlineLevel="0" collapsed="false">
      <c r="A20" s="18" t="n">
        <v>43563</v>
      </c>
      <c r="B20" s="20" t="s">
        <v>475</v>
      </c>
      <c r="C20" s="20" t="s">
        <v>476</v>
      </c>
      <c r="D20" s="20" t="s">
        <v>47</v>
      </c>
      <c r="E20" s="21" t="n">
        <v>42741</v>
      </c>
      <c r="F20" s="44" t="s">
        <v>477</v>
      </c>
      <c r="G20" s="23"/>
      <c r="H20" s="23"/>
      <c r="I20" s="23"/>
      <c r="J20" s="23" t="n">
        <v>2000</v>
      </c>
      <c r="K20" s="24"/>
      <c r="L20" s="25" t="n">
        <f aca="false">SUM(G20:I20,J20/1.12)</f>
        <v>1785.71428571429</v>
      </c>
      <c r="M20" s="25" t="n">
        <f aca="false">J20/1.12*0.12</f>
        <v>214.285714285714</v>
      </c>
      <c r="N20" s="25" t="n">
        <f aca="false">-SUM(H20:I20,J20/1.12)*K20</f>
        <v>-0</v>
      </c>
      <c r="O20" s="25"/>
      <c r="P20" s="26"/>
      <c r="Q20" s="26" t="n">
        <v>1785.71</v>
      </c>
      <c r="R20" s="27"/>
      <c r="S20" s="27"/>
      <c r="T20" s="27"/>
      <c r="U20" s="27"/>
      <c r="V20" s="27"/>
      <c r="W20" s="26"/>
      <c r="X20" s="26"/>
      <c r="Y20" s="26"/>
      <c r="Z20" s="26"/>
      <c r="AA20" s="27"/>
      <c r="AB20" s="27"/>
      <c r="AC20" s="26"/>
      <c r="AD20" s="26"/>
      <c r="AE20" s="25" t="n">
        <f aca="false">-SUM(M20:AD20)</f>
        <v>-1999.99571428571</v>
      </c>
      <c r="AF20" s="28" t="n">
        <f aca="false">SUM(G20:J20)+AE20+N20</f>
        <v>0.00428571428574287</v>
      </c>
    </row>
    <row r="21" s="29" customFormat="true" ht="23.25" hidden="false" customHeight="true" outlineLevel="0" collapsed="false">
      <c r="A21" s="18" t="n">
        <v>43563</v>
      </c>
      <c r="B21" s="20" t="s">
        <v>41</v>
      </c>
      <c r="C21" s="20" t="s">
        <v>42</v>
      </c>
      <c r="D21" s="20" t="s">
        <v>43</v>
      </c>
      <c r="E21" s="21" t="n">
        <v>68836</v>
      </c>
      <c r="F21" s="44" t="s">
        <v>44</v>
      </c>
      <c r="G21" s="23"/>
      <c r="H21" s="23"/>
      <c r="I21" s="23"/>
      <c r="J21" s="23" t="n">
        <v>180</v>
      </c>
      <c r="K21" s="24"/>
      <c r="L21" s="25" t="n">
        <f aca="false">SUM(G21:I21,J21/1.12)</f>
        <v>160.714285714286</v>
      </c>
      <c r="M21" s="25" t="n">
        <f aca="false">J21/1.12*0.12</f>
        <v>19.2857142857143</v>
      </c>
      <c r="N21" s="25" t="n">
        <f aca="false">-SUM(H21:I21,J21/1.12)*K21</f>
        <v>-0</v>
      </c>
      <c r="O21" s="25"/>
      <c r="P21" s="26" t="n">
        <v>160.71</v>
      </c>
      <c r="Q21" s="26"/>
      <c r="R21" s="27"/>
      <c r="S21" s="27"/>
      <c r="T21" s="27"/>
      <c r="U21" s="27"/>
      <c r="V21" s="27"/>
      <c r="W21" s="26"/>
      <c r="X21" s="26"/>
      <c r="Y21" s="26"/>
      <c r="Z21" s="26"/>
      <c r="AA21" s="27"/>
      <c r="AB21" s="27"/>
      <c r="AC21" s="26"/>
      <c r="AD21" s="26"/>
      <c r="AE21" s="25" t="n">
        <f aca="false">-SUM(M21:AD21)</f>
        <v>-179.995714285714</v>
      </c>
      <c r="AF21" s="28" t="n">
        <f aca="false">SUM(G21:J21)+AE21+N21</f>
        <v>0.00428571428571445</v>
      </c>
    </row>
    <row r="22" s="29" customFormat="true" ht="23.25" hidden="false" customHeight="true" outlineLevel="0" collapsed="false">
      <c r="A22" s="18" t="n">
        <v>43563</v>
      </c>
      <c r="B22" s="20" t="s">
        <v>37</v>
      </c>
      <c r="C22" s="20" t="s">
        <v>38</v>
      </c>
      <c r="D22" s="20" t="s">
        <v>39</v>
      </c>
      <c r="E22" s="21" t="n">
        <v>35030</v>
      </c>
      <c r="F22" s="44" t="s">
        <v>478</v>
      </c>
      <c r="G22" s="23"/>
      <c r="H22" s="23"/>
      <c r="I22" s="23"/>
      <c r="J22" s="23" t="n">
        <v>560</v>
      </c>
      <c r="K22" s="24"/>
      <c r="L22" s="25" t="n">
        <f aca="false">SUM(G22:I22,J22/1.12)</f>
        <v>500</v>
      </c>
      <c r="M22" s="25" t="n">
        <f aca="false">J22/1.12*0.12</f>
        <v>60</v>
      </c>
      <c r="N22" s="25" t="n">
        <f aca="false">-SUM(H22:I22,J22/1.12)*K22</f>
        <v>-0</v>
      </c>
      <c r="O22" s="25" t="n">
        <v>500</v>
      </c>
      <c r="P22" s="26"/>
      <c r="Q22" s="26"/>
      <c r="R22" s="27"/>
      <c r="S22" s="27"/>
      <c r="T22" s="27"/>
      <c r="U22" s="27"/>
      <c r="V22" s="27"/>
      <c r="W22" s="26"/>
      <c r="X22" s="26"/>
      <c r="Y22" s="26"/>
      <c r="Z22" s="26"/>
      <c r="AA22" s="27"/>
      <c r="AB22" s="27"/>
      <c r="AC22" s="26"/>
      <c r="AD22" s="26"/>
      <c r="AE22" s="25" t="n">
        <f aca="false">-SUM(M22:AD22)</f>
        <v>-560</v>
      </c>
      <c r="AF22" s="28" t="n">
        <f aca="false">SUM(G22:J22)+AE22+N22</f>
        <v>0</v>
      </c>
    </row>
    <row r="23" s="29" customFormat="true" ht="23.25" hidden="false" customHeight="true" outlineLevel="0" collapsed="false">
      <c r="A23" s="18" t="n">
        <v>43563</v>
      </c>
      <c r="B23" s="20" t="s">
        <v>479</v>
      </c>
      <c r="C23" s="20"/>
      <c r="D23" s="20" t="s">
        <v>47</v>
      </c>
      <c r="E23" s="21"/>
      <c r="F23" s="44" t="s">
        <v>480</v>
      </c>
      <c r="G23" s="23" t="n">
        <v>20</v>
      </c>
      <c r="H23" s="23"/>
      <c r="I23" s="23"/>
      <c r="J23" s="23"/>
      <c r="K23" s="24"/>
      <c r="L23" s="25" t="n">
        <f aca="false">SUM(G23:I23,J23/1.12)</f>
        <v>20</v>
      </c>
      <c r="M23" s="25" t="n">
        <f aca="false">J23/1.12*0.12</f>
        <v>0</v>
      </c>
      <c r="N23" s="25" t="n">
        <f aca="false">-SUM(H23:I23,J23/1.12)*K23</f>
        <v>-0</v>
      </c>
      <c r="O23" s="25"/>
      <c r="P23" s="26"/>
      <c r="Q23" s="26"/>
      <c r="R23" s="27"/>
      <c r="S23" s="27"/>
      <c r="T23" s="27"/>
      <c r="U23" s="27"/>
      <c r="V23" s="27"/>
      <c r="W23" s="26"/>
      <c r="X23" s="26"/>
      <c r="Y23" s="26" t="n">
        <v>20</v>
      </c>
      <c r="Z23" s="26"/>
      <c r="AA23" s="27"/>
      <c r="AB23" s="27"/>
      <c r="AC23" s="26"/>
      <c r="AD23" s="26"/>
      <c r="AE23" s="25" t="n">
        <f aca="false">-SUM(M23:AD23)</f>
        <v>-20</v>
      </c>
      <c r="AF23" s="28" t="n">
        <f aca="false">SUM(G23:J23)+AE23+N23</f>
        <v>0</v>
      </c>
    </row>
    <row r="24" s="29" customFormat="true" ht="23.25" hidden="false" customHeight="true" outlineLevel="0" collapsed="false">
      <c r="A24" s="18" t="n">
        <v>43563</v>
      </c>
      <c r="B24" s="20" t="s">
        <v>481</v>
      </c>
      <c r="C24" s="20" t="s">
        <v>482</v>
      </c>
      <c r="D24" s="20" t="s">
        <v>483</v>
      </c>
      <c r="E24" s="21" t="n">
        <v>50489</v>
      </c>
      <c r="F24" s="44" t="s">
        <v>484</v>
      </c>
      <c r="G24" s="23"/>
      <c r="H24" s="23"/>
      <c r="I24" s="23"/>
      <c r="J24" s="23" t="n">
        <v>200</v>
      </c>
      <c r="K24" s="24"/>
      <c r="L24" s="25" t="n">
        <f aca="false">SUM(G24:I24,J24/1.12)</f>
        <v>178.571428571429</v>
      </c>
      <c r="M24" s="25" t="n">
        <f aca="false">J24/1.12*0.12</f>
        <v>21.4285714285714</v>
      </c>
      <c r="N24" s="25" t="n">
        <f aca="false">-SUM(H24:I24,J24/1.12)*K24</f>
        <v>-0</v>
      </c>
      <c r="O24" s="25"/>
      <c r="P24" s="26"/>
      <c r="Q24" s="26"/>
      <c r="R24" s="27"/>
      <c r="S24" s="27"/>
      <c r="T24" s="27"/>
      <c r="U24" s="27"/>
      <c r="V24" s="27"/>
      <c r="W24" s="26"/>
      <c r="X24" s="26"/>
      <c r="Y24" s="26" t="n">
        <v>178.57</v>
      </c>
      <c r="Z24" s="26"/>
      <c r="AA24" s="27"/>
      <c r="AB24" s="27"/>
      <c r="AC24" s="26"/>
      <c r="AD24" s="26"/>
      <c r="AE24" s="25" t="n">
        <f aca="false">-SUM(M24:AD24)</f>
        <v>-199.998571428571</v>
      </c>
      <c r="AF24" s="28" t="n">
        <f aca="false">SUM(G24:J24)+AE24+N24</f>
        <v>0.00142857142859043</v>
      </c>
    </row>
    <row r="25" s="29" customFormat="true" ht="23.25" hidden="false" customHeight="true" outlineLevel="0" collapsed="false">
      <c r="A25" s="18" t="n">
        <v>43563</v>
      </c>
      <c r="B25" s="20" t="s">
        <v>481</v>
      </c>
      <c r="C25" s="20" t="s">
        <v>482</v>
      </c>
      <c r="D25" s="20" t="s">
        <v>483</v>
      </c>
      <c r="E25" s="21" t="n">
        <v>50489</v>
      </c>
      <c r="F25" s="44" t="s">
        <v>485</v>
      </c>
      <c r="G25" s="23"/>
      <c r="H25" s="23"/>
      <c r="I25" s="23"/>
      <c r="J25" s="23" t="n">
        <v>120</v>
      </c>
      <c r="K25" s="24"/>
      <c r="L25" s="25" t="n">
        <f aca="false">SUM(G25:I25,J25/1.12)</f>
        <v>107.142857142857</v>
      </c>
      <c r="M25" s="25" t="n">
        <f aca="false">J25/1.12*0.12</f>
        <v>12.8571428571429</v>
      </c>
      <c r="N25" s="25" t="n">
        <f aca="false">-SUM(H25:I25,J25/1.12)*K25</f>
        <v>-0</v>
      </c>
      <c r="O25" s="25"/>
      <c r="P25" s="26"/>
      <c r="Q25" s="26"/>
      <c r="R25" s="27"/>
      <c r="S25" s="27"/>
      <c r="T25" s="27"/>
      <c r="U25" s="27"/>
      <c r="V25" s="27"/>
      <c r="W25" s="26"/>
      <c r="X25" s="26"/>
      <c r="Y25" s="26" t="n">
        <v>107.14</v>
      </c>
      <c r="Z25" s="26"/>
      <c r="AA25" s="27"/>
      <c r="AB25" s="27"/>
      <c r="AC25" s="26"/>
      <c r="AD25" s="26"/>
      <c r="AE25" s="25" t="n">
        <f aca="false">-SUM(M25:AD25)</f>
        <v>-119.997142857143</v>
      </c>
      <c r="AF25" s="28" t="n">
        <f aca="false">SUM(G25:J25)+AE25+N25</f>
        <v>0.00285714285713823</v>
      </c>
    </row>
    <row r="26" s="29" customFormat="true" ht="23.25" hidden="false" customHeight="true" outlineLevel="0" collapsed="false">
      <c r="A26" s="18" t="n">
        <v>43563</v>
      </c>
      <c r="B26" s="20" t="s">
        <v>154</v>
      </c>
      <c r="C26" s="20"/>
      <c r="D26" s="20"/>
      <c r="E26" s="21"/>
      <c r="F26" s="44" t="s">
        <v>486</v>
      </c>
      <c r="G26" s="23" t="n">
        <v>9</v>
      </c>
      <c r="H26" s="23"/>
      <c r="I26" s="23"/>
      <c r="J26" s="23"/>
      <c r="K26" s="24"/>
      <c r="L26" s="25" t="n">
        <f aca="false">SUM(G26:I26,J26/1.12)</f>
        <v>9</v>
      </c>
      <c r="M26" s="25" t="n">
        <f aca="false">J26/1.12*0.12</f>
        <v>0</v>
      </c>
      <c r="N26" s="25" t="n">
        <f aca="false">-SUM(H26:I26,J26/1.12)*K26</f>
        <v>-0</v>
      </c>
      <c r="O26" s="25"/>
      <c r="P26" s="26"/>
      <c r="Q26" s="26"/>
      <c r="R26" s="27"/>
      <c r="S26" s="27"/>
      <c r="T26" s="27"/>
      <c r="U26" s="27"/>
      <c r="V26" s="27"/>
      <c r="W26" s="26"/>
      <c r="X26" s="26"/>
      <c r="Y26" s="26"/>
      <c r="Z26" s="26" t="n">
        <v>9</v>
      </c>
      <c r="AA26" s="27"/>
      <c r="AB26" s="27"/>
      <c r="AC26" s="26"/>
      <c r="AD26" s="26"/>
      <c r="AE26" s="25" t="n">
        <f aca="false">-SUM(M26:AD26)</f>
        <v>-9</v>
      </c>
      <c r="AF26" s="28" t="n">
        <f aca="false">SUM(G26:J26)+AE26+N26</f>
        <v>0</v>
      </c>
    </row>
    <row r="27" s="29" customFormat="true" ht="23.25" hidden="false" customHeight="true" outlineLevel="0" collapsed="false">
      <c r="A27" s="18" t="n">
        <v>43563</v>
      </c>
      <c r="B27" s="20" t="s">
        <v>322</v>
      </c>
      <c r="C27" s="20" t="s">
        <v>323</v>
      </c>
      <c r="D27" s="20" t="s">
        <v>487</v>
      </c>
      <c r="E27" s="21" t="n">
        <v>216589</v>
      </c>
      <c r="F27" s="44" t="s">
        <v>488</v>
      </c>
      <c r="G27" s="23"/>
      <c r="H27" s="23"/>
      <c r="I27" s="23"/>
      <c r="J27" s="23" t="n">
        <v>37</v>
      </c>
      <c r="K27" s="24"/>
      <c r="L27" s="25" t="n">
        <f aca="false">SUM(G27:I27,J27/1.12)</f>
        <v>33.0357142857143</v>
      </c>
      <c r="M27" s="25" t="n">
        <f aca="false">J27/1.12*0.12</f>
        <v>3.96428571428571</v>
      </c>
      <c r="N27" s="25" t="n">
        <f aca="false">-SUM(H27:I27,J27/1.12)*K27</f>
        <v>-0</v>
      </c>
      <c r="O27" s="25"/>
      <c r="P27" s="26" t="n">
        <v>33.04</v>
      </c>
      <c r="Q27" s="26"/>
      <c r="R27" s="27"/>
      <c r="S27" s="27"/>
      <c r="T27" s="27"/>
      <c r="U27" s="27"/>
      <c r="V27" s="27"/>
      <c r="W27" s="26"/>
      <c r="X27" s="26"/>
      <c r="Y27" s="26"/>
      <c r="Z27" s="26"/>
      <c r="AA27" s="27"/>
      <c r="AB27" s="27"/>
      <c r="AC27" s="26"/>
      <c r="AD27" s="26"/>
      <c r="AE27" s="25" t="n">
        <f aca="false">-SUM(M27:AD27)</f>
        <v>-37.0042857142857</v>
      </c>
      <c r="AF27" s="28" t="n">
        <f aca="false">SUM(G27:J27)+AE27+N27</f>
        <v>-0.00428571428571445</v>
      </c>
    </row>
    <row r="28" s="41" customFormat="true" ht="23.25" hidden="false" customHeight="true" outlineLevel="0" collapsed="false">
      <c r="A28" s="30" t="n">
        <v>43565</v>
      </c>
      <c r="B28" s="32" t="s">
        <v>41</v>
      </c>
      <c r="C28" s="32" t="s">
        <v>42</v>
      </c>
      <c r="D28" s="32" t="s">
        <v>43</v>
      </c>
      <c r="E28" s="33" t="n">
        <v>67612</v>
      </c>
      <c r="F28" s="34" t="s">
        <v>44</v>
      </c>
      <c r="G28" s="35"/>
      <c r="H28" s="35"/>
      <c r="I28" s="35"/>
      <c r="J28" s="35" t="n">
        <v>180</v>
      </c>
      <c r="K28" s="36"/>
      <c r="L28" s="37" t="n">
        <f aca="false">SUM(G28:I28,J28/1.12)</f>
        <v>160.714285714286</v>
      </c>
      <c r="M28" s="37" t="n">
        <f aca="false">J28/1.12*0.12</f>
        <v>19.2857142857143</v>
      </c>
      <c r="N28" s="37" t="n">
        <f aca="false">-SUM(H28:I28,J28/1.12)*K28</f>
        <v>-0</v>
      </c>
      <c r="O28" s="37"/>
      <c r="P28" s="38" t="n">
        <v>160.71</v>
      </c>
      <c r="Q28" s="38"/>
      <c r="R28" s="39"/>
      <c r="S28" s="39"/>
      <c r="T28" s="39"/>
      <c r="U28" s="39"/>
      <c r="V28" s="39"/>
      <c r="W28" s="38"/>
      <c r="X28" s="38"/>
      <c r="Y28" s="38"/>
      <c r="Z28" s="38"/>
      <c r="AA28" s="39"/>
      <c r="AB28" s="39"/>
      <c r="AC28" s="38"/>
      <c r="AD28" s="38"/>
      <c r="AE28" s="37" t="n">
        <f aca="false">-SUM(M28:AD28)</f>
        <v>-179.995714285714</v>
      </c>
      <c r="AF28" s="40" t="n">
        <f aca="false">SUM(G28:J28)+AE28+N28</f>
        <v>0.00428571428571445</v>
      </c>
    </row>
    <row r="29" s="29" customFormat="true" ht="23.25" hidden="false" customHeight="true" outlineLevel="0" collapsed="false">
      <c r="A29" s="18" t="n">
        <v>43565</v>
      </c>
      <c r="B29" s="20" t="s">
        <v>489</v>
      </c>
      <c r="C29" s="20"/>
      <c r="D29" s="20"/>
      <c r="E29" s="21"/>
      <c r="F29" s="44" t="s">
        <v>490</v>
      </c>
      <c r="G29" s="23" t="n">
        <v>1000</v>
      </c>
      <c r="H29" s="23"/>
      <c r="I29" s="23"/>
      <c r="J29" s="23"/>
      <c r="K29" s="24"/>
      <c r="L29" s="25" t="n">
        <f aca="false">SUM(G29:I29,J29/1.12)</f>
        <v>1000</v>
      </c>
      <c r="M29" s="25" t="n">
        <f aca="false">J29/1.12*0.12</f>
        <v>0</v>
      </c>
      <c r="N29" s="25" t="n">
        <f aca="false">-SUM(H29:I29,J29/1.12)*K29</f>
        <v>-0</v>
      </c>
      <c r="O29" s="25"/>
      <c r="P29" s="26"/>
      <c r="Q29" s="26"/>
      <c r="R29" s="27"/>
      <c r="S29" s="27"/>
      <c r="T29" s="27"/>
      <c r="U29" s="27"/>
      <c r="V29" s="27"/>
      <c r="W29" s="26"/>
      <c r="X29" s="26"/>
      <c r="Y29" s="26"/>
      <c r="Z29" s="26"/>
      <c r="AA29" s="27"/>
      <c r="AB29" s="27"/>
      <c r="AC29" s="26" t="n">
        <v>1000</v>
      </c>
      <c r="AD29" s="26"/>
      <c r="AE29" s="25" t="n">
        <f aca="false">-SUM(M29:AD29)</f>
        <v>-1000</v>
      </c>
      <c r="AF29" s="28" t="n">
        <f aca="false">SUM(G29:J29)+AE29+N29</f>
        <v>0</v>
      </c>
    </row>
    <row r="30" s="29" customFormat="true" ht="23.25" hidden="false" customHeight="true" outlineLevel="0" collapsed="false">
      <c r="A30" s="18" t="n">
        <v>43565</v>
      </c>
      <c r="B30" s="20" t="s">
        <v>54</v>
      </c>
      <c r="C30" s="20" t="s">
        <v>55</v>
      </c>
      <c r="D30" s="20" t="s">
        <v>491</v>
      </c>
      <c r="E30" s="21" t="n">
        <v>3074</v>
      </c>
      <c r="F30" s="44" t="s">
        <v>492</v>
      </c>
      <c r="G30" s="23"/>
      <c r="H30" s="23"/>
      <c r="I30" s="23" t="n">
        <v>1710</v>
      </c>
      <c r="J30" s="23"/>
      <c r="K30" s="24"/>
      <c r="L30" s="25" t="n">
        <f aca="false">SUM(G30:I30,J30/1.12)</f>
        <v>1710</v>
      </c>
      <c r="M30" s="25" t="n">
        <f aca="false">J30/1.12*0.12</f>
        <v>0</v>
      </c>
      <c r="N30" s="25" t="n">
        <f aca="false">-SUM(H30:I30,J30/1.12)*K30</f>
        <v>-0</v>
      </c>
      <c r="O30" s="25" t="n">
        <v>1710</v>
      </c>
      <c r="P30" s="26"/>
      <c r="Q30" s="26"/>
      <c r="R30" s="27"/>
      <c r="S30" s="27"/>
      <c r="T30" s="27"/>
      <c r="U30" s="27"/>
      <c r="V30" s="27"/>
      <c r="W30" s="26"/>
      <c r="X30" s="26"/>
      <c r="Y30" s="26"/>
      <c r="Z30" s="26"/>
      <c r="AA30" s="27"/>
      <c r="AB30" s="27"/>
      <c r="AC30" s="26"/>
      <c r="AD30" s="26"/>
      <c r="AE30" s="25" t="n">
        <f aca="false">-SUM(M30:AD30)</f>
        <v>-1710</v>
      </c>
      <c r="AF30" s="28" t="n">
        <f aca="false">SUM(G30:J30)+AE30+N30</f>
        <v>0</v>
      </c>
    </row>
    <row r="31" s="29" customFormat="true" ht="23.25" hidden="false" customHeight="true" outlineLevel="0" collapsed="false">
      <c r="A31" s="18" t="n">
        <v>43565</v>
      </c>
      <c r="B31" s="20" t="s">
        <v>58</v>
      </c>
      <c r="C31" s="20"/>
      <c r="D31" s="20"/>
      <c r="E31" s="21"/>
      <c r="F31" s="44" t="s">
        <v>210</v>
      </c>
      <c r="G31" s="23" t="n">
        <v>100</v>
      </c>
      <c r="H31" s="23"/>
      <c r="I31" s="23"/>
      <c r="J31" s="23"/>
      <c r="K31" s="24"/>
      <c r="L31" s="25" t="n">
        <f aca="false">SUM(G31:I31,J31/1.12)</f>
        <v>100</v>
      </c>
      <c r="M31" s="25" t="n">
        <f aca="false">J31/1.12*0.12</f>
        <v>0</v>
      </c>
      <c r="N31" s="25" t="n">
        <f aca="false">-SUM(H31:I31,J31/1.12)*K31</f>
        <v>-0</v>
      </c>
      <c r="O31" s="25"/>
      <c r="P31" s="26"/>
      <c r="Q31" s="26"/>
      <c r="R31" s="27"/>
      <c r="S31" s="27"/>
      <c r="T31" s="27"/>
      <c r="U31" s="27"/>
      <c r="V31" s="27"/>
      <c r="W31" s="26"/>
      <c r="X31" s="26"/>
      <c r="Y31" s="26"/>
      <c r="Z31" s="26" t="n">
        <v>100</v>
      </c>
      <c r="AA31" s="27"/>
      <c r="AB31" s="27"/>
      <c r="AC31" s="26"/>
      <c r="AD31" s="26"/>
      <c r="AE31" s="25" t="n">
        <f aca="false">-SUM(M31:AD31)</f>
        <v>-100</v>
      </c>
      <c r="AF31" s="28" t="n">
        <f aca="false">SUM(G31:J31)+AE31+N31</f>
        <v>0</v>
      </c>
    </row>
    <row r="32" s="29" customFormat="true" ht="23.25" hidden="false" customHeight="true" outlineLevel="0" collapsed="false">
      <c r="A32" s="18" t="n">
        <v>43566</v>
      </c>
      <c r="B32" s="20" t="s">
        <v>37</v>
      </c>
      <c r="C32" s="20" t="s">
        <v>38</v>
      </c>
      <c r="D32" s="20" t="s">
        <v>39</v>
      </c>
      <c r="E32" s="21" t="n">
        <v>55207</v>
      </c>
      <c r="F32" s="44" t="s">
        <v>274</v>
      </c>
      <c r="G32" s="23"/>
      <c r="H32" s="23"/>
      <c r="I32" s="23"/>
      <c r="J32" s="23" t="n">
        <v>138</v>
      </c>
      <c r="K32" s="24"/>
      <c r="L32" s="25" t="n">
        <f aca="false">SUM(G32:I32,J32/1.12)</f>
        <v>123.214285714286</v>
      </c>
      <c r="M32" s="25" t="n">
        <f aca="false">J32/1.12*0.12</f>
        <v>14.7857142857143</v>
      </c>
      <c r="N32" s="25" t="n">
        <f aca="false">-SUM(H32:I32,J32/1.12)*K32</f>
        <v>-0</v>
      </c>
      <c r="O32" s="25" t="n">
        <v>123.21</v>
      </c>
      <c r="P32" s="26"/>
      <c r="Q32" s="26"/>
      <c r="R32" s="27"/>
      <c r="S32" s="27"/>
      <c r="T32" s="27"/>
      <c r="U32" s="27"/>
      <c r="V32" s="27"/>
      <c r="W32" s="26"/>
      <c r="X32" s="26"/>
      <c r="Y32" s="26"/>
      <c r="Z32" s="26"/>
      <c r="AA32" s="27"/>
      <c r="AB32" s="27"/>
      <c r="AC32" s="26"/>
      <c r="AD32" s="26"/>
      <c r="AE32" s="25" t="n">
        <f aca="false">-SUM(M32:AD32)</f>
        <v>-137.995714285714</v>
      </c>
      <c r="AF32" s="28" t="n">
        <f aca="false">SUM(G32:J32)+AE32+N32</f>
        <v>0.00428571428571445</v>
      </c>
    </row>
    <row r="33" s="29" customFormat="true" ht="23.25" hidden="false" customHeight="true" outlineLevel="0" collapsed="false">
      <c r="A33" s="18" t="n">
        <v>43566</v>
      </c>
      <c r="B33" s="20" t="s">
        <v>41</v>
      </c>
      <c r="C33" s="20" t="s">
        <v>42</v>
      </c>
      <c r="D33" s="20" t="s">
        <v>43</v>
      </c>
      <c r="E33" s="21" t="n">
        <v>67556</v>
      </c>
      <c r="F33" s="44" t="s">
        <v>44</v>
      </c>
      <c r="G33" s="23"/>
      <c r="H33" s="23"/>
      <c r="I33" s="23"/>
      <c r="J33" s="23" t="n">
        <v>180</v>
      </c>
      <c r="K33" s="24"/>
      <c r="L33" s="25" t="n">
        <f aca="false">SUM(G33:I33,J33/1.12)</f>
        <v>160.714285714286</v>
      </c>
      <c r="M33" s="25" t="n">
        <f aca="false">J33/1.12*0.12</f>
        <v>19.2857142857143</v>
      </c>
      <c r="N33" s="25" t="n">
        <f aca="false">-SUM(H33:I33,J33/1.12)*K33</f>
        <v>-0</v>
      </c>
      <c r="O33" s="25"/>
      <c r="P33" s="26" t="n">
        <v>160.71</v>
      </c>
      <c r="Q33" s="26"/>
      <c r="R33" s="27"/>
      <c r="S33" s="27"/>
      <c r="T33" s="27"/>
      <c r="U33" s="27"/>
      <c r="V33" s="27"/>
      <c r="W33" s="26"/>
      <c r="X33" s="26"/>
      <c r="Y33" s="26"/>
      <c r="Z33" s="26"/>
      <c r="AA33" s="27"/>
      <c r="AB33" s="27"/>
      <c r="AC33" s="26"/>
      <c r="AD33" s="26"/>
      <c r="AE33" s="25" t="n">
        <f aca="false">-SUM(M33:AD33)</f>
        <v>-179.995714285714</v>
      </c>
      <c r="AF33" s="28" t="n">
        <f aca="false">SUM(G33:J33)+AE33+N33</f>
        <v>0.00428571428571445</v>
      </c>
    </row>
    <row r="34" s="29" customFormat="true" ht="23.25" hidden="false" customHeight="true" outlineLevel="0" collapsed="false">
      <c r="A34" s="18" t="n">
        <v>43566</v>
      </c>
      <c r="B34" s="20" t="s">
        <v>45</v>
      </c>
      <c r="C34" s="20" t="s">
        <v>46</v>
      </c>
      <c r="D34" s="20" t="s">
        <v>47</v>
      </c>
      <c r="E34" s="21" t="n">
        <v>147649</v>
      </c>
      <c r="F34" s="44" t="s">
        <v>493</v>
      </c>
      <c r="G34" s="23"/>
      <c r="H34" s="23"/>
      <c r="I34" s="23"/>
      <c r="J34" s="23" t="n">
        <f aca="false">478.35+57.4</f>
        <v>535.75</v>
      </c>
      <c r="K34" s="24"/>
      <c r="L34" s="25" t="n">
        <f aca="false">SUM(G34:I34,J34/1.12)</f>
        <v>478.348214285714</v>
      </c>
      <c r="M34" s="25" t="n">
        <f aca="false">J34/1.12*0.12</f>
        <v>57.4017857142857</v>
      </c>
      <c r="N34" s="25" t="n">
        <f aca="false">-SUM(H34:I34,J34/1.12)*K34</f>
        <v>-0</v>
      </c>
      <c r="O34" s="25"/>
      <c r="P34" s="26" t="n">
        <v>478.35</v>
      </c>
      <c r="Q34" s="26"/>
      <c r="R34" s="27"/>
      <c r="S34" s="27"/>
      <c r="T34" s="27"/>
      <c r="U34" s="27"/>
      <c r="V34" s="27"/>
      <c r="W34" s="26"/>
      <c r="X34" s="26"/>
      <c r="Y34" s="26"/>
      <c r="Z34" s="26"/>
      <c r="AA34" s="27"/>
      <c r="AB34" s="27"/>
      <c r="AC34" s="26"/>
      <c r="AD34" s="26"/>
      <c r="AE34" s="25" t="n">
        <f aca="false">-SUM(M34:AD34)</f>
        <v>-535.751785714286</v>
      </c>
      <c r="AF34" s="28" t="n">
        <f aca="false">SUM(G34:J34)+AE34+N34</f>
        <v>-0.0017857142856883</v>
      </c>
    </row>
    <row r="35" s="29" customFormat="true" ht="23.25" hidden="false" customHeight="true" outlineLevel="0" collapsed="false">
      <c r="A35" s="18" t="n">
        <v>43566</v>
      </c>
      <c r="B35" s="20" t="s">
        <v>45</v>
      </c>
      <c r="C35" s="20" t="s">
        <v>46</v>
      </c>
      <c r="D35" s="20" t="s">
        <v>47</v>
      </c>
      <c r="E35" s="21" t="n">
        <v>147649</v>
      </c>
      <c r="F35" s="44" t="s">
        <v>494</v>
      </c>
      <c r="G35" s="23"/>
      <c r="H35" s="23"/>
      <c r="I35" s="23" t="n">
        <v>132.2</v>
      </c>
      <c r="J35" s="23"/>
      <c r="K35" s="24"/>
      <c r="L35" s="25" t="n">
        <f aca="false">SUM(G35:I35,J35/1.12)</f>
        <v>132.2</v>
      </c>
      <c r="M35" s="25" t="n">
        <f aca="false">J35/1.12*0.12</f>
        <v>0</v>
      </c>
      <c r="N35" s="25" t="n">
        <f aca="false">-SUM(H35:I35,J35/1.12)*K35</f>
        <v>-0</v>
      </c>
      <c r="O35" s="25"/>
      <c r="P35" s="26" t="n">
        <v>132.2</v>
      </c>
      <c r="Q35" s="26"/>
      <c r="R35" s="27"/>
      <c r="S35" s="27"/>
      <c r="T35" s="27"/>
      <c r="U35" s="27"/>
      <c r="V35" s="27"/>
      <c r="W35" s="26"/>
      <c r="X35" s="26"/>
      <c r="Y35" s="26"/>
      <c r="Z35" s="26"/>
      <c r="AA35" s="27"/>
      <c r="AB35" s="27"/>
      <c r="AC35" s="26"/>
      <c r="AD35" s="26"/>
      <c r="AE35" s="25" t="n">
        <f aca="false">-SUM(M35:AD35)</f>
        <v>-132.2</v>
      </c>
      <c r="AF35" s="28" t="n">
        <f aca="false">SUM(G35:J35)+AE35+N35</f>
        <v>0</v>
      </c>
    </row>
    <row r="36" s="29" customFormat="true" ht="23.25" hidden="false" customHeight="true" outlineLevel="0" collapsed="false">
      <c r="A36" s="18" t="n">
        <v>43566</v>
      </c>
      <c r="B36" s="20" t="s">
        <v>37</v>
      </c>
      <c r="C36" s="20" t="s">
        <v>38</v>
      </c>
      <c r="D36" s="20" t="s">
        <v>39</v>
      </c>
      <c r="E36" s="21" t="n">
        <v>35093</v>
      </c>
      <c r="F36" s="44" t="s">
        <v>427</v>
      </c>
      <c r="G36" s="23"/>
      <c r="H36" s="23"/>
      <c r="I36" s="23"/>
      <c r="J36" s="23" t="n">
        <v>85.06</v>
      </c>
      <c r="K36" s="24"/>
      <c r="L36" s="25" t="n">
        <f aca="false">SUM(G36:I36,J36/1.12)</f>
        <v>75.9464285714286</v>
      </c>
      <c r="M36" s="25" t="n">
        <f aca="false">J36/1.12*0.12</f>
        <v>9.11357142857143</v>
      </c>
      <c r="N36" s="25" t="n">
        <f aca="false">-SUM(H36:I36,J36/1.12)*K36</f>
        <v>-0</v>
      </c>
      <c r="O36" s="25" t="n">
        <v>75.95</v>
      </c>
      <c r="P36" s="26"/>
      <c r="Q36" s="26"/>
      <c r="R36" s="27"/>
      <c r="S36" s="27"/>
      <c r="T36" s="27"/>
      <c r="U36" s="27"/>
      <c r="V36" s="27"/>
      <c r="W36" s="26"/>
      <c r="X36" s="26"/>
      <c r="Y36" s="26"/>
      <c r="Z36" s="26"/>
      <c r="AA36" s="27"/>
      <c r="AB36" s="27"/>
      <c r="AC36" s="26"/>
      <c r="AD36" s="26"/>
      <c r="AE36" s="25" t="n">
        <f aca="false">-SUM(M36:AD36)</f>
        <v>-85.0635714285714</v>
      </c>
      <c r="AF36" s="28" t="n">
        <f aca="false">SUM(G36:J36)+AE36+N36</f>
        <v>-0.00357142857143344</v>
      </c>
    </row>
    <row r="37" s="29" customFormat="true" ht="23.25" hidden="false" customHeight="true" outlineLevel="0" collapsed="false">
      <c r="A37" s="18" t="n">
        <v>43566</v>
      </c>
      <c r="B37" s="20" t="s">
        <v>377</v>
      </c>
      <c r="C37" s="20"/>
      <c r="D37" s="20"/>
      <c r="E37" s="21"/>
      <c r="F37" s="44" t="s">
        <v>495</v>
      </c>
      <c r="G37" s="23" t="n">
        <f aca="false">624.97+339.49</f>
        <v>964.46</v>
      </c>
      <c r="H37" s="23"/>
      <c r="I37" s="23"/>
      <c r="J37" s="23"/>
      <c r="K37" s="24"/>
      <c r="L37" s="25" t="n">
        <f aca="false">SUM(G37:I37,J37/1.12)</f>
        <v>964.46</v>
      </c>
      <c r="M37" s="25" t="n">
        <f aca="false">J37/1.12*0.12</f>
        <v>0</v>
      </c>
      <c r="N37" s="25" t="n">
        <f aca="false">-SUM(H37:I37,J37/1.12)*K37</f>
        <v>-0</v>
      </c>
      <c r="O37" s="25"/>
      <c r="P37" s="26"/>
      <c r="Q37" s="26"/>
      <c r="R37" s="27"/>
      <c r="S37" s="27"/>
      <c r="T37" s="27"/>
      <c r="U37" s="27"/>
      <c r="V37" s="27"/>
      <c r="W37" s="26"/>
      <c r="X37" s="26"/>
      <c r="Y37" s="26"/>
      <c r="Z37" s="26"/>
      <c r="AA37" s="27" t="n">
        <v>964.46</v>
      </c>
      <c r="AB37" s="27"/>
      <c r="AC37" s="26"/>
      <c r="AD37" s="26"/>
      <c r="AE37" s="25" t="n">
        <f aca="false">-SUM(M37:AD37)</f>
        <v>-964.46</v>
      </c>
      <c r="AF37" s="28" t="n">
        <f aca="false">SUM(G37:J37)+AE37+N37</f>
        <v>0</v>
      </c>
    </row>
    <row r="38" s="29" customFormat="true" ht="23.25" hidden="false" customHeight="true" outlineLevel="0" collapsed="false">
      <c r="A38" s="18" t="n">
        <v>43566</v>
      </c>
      <c r="B38" s="20" t="s">
        <v>377</v>
      </c>
      <c r="C38" s="20"/>
      <c r="D38" s="20"/>
      <c r="E38" s="21"/>
      <c r="F38" s="44" t="s">
        <v>496</v>
      </c>
      <c r="G38" s="23" t="n">
        <v>80</v>
      </c>
      <c r="H38" s="23"/>
      <c r="I38" s="23"/>
      <c r="J38" s="23"/>
      <c r="K38" s="24"/>
      <c r="L38" s="25" t="n">
        <f aca="false">SUM(G38:I38,J38/1.12)</f>
        <v>80</v>
      </c>
      <c r="M38" s="25" t="n">
        <f aca="false">J38/1.12*0.12</f>
        <v>0</v>
      </c>
      <c r="N38" s="25" t="n">
        <f aca="false">-SUM(H38:I38,J38/1.12)*K38</f>
        <v>-0</v>
      </c>
      <c r="O38" s="25"/>
      <c r="P38" s="26"/>
      <c r="Q38" s="26"/>
      <c r="R38" s="27"/>
      <c r="S38" s="27"/>
      <c r="T38" s="27"/>
      <c r="U38" s="27"/>
      <c r="V38" s="27"/>
      <c r="W38" s="26"/>
      <c r="X38" s="26"/>
      <c r="Y38" s="26"/>
      <c r="Z38" s="26" t="n">
        <v>80</v>
      </c>
      <c r="AA38" s="27"/>
      <c r="AB38" s="27"/>
      <c r="AC38" s="26"/>
      <c r="AD38" s="26"/>
      <c r="AE38" s="25" t="n">
        <f aca="false">-SUM(M38:AD38)</f>
        <v>-80</v>
      </c>
      <c r="AF38" s="28" t="n">
        <f aca="false">SUM(G38:J38)+AE38+N38</f>
        <v>0</v>
      </c>
    </row>
    <row r="39" s="29" customFormat="true" ht="23.25" hidden="false" customHeight="true" outlineLevel="0" collapsed="false">
      <c r="A39" s="18" t="n">
        <v>43566</v>
      </c>
      <c r="B39" s="20" t="s">
        <v>348</v>
      </c>
      <c r="C39" s="20"/>
      <c r="D39" s="20"/>
      <c r="E39" s="21"/>
      <c r="F39" s="44" t="s">
        <v>177</v>
      </c>
      <c r="G39" s="23" t="n">
        <v>537</v>
      </c>
      <c r="H39" s="23"/>
      <c r="I39" s="23"/>
      <c r="J39" s="23"/>
      <c r="K39" s="24"/>
      <c r="L39" s="25" t="n">
        <f aca="false">SUM(G39:I39,J39/1.12)</f>
        <v>537</v>
      </c>
      <c r="M39" s="25" t="n">
        <f aca="false">J39/1.12*0.12</f>
        <v>0</v>
      </c>
      <c r="N39" s="25" t="n">
        <f aca="false">-SUM(H39:I39,J39/1.12)*K39</f>
        <v>-0</v>
      </c>
      <c r="O39" s="25"/>
      <c r="P39" s="26"/>
      <c r="Q39" s="26"/>
      <c r="R39" s="27"/>
      <c r="S39" s="27"/>
      <c r="T39" s="27"/>
      <c r="U39" s="27"/>
      <c r="V39" s="27"/>
      <c r="W39" s="26"/>
      <c r="X39" s="26"/>
      <c r="Y39" s="26"/>
      <c r="Z39" s="26"/>
      <c r="AA39" s="27" t="n">
        <v>537</v>
      </c>
      <c r="AB39" s="27"/>
      <c r="AC39" s="26"/>
      <c r="AD39" s="26"/>
      <c r="AE39" s="25" t="n">
        <f aca="false">-SUM(M39:AD39)</f>
        <v>-537</v>
      </c>
      <c r="AF39" s="28" t="n">
        <f aca="false">SUM(G39:J39)+AE39+N39</f>
        <v>0</v>
      </c>
    </row>
    <row r="40" s="29" customFormat="true" ht="23.25" hidden="false" customHeight="true" outlineLevel="0" collapsed="false">
      <c r="A40" s="18" t="n">
        <v>43566</v>
      </c>
      <c r="B40" s="20" t="s">
        <v>497</v>
      </c>
      <c r="C40" s="20"/>
      <c r="D40" s="20"/>
      <c r="E40" s="21"/>
      <c r="F40" s="44" t="s">
        <v>177</v>
      </c>
      <c r="G40" s="23" t="n">
        <v>537</v>
      </c>
      <c r="H40" s="23"/>
      <c r="I40" s="23"/>
      <c r="J40" s="23"/>
      <c r="K40" s="24"/>
      <c r="L40" s="25" t="n">
        <f aca="false">SUM(G40:I40,J40/1.12)</f>
        <v>537</v>
      </c>
      <c r="M40" s="25" t="n">
        <f aca="false">J40/1.12*0.12</f>
        <v>0</v>
      </c>
      <c r="N40" s="25" t="n">
        <f aca="false">-SUM(H40:I40,J40/1.12)*K40</f>
        <v>-0</v>
      </c>
      <c r="O40" s="25"/>
      <c r="P40" s="26"/>
      <c r="Q40" s="26"/>
      <c r="R40" s="27"/>
      <c r="S40" s="27"/>
      <c r="T40" s="27"/>
      <c r="U40" s="27"/>
      <c r="V40" s="27"/>
      <c r="W40" s="26"/>
      <c r="X40" s="26"/>
      <c r="Y40" s="26"/>
      <c r="Z40" s="26"/>
      <c r="AA40" s="27" t="n">
        <v>537</v>
      </c>
      <c r="AB40" s="27"/>
      <c r="AC40" s="26"/>
      <c r="AD40" s="26"/>
      <c r="AE40" s="25" t="n">
        <f aca="false">-SUM(M40:AD40)</f>
        <v>-537</v>
      </c>
      <c r="AF40" s="28" t="n">
        <f aca="false">SUM(G40:J40)+AE40+N40</f>
        <v>0</v>
      </c>
    </row>
    <row r="41" s="29" customFormat="true" ht="23.25" hidden="false" customHeight="true" outlineLevel="0" collapsed="false">
      <c r="A41" s="18" t="n">
        <v>43567</v>
      </c>
      <c r="B41" s="20" t="s">
        <v>74</v>
      </c>
      <c r="C41" s="20"/>
      <c r="D41" s="20"/>
      <c r="E41" s="21"/>
      <c r="F41" s="44" t="s">
        <v>75</v>
      </c>
      <c r="G41" s="23"/>
      <c r="H41" s="23"/>
      <c r="I41" s="23" t="n">
        <v>1123</v>
      </c>
      <c r="J41" s="23"/>
      <c r="K41" s="24"/>
      <c r="L41" s="25" t="n">
        <f aca="false">SUM(G41:I41,J41/1.12)</f>
        <v>1123</v>
      </c>
      <c r="M41" s="25" t="n">
        <f aca="false">J41/1.12*0.12</f>
        <v>0</v>
      </c>
      <c r="N41" s="25" t="n">
        <f aca="false">-SUM(H41:I41,J41/1.12)*K41</f>
        <v>-0</v>
      </c>
      <c r="O41" s="25" t="n">
        <v>1123</v>
      </c>
      <c r="P41" s="26"/>
      <c r="Q41" s="26"/>
      <c r="R41" s="27"/>
      <c r="S41" s="27"/>
      <c r="T41" s="27"/>
      <c r="U41" s="27"/>
      <c r="V41" s="27"/>
      <c r="W41" s="26"/>
      <c r="X41" s="26"/>
      <c r="Y41" s="26"/>
      <c r="Z41" s="26"/>
      <c r="AA41" s="27"/>
      <c r="AB41" s="27"/>
      <c r="AC41" s="26"/>
      <c r="AD41" s="26"/>
      <c r="AE41" s="25" t="n">
        <f aca="false">-SUM(M41:AD41)</f>
        <v>-1123</v>
      </c>
      <c r="AF41" s="28" t="n">
        <f aca="false">SUM(G41:J41)+AE41+N41</f>
        <v>0</v>
      </c>
    </row>
    <row r="42" s="29" customFormat="true" ht="23.25" hidden="false" customHeight="true" outlineLevel="0" collapsed="false">
      <c r="A42" s="18" t="n">
        <v>43567</v>
      </c>
      <c r="B42" s="20" t="s">
        <v>58</v>
      </c>
      <c r="C42" s="20"/>
      <c r="D42" s="20"/>
      <c r="E42" s="21"/>
      <c r="F42" s="44" t="s">
        <v>498</v>
      </c>
      <c r="G42" s="23" t="n">
        <v>50</v>
      </c>
      <c r="H42" s="23"/>
      <c r="I42" s="23"/>
      <c r="J42" s="23"/>
      <c r="K42" s="24"/>
      <c r="L42" s="25" t="n">
        <f aca="false">SUM(G42:I42,J42/1.12)</f>
        <v>50</v>
      </c>
      <c r="M42" s="25" t="n">
        <f aca="false">J42/1.12*0.12</f>
        <v>0</v>
      </c>
      <c r="N42" s="25" t="n">
        <f aca="false">-SUM(H42:I42,J42/1.12)*K42</f>
        <v>-0</v>
      </c>
      <c r="O42" s="25"/>
      <c r="P42" s="26"/>
      <c r="Q42" s="26"/>
      <c r="R42" s="27"/>
      <c r="S42" s="27"/>
      <c r="T42" s="27"/>
      <c r="U42" s="27"/>
      <c r="V42" s="27"/>
      <c r="W42" s="26"/>
      <c r="X42" s="26"/>
      <c r="Y42" s="26"/>
      <c r="Z42" s="26" t="n">
        <v>50</v>
      </c>
      <c r="AA42" s="27"/>
      <c r="AB42" s="27"/>
      <c r="AC42" s="26"/>
      <c r="AD42" s="26"/>
      <c r="AE42" s="25" t="n">
        <f aca="false">-SUM(M42:AD42)</f>
        <v>-50</v>
      </c>
      <c r="AF42" s="28" t="n">
        <f aca="false">SUM(G42:J42)+AE42+N42</f>
        <v>0</v>
      </c>
    </row>
    <row r="43" s="29" customFormat="true" ht="23.25" hidden="false" customHeight="true" outlineLevel="0" collapsed="false">
      <c r="A43" s="18" t="n">
        <v>43567</v>
      </c>
      <c r="B43" s="20" t="s">
        <v>41</v>
      </c>
      <c r="C43" s="20" t="s">
        <v>42</v>
      </c>
      <c r="D43" s="20" t="s">
        <v>43</v>
      </c>
      <c r="E43" s="21" t="n">
        <v>80954</v>
      </c>
      <c r="F43" s="44" t="s">
        <v>44</v>
      </c>
      <c r="G43" s="23"/>
      <c r="H43" s="23"/>
      <c r="I43" s="23"/>
      <c r="J43" s="23" t="n">
        <v>180</v>
      </c>
      <c r="K43" s="24"/>
      <c r="L43" s="25" t="n">
        <f aca="false">SUM(G43:I43,J43/1.12)</f>
        <v>160.714285714286</v>
      </c>
      <c r="M43" s="25" t="n">
        <f aca="false">J43/1.12*0.12</f>
        <v>19.2857142857143</v>
      </c>
      <c r="N43" s="25" t="n">
        <f aca="false">-SUM(H43:I43,J43/1.12)*K43</f>
        <v>-0</v>
      </c>
      <c r="O43" s="25"/>
      <c r="P43" s="26" t="n">
        <v>160.71</v>
      </c>
      <c r="Q43" s="26"/>
      <c r="R43" s="27"/>
      <c r="S43" s="27"/>
      <c r="T43" s="27"/>
      <c r="U43" s="27"/>
      <c r="V43" s="27"/>
      <c r="W43" s="26"/>
      <c r="X43" s="26"/>
      <c r="Y43" s="26"/>
      <c r="Z43" s="26"/>
      <c r="AA43" s="27"/>
      <c r="AB43" s="27"/>
      <c r="AC43" s="26"/>
      <c r="AD43" s="26"/>
      <c r="AE43" s="25" t="n">
        <f aca="false">-SUM(M43:AD43)</f>
        <v>-179.995714285714</v>
      </c>
      <c r="AF43" s="28" t="n">
        <f aca="false">SUM(G43:J43)+AE43+N43</f>
        <v>0.00428571428571445</v>
      </c>
    </row>
    <row r="44" s="29" customFormat="true" ht="23.25" hidden="false" customHeight="true" outlineLevel="0" collapsed="false">
      <c r="A44" s="18" t="n">
        <v>43567</v>
      </c>
      <c r="B44" s="20" t="s">
        <v>499</v>
      </c>
      <c r="C44" s="20"/>
      <c r="D44" s="20"/>
      <c r="E44" s="21"/>
      <c r="F44" s="44" t="s">
        <v>500</v>
      </c>
      <c r="G44" s="23" t="n">
        <v>124</v>
      </c>
      <c r="H44" s="23"/>
      <c r="I44" s="23"/>
      <c r="J44" s="23"/>
      <c r="K44" s="24"/>
      <c r="L44" s="25" t="n">
        <f aca="false">SUM(G44:I44,J44/1.12)</f>
        <v>124</v>
      </c>
      <c r="M44" s="25" t="n">
        <f aca="false">J44/1.12*0.12</f>
        <v>0</v>
      </c>
      <c r="N44" s="25" t="n">
        <f aca="false">-SUM(H44:I44,J44/1.12)*K44</f>
        <v>-0</v>
      </c>
      <c r="O44" s="25"/>
      <c r="P44" s="26"/>
      <c r="Q44" s="26"/>
      <c r="R44" s="27"/>
      <c r="S44" s="27"/>
      <c r="T44" s="27"/>
      <c r="U44" s="27"/>
      <c r="V44" s="27"/>
      <c r="W44" s="26"/>
      <c r="X44" s="26"/>
      <c r="Y44" s="26"/>
      <c r="Z44" s="26" t="n">
        <v>124</v>
      </c>
      <c r="AA44" s="27"/>
      <c r="AB44" s="27"/>
      <c r="AC44" s="26"/>
      <c r="AD44" s="26"/>
      <c r="AE44" s="25" t="n">
        <f aca="false">-SUM(M44:AD44)</f>
        <v>-124</v>
      </c>
      <c r="AF44" s="28" t="n">
        <f aca="false">SUM(G44:J44)+AE44+N44</f>
        <v>0</v>
      </c>
    </row>
    <row r="45" s="29" customFormat="true" ht="23.25" hidden="false" customHeight="true" outlineLevel="0" collapsed="false">
      <c r="A45" s="18" t="n">
        <v>43567</v>
      </c>
      <c r="B45" s="20" t="s">
        <v>45</v>
      </c>
      <c r="C45" s="20" t="s">
        <v>46</v>
      </c>
      <c r="D45" s="20" t="s">
        <v>47</v>
      </c>
      <c r="E45" s="21" t="n">
        <v>159820</v>
      </c>
      <c r="F45" s="44" t="s">
        <v>501</v>
      </c>
      <c r="G45" s="23"/>
      <c r="H45" s="23"/>
      <c r="I45" s="23" t="n">
        <v>494.95</v>
      </c>
      <c r="J45" s="23"/>
      <c r="K45" s="24"/>
      <c r="L45" s="25" t="n">
        <f aca="false">SUM(G45:I45,J45/1.12)</f>
        <v>494.95</v>
      </c>
      <c r="M45" s="25" t="n">
        <f aca="false">J45/1.12*0.12</f>
        <v>0</v>
      </c>
      <c r="N45" s="25" t="n">
        <f aca="false">-SUM(H45:I45,J45/1.12)*K45</f>
        <v>-0</v>
      </c>
      <c r="O45" s="25" t="n">
        <v>494.95</v>
      </c>
      <c r="P45" s="26"/>
      <c r="Q45" s="26"/>
      <c r="R45" s="27"/>
      <c r="S45" s="27"/>
      <c r="T45" s="27"/>
      <c r="U45" s="27"/>
      <c r="V45" s="27"/>
      <c r="W45" s="26"/>
      <c r="X45" s="26"/>
      <c r="Y45" s="26"/>
      <c r="Z45" s="26"/>
      <c r="AA45" s="27"/>
      <c r="AB45" s="27"/>
      <c r="AC45" s="26"/>
      <c r="AD45" s="26"/>
      <c r="AE45" s="25" t="n">
        <f aca="false">-SUM(M45:AD45)</f>
        <v>-494.95</v>
      </c>
      <c r="AF45" s="28" t="n">
        <f aca="false">SUM(G45:J45)+AE45+N45</f>
        <v>0</v>
      </c>
    </row>
    <row r="46" s="29" customFormat="true" ht="23.25" hidden="false" customHeight="true" outlineLevel="0" collapsed="false">
      <c r="A46" s="18" t="n">
        <v>43567</v>
      </c>
      <c r="B46" s="20" t="s">
        <v>45</v>
      </c>
      <c r="C46" s="20" t="s">
        <v>46</v>
      </c>
      <c r="D46" s="20" t="s">
        <v>47</v>
      </c>
      <c r="E46" s="21" t="n">
        <v>159820</v>
      </c>
      <c r="F46" s="44" t="s">
        <v>502</v>
      </c>
      <c r="G46" s="23"/>
      <c r="H46" s="23"/>
      <c r="I46" s="23"/>
      <c r="J46" s="23" t="n">
        <f aca="false">243.17+29.18</f>
        <v>272.35</v>
      </c>
      <c r="K46" s="24"/>
      <c r="L46" s="25" t="n">
        <f aca="false">SUM(G46:I46,J46/1.12)</f>
        <v>243.169642857143</v>
      </c>
      <c r="M46" s="25" t="n">
        <f aca="false">J46/1.12*0.12</f>
        <v>29.1803571428571</v>
      </c>
      <c r="N46" s="25" t="n">
        <f aca="false">-SUM(H46:I46,J46/1.12)*K46</f>
        <v>-0</v>
      </c>
      <c r="O46" s="25" t="n">
        <v>243.17</v>
      </c>
      <c r="P46" s="26"/>
      <c r="Q46" s="26"/>
      <c r="R46" s="27"/>
      <c r="S46" s="27"/>
      <c r="T46" s="27"/>
      <c r="U46" s="27"/>
      <c r="V46" s="27"/>
      <c r="W46" s="26"/>
      <c r="X46" s="26"/>
      <c r="Y46" s="26"/>
      <c r="Z46" s="26"/>
      <c r="AA46" s="27"/>
      <c r="AB46" s="27"/>
      <c r="AC46" s="26"/>
      <c r="AD46" s="26"/>
      <c r="AE46" s="25" t="n">
        <f aca="false">-SUM(M46:AD46)</f>
        <v>-272.350357142857</v>
      </c>
      <c r="AF46" s="28" t="n">
        <f aca="false">SUM(G46:J46)+AE46+N46</f>
        <v>-0.000357142857183135</v>
      </c>
    </row>
    <row r="47" s="29" customFormat="true" ht="23.25" hidden="false" customHeight="true" outlineLevel="0" collapsed="false">
      <c r="A47" s="18" t="n">
        <v>43568</v>
      </c>
      <c r="B47" s="20" t="s">
        <v>58</v>
      </c>
      <c r="C47" s="20"/>
      <c r="D47" s="20"/>
      <c r="E47" s="21"/>
      <c r="F47" s="44" t="s">
        <v>503</v>
      </c>
      <c r="G47" s="23" t="n">
        <v>50</v>
      </c>
      <c r="H47" s="23"/>
      <c r="I47" s="23"/>
      <c r="J47" s="23"/>
      <c r="K47" s="24"/>
      <c r="L47" s="25" t="n">
        <f aca="false">SUM(G47:I47,J47/1.12)</f>
        <v>50</v>
      </c>
      <c r="M47" s="25" t="n">
        <f aca="false">J47/1.12*0.12</f>
        <v>0</v>
      </c>
      <c r="N47" s="25" t="n">
        <f aca="false">-SUM(H47:I47,J47/1.12)*K47</f>
        <v>-0</v>
      </c>
      <c r="O47" s="25"/>
      <c r="P47" s="26"/>
      <c r="Q47" s="26"/>
      <c r="R47" s="27"/>
      <c r="S47" s="27"/>
      <c r="T47" s="27"/>
      <c r="U47" s="27"/>
      <c r="V47" s="27"/>
      <c r="W47" s="26"/>
      <c r="X47" s="26"/>
      <c r="Y47" s="26"/>
      <c r="Z47" s="26" t="n">
        <v>50</v>
      </c>
      <c r="AA47" s="27"/>
      <c r="AB47" s="27"/>
      <c r="AC47" s="26"/>
      <c r="AD47" s="26"/>
      <c r="AE47" s="25" t="n">
        <f aca="false">-SUM(M47:AD47)</f>
        <v>-50</v>
      </c>
      <c r="AF47" s="28" t="n">
        <f aca="false">SUM(G47:J47)+AE47+N47</f>
        <v>0</v>
      </c>
    </row>
    <row r="48" s="29" customFormat="true" ht="23.25" hidden="false" customHeight="true" outlineLevel="0" collapsed="false">
      <c r="A48" s="18" t="n">
        <v>43570</v>
      </c>
      <c r="B48" s="20" t="s">
        <v>41</v>
      </c>
      <c r="C48" s="20" t="s">
        <v>42</v>
      </c>
      <c r="D48" s="20" t="s">
        <v>43</v>
      </c>
      <c r="E48" s="21" t="n">
        <v>73278</v>
      </c>
      <c r="F48" s="44" t="s">
        <v>44</v>
      </c>
      <c r="G48" s="23"/>
      <c r="H48" s="23"/>
      <c r="I48" s="23"/>
      <c r="J48" s="23" t="n">
        <v>180</v>
      </c>
      <c r="K48" s="24"/>
      <c r="L48" s="25" t="n">
        <f aca="false">SUM(G48:I48,J48/1.12)</f>
        <v>160.714285714286</v>
      </c>
      <c r="M48" s="25" t="n">
        <f aca="false">J48/1.12*0.12</f>
        <v>19.2857142857143</v>
      </c>
      <c r="N48" s="25" t="n">
        <f aca="false">-SUM(H48:I48,J48/1.12)*K48</f>
        <v>-0</v>
      </c>
      <c r="O48" s="25"/>
      <c r="P48" s="26" t="n">
        <v>160.71</v>
      </c>
      <c r="Q48" s="26"/>
      <c r="R48" s="27"/>
      <c r="S48" s="27"/>
      <c r="T48" s="27"/>
      <c r="U48" s="27"/>
      <c r="V48" s="27"/>
      <c r="W48" s="26"/>
      <c r="X48" s="26"/>
      <c r="Y48" s="26"/>
      <c r="Z48" s="26"/>
      <c r="AA48" s="27"/>
      <c r="AB48" s="27"/>
      <c r="AC48" s="26"/>
      <c r="AD48" s="26"/>
      <c r="AE48" s="25" t="n">
        <f aca="false">-SUM(M48:AD48)</f>
        <v>-179.995714285714</v>
      </c>
      <c r="AF48" s="28" t="n">
        <f aca="false">SUM(G48:J48)+AE48+N48</f>
        <v>0.00428571428571445</v>
      </c>
    </row>
    <row r="49" s="29" customFormat="true" ht="23.25" hidden="false" customHeight="true" outlineLevel="0" collapsed="false">
      <c r="A49" s="18" t="n">
        <v>43570</v>
      </c>
      <c r="B49" s="20" t="s">
        <v>504</v>
      </c>
      <c r="C49" s="20" t="s">
        <v>505</v>
      </c>
      <c r="D49" s="20" t="s">
        <v>506</v>
      </c>
      <c r="E49" s="21" t="n">
        <v>50205001</v>
      </c>
      <c r="F49" s="44" t="s">
        <v>507</v>
      </c>
      <c r="G49" s="23"/>
      <c r="H49" s="23"/>
      <c r="I49" s="23"/>
      <c r="J49" s="23" t="n">
        <f aca="false">16*3</f>
        <v>48</v>
      </c>
      <c r="K49" s="24"/>
      <c r="L49" s="25" t="n">
        <f aca="false">SUM(G49:I49,J49/1.12)</f>
        <v>42.8571428571429</v>
      </c>
      <c r="M49" s="25" t="n">
        <f aca="false">J49/1.12*0.12</f>
        <v>5.14285714285714</v>
      </c>
      <c r="N49" s="25" t="n">
        <f aca="false">-SUM(H49:I49,J49/1.12)*K49</f>
        <v>-0</v>
      </c>
      <c r="O49" s="25"/>
      <c r="P49" s="26"/>
      <c r="Q49" s="26"/>
      <c r="R49" s="27"/>
      <c r="S49" s="27" t="n">
        <v>42.86</v>
      </c>
      <c r="T49" s="27"/>
      <c r="U49" s="27"/>
      <c r="V49" s="27"/>
      <c r="W49" s="26"/>
      <c r="X49" s="26"/>
      <c r="Y49" s="26"/>
      <c r="Z49" s="26"/>
      <c r="AA49" s="27"/>
      <c r="AB49" s="27"/>
      <c r="AC49" s="26"/>
      <c r="AD49" s="26"/>
      <c r="AE49" s="25" t="n">
        <f aca="false">-SUM(M49:AD49)</f>
        <v>-48.0028571428571</v>
      </c>
      <c r="AF49" s="28" t="n">
        <f aca="false">SUM(G49:J49)+AE49+N49</f>
        <v>-0.00285714285713823</v>
      </c>
    </row>
    <row r="50" s="29" customFormat="true" ht="23.25" hidden="false" customHeight="true" outlineLevel="0" collapsed="false">
      <c r="A50" s="18" t="n">
        <v>43571</v>
      </c>
      <c r="B50" s="20" t="s">
        <v>41</v>
      </c>
      <c r="C50" s="20" t="s">
        <v>42</v>
      </c>
      <c r="D50" s="20" t="s">
        <v>43</v>
      </c>
      <c r="E50" s="21" t="n">
        <v>70675</v>
      </c>
      <c r="F50" s="44" t="s">
        <v>44</v>
      </c>
      <c r="G50" s="23"/>
      <c r="H50" s="23"/>
      <c r="I50" s="23"/>
      <c r="J50" s="23" t="n">
        <v>180</v>
      </c>
      <c r="K50" s="24"/>
      <c r="L50" s="25" t="n">
        <f aca="false">SUM(G50:I50,J50/1.12)</f>
        <v>160.714285714286</v>
      </c>
      <c r="M50" s="25" t="n">
        <f aca="false">J50/1.12*0.12</f>
        <v>19.2857142857143</v>
      </c>
      <c r="N50" s="25" t="n">
        <f aca="false">-SUM(H50:I50,J50/1.12)*K50</f>
        <v>-0</v>
      </c>
      <c r="O50" s="25"/>
      <c r="P50" s="26" t="n">
        <v>160.71</v>
      </c>
      <c r="Q50" s="26"/>
      <c r="R50" s="27"/>
      <c r="S50" s="27"/>
      <c r="T50" s="27"/>
      <c r="U50" s="27"/>
      <c r="V50" s="27"/>
      <c r="W50" s="26"/>
      <c r="X50" s="26"/>
      <c r="Y50" s="26"/>
      <c r="Z50" s="26"/>
      <c r="AA50" s="27"/>
      <c r="AB50" s="27"/>
      <c r="AC50" s="26"/>
      <c r="AD50" s="26"/>
      <c r="AE50" s="25" t="n">
        <f aca="false">-SUM(M50:AD50)</f>
        <v>-179.995714285714</v>
      </c>
      <c r="AF50" s="28" t="n">
        <f aca="false">SUM(G50:J50)+AE50+N50</f>
        <v>0.00428571428571445</v>
      </c>
    </row>
    <row r="51" s="29" customFormat="true" ht="23.25" hidden="false" customHeight="true" outlineLevel="0" collapsed="false">
      <c r="A51" s="18" t="n">
        <v>43571</v>
      </c>
      <c r="B51" s="20" t="s">
        <v>50</v>
      </c>
      <c r="C51" s="20" t="s">
        <v>51</v>
      </c>
      <c r="D51" s="20" t="s">
        <v>47</v>
      </c>
      <c r="E51" s="21" t="n">
        <v>56622</v>
      </c>
      <c r="F51" s="44" t="s">
        <v>508</v>
      </c>
      <c r="G51" s="23"/>
      <c r="H51" s="23"/>
      <c r="I51" s="23"/>
      <c r="J51" s="23" t="n">
        <v>1298.67</v>
      </c>
      <c r="K51" s="24"/>
      <c r="L51" s="25" t="n">
        <f aca="false">SUM(G51:I51,J51/1.12)</f>
        <v>1159.52678571429</v>
      </c>
      <c r="M51" s="25" t="n">
        <f aca="false">J51/1.12*0.12</f>
        <v>139.143214285714</v>
      </c>
      <c r="N51" s="25"/>
      <c r="O51" s="25" t="n">
        <v>1159.53</v>
      </c>
      <c r="P51" s="26"/>
      <c r="Q51" s="26"/>
      <c r="R51" s="27"/>
      <c r="S51" s="27"/>
      <c r="T51" s="27"/>
      <c r="U51" s="27"/>
      <c r="V51" s="27"/>
      <c r="W51" s="26"/>
      <c r="X51" s="26"/>
      <c r="Y51" s="26"/>
      <c r="Z51" s="26"/>
      <c r="AA51" s="27"/>
      <c r="AB51" s="27"/>
      <c r="AC51" s="26"/>
      <c r="AD51" s="26"/>
      <c r="AE51" s="25" t="n">
        <f aca="false">-SUM(M51:AD51)</f>
        <v>-1298.67321428571</v>
      </c>
      <c r="AF51" s="28" t="n">
        <f aca="false">SUM(G51:J51)+AE51+N51</f>
        <v>-0.00321428571419347</v>
      </c>
    </row>
    <row r="52" s="29" customFormat="true" ht="23.25" hidden="false" customHeight="true" outlineLevel="0" collapsed="false">
      <c r="A52" s="18" t="n">
        <v>43571</v>
      </c>
      <c r="B52" s="20" t="s">
        <v>62</v>
      </c>
      <c r="C52" s="20"/>
      <c r="D52" s="20"/>
      <c r="E52" s="21"/>
      <c r="F52" s="44" t="s">
        <v>158</v>
      </c>
      <c r="G52" s="23" t="n">
        <v>120</v>
      </c>
      <c r="H52" s="23"/>
      <c r="I52" s="23"/>
      <c r="J52" s="23"/>
      <c r="K52" s="24"/>
      <c r="L52" s="25" t="n">
        <f aca="false">SUM(G52:I52,J52/1.12)</f>
        <v>120</v>
      </c>
      <c r="M52" s="25" t="n">
        <f aca="false">J52/1.12*0.12</f>
        <v>0</v>
      </c>
      <c r="N52" s="25"/>
      <c r="O52" s="25"/>
      <c r="P52" s="26"/>
      <c r="Q52" s="26"/>
      <c r="R52" s="27"/>
      <c r="S52" s="27"/>
      <c r="T52" s="27"/>
      <c r="U52" s="27"/>
      <c r="V52" s="27"/>
      <c r="W52" s="26"/>
      <c r="X52" s="26"/>
      <c r="Y52" s="26"/>
      <c r="Z52" s="26" t="n">
        <v>120</v>
      </c>
      <c r="AA52" s="27"/>
      <c r="AB52" s="27"/>
      <c r="AC52" s="26"/>
      <c r="AD52" s="26"/>
      <c r="AE52" s="25" t="n">
        <f aca="false">-SUM(M52:AD52)</f>
        <v>-120</v>
      </c>
      <c r="AF52" s="28" t="n">
        <f aca="false">SUM(G52:J52)+AE52+N52</f>
        <v>0</v>
      </c>
    </row>
    <row r="53" s="29" customFormat="true" ht="23.25" hidden="false" customHeight="true" outlineLevel="0" collapsed="false">
      <c r="A53" s="18" t="n">
        <v>43571</v>
      </c>
      <c r="B53" s="20" t="s">
        <v>509</v>
      </c>
      <c r="C53" s="20" t="s">
        <v>510</v>
      </c>
      <c r="D53" s="20" t="s">
        <v>161</v>
      </c>
      <c r="E53" s="21" t="n">
        <v>105795</v>
      </c>
      <c r="F53" s="44" t="s">
        <v>162</v>
      </c>
      <c r="G53" s="23"/>
      <c r="H53" s="23"/>
      <c r="I53" s="23"/>
      <c r="J53" s="23" t="n">
        <v>1680</v>
      </c>
      <c r="K53" s="24"/>
      <c r="L53" s="25" t="n">
        <f aca="false">SUM(G53:I53,J53/1.12)</f>
        <v>1500</v>
      </c>
      <c r="M53" s="25" t="n">
        <f aca="false">J53/1.12*0.12</f>
        <v>180</v>
      </c>
      <c r="N53" s="25"/>
      <c r="O53" s="25"/>
      <c r="P53" s="26"/>
      <c r="Q53" s="26"/>
      <c r="R53" s="27" t="n">
        <v>1500</v>
      </c>
      <c r="S53" s="27"/>
      <c r="T53" s="27"/>
      <c r="U53" s="27"/>
      <c r="V53" s="27"/>
      <c r="W53" s="26"/>
      <c r="X53" s="26"/>
      <c r="Y53" s="26"/>
      <c r="Z53" s="26"/>
      <c r="AA53" s="27"/>
      <c r="AB53" s="27"/>
      <c r="AC53" s="26"/>
      <c r="AD53" s="26"/>
      <c r="AE53" s="25" t="n">
        <f aca="false">-SUM(M53:AD53)</f>
        <v>-1680</v>
      </c>
      <c r="AF53" s="28" t="n">
        <f aca="false">SUM(G53:J53)+AE53+N53</f>
        <v>0</v>
      </c>
    </row>
    <row r="54" s="29" customFormat="true" ht="23.25" hidden="false" customHeight="true" outlineLevel="0" collapsed="false">
      <c r="A54" s="18" t="n">
        <v>43571</v>
      </c>
      <c r="B54" s="20" t="s">
        <v>154</v>
      </c>
      <c r="C54" s="20"/>
      <c r="D54" s="20"/>
      <c r="E54" s="21"/>
      <c r="F54" s="44" t="s">
        <v>511</v>
      </c>
      <c r="G54" s="23" t="n">
        <v>68</v>
      </c>
      <c r="H54" s="23"/>
      <c r="I54" s="23"/>
      <c r="J54" s="23"/>
      <c r="K54" s="24"/>
      <c r="L54" s="25" t="n">
        <f aca="false">SUM(G54:I54,J54/1.12)</f>
        <v>68</v>
      </c>
      <c r="M54" s="25" t="n">
        <f aca="false">J54/1.12*0.12</f>
        <v>0</v>
      </c>
      <c r="N54" s="25"/>
      <c r="O54" s="25"/>
      <c r="P54" s="26"/>
      <c r="Q54" s="26"/>
      <c r="R54" s="27"/>
      <c r="S54" s="27"/>
      <c r="T54" s="27"/>
      <c r="U54" s="27"/>
      <c r="V54" s="27"/>
      <c r="W54" s="26"/>
      <c r="X54" s="26"/>
      <c r="Y54" s="26"/>
      <c r="Z54" s="26" t="n">
        <v>68</v>
      </c>
      <c r="AA54" s="27"/>
      <c r="AB54" s="27"/>
      <c r="AC54" s="26"/>
      <c r="AD54" s="26"/>
      <c r="AE54" s="25" t="n">
        <f aca="false">-SUM(M54:AD54)</f>
        <v>-68</v>
      </c>
      <c r="AF54" s="28" t="n">
        <f aca="false">SUM(G54:J54)+AE54+N54</f>
        <v>0</v>
      </c>
    </row>
    <row r="55" s="29" customFormat="true" ht="23.25" hidden="false" customHeight="true" outlineLevel="0" collapsed="false">
      <c r="A55" s="18" t="n">
        <v>43571</v>
      </c>
      <c r="B55" s="20" t="s">
        <v>512</v>
      </c>
      <c r="C55" s="20"/>
      <c r="D55" s="20"/>
      <c r="E55" s="21"/>
      <c r="F55" s="44" t="s">
        <v>125</v>
      </c>
      <c r="G55" s="23" t="n">
        <v>537</v>
      </c>
      <c r="H55" s="23"/>
      <c r="I55" s="23"/>
      <c r="J55" s="23"/>
      <c r="K55" s="24"/>
      <c r="L55" s="25" t="n">
        <f aca="false">SUM(G55:I55,J55/1.12)</f>
        <v>537</v>
      </c>
      <c r="M55" s="25" t="n">
        <f aca="false">J55/1.12*0.12</f>
        <v>0</v>
      </c>
      <c r="N55" s="25"/>
      <c r="O55" s="25"/>
      <c r="P55" s="26"/>
      <c r="Q55" s="26"/>
      <c r="R55" s="27"/>
      <c r="S55" s="27"/>
      <c r="T55" s="27"/>
      <c r="U55" s="27"/>
      <c r="V55" s="27"/>
      <c r="W55" s="26"/>
      <c r="X55" s="26"/>
      <c r="Y55" s="26"/>
      <c r="Z55" s="26"/>
      <c r="AA55" s="27" t="n">
        <v>537</v>
      </c>
      <c r="AB55" s="27"/>
      <c r="AC55" s="26"/>
      <c r="AD55" s="26"/>
      <c r="AE55" s="25" t="n">
        <f aca="false">-SUM(M55:AD55)</f>
        <v>-537</v>
      </c>
      <c r="AF55" s="28" t="n">
        <f aca="false">SUM(G55:J55)+AE55+N55</f>
        <v>0</v>
      </c>
    </row>
    <row r="56" s="29" customFormat="true" ht="23.25" hidden="false" customHeight="true" outlineLevel="0" collapsed="false">
      <c r="A56" s="18" t="n">
        <v>43572</v>
      </c>
      <c r="B56" s="20" t="s">
        <v>41</v>
      </c>
      <c r="C56" s="20" t="s">
        <v>42</v>
      </c>
      <c r="D56" s="20" t="s">
        <v>43</v>
      </c>
      <c r="E56" s="21" t="n">
        <v>70722</v>
      </c>
      <c r="F56" s="44" t="s">
        <v>44</v>
      </c>
      <c r="G56" s="23"/>
      <c r="H56" s="23"/>
      <c r="I56" s="23"/>
      <c r="J56" s="23" t="n">
        <v>180</v>
      </c>
      <c r="K56" s="24"/>
      <c r="L56" s="25" t="n">
        <f aca="false">SUM(G56:I56,J56/1.12)</f>
        <v>160.714285714286</v>
      </c>
      <c r="M56" s="25" t="n">
        <f aca="false">J56/1.12*0.12</f>
        <v>19.2857142857143</v>
      </c>
      <c r="N56" s="25" t="n">
        <f aca="false">-SUM(H56:I56,J56/1.12)*K56</f>
        <v>-0</v>
      </c>
      <c r="O56" s="25"/>
      <c r="P56" s="26" t="n">
        <v>160.71</v>
      </c>
      <c r="Q56" s="26"/>
      <c r="R56" s="27"/>
      <c r="S56" s="27"/>
      <c r="T56" s="27"/>
      <c r="U56" s="27"/>
      <c r="V56" s="27"/>
      <c r="W56" s="26"/>
      <c r="X56" s="26"/>
      <c r="Y56" s="26"/>
      <c r="Z56" s="26"/>
      <c r="AA56" s="27"/>
      <c r="AB56" s="27"/>
      <c r="AC56" s="26"/>
      <c r="AD56" s="26"/>
      <c r="AE56" s="25" t="n">
        <f aca="false">-SUM(M56:AD56)</f>
        <v>-179.995714285714</v>
      </c>
      <c r="AF56" s="28" t="n">
        <f aca="false">SUM(G56:J56)+AE56+N56</f>
        <v>0.00428571428571445</v>
      </c>
    </row>
    <row r="57" s="29" customFormat="true" ht="23.25" hidden="false" customHeight="true" outlineLevel="0" collapsed="false">
      <c r="A57" s="18" t="n">
        <v>43572</v>
      </c>
      <c r="B57" s="20" t="s">
        <v>513</v>
      </c>
      <c r="C57" s="20"/>
      <c r="D57" s="20"/>
      <c r="E57" s="21"/>
      <c r="F57" s="44" t="s">
        <v>514</v>
      </c>
      <c r="G57" s="23" t="n">
        <f aca="false">537*3</f>
        <v>1611</v>
      </c>
      <c r="H57" s="23"/>
      <c r="I57" s="23"/>
      <c r="J57" s="23"/>
      <c r="K57" s="24"/>
      <c r="L57" s="25" t="n">
        <f aca="false">SUM(G57:I57,J57/1.12)</f>
        <v>1611</v>
      </c>
      <c r="M57" s="25" t="n">
        <f aca="false">J57/1.12*0.12</f>
        <v>0</v>
      </c>
      <c r="N57" s="25"/>
      <c r="O57" s="25"/>
      <c r="P57" s="26"/>
      <c r="Q57" s="26"/>
      <c r="R57" s="27"/>
      <c r="S57" s="27"/>
      <c r="T57" s="27"/>
      <c r="U57" s="27"/>
      <c r="V57" s="27"/>
      <c r="W57" s="26"/>
      <c r="X57" s="26"/>
      <c r="Y57" s="26"/>
      <c r="Z57" s="26"/>
      <c r="AA57" s="27" t="n">
        <v>1611</v>
      </c>
      <c r="AB57" s="27"/>
      <c r="AC57" s="26"/>
      <c r="AD57" s="26"/>
      <c r="AE57" s="25" t="n">
        <f aca="false">-SUM(M57:AD57)</f>
        <v>-1611</v>
      </c>
      <c r="AF57" s="28" t="n">
        <f aca="false">SUM(G57:J57)+AE57+N57</f>
        <v>0</v>
      </c>
    </row>
    <row r="58" s="29" customFormat="true" ht="23.25" hidden="false" customHeight="true" outlineLevel="0" collapsed="false">
      <c r="A58" s="18" t="n">
        <v>43577</v>
      </c>
      <c r="B58" s="20" t="s">
        <v>37</v>
      </c>
      <c r="C58" s="20" t="s">
        <v>38</v>
      </c>
      <c r="D58" s="20" t="s">
        <v>39</v>
      </c>
      <c r="E58" s="21" t="n">
        <v>71968</v>
      </c>
      <c r="F58" s="44" t="s">
        <v>289</v>
      </c>
      <c r="G58" s="23"/>
      <c r="H58" s="23"/>
      <c r="I58" s="23"/>
      <c r="J58" s="23" t="n">
        <v>80</v>
      </c>
      <c r="K58" s="24"/>
      <c r="L58" s="25" t="n">
        <f aca="false">SUM(G58:I58,J58/1.12)</f>
        <v>71.4285714285714</v>
      </c>
      <c r="M58" s="25" t="n">
        <f aca="false">J58/1.12*0.12</f>
        <v>8.57142857142857</v>
      </c>
      <c r="N58" s="25"/>
      <c r="O58" s="25"/>
      <c r="P58" s="26"/>
      <c r="Q58" s="26"/>
      <c r="R58" s="27" t="n">
        <v>71.43</v>
      </c>
      <c r="S58" s="27"/>
      <c r="T58" s="27"/>
      <c r="U58" s="27"/>
      <c r="V58" s="27"/>
      <c r="W58" s="26"/>
      <c r="X58" s="26"/>
      <c r="Y58" s="26"/>
      <c r="Z58" s="26"/>
      <c r="AA58" s="27"/>
      <c r="AB58" s="27"/>
      <c r="AC58" s="26"/>
      <c r="AD58" s="26"/>
      <c r="AE58" s="25" t="n">
        <f aca="false">-SUM(M58:AD58)</f>
        <v>-80.0014285714286</v>
      </c>
      <c r="AF58" s="28" t="n">
        <f aca="false">SUM(G58:J58)+AE58+N58</f>
        <v>-0.00142857142857622</v>
      </c>
    </row>
    <row r="59" s="29" customFormat="true" ht="23.25" hidden="false" customHeight="true" outlineLevel="0" collapsed="false">
      <c r="A59" s="18" t="n">
        <v>43577</v>
      </c>
      <c r="B59" s="20" t="s">
        <v>515</v>
      </c>
      <c r="C59" s="20" t="s">
        <v>337</v>
      </c>
      <c r="D59" s="20" t="s">
        <v>47</v>
      </c>
      <c r="E59" s="21" t="n">
        <v>1606205</v>
      </c>
      <c r="F59" s="44" t="s">
        <v>516</v>
      </c>
      <c r="G59" s="23"/>
      <c r="H59" s="23"/>
      <c r="I59" s="23"/>
      <c r="J59" s="23" t="n">
        <v>504.25</v>
      </c>
      <c r="K59" s="24"/>
      <c r="L59" s="25" t="n">
        <f aca="false">SUM(G59:I59,J59/1.12)</f>
        <v>450.223214285714</v>
      </c>
      <c r="M59" s="25" t="n">
        <f aca="false">J59/1.12*0.12</f>
        <v>54.0267857142857</v>
      </c>
      <c r="N59" s="25"/>
      <c r="O59" s="25"/>
      <c r="P59" s="26"/>
      <c r="Q59" s="26"/>
      <c r="R59" s="27"/>
      <c r="S59" s="27"/>
      <c r="T59" s="27"/>
      <c r="U59" s="27"/>
      <c r="V59" s="27"/>
      <c r="W59" s="26"/>
      <c r="X59" s="26" t="n">
        <v>450.22</v>
      </c>
      <c r="Y59" s="26"/>
      <c r="Z59" s="26"/>
      <c r="AA59" s="27"/>
      <c r="AB59" s="27"/>
      <c r="AC59" s="26"/>
      <c r="AD59" s="26"/>
      <c r="AE59" s="25" t="n">
        <f aca="false">-SUM(M59:AD59)</f>
        <v>-504.246785714286</v>
      </c>
      <c r="AF59" s="28" t="n">
        <f aca="false">SUM(G59:J59)+AE59+N59</f>
        <v>0.00321428571425031</v>
      </c>
    </row>
    <row r="60" s="29" customFormat="true" ht="23.25" hidden="false" customHeight="true" outlineLevel="0" collapsed="false">
      <c r="A60" s="18" t="n">
        <v>43577</v>
      </c>
      <c r="B60" s="20" t="s">
        <v>41</v>
      </c>
      <c r="C60" s="20" t="s">
        <v>42</v>
      </c>
      <c r="D60" s="20" t="s">
        <v>43</v>
      </c>
      <c r="E60" s="21" t="n">
        <v>81017</v>
      </c>
      <c r="F60" s="44" t="s">
        <v>44</v>
      </c>
      <c r="G60" s="23"/>
      <c r="H60" s="23"/>
      <c r="I60" s="23"/>
      <c r="J60" s="23" t="n">
        <v>180</v>
      </c>
      <c r="K60" s="24"/>
      <c r="L60" s="25" t="n">
        <f aca="false">SUM(G60:I60,J60/1.12)</f>
        <v>160.714285714286</v>
      </c>
      <c r="M60" s="25" t="n">
        <f aca="false">J60/1.12*0.12</f>
        <v>19.2857142857143</v>
      </c>
      <c r="N60" s="25" t="n">
        <f aca="false">-SUM(H60:I60,J60/1.12)*K60</f>
        <v>-0</v>
      </c>
      <c r="O60" s="25"/>
      <c r="P60" s="26" t="n">
        <v>160.71</v>
      </c>
      <c r="Q60" s="26"/>
      <c r="R60" s="27"/>
      <c r="S60" s="27"/>
      <c r="T60" s="27"/>
      <c r="U60" s="27"/>
      <c r="V60" s="27"/>
      <c r="W60" s="26"/>
      <c r="X60" s="26"/>
      <c r="Y60" s="26"/>
      <c r="Z60" s="26"/>
      <c r="AA60" s="27"/>
      <c r="AB60" s="27"/>
      <c r="AC60" s="26"/>
      <c r="AD60" s="26"/>
      <c r="AE60" s="25" t="n">
        <f aca="false">-SUM(M60:AD60)</f>
        <v>-179.995714285714</v>
      </c>
      <c r="AF60" s="28" t="n">
        <f aca="false">SUM(G60:J60)+AE60+N60</f>
        <v>0.00428571428571445</v>
      </c>
    </row>
    <row r="61" s="41" customFormat="true" ht="23.25" hidden="false" customHeight="true" outlineLevel="0" collapsed="false">
      <c r="A61" s="30" t="n">
        <v>43577</v>
      </c>
      <c r="B61" s="32" t="s">
        <v>45</v>
      </c>
      <c r="C61" s="32" t="s">
        <v>46</v>
      </c>
      <c r="D61" s="32" t="s">
        <v>47</v>
      </c>
      <c r="E61" s="33" t="n">
        <v>144560</v>
      </c>
      <c r="F61" s="34" t="s">
        <v>517</v>
      </c>
      <c r="G61" s="35"/>
      <c r="H61" s="35"/>
      <c r="I61" s="35"/>
      <c r="J61" s="35" t="n">
        <v>429.5</v>
      </c>
      <c r="K61" s="36"/>
      <c r="L61" s="37" t="n">
        <f aca="false">SUM(G61:I61,J61/1.12)</f>
        <v>383.482142857143</v>
      </c>
      <c r="M61" s="37" t="n">
        <f aca="false">J61/1.12*0.12</f>
        <v>46.0178571428571</v>
      </c>
      <c r="N61" s="37" t="n">
        <f aca="false">-SUM(H61:I61,J61/1.12)*K61</f>
        <v>-0</v>
      </c>
      <c r="O61" s="37" t="n">
        <v>383.48</v>
      </c>
      <c r="P61" s="38"/>
      <c r="Q61" s="38"/>
      <c r="R61" s="39"/>
      <c r="S61" s="39"/>
      <c r="T61" s="39"/>
      <c r="U61" s="39"/>
      <c r="V61" s="39"/>
      <c r="W61" s="38"/>
      <c r="X61" s="38"/>
      <c r="Y61" s="38"/>
      <c r="Z61" s="38"/>
      <c r="AA61" s="39"/>
      <c r="AB61" s="39"/>
      <c r="AC61" s="38"/>
      <c r="AD61" s="38"/>
      <c r="AE61" s="37" t="n">
        <f aca="false">-SUM(M61:AD61)</f>
        <v>-429.497857142857</v>
      </c>
      <c r="AF61" s="40" t="n">
        <f aca="false">SUM(G61:J61)+AE61+N61</f>
        <v>0.00214285714287143</v>
      </c>
    </row>
    <row r="62" s="29" customFormat="true" ht="23.25" hidden="false" customHeight="true" outlineLevel="0" collapsed="false">
      <c r="A62" s="18" t="n">
        <v>43578</v>
      </c>
      <c r="B62" s="20" t="s">
        <v>185</v>
      </c>
      <c r="C62" s="20" t="s">
        <v>106</v>
      </c>
      <c r="D62" s="20" t="s">
        <v>47</v>
      </c>
      <c r="E62" s="21" t="n">
        <v>743412</v>
      </c>
      <c r="F62" s="44" t="s">
        <v>518</v>
      </c>
      <c r="G62" s="23"/>
      <c r="H62" s="23"/>
      <c r="I62" s="23"/>
      <c r="J62" s="23" t="n">
        <v>260</v>
      </c>
      <c r="K62" s="24"/>
      <c r="L62" s="25" t="n">
        <f aca="false">SUM(G62:I62,J62/1.12)</f>
        <v>232.142857142857</v>
      </c>
      <c r="M62" s="25" t="n">
        <f aca="false">J62/1.12*0.12</f>
        <v>27.8571428571429</v>
      </c>
      <c r="N62" s="25" t="n">
        <f aca="false">-SUM(H62:I62,J62/1.12)*K62</f>
        <v>-0</v>
      </c>
      <c r="O62" s="25"/>
      <c r="P62" s="26"/>
      <c r="Q62" s="26"/>
      <c r="R62" s="27"/>
      <c r="S62" s="27" t="n">
        <v>232.14</v>
      </c>
      <c r="T62" s="27"/>
      <c r="U62" s="27"/>
      <c r="V62" s="27"/>
      <c r="W62" s="26"/>
      <c r="X62" s="26"/>
      <c r="Y62" s="26"/>
      <c r="Z62" s="26"/>
      <c r="AA62" s="27"/>
      <c r="AB62" s="27"/>
      <c r="AC62" s="26"/>
      <c r="AD62" s="26"/>
      <c r="AE62" s="25" t="n">
        <f aca="false">-SUM(M62:AD62)</f>
        <v>-259.997142857143</v>
      </c>
      <c r="AF62" s="28" t="n">
        <f aca="false">SUM(G62:J62)+AE62+N62</f>
        <v>0.00285714285718086</v>
      </c>
    </row>
    <row r="63" s="29" customFormat="true" ht="23.25" hidden="false" customHeight="true" outlineLevel="0" collapsed="false">
      <c r="A63" s="18" t="n">
        <v>43578</v>
      </c>
      <c r="B63" s="20" t="s">
        <v>45</v>
      </c>
      <c r="C63" s="20" t="s">
        <v>46</v>
      </c>
      <c r="D63" s="20" t="s">
        <v>47</v>
      </c>
      <c r="E63" s="21" t="n">
        <v>154682</v>
      </c>
      <c r="F63" s="44" t="s">
        <v>49</v>
      </c>
      <c r="G63" s="23"/>
      <c r="H63" s="23"/>
      <c r="I63" s="23" t="n">
        <v>43.15</v>
      </c>
      <c r="J63" s="23"/>
      <c r="K63" s="24"/>
      <c r="L63" s="25" t="n">
        <f aca="false">SUM(G63:I63,J63/1.12)</f>
        <v>43.15</v>
      </c>
      <c r="M63" s="25" t="n">
        <f aca="false">J63/1.12*0.12</f>
        <v>0</v>
      </c>
      <c r="N63" s="25" t="n">
        <f aca="false">-SUM(H63:I63,J63/1.12)*K63</f>
        <v>-0</v>
      </c>
      <c r="O63" s="25" t="n">
        <v>43.15</v>
      </c>
      <c r="P63" s="26"/>
      <c r="Q63" s="26"/>
      <c r="R63" s="27"/>
      <c r="S63" s="27"/>
      <c r="T63" s="27"/>
      <c r="U63" s="27"/>
      <c r="V63" s="27"/>
      <c r="W63" s="26"/>
      <c r="X63" s="26"/>
      <c r="Y63" s="26"/>
      <c r="Z63" s="26"/>
      <c r="AA63" s="27"/>
      <c r="AB63" s="27"/>
      <c r="AC63" s="26"/>
      <c r="AD63" s="26"/>
      <c r="AE63" s="25" t="n">
        <f aca="false">-SUM(M63:AD63)</f>
        <v>-43.15</v>
      </c>
      <c r="AF63" s="28" t="n">
        <f aca="false">SUM(G63:J63)+AE63+N63</f>
        <v>0</v>
      </c>
    </row>
    <row r="64" s="29" customFormat="true" ht="23.25" hidden="false" customHeight="true" outlineLevel="0" collapsed="false">
      <c r="A64" s="18" t="n">
        <v>43578</v>
      </c>
      <c r="B64" s="20" t="s">
        <v>45</v>
      </c>
      <c r="C64" s="20" t="s">
        <v>46</v>
      </c>
      <c r="D64" s="20" t="s">
        <v>47</v>
      </c>
      <c r="E64" s="21" t="n">
        <v>154682</v>
      </c>
      <c r="F64" s="44" t="s">
        <v>519</v>
      </c>
      <c r="G64" s="23"/>
      <c r="H64" s="23"/>
      <c r="I64" s="23"/>
      <c r="J64" s="23" t="n">
        <f aca="false">93.3+11.2</f>
        <v>104.5</v>
      </c>
      <c r="K64" s="24"/>
      <c r="L64" s="25" t="n">
        <f aca="false">SUM(G64:I64,J64/1.12)</f>
        <v>93.3035714285714</v>
      </c>
      <c r="M64" s="25" t="n">
        <f aca="false">J64/1.12*0.12</f>
        <v>11.1964285714286</v>
      </c>
      <c r="N64" s="25" t="n">
        <f aca="false">-SUM(H64:I64,J64/1.12)*K64</f>
        <v>-0</v>
      </c>
      <c r="O64" s="25" t="n">
        <v>93.3</v>
      </c>
      <c r="P64" s="26"/>
      <c r="Q64" s="26"/>
      <c r="R64" s="27"/>
      <c r="S64" s="27"/>
      <c r="T64" s="27"/>
      <c r="U64" s="27"/>
      <c r="V64" s="27"/>
      <c r="W64" s="26"/>
      <c r="X64" s="26"/>
      <c r="Y64" s="26"/>
      <c r="Z64" s="26"/>
      <c r="AA64" s="27"/>
      <c r="AB64" s="27"/>
      <c r="AC64" s="26"/>
      <c r="AD64" s="26"/>
      <c r="AE64" s="25" t="n">
        <f aca="false">-SUM(M64:AD64)</f>
        <v>-104.496428571429</v>
      </c>
      <c r="AF64" s="28" t="n">
        <f aca="false">SUM(G64:J64)+AE64+N64</f>
        <v>0.00357142857143344</v>
      </c>
    </row>
    <row r="65" s="29" customFormat="true" ht="23.25" hidden="false" customHeight="true" outlineLevel="0" collapsed="false">
      <c r="A65" s="18" t="n">
        <v>43578</v>
      </c>
      <c r="B65" s="20" t="s">
        <v>41</v>
      </c>
      <c r="C65" s="20" t="s">
        <v>42</v>
      </c>
      <c r="D65" s="20" t="s">
        <v>43</v>
      </c>
      <c r="E65" s="21" t="n">
        <v>87010</v>
      </c>
      <c r="F65" s="44" t="s">
        <v>44</v>
      </c>
      <c r="G65" s="23"/>
      <c r="H65" s="23"/>
      <c r="I65" s="23"/>
      <c r="J65" s="23" t="n">
        <v>180</v>
      </c>
      <c r="K65" s="24"/>
      <c r="L65" s="25" t="n">
        <f aca="false">SUM(G65:I65,J65/1.12)</f>
        <v>160.714285714286</v>
      </c>
      <c r="M65" s="25" t="n">
        <f aca="false">J65/1.12*0.12</f>
        <v>19.2857142857143</v>
      </c>
      <c r="N65" s="25" t="n">
        <f aca="false">-SUM(H65:I65,J65/1.12)*K65</f>
        <v>-0</v>
      </c>
      <c r="O65" s="25"/>
      <c r="P65" s="26" t="n">
        <v>160.71</v>
      </c>
      <c r="Q65" s="26"/>
      <c r="R65" s="27"/>
      <c r="S65" s="27"/>
      <c r="T65" s="27"/>
      <c r="U65" s="27"/>
      <c r="V65" s="27"/>
      <c r="W65" s="26"/>
      <c r="X65" s="26"/>
      <c r="Y65" s="26"/>
      <c r="Z65" s="26"/>
      <c r="AA65" s="27"/>
      <c r="AB65" s="27"/>
      <c r="AC65" s="26"/>
      <c r="AD65" s="26"/>
      <c r="AE65" s="25" t="n">
        <f aca="false">-SUM(M65:AD65)</f>
        <v>-179.995714285714</v>
      </c>
      <c r="AF65" s="28" t="n">
        <f aca="false">SUM(G65:J65)+AE65+N65</f>
        <v>0.00428571428571445</v>
      </c>
    </row>
    <row r="66" s="29" customFormat="true" ht="23.25" hidden="false" customHeight="true" outlineLevel="0" collapsed="false">
      <c r="A66" s="18" t="n">
        <v>43578</v>
      </c>
      <c r="B66" s="20" t="s">
        <v>45</v>
      </c>
      <c r="C66" s="20" t="s">
        <v>46</v>
      </c>
      <c r="D66" s="20" t="s">
        <v>47</v>
      </c>
      <c r="E66" s="21" t="n">
        <v>144560</v>
      </c>
      <c r="F66" s="44" t="s">
        <v>517</v>
      </c>
      <c r="G66" s="23"/>
      <c r="H66" s="23"/>
      <c r="I66" s="23"/>
      <c r="J66" s="23" t="n">
        <v>429.5</v>
      </c>
      <c r="K66" s="24"/>
      <c r="L66" s="25" t="n">
        <f aca="false">SUM(G66:I66,J66/1.12)</f>
        <v>383.482142857143</v>
      </c>
      <c r="M66" s="25" t="n">
        <f aca="false">J66/1.12*0.12</f>
        <v>46.0178571428571</v>
      </c>
      <c r="N66" s="25" t="n">
        <f aca="false">-SUM(H66:I66,J66/1.12)*K66</f>
        <v>-0</v>
      </c>
      <c r="O66" s="25" t="n">
        <v>383.48</v>
      </c>
      <c r="P66" s="26"/>
      <c r="Q66" s="26"/>
      <c r="R66" s="27"/>
      <c r="S66" s="27"/>
      <c r="T66" s="27"/>
      <c r="U66" s="27"/>
      <c r="V66" s="27"/>
      <c r="W66" s="26"/>
      <c r="X66" s="26"/>
      <c r="Y66" s="26"/>
      <c r="Z66" s="26"/>
      <c r="AA66" s="27"/>
      <c r="AB66" s="27"/>
      <c r="AC66" s="26"/>
      <c r="AD66" s="26"/>
      <c r="AE66" s="25" t="n">
        <f aca="false">-SUM(M66:AD66)</f>
        <v>-429.497857142857</v>
      </c>
      <c r="AF66" s="28" t="n">
        <f aca="false">SUM(G66:J66)+AE66+N66</f>
        <v>0.00214285714287143</v>
      </c>
    </row>
    <row r="67" s="29" customFormat="true" ht="23.25" hidden="false" customHeight="true" outlineLevel="0" collapsed="false">
      <c r="A67" s="18" t="n">
        <v>43579</v>
      </c>
      <c r="B67" s="20" t="s">
        <v>520</v>
      </c>
      <c r="C67" s="20"/>
      <c r="D67" s="20"/>
      <c r="E67" s="21"/>
      <c r="F67" s="44" t="s">
        <v>521</v>
      </c>
      <c r="G67" s="23" t="n">
        <v>3000</v>
      </c>
      <c r="H67" s="23"/>
      <c r="I67" s="23"/>
      <c r="J67" s="23"/>
      <c r="K67" s="24"/>
      <c r="L67" s="25" t="n">
        <f aca="false">SUM(G67:I67,J67/1.12)</f>
        <v>3000</v>
      </c>
      <c r="M67" s="25" t="n">
        <f aca="false">J67/1.12*0.12</f>
        <v>0</v>
      </c>
      <c r="N67" s="25" t="n">
        <f aca="false">-SUM(H67:I67,J67/1.12)*K67</f>
        <v>-0</v>
      </c>
      <c r="O67" s="25"/>
      <c r="P67" s="26"/>
      <c r="Q67" s="26"/>
      <c r="R67" s="27"/>
      <c r="S67" s="27"/>
      <c r="T67" s="27"/>
      <c r="U67" s="27"/>
      <c r="V67" s="27"/>
      <c r="W67" s="26"/>
      <c r="X67" s="26" t="n">
        <v>3000</v>
      </c>
      <c r="Y67" s="26"/>
      <c r="Z67" s="26"/>
      <c r="AA67" s="27"/>
      <c r="AB67" s="27"/>
      <c r="AC67" s="26"/>
      <c r="AD67" s="26"/>
      <c r="AE67" s="25" t="n">
        <f aca="false">-SUM(M67:AD67)</f>
        <v>-3000</v>
      </c>
      <c r="AF67" s="28" t="n">
        <f aca="false">SUM(G67:J67)+AE67+N67</f>
        <v>0</v>
      </c>
    </row>
    <row r="68" s="29" customFormat="true" ht="23.25" hidden="false" customHeight="true" outlineLevel="0" collapsed="false">
      <c r="A68" s="18" t="n">
        <v>43579</v>
      </c>
      <c r="B68" s="20" t="s">
        <v>41</v>
      </c>
      <c r="C68" s="20" t="s">
        <v>42</v>
      </c>
      <c r="D68" s="20" t="s">
        <v>43</v>
      </c>
      <c r="E68" s="21" t="n">
        <v>87056</v>
      </c>
      <c r="F68" s="44" t="s">
        <v>44</v>
      </c>
      <c r="G68" s="23"/>
      <c r="H68" s="23"/>
      <c r="I68" s="23"/>
      <c r="J68" s="23" t="n">
        <v>180</v>
      </c>
      <c r="K68" s="24"/>
      <c r="L68" s="25" t="n">
        <f aca="false">SUM(G68:I68,J68/1.12)</f>
        <v>160.714285714286</v>
      </c>
      <c r="M68" s="25" t="n">
        <f aca="false">J68/1.12*0.12</f>
        <v>19.2857142857143</v>
      </c>
      <c r="N68" s="25" t="n">
        <f aca="false">-SUM(H68:I68,J68/1.12)*K68</f>
        <v>-0</v>
      </c>
      <c r="O68" s="25"/>
      <c r="P68" s="26" t="n">
        <v>160.71</v>
      </c>
      <c r="Q68" s="26"/>
      <c r="R68" s="27"/>
      <c r="S68" s="27"/>
      <c r="T68" s="27"/>
      <c r="U68" s="27"/>
      <c r="V68" s="27"/>
      <c r="W68" s="26"/>
      <c r="X68" s="26"/>
      <c r="Y68" s="26"/>
      <c r="Z68" s="26"/>
      <c r="AA68" s="27"/>
      <c r="AB68" s="27"/>
      <c r="AC68" s="26"/>
      <c r="AD68" s="26"/>
      <c r="AE68" s="25" t="n">
        <f aca="false">-SUM(M68:AD68)</f>
        <v>-179.995714285714</v>
      </c>
      <c r="AF68" s="28" t="n">
        <f aca="false">SUM(G68:J68)+AE68+N68</f>
        <v>0.00428571428571445</v>
      </c>
    </row>
    <row r="69" s="29" customFormat="true" ht="23.25" hidden="false" customHeight="true" outlineLevel="0" collapsed="false">
      <c r="A69" s="18" t="n">
        <v>43579</v>
      </c>
      <c r="B69" s="20" t="s">
        <v>58</v>
      </c>
      <c r="C69" s="20"/>
      <c r="D69" s="20"/>
      <c r="E69" s="21"/>
      <c r="F69" s="44" t="s">
        <v>522</v>
      </c>
      <c r="G69" s="23" t="n">
        <v>100</v>
      </c>
      <c r="H69" s="23"/>
      <c r="I69" s="23"/>
      <c r="J69" s="23"/>
      <c r="K69" s="24"/>
      <c r="L69" s="25" t="n">
        <f aca="false">SUM(G69:I69,J69/1.12)</f>
        <v>100</v>
      </c>
      <c r="M69" s="25" t="n">
        <f aca="false">J69/1.12*0.12</f>
        <v>0</v>
      </c>
      <c r="N69" s="25" t="n">
        <f aca="false">-SUM(H69:I69,J69/1.12)*K69</f>
        <v>-0</v>
      </c>
      <c r="O69" s="25"/>
      <c r="P69" s="26"/>
      <c r="Q69" s="26"/>
      <c r="R69" s="27"/>
      <c r="S69" s="27"/>
      <c r="T69" s="27"/>
      <c r="U69" s="27"/>
      <c r="V69" s="27"/>
      <c r="W69" s="26"/>
      <c r="X69" s="26"/>
      <c r="Y69" s="26"/>
      <c r="Z69" s="26" t="n">
        <v>100</v>
      </c>
      <c r="AA69" s="27"/>
      <c r="AB69" s="27"/>
      <c r="AC69" s="26"/>
      <c r="AD69" s="26"/>
      <c r="AE69" s="25" t="n">
        <f aca="false">-SUM(M69:AD69)</f>
        <v>-100</v>
      </c>
      <c r="AF69" s="28" t="n">
        <f aca="false">SUM(G69:J69)+AE69+N69</f>
        <v>0</v>
      </c>
    </row>
    <row r="70" s="29" customFormat="true" ht="23.25" hidden="false" customHeight="true" outlineLevel="0" collapsed="false">
      <c r="A70" s="18" t="n">
        <v>43579</v>
      </c>
      <c r="B70" s="20" t="s">
        <v>45</v>
      </c>
      <c r="C70" s="20" t="s">
        <v>46</v>
      </c>
      <c r="D70" s="20" t="s">
        <v>47</v>
      </c>
      <c r="E70" s="21" t="n">
        <v>164768</v>
      </c>
      <c r="F70" s="44" t="s">
        <v>523</v>
      </c>
      <c r="G70" s="23"/>
      <c r="H70" s="23"/>
      <c r="I70" s="23" t="n">
        <v>50</v>
      </c>
      <c r="J70" s="23"/>
      <c r="K70" s="24"/>
      <c r="L70" s="25" t="n">
        <f aca="false">SUM(G70:I70,J70/1.12)</f>
        <v>50</v>
      </c>
      <c r="M70" s="25" t="n">
        <f aca="false">J70/1.12*0.12</f>
        <v>0</v>
      </c>
      <c r="N70" s="25" t="n">
        <f aca="false">-SUM(H70:I70,J70/1.12)*K70</f>
        <v>-0</v>
      </c>
      <c r="O70" s="25" t="n">
        <v>50</v>
      </c>
      <c r="P70" s="26"/>
      <c r="Q70" s="26"/>
      <c r="R70" s="27"/>
      <c r="S70" s="27"/>
      <c r="T70" s="27"/>
      <c r="U70" s="27"/>
      <c r="V70" s="27"/>
      <c r="W70" s="26"/>
      <c r="X70" s="26"/>
      <c r="Y70" s="26"/>
      <c r="Z70" s="26"/>
      <c r="AA70" s="27"/>
      <c r="AB70" s="27"/>
      <c r="AC70" s="26"/>
      <c r="AD70" s="26"/>
      <c r="AE70" s="25" t="n">
        <f aca="false">-SUM(M70:AD70)</f>
        <v>-50</v>
      </c>
      <c r="AF70" s="28" t="n">
        <f aca="false">SUM(G70:J70)+AE70+N70</f>
        <v>0</v>
      </c>
    </row>
    <row r="71" s="29" customFormat="true" ht="23.25" hidden="false" customHeight="true" outlineLevel="0" collapsed="false">
      <c r="A71" s="18" t="n">
        <v>43579</v>
      </c>
      <c r="B71" s="20" t="s">
        <v>45</v>
      </c>
      <c r="C71" s="20" t="s">
        <v>46</v>
      </c>
      <c r="D71" s="20" t="s">
        <v>47</v>
      </c>
      <c r="E71" s="21" t="n">
        <v>164768</v>
      </c>
      <c r="F71" s="44" t="s">
        <v>524</v>
      </c>
      <c r="G71" s="23"/>
      <c r="H71" s="23"/>
      <c r="I71" s="23"/>
      <c r="J71" s="23" t="n">
        <f aca="false">1626.65+195.2</f>
        <v>1821.85</v>
      </c>
      <c r="K71" s="24"/>
      <c r="L71" s="25" t="n">
        <f aca="false">SUM(G71:I71,J71/1.12)</f>
        <v>1626.65178571429</v>
      </c>
      <c r="M71" s="25" t="n">
        <f aca="false">J71/1.12*0.12</f>
        <v>195.198214285714</v>
      </c>
      <c r="N71" s="25" t="n">
        <f aca="false">-SUM(H71:I71,J71/1.12)*K71</f>
        <v>-0</v>
      </c>
      <c r="O71" s="25" t="n">
        <v>1626.65</v>
      </c>
      <c r="P71" s="26"/>
      <c r="Q71" s="26"/>
      <c r="R71" s="27"/>
      <c r="S71" s="27"/>
      <c r="T71" s="27"/>
      <c r="U71" s="27"/>
      <c r="V71" s="27"/>
      <c r="W71" s="26"/>
      <c r="X71" s="26"/>
      <c r="Y71" s="26"/>
      <c r="Z71" s="26"/>
      <c r="AA71" s="27"/>
      <c r="AB71" s="27"/>
      <c r="AC71" s="26"/>
      <c r="AD71" s="26"/>
      <c r="AE71" s="25" t="n">
        <f aca="false">-SUM(M71:AD71)</f>
        <v>-1821.84821428571</v>
      </c>
      <c r="AF71" s="28" t="n">
        <f aca="false">SUM(G71:J71)+AE71+N71</f>
        <v>0.0017857142856883</v>
      </c>
    </row>
    <row r="72" s="29" customFormat="true" ht="23.25" hidden="false" customHeight="true" outlineLevel="0" collapsed="false">
      <c r="A72" s="18" t="n">
        <v>43579</v>
      </c>
      <c r="B72" s="20" t="s">
        <v>54</v>
      </c>
      <c r="C72" s="20" t="s">
        <v>55</v>
      </c>
      <c r="D72" s="20" t="s">
        <v>56</v>
      </c>
      <c r="E72" s="21" t="n">
        <v>3095</v>
      </c>
      <c r="F72" s="44" t="s">
        <v>525</v>
      </c>
      <c r="G72" s="23"/>
      <c r="H72" s="23"/>
      <c r="I72" s="23" t="n">
        <v>1950</v>
      </c>
      <c r="J72" s="23"/>
      <c r="K72" s="24"/>
      <c r="L72" s="25" t="n">
        <f aca="false">SUM(G72:I72,J72/1.12)</f>
        <v>1950</v>
      </c>
      <c r="M72" s="25" t="n">
        <f aca="false">J72/1.12*0.12</f>
        <v>0</v>
      </c>
      <c r="N72" s="25" t="n">
        <f aca="false">-SUM(H72:I72,J72/1.12)*K72</f>
        <v>-0</v>
      </c>
      <c r="O72" s="25" t="n">
        <v>1950</v>
      </c>
      <c r="P72" s="26"/>
      <c r="Q72" s="26"/>
      <c r="R72" s="27"/>
      <c r="S72" s="27"/>
      <c r="T72" s="27"/>
      <c r="U72" s="27"/>
      <c r="V72" s="27"/>
      <c r="W72" s="26"/>
      <c r="X72" s="26"/>
      <c r="Y72" s="26"/>
      <c r="Z72" s="26"/>
      <c r="AA72" s="27"/>
      <c r="AB72" s="27"/>
      <c r="AC72" s="26"/>
      <c r="AD72" s="26"/>
      <c r="AE72" s="25" t="n">
        <f aca="false">-SUM(M72:AD72)</f>
        <v>-1950</v>
      </c>
      <c r="AF72" s="28" t="n">
        <f aca="false">SUM(G72:J72)+AE72+N72</f>
        <v>0</v>
      </c>
    </row>
    <row r="73" s="29" customFormat="true" ht="23.25" hidden="false" customHeight="true" outlineLevel="0" collapsed="false">
      <c r="A73" s="18" t="n">
        <v>43579</v>
      </c>
      <c r="B73" s="20" t="s">
        <v>74</v>
      </c>
      <c r="C73" s="20"/>
      <c r="D73" s="20"/>
      <c r="E73" s="21"/>
      <c r="F73" s="44" t="s">
        <v>75</v>
      </c>
      <c r="G73" s="23"/>
      <c r="H73" s="23"/>
      <c r="I73" s="23" t="n">
        <v>1123</v>
      </c>
      <c r="J73" s="23"/>
      <c r="K73" s="24"/>
      <c r="L73" s="25" t="n">
        <f aca="false">SUM(G73:I73,J73/1.12)</f>
        <v>1123</v>
      </c>
      <c r="M73" s="25" t="n">
        <f aca="false">J73/1.12*0.12</f>
        <v>0</v>
      </c>
      <c r="N73" s="25" t="n">
        <f aca="false">-SUM(H73:I73,J73/1.12)*K73</f>
        <v>-0</v>
      </c>
      <c r="O73" s="25" t="n">
        <v>1123</v>
      </c>
      <c r="P73" s="26"/>
      <c r="Q73" s="26"/>
      <c r="R73" s="27"/>
      <c r="S73" s="27"/>
      <c r="T73" s="27"/>
      <c r="U73" s="27"/>
      <c r="V73" s="27"/>
      <c r="W73" s="26"/>
      <c r="X73" s="26"/>
      <c r="Y73" s="26"/>
      <c r="Z73" s="26"/>
      <c r="AA73" s="27"/>
      <c r="AB73" s="27"/>
      <c r="AC73" s="26"/>
      <c r="AD73" s="26"/>
      <c r="AE73" s="25" t="n">
        <f aca="false">-SUM(M73:AD73)</f>
        <v>-1123</v>
      </c>
      <c r="AF73" s="28" t="n">
        <f aca="false">SUM(G73:J73)+AE73+N73</f>
        <v>0</v>
      </c>
    </row>
    <row r="74" s="29" customFormat="true" ht="23.25" hidden="false" customHeight="true" outlineLevel="0" collapsed="false">
      <c r="A74" s="18" t="n">
        <v>43580</v>
      </c>
      <c r="B74" s="20" t="s">
        <v>37</v>
      </c>
      <c r="C74" s="20" t="s">
        <v>38</v>
      </c>
      <c r="D74" s="20" t="s">
        <v>39</v>
      </c>
      <c r="E74" s="21" t="n">
        <v>35287</v>
      </c>
      <c r="F74" s="44" t="s">
        <v>526</v>
      </c>
      <c r="G74" s="23"/>
      <c r="H74" s="23"/>
      <c r="I74" s="23"/>
      <c r="J74" s="23" t="n">
        <v>47.5</v>
      </c>
      <c r="K74" s="24"/>
      <c r="L74" s="25" t="n">
        <f aca="false">SUM(G74:I74,J74/1.12)</f>
        <v>42.4107142857143</v>
      </c>
      <c r="M74" s="25" t="n">
        <f aca="false">J74/1.12*0.12</f>
        <v>5.08928571428571</v>
      </c>
      <c r="N74" s="25" t="n">
        <f aca="false">-SUM(H74:I74,J74/1.12)*K74</f>
        <v>-0</v>
      </c>
      <c r="O74" s="25"/>
      <c r="P74" s="26"/>
      <c r="Q74" s="26"/>
      <c r="R74" s="27"/>
      <c r="S74" s="27"/>
      <c r="T74" s="27"/>
      <c r="U74" s="27"/>
      <c r="V74" s="27"/>
      <c r="W74" s="26"/>
      <c r="X74" s="26"/>
      <c r="Y74" s="26"/>
      <c r="Z74" s="26"/>
      <c r="AA74" s="27"/>
      <c r="AB74" s="27"/>
      <c r="AC74" s="26"/>
      <c r="AD74" s="26" t="n">
        <v>42.41</v>
      </c>
      <c r="AE74" s="25" t="n">
        <f aca="false">-SUM(M74:AD74)</f>
        <v>-47.4992857142857</v>
      </c>
      <c r="AF74" s="28" t="n">
        <f aca="false">SUM(G74:J74)+AE74+N74</f>
        <v>0.00071428571428811</v>
      </c>
    </row>
    <row r="75" s="29" customFormat="true" ht="23.25" hidden="false" customHeight="true" outlineLevel="0" collapsed="false">
      <c r="A75" s="18" t="n">
        <v>43580</v>
      </c>
      <c r="B75" s="20" t="s">
        <v>41</v>
      </c>
      <c r="C75" s="20" t="s">
        <v>42</v>
      </c>
      <c r="D75" s="20" t="s">
        <v>43</v>
      </c>
      <c r="E75" s="21" t="n">
        <v>87133</v>
      </c>
      <c r="F75" s="44" t="s">
        <v>44</v>
      </c>
      <c r="G75" s="23"/>
      <c r="H75" s="23"/>
      <c r="I75" s="23"/>
      <c r="J75" s="23" t="n">
        <v>180</v>
      </c>
      <c r="K75" s="24"/>
      <c r="L75" s="25" t="n">
        <f aca="false">SUM(G75:I75,J75/1.12)</f>
        <v>160.714285714286</v>
      </c>
      <c r="M75" s="25" t="n">
        <f aca="false">J75/1.12*0.12</f>
        <v>19.2857142857143</v>
      </c>
      <c r="N75" s="25" t="n">
        <f aca="false">-SUM(H75:I75,J75/1.12)*K75</f>
        <v>-0</v>
      </c>
      <c r="O75" s="25"/>
      <c r="P75" s="26" t="n">
        <v>160.71</v>
      </c>
      <c r="Q75" s="26"/>
      <c r="R75" s="27"/>
      <c r="S75" s="27"/>
      <c r="T75" s="27"/>
      <c r="U75" s="27"/>
      <c r="V75" s="27"/>
      <c r="W75" s="26"/>
      <c r="X75" s="26"/>
      <c r="Y75" s="26"/>
      <c r="Z75" s="26"/>
      <c r="AA75" s="27"/>
      <c r="AB75" s="27"/>
      <c r="AC75" s="26"/>
      <c r="AD75" s="26"/>
      <c r="AE75" s="25" t="n">
        <f aca="false">-SUM(M75:AD75)</f>
        <v>-179.995714285714</v>
      </c>
      <c r="AF75" s="28" t="n">
        <f aca="false">SUM(G75:J75)+AE75+N75</f>
        <v>0.00428571428571445</v>
      </c>
    </row>
    <row r="76" s="29" customFormat="true" ht="23.25" hidden="false" customHeight="true" outlineLevel="0" collapsed="false">
      <c r="A76" s="18" t="n">
        <v>43580</v>
      </c>
      <c r="B76" s="20" t="s">
        <v>527</v>
      </c>
      <c r="C76" s="20" t="s">
        <v>528</v>
      </c>
      <c r="D76" s="20" t="s">
        <v>47</v>
      </c>
      <c r="E76" s="21" t="n">
        <v>1587234</v>
      </c>
      <c r="F76" s="44" t="s">
        <v>529</v>
      </c>
      <c r="G76" s="23"/>
      <c r="H76" s="23"/>
      <c r="I76" s="23"/>
      <c r="J76" s="23" t="n">
        <v>314.25</v>
      </c>
      <c r="K76" s="24"/>
      <c r="L76" s="25" t="n">
        <f aca="false">SUM(G76:I76,J76/1.12)</f>
        <v>280.580357142857</v>
      </c>
      <c r="M76" s="25" t="n">
        <f aca="false">J76/1.12*0.12</f>
        <v>33.6696428571429</v>
      </c>
      <c r="N76" s="25" t="n">
        <f aca="false">-SUM(H76:I76,J76/1.12)*K76</f>
        <v>-0</v>
      </c>
      <c r="O76" s="25"/>
      <c r="P76" s="26"/>
      <c r="Q76" s="26"/>
      <c r="R76" s="27"/>
      <c r="S76" s="27"/>
      <c r="T76" s="27"/>
      <c r="U76" s="27"/>
      <c r="V76" s="27"/>
      <c r="W76" s="26"/>
      <c r="X76" s="26" t="n">
        <v>280.58</v>
      </c>
      <c r="Y76" s="26"/>
      <c r="Z76" s="26"/>
      <c r="AA76" s="27"/>
      <c r="AB76" s="27"/>
      <c r="AC76" s="26"/>
      <c r="AD76" s="26"/>
      <c r="AE76" s="25" t="n">
        <f aca="false">-SUM(M76:AD76)</f>
        <v>-314.249642857143</v>
      </c>
      <c r="AF76" s="28" t="n">
        <f aca="false">SUM(G76:J76)+AE76+N76</f>
        <v>0.000357142857183135</v>
      </c>
    </row>
    <row r="77" s="29" customFormat="true" ht="23.25" hidden="false" customHeight="true" outlineLevel="0" collapsed="false">
      <c r="A77" s="18" t="n">
        <v>43580</v>
      </c>
      <c r="B77" s="20" t="s">
        <v>530</v>
      </c>
      <c r="C77" s="20" t="s">
        <v>531</v>
      </c>
      <c r="D77" s="20" t="s">
        <v>47</v>
      </c>
      <c r="E77" s="21" t="n">
        <v>592</v>
      </c>
      <c r="F77" s="44" t="s">
        <v>532</v>
      </c>
      <c r="G77" s="23"/>
      <c r="H77" s="23"/>
      <c r="I77" s="23"/>
      <c r="J77" s="23" t="n">
        <v>3632</v>
      </c>
      <c r="K77" s="24"/>
      <c r="L77" s="25" t="n">
        <f aca="false">SUM(G77:I77,J77/1.12)</f>
        <v>3242.85714285714</v>
      </c>
      <c r="M77" s="25" t="n">
        <f aca="false">J77/1.12*0.12</f>
        <v>389.142857142857</v>
      </c>
      <c r="N77" s="25" t="n">
        <f aca="false">-SUM(H77:I77,J77/1.12)*K77</f>
        <v>-0</v>
      </c>
      <c r="O77" s="25"/>
      <c r="P77" s="26"/>
      <c r="Q77" s="26"/>
      <c r="R77" s="27"/>
      <c r="S77" s="27"/>
      <c r="T77" s="27"/>
      <c r="U77" s="27"/>
      <c r="V77" s="27"/>
      <c r="W77" s="26"/>
      <c r="X77" s="26" t="n">
        <v>3242.86</v>
      </c>
      <c r="Y77" s="26"/>
      <c r="Z77" s="26"/>
      <c r="AA77" s="27"/>
      <c r="AB77" s="27"/>
      <c r="AC77" s="26"/>
      <c r="AD77" s="26"/>
      <c r="AE77" s="25" t="n">
        <f aca="false">-SUM(M77:AD77)</f>
        <v>-3632.00285714286</v>
      </c>
      <c r="AF77" s="28" t="n">
        <f aca="false">SUM(G77:J77)+AE77+N77</f>
        <v>-0.00285714285746508</v>
      </c>
    </row>
    <row r="78" s="29" customFormat="true" ht="23.25" hidden="false" customHeight="true" outlineLevel="0" collapsed="false">
      <c r="A78" s="18" t="n">
        <v>43581</v>
      </c>
      <c r="B78" s="20" t="s">
        <v>45</v>
      </c>
      <c r="C78" s="20" t="s">
        <v>46</v>
      </c>
      <c r="D78" s="20" t="s">
        <v>47</v>
      </c>
      <c r="E78" s="21" t="n">
        <v>161651</v>
      </c>
      <c r="F78" s="44" t="s">
        <v>427</v>
      </c>
      <c r="G78" s="23"/>
      <c r="H78" s="23"/>
      <c r="I78" s="23" t="n">
        <v>193</v>
      </c>
      <c r="J78" s="23"/>
      <c r="K78" s="24"/>
      <c r="L78" s="25" t="n">
        <f aca="false">SUM(G78:I78,J78/1.12)</f>
        <v>193</v>
      </c>
      <c r="M78" s="25" t="n">
        <f aca="false">J78/1.12*0.12</f>
        <v>0</v>
      </c>
      <c r="N78" s="25" t="n">
        <f aca="false">-SUM(H78:I78,J78/1.12)*K78</f>
        <v>-0</v>
      </c>
      <c r="O78" s="25" t="n">
        <v>193</v>
      </c>
      <c r="P78" s="26"/>
      <c r="Q78" s="26"/>
      <c r="R78" s="27"/>
      <c r="S78" s="27"/>
      <c r="T78" s="27"/>
      <c r="U78" s="27"/>
      <c r="V78" s="27"/>
      <c r="W78" s="26"/>
      <c r="X78" s="26"/>
      <c r="Y78" s="26"/>
      <c r="Z78" s="26"/>
      <c r="AA78" s="27"/>
      <c r="AB78" s="27"/>
      <c r="AC78" s="26"/>
      <c r="AD78" s="26"/>
      <c r="AE78" s="25" t="n">
        <f aca="false">-SUM(M78:AD78)</f>
        <v>-193</v>
      </c>
      <c r="AF78" s="28" t="n">
        <f aca="false">SUM(G78:J78)+AE78+N78</f>
        <v>0</v>
      </c>
    </row>
    <row r="79" s="29" customFormat="true" ht="23.25" hidden="false" customHeight="true" outlineLevel="0" collapsed="false">
      <c r="A79" s="18" t="n">
        <v>43581</v>
      </c>
      <c r="B79" s="20" t="s">
        <v>45</v>
      </c>
      <c r="C79" s="20" t="s">
        <v>46</v>
      </c>
      <c r="D79" s="20" t="s">
        <v>47</v>
      </c>
      <c r="E79" s="21" t="n">
        <v>161651</v>
      </c>
      <c r="F79" s="44" t="s">
        <v>533</v>
      </c>
      <c r="G79" s="23"/>
      <c r="H79" s="23"/>
      <c r="I79" s="23"/>
      <c r="J79" s="23" t="n">
        <f aca="false">424.55+50.95</f>
        <v>475.5</v>
      </c>
      <c r="K79" s="24"/>
      <c r="L79" s="25" t="n">
        <f aca="false">SUM(G79:I79,J79/1.12)</f>
        <v>424.553571428571</v>
      </c>
      <c r="M79" s="25" t="n">
        <f aca="false">J79/1.12*0.12</f>
        <v>50.9464285714286</v>
      </c>
      <c r="N79" s="25" t="n">
        <f aca="false">-SUM(H79:I79,J79/1.12)*K79</f>
        <v>-0</v>
      </c>
      <c r="O79" s="25" t="n">
        <v>424.55</v>
      </c>
      <c r="P79" s="26"/>
      <c r="Q79" s="26"/>
      <c r="R79" s="27"/>
      <c r="S79" s="27"/>
      <c r="T79" s="27"/>
      <c r="U79" s="27"/>
      <c r="V79" s="27"/>
      <c r="W79" s="26"/>
      <c r="X79" s="26"/>
      <c r="Y79" s="26"/>
      <c r="Z79" s="26"/>
      <c r="AA79" s="27"/>
      <c r="AB79" s="27"/>
      <c r="AC79" s="26"/>
      <c r="AD79" s="26"/>
      <c r="AE79" s="25" t="n">
        <f aca="false">-SUM(M79:AD79)</f>
        <v>-475.496428571429</v>
      </c>
      <c r="AF79" s="28" t="n">
        <f aca="false">SUM(G79:J79)+AE79+N79</f>
        <v>0.00357142857143344</v>
      </c>
    </row>
    <row r="80" s="29" customFormat="true" ht="23.25" hidden="false" customHeight="true" outlineLevel="0" collapsed="false">
      <c r="A80" s="18" t="n">
        <v>43581</v>
      </c>
      <c r="B80" s="20" t="s">
        <v>37</v>
      </c>
      <c r="C80" s="20" t="s">
        <v>38</v>
      </c>
      <c r="D80" s="20" t="s">
        <v>39</v>
      </c>
      <c r="E80" s="21" t="n">
        <v>35306</v>
      </c>
      <c r="F80" s="44" t="s">
        <v>534</v>
      </c>
      <c r="G80" s="23"/>
      <c r="H80" s="23"/>
      <c r="I80" s="23"/>
      <c r="J80" s="23" t="n">
        <v>240</v>
      </c>
      <c r="K80" s="24"/>
      <c r="L80" s="25" t="n">
        <f aca="false">SUM(G80:I80,J80/1.12)</f>
        <v>214.285714285714</v>
      </c>
      <c r="M80" s="25" t="n">
        <f aca="false">J80/1.12*0.12</f>
        <v>25.7142857142857</v>
      </c>
      <c r="N80" s="25" t="n">
        <f aca="false">-SUM(H80:I80,J80/1.12)*K80</f>
        <v>-0</v>
      </c>
      <c r="O80" s="25" t="n">
        <v>214.29</v>
      </c>
      <c r="P80" s="26"/>
      <c r="Q80" s="26"/>
      <c r="R80" s="27"/>
      <c r="S80" s="27"/>
      <c r="T80" s="27"/>
      <c r="U80" s="27"/>
      <c r="V80" s="27"/>
      <c r="W80" s="26"/>
      <c r="X80" s="26"/>
      <c r="Y80" s="26"/>
      <c r="Z80" s="26"/>
      <c r="AA80" s="27"/>
      <c r="AB80" s="27"/>
      <c r="AC80" s="26"/>
      <c r="AD80" s="26"/>
      <c r="AE80" s="25" t="n">
        <f aca="false">-SUM(M80:AD80)</f>
        <v>-240.004285714286</v>
      </c>
      <c r="AF80" s="28" t="n">
        <f aca="false">SUM(G80:J80)+AE80+N80</f>
        <v>-0.00428571428571445</v>
      </c>
    </row>
    <row r="81" s="29" customFormat="true" ht="23.25" hidden="false" customHeight="true" outlineLevel="0" collapsed="false">
      <c r="A81" s="18" t="n">
        <v>43581</v>
      </c>
      <c r="B81" s="20" t="s">
        <v>41</v>
      </c>
      <c r="C81" s="20" t="s">
        <v>42</v>
      </c>
      <c r="D81" s="20" t="s">
        <v>43</v>
      </c>
      <c r="E81" s="21" t="n">
        <v>87150</v>
      </c>
      <c r="F81" s="44" t="s">
        <v>44</v>
      </c>
      <c r="G81" s="23"/>
      <c r="H81" s="23"/>
      <c r="I81" s="23"/>
      <c r="J81" s="23" t="n">
        <v>180</v>
      </c>
      <c r="K81" s="24"/>
      <c r="L81" s="25" t="n">
        <f aca="false">SUM(G81:I81,J81/1.12)</f>
        <v>160.714285714286</v>
      </c>
      <c r="M81" s="25" t="n">
        <f aca="false">J81/1.12*0.12</f>
        <v>19.2857142857143</v>
      </c>
      <c r="N81" s="25" t="n">
        <f aca="false">-SUM(H81:I81,J81/1.12)*K81</f>
        <v>-0</v>
      </c>
      <c r="O81" s="25"/>
      <c r="P81" s="26" t="n">
        <v>160.71</v>
      </c>
      <c r="Q81" s="26"/>
      <c r="R81" s="27"/>
      <c r="S81" s="27"/>
      <c r="T81" s="27"/>
      <c r="U81" s="27"/>
      <c r="V81" s="27"/>
      <c r="W81" s="26"/>
      <c r="X81" s="26"/>
      <c r="Y81" s="26"/>
      <c r="Z81" s="26"/>
      <c r="AA81" s="27"/>
      <c r="AB81" s="27"/>
      <c r="AC81" s="26"/>
      <c r="AD81" s="26"/>
      <c r="AE81" s="25" t="n">
        <f aca="false">-SUM(M81:AD81)</f>
        <v>-179.995714285714</v>
      </c>
      <c r="AF81" s="28" t="n">
        <f aca="false">SUM(G81:J81)+AE81+N81</f>
        <v>0.00428571428571445</v>
      </c>
    </row>
    <row r="82" s="29" customFormat="true" ht="23.25" hidden="false" customHeight="true" outlineLevel="0" collapsed="false">
      <c r="A82" s="18" t="n">
        <v>43582</v>
      </c>
      <c r="B82" s="20" t="s">
        <v>197</v>
      </c>
      <c r="C82" s="20" t="s">
        <v>198</v>
      </c>
      <c r="D82" s="20" t="s">
        <v>199</v>
      </c>
      <c r="E82" s="21" t="n">
        <v>3898</v>
      </c>
      <c r="F82" s="44" t="s">
        <v>200</v>
      </c>
      <c r="G82" s="23"/>
      <c r="H82" s="23"/>
      <c r="I82" s="23"/>
      <c r="J82" s="23" t="n">
        <v>1500</v>
      </c>
      <c r="K82" s="24"/>
      <c r="L82" s="25" t="n">
        <f aca="false">SUM(G82:I82,J82/1.12)</f>
        <v>1339.28571428571</v>
      </c>
      <c r="M82" s="25" t="n">
        <f aca="false">J82/1.12*0.12</f>
        <v>160.714285714286</v>
      </c>
      <c r="N82" s="25" t="n">
        <f aca="false">-SUM(H82:I82,J82/1.12)*K82</f>
        <v>-0</v>
      </c>
      <c r="O82" s="25"/>
      <c r="P82" s="26"/>
      <c r="Q82" s="26" t="n">
        <v>1339.29</v>
      </c>
      <c r="R82" s="27"/>
      <c r="S82" s="27"/>
      <c r="T82" s="27"/>
      <c r="U82" s="27"/>
      <c r="V82" s="27"/>
      <c r="W82" s="26"/>
      <c r="X82" s="26"/>
      <c r="Y82" s="26"/>
      <c r="Z82" s="26"/>
      <c r="AA82" s="27"/>
      <c r="AB82" s="27"/>
      <c r="AC82" s="26"/>
      <c r="AD82" s="26"/>
      <c r="AE82" s="25" t="n">
        <f aca="false">-SUM(M82:AD82)</f>
        <v>-1500.00428571429</v>
      </c>
      <c r="AF82" s="28" t="n">
        <f aca="false">SUM(G82:J82)+AE82+N82</f>
        <v>-0.00428571428574287</v>
      </c>
    </row>
    <row r="83" s="29" customFormat="true" ht="23.25" hidden="false" customHeight="true" outlineLevel="0" collapsed="false">
      <c r="A83" s="18" t="n">
        <v>43582</v>
      </c>
      <c r="B83" s="20" t="s">
        <v>535</v>
      </c>
      <c r="C83" s="20"/>
      <c r="D83" s="20"/>
      <c r="E83" s="21"/>
      <c r="F83" s="44" t="s">
        <v>177</v>
      </c>
      <c r="G83" s="23" t="n">
        <v>537</v>
      </c>
      <c r="H83" s="23"/>
      <c r="I83" s="23"/>
      <c r="J83" s="23"/>
      <c r="K83" s="24"/>
      <c r="L83" s="25" t="n">
        <f aca="false">SUM(G83:I83,J83/1.12)</f>
        <v>537</v>
      </c>
      <c r="M83" s="25" t="n">
        <f aca="false">J83/1.12*0.12</f>
        <v>0</v>
      </c>
      <c r="N83" s="25" t="n">
        <f aca="false">-SUM(H83:I83,J83/1.12)*K83</f>
        <v>-0</v>
      </c>
      <c r="O83" s="25"/>
      <c r="P83" s="26"/>
      <c r="Q83" s="26"/>
      <c r="R83" s="27"/>
      <c r="S83" s="27"/>
      <c r="T83" s="27"/>
      <c r="U83" s="27"/>
      <c r="V83" s="27"/>
      <c r="W83" s="26"/>
      <c r="X83" s="26"/>
      <c r="Y83" s="26"/>
      <c r="Z83" s="26"/>
      <c r="AA83" s="27" t="n">
        <v>537</v>
      </c>
      <c r="AB83" s="27"/>
      <c r="AC83" s="26"/>
      <c r="AD83" s="26"/>
      <c r="AE83" s="25" t="n">
        <f aca="false">-SUM(M83:AD83)</f>
        <v>-537</v>
      </c>
      <c r="AF83" s="28" t="n">
        <f aca="false">SUM(G83:J83)+AE83+N83</f>
        <v>0</v>
      </c>
    </row>
    <row r="84" s="29" customFormat="true" ht="23.25" hidden="false" customHeight="true" outlineLevel="0" collapsed="false">
      <c r="A84" s="18" t="n">
        <v>43582</v>
      </c>
      <c r="B84" s="20" t="s">
        <v>536</v>
      </c>
      <c r="C84" s="20" t="s">
        <v>537</v>
      </c>
      <c r="D84" s="20" t="s">
        <v>47</v>
      </c>
      <c r="E84" s="21" t="n">
        <v>274422</v>
      </c>
      <c r="F84" s="44" t="s">
        <v>538</v>
      </c>
      <c r="G84" s="23"/>
      <c r="H84" s="23"/>
      <c r="I84" s="23"/>
      <c r="J84" s="23" t="n">
        <v>60</v>
      </c>
      <c r="K84" s="24"/>
      <c r="L84" s="25" t="n">
        <f aca="false">SUM(G84:I84,J84/1.12)</f>
        <v>53.5714285714286</v>
      </c>
      <c r="M84" s="25" t="n">
        <f aca="false">J84/1.12*0.12</f>
        <v>6.42857142857143</v>
      </c>
      <c r="N84" s="25" t="n">
        <f aca="false">-SUM(H84:I84,J84/1.12)*K84</f>
        <v>-0</v>
      </c>
      <c r="O84" s="25"/>
      <c r="P84" s="26"/>
      <c r="Q84" s="26"/>
      <c r="R84" s="27"/>
      <c r="S84" s="27"/>
      <c r="T84" s="27"/>
      <c r="U84" s="27"/>
      <c r="V84" s="27"/>
      <c r="W84" s="26"/>
      <c r="X84" s="26" t="n">
        <v>53.57</v>
      </c>
      <c r="Y84" s="26"/>
      <c r="Z84" s="26"/>
      <c r="AA84" s="27"/>
      <c r="AB84" s="27"/>
      <c r="AC84" s="26"/>
      <c r="AD84" s="26"/>
      <c r="AE84" s="25" t="n">
        <f aca="false">-SUM(M84:AD84)</f>
        <v>-59.9985714285714</v>
      </c>
      <c r="AF84" s="28" t="n">
        <f aca="false">SUM(G84:J84)+AE84+N84</f>
        <v>0.00142857142856911</v>
      </c>
    </row>
    <row r="85" s="29" customFormat="true" ht="23.25" hidden="false" customHeight="true" outlineLevel="0" collapsed="false">
      <c r="A85" s="18" t="n">
        <v>43582</v>
      </c>
      <c r="B85" s="20" t="s">
        <v>45</v>
      </c>
      <c r="C85" s="20" t="s">
        <v>46</v>
      </c>
      <c r="D85" s="20" t="s">
        <v>47</v>
      </c>
      <c r="E85" s="21" t="n">
        <v>164034</v>
      </c>
      <c r="F85" s="44" t="s">
        <v>539</v>
      </c>
      <c r="G85" s="23"/>
      <c r="H85" s="23"/>
      <c r="I85" s="23"/>
      <c r="J85" s="23" t="n">
        <v>254.7</v>
      </c>
      <c r="K85" s="24"/>
      <c r="L85" s="25" t="n">
        <f aca="false">SUM(G85:I85,J85/1.12)</f>
        <v>227.410714285714</v>
      </c>
      <c r="M85" s="25" t="n">
        <f aca="false">J85/1.12*0.12</f>
        <v>27.2892857142857</v>
      </c>
      <c r="N85" s="25" t="n">
        <f aca="false">-SUM(H85:I85,J85/1.12)*K85</f>
        <v>-0</v>
      </c>
      <c r="O85" s="25" t="n">
        <v>227.41</v>
      </c>
      <c r="P85" s="26"/>
      <c r="Q85" s="26"/>
      <c r="R85" s="27"/>
      <c r="S85" s="27"/>
      <c r="T85" s="27"/>
      <c r="U85" s="27"/>
      <c r="V85" s="27"/>
      <c r="W85" s="26"/>
      <c r="X85" s="26"/>
      <c r="Y85" s="26"/>
      <c r="Z85" s="26"/>
      <c r="AA85" s="27"/>
      <c r="AB85" s="27"/>
      <c r="AC85" s="26"/>
      <c r="AD85" s="26"/>
      <c r="AE85" s="25" t="n">
        <f aca="false">-SUM(M85:AD85)</f>
        <v>-254.699285714286</v>
      </c>
      <c r="AF85" s="28" t="n">
        <f aca="false">SUM(G85:J85)+AE85+N85</f>
        <v>0.000714285714281004</v>
      </c>
    </row>
    <row r="86" s="29" customFormat="true" ht="23.25" hidden="false" customHeight="true" outlineLevel="0" collapsed="false">
      <c r="A86" s="18" t="n">
        <v>43581</v>
      </c>
      <c r="B86" s="20" t="s">
        <v>74</v>
      </c>
      <c r="C86" s="20"/>
      <c r="D86" s="20"/>
      <c r="E86" s="21"/>
      <c r="F86" s="44" t="s">
        <v>75</v>
      </c>
      <c r="G86" s="23"/>
      <c r="H86" s="23"/>
      <c r="I86" s="23" t="n">
        <v>566</v>
      </c>
      <c r="J86" s="23"/>
      <c r="K86" s="24"/>
      <c r="L86" s="25" t="n">
        <f aca="false">SUM(G86:I86,J86/1.12)</f>
        <v>566</v>
      </c>
      <c r="M86" s="25" t="n">
        <f aca="false">J86/1.12*0.12</f>
        <v>0</v>
      </c>
      <c r="N86" s="25" t="n">
        <f aca="false">-SUM(H86:I86,J86/1.12)*K86</f>
        <v>-0</v>
      </c>
      <c r="O86" s="25" t="n">
        <v>566</v>
      </c>
      <c r="P86" s="26"/>
      <c r="Q86" s="26"/>
      <c r="R86" s="27"/>
      <c r="S86" s="27"/>
      <c r="T86" s="27"/>
      <c r="U86" s="27"/>
      <c r="V86" s="27"/>
      <c r="W86" s="26"/>
      <c r="X86" s="26"/>
      <c r="Y86" s="26"/>
      <c r="Z86" s="26"/>
      <c r="AA86" s="27"/>
      <c r="AB86" s="27"/>
      <c r="AC86" s="26"/>
      <c r="AD86" s="26"/>
      <c r="AE86" s="25" t="n">
        <f aca="false">-SUM(M86:AD86)</f>
        <v>-566</v>
      </c>
      <c r="AF86" s="28" t="n">
        <f aca="false">SUM(G86:J86)+AE86+N86</f>
        <v>0</v>
      </c>
    </row>
    <row r="87" s="29" customFormat="true" ht="23.25" hidden="false" customHeight="true" outlineLevel="0" collapsed="false">
      <c r="A87" s="18" t="n">
        <v>43581</v>
      </c>
      <c r="B87" s="20" t="s">
        <v>58</v>
      </c>
      <c r="C87" s="20"/>
      <c r="D87" s="20"/>
      <c r="E87" s="21"/>
      <c r="F87" s="44" t="s">
        <v>213</v>
      </c>
      <c r="G87" s="23" t="n">
        <v>50</v>
      </c>
      <c r="H87" s="23"/>
      <c r="I87" s="23"/>
      <c r="J87" s="23"/>
      <c r="K87" s="24"/>
      <c r="L87" s="25" t="n">
        <f aca="false">SUM(G87:I87,J87/1.12)</f>
        <v>50</v>
      </c>
      <c r="M87" s="25" t="n">
        <f aca="false">J87/1.12*0.12</f>
        <v>0</v>
      </c>
      <c r="N87" s="25" t="n">
        <f aca="false">-SUM(H87:I87,J87/1.12)*K87</f>
        <v>-0</v>
      </c>
      <c r="O87" s="25"/>
      <c r="P87" s="26"/>
      <c r="Q87" s="26"/>
      <c r="R87" s="27"/>
      <c r="S87" s="27"/>
      <c r="T87" s="27"/>
      <c r="U87" s="27"/>
      <c r="V87" s="27"/>
      <c r="W87" s="26"/>
      <c r="X87" s="26"/>
      <c r="Y87" s="26"/>
      <c r="Z87" s="26" t="n">
        <v>50</v>
      </c>
      <c r="AA87" s="27"/>
      <c r="AB87" s="27"/>
      <c r="AC87" s="26"/>
      <c r="AD87" s="26"/>
      <c r="AE87" s="25" t="n">
        <f aca="false">-SUM(M87:AD87)</f>
        <v>-50</v>
      </c>
      <c r="AF87" s="28" t="n">
        <f aca="false">SUM(G87:J87)+AE87+N87</f>
        <v>0</v>
      </c>
    </row>
    <row r="88" s="29" customFormat="true" ht="23.25" hidden="false" customHeight="true" outlineLevel="0" collapsed="false">
      <c r="A88" s="18" t="n">
        <v>43584</v>
      </c>
      <c r="B88" s="20" t="s">
        <v>62</v>
      </c>
      <c r="C88" s="20"/>
      <c r="D88" s="20"/>
      <c r="E88" s="21"/>
      <c r="F88" s="44" t="s">
        <v>202</v>
      </c>
      <c r="G88" s="23" t="n">
        <v>40</v>
      </c>
      <c r="H88" s="23"/>
      <c r="I88" s="23"/>
      <c r="J88" s="23"/>
      <c r="K88" s="24"/>
      <c r="L88" s="25" t="n">
        <f aca="false">SUM(G88:I88,J88/1.12)</f>
        <v>40</v>
      </c>
      <c r="M88" s="25" t="n">
        <f aca="false">J88/1.12*0.12</f>
        <v>0</v>
      </c>
      <c r="N88" s="25" t="n">
        <f aca="false">-SUM(H88:I88,J88/1.12)*K88</f>
        <v>-0</v>
      </c>
      <c r="O88" s="25"/>
      <c r="P88" s="26"/>
      <c r="Q88" s="26"/>
      <c r="R88" s="27"/>
      <c r="S88" s="27"/>
      <c r="T88" s="27"/>
      <c r="U88" s="27"/>
      <c r="V88" s="27"/>
      <c r="W88" s="26"/>
      <c r="X88" s="26"/>
      <c r="Y88" s="26"/>
      <c r="Z88" s="26" t="n">
        <v>40</v>
      </c>
      <c r="AA88" s="27"/>
      <c r="AB88" s="27"/>
      <c r="AC88" s="26"/>
      <c r="AD88" s="26"/>
      <c r="AE88" s="25" t="n">
        <f aca="false">-SUM(M88:AD88)</f>
        <v>-40</v>
      </c>
      <c r="AF88" s="28" t="n">
        <f aca="false">SUM(G88:J88)+AE88+N88</f>
        <v>0</v>
      </c>
    </row>
    <row r="89" s="29" customFormat="true" ht="23.25" hidden="false" customHeight="true" outlineLevel="0" collapsed="false">
      <c r="A89" s="18" t="n">
        <v>43584</v>
      </c>
      <c r="B89" s="20" t="s">
        <v>41</v>
      </c>
      <c r="C89" s="20" t="s">
        <v>42</v>
      </c>
      <c r="D89" s="20" t="s">
        <v>43</v>
      </c>
      <c r="E89" s="21" t="n">
        <v>94132</v>
      </c>
      <c r="F89" s="44" t="s">
        <v>44</v>
      </c>
      <c r="G89" s="23"/>
      <c r="H89" s="23"/>
      <c r="I89" s="23"/>
      <c r="J89" s="23" t="n">
        <v>180</v>
      </c>
      <c r="K89" s="24"/>
      <c r="L89" s="25" t="n">
        <f aca="false">SUM(G89:I89,J89/1.12)</f>
        <v>160.714285714286</v>
      </c>
      <c r="M89" s="25" t="n">
        <f aca="false">J89/1.12*0.12</f>
        <v>19.2857142857143</v>
      </c>
      <c r="N89" s="25" t="n">
        <f aca="false">-SUM(H89:I89,J89/1.12)*K89</f>
        <v>-0</v>
      </c>
      <c r="O89" s="25"/>
      <c r="P89" s="26" t="n">
        <v>160.71</v>
      </c>
      <c r="Q89" s="26"/>
      <c r="R89" s="27"/>
      <c r="S89" s="27"/>
      <c r="T89" s="27"/>
      <c r="U89" s="27"/>
      <c r="V89" s="27"/>
      <c r="W89" s="26"/>
      <c r="X89" s="26"/>
      <c r="Y89" s="26"/>
      <c r="Z89" s="26"/>
      <c r="AA89" s="27"/>
      <c r="AB89" s="27"/>
      <c r="AC89" s="26"/>
      <c r="AD89" s="26"/>
      <c r="AE89" s="25" t="n">
        <f aca="false">-SUM(M89:AD89)</f>
        <v>-179.995714285714</v>
      </c>
      <c r="AF89" s="28" t="n">
        <f aca="false">SUM(G89:J89)+AE89+N89</f>
        <v>0.00428571428571445</v>
      </c>
    </row>
    <row r="90" s="29" customFormat="true" ht="23.25" hidden="false" customHeight="true" outlineLevel="0" collapsed="false">
      <c r="A90" s="18" t="n">
        <v>43584</v>
      </c>
      <c r="B90" s="20" t="s">
        <v>37</v>
      </c>
      <c r="C90" s="20" t="s">
        <v>38</v>
      </c>
      <c r="D90" s="20" t="s">
        <v>39</v>
      </c>
      <c r="E90" s="21" t="n">
        <v>35330</v>
      </c>
      <c r="F90" s="44" t="s">
        <v>298</v>
      </c>
      <c r="G90" s="23"/>
      <c r="H90" s="23"/>
      <c r="I90" s="23"/>
      <c r="J90" s="23" t="n">
        <v>640</v>
      </c>
      <c r="K90" s="24"/>
      <c r="L90" s="25" t="n">
        <f aca="false">SUM(G90:I90,J90/1.12)</f>
        <v>571.428571428571</v>
      </c>
      <c r="M90" s="25" t="n">
        <f aca="false">J90/1.12*0.12</f>
        <v>68.5714285714286</v>
      </c>
      <c r="N90" s="25" t="n">
        <f aca="false">-SUM(H90:I90,J90/1.12)*K90</f>
        <v>-0</v>
      </c>
      <c r="O90" s="25" t="n">
        <v>571.43</v>
      </c>
      <c r="P90" s="26"/>
      <c r="Q90" s="26"/>
      <c r="R90" s="27"/>
      <c r="S90" s="27"/>
      <c r="T90" s="27"/>
      <c r="U90" s="27"/>
      <c r="V90" s="27"/>
      <c r="W90" s="26"/>
      <c r="X90" s="26"/>
      <c r="Y90" s="26"/>
      <c r="Z90" s="26"/>
      <c r="AA90" s="27"/>
      <c r="AB90" s="27"/>
      <c r="AC90" s="26"/>
      <c r="AD90" s="26"/>
      <c r="AE90" s="25" t="n">
        <f aca="false">-SUM(M90:AD90)</f>
        <v>-640.001428571429</v>
      </c>
      <c r="AF90" s="28" t="n">
        <f aca="false">SUM(G90:J90)+AE90+N90</f>
        <v>-0.00142857142850517</v>
      </c>
    </row>
    <row r="91" s="29" customFormat="true" ht="23.25" hidden="false" customHeight="true" outlineLevel="0" collapsed="false">
      <c r="A91" s="18" t="n">
        <v>43584</v>
      </c>
      <c r="B91" s="20" t="s">
        <v>45</v>
      </c>
      <c r="C91" s="20" t="s">
        <v>46</v>
      </c>
      <c r="D91" s="20" t="s">
        <v>47</v>
      </c>
      <c r="E91" s="21" t="n">
        <v>140051</v>
      </c>
      <c r="F91" s="44" t="s">
        <v>540</v>
      </c>
      <c r="G91" s="23"/>
      <c r="H91" s="23"/>
      <c r="I91" s="23"/>
      <c r="J91" s="23" t="n">
        <v>1640.45</v>
      </c>
      <c r="K91" s="24"/>
      <c r="L91" s="25" t="n">
        <f aca="false">SUM(G91:I91,J91/1.12)</f>
        <v>1464.6875</v>
      </c>
      <c r="M91" s="25" t="n">
        <f aca="false">J91/1.12*0.12</f>
        <v>175.7625</v>
      </c>
      <c r="N91" s="25" t="n">
        <f aca="false">-SUM(H91:I91,J91/1.12)*K91</f>
        <v>-0</v>
      </c>
      <c r="O91" s="25" t="n">
        <v>1464.69</v>
      </c>
      <c r="P91" s="26"/>
      <c r="Q91" s="26"/>
      <c r="R91" s="27"/>
      <c r="S91" s="27"/>
      <c r="T91" s="27"/>
      <c r="U91" s="27"/>
      <c r="V91" s="27"/>
      <c r="W91" s="26"/>
      <c r="X91" s="26"/>
      <c r="Y91" s="26"/>
      <c r="Z91" s="26"/>
      <c r="AA91" s="27"/>
      <c r="AB91" s="27"/>
      <c r="AC91" s="26"/>
      <c r="AD91" s="26"/>
      <c r="AE91" s="25" t="n">
        <f aca="false">-SUM(M91:AD91)</f>
        <v>-1640.4525</v>
      </c>
      <c r="AF91" s="28" t="n">
        <f aca="false">SUM(G91:J91)+AE91+N91</f>
        <v>-0.00250000000005457</v>
      </c>
    </row>
    <row r="92" s="29" customFormat="true" ht="23.25" hidden="false" customHeight="true" outlineLevel="0" collapsed="false">
      <c r="A92" s="18" t="n">
        <v>43584</v>
      </c>
      <c r="B92" s="20" t="s">
        <v>535</v>
      </c>
      <c r="C92" s="20"/>
      <c r="D92" s="20"/>
      <c r="E92" s="21"/>
      <c r="F92" s="44" t="s">
        <v>177</v>
      </c>
      <c r="G92" s="23" t="n">
        <v>537</v>
      </c>
      <c r="H92" s="23"/>
      <c r="I92" s="23"/>
      <c r="J92" s="23"/>
      <c r="K92" s="24"/>
      <c r="L92" s="25" t="n">
        <f aca="false">SUM(G92:I92,J92/1.12)</f>
        <v>537</v>
      </c>
      <c r="M92" s="25" t="n">
        <f aca="false">J92/1.12*0.12</f>
        <v>0</v>
      </c>
      <c r="N92" s="25" t="n">
        <f aca="false">-SUM(H92:I92,J92/1.12)*K92</f>
        <v>-0</v>
      </c>
      <c r="O92" s="25"/>
      <c r="P92" s="26"/>
      <c r="Q92" s="26"/>
      <c r="R92" s="27"/>
      <c r="S92" s="27"/>
      <c r="T92" s="27"/>
      <c r="U92" s="27"/>
      <c r="V92" s="27"/>
      <c r="W92" s="26"/>
      <c r="X92" s="26"/>
      <c r="Y92" s="26"/>
      <c r="Z92" s="26"/>
      <c r="AA92" s="27" t="n">
        <v>537</v>
      </c>
      <c r="AB92" s="27"/>
      <c r="AC92" s="26"/>
      <c r="AD92" s="26"/>
      <c r="AE92" s="25" t="n">
        <f aca="false">-SUM(M92:AD92)</f>
        <v>-537</v>
      </c>
      <c r="AF92" s="28" t="n">
        <f aca="false">SUM(G92:J92)+AE92+N92</f>
        <v>0</v>
      </c>
    </row>
    <row r="93" s="29" customFormat="true" ht="23.25" hidden="false" customHeight="true" outlineLevel="0" collapsed="false">
      <c r="A93" s="18" t="n">
        <v>43585</v>
      </c>
      <c r="B93" s="20" t="s">
        <v>41</v>
      </c>
      <c r="C93" s="20" t="s">
        <v>42</v>
      </c>
      <c r="D93" s="20" t="s">
        <v>43</v>
      </c>
      <c r="E93" s="21" t="n">
        <v>94174</v>
      </c>
      <c r="F93" s="44" t="s">
        <v>44</v>
      </c>
      <c r="G93" s="23"/>
      <c r="H93" s="23"/>
      <c r="I93" s="23"/>
      <c r="J93" s="23" t="n">
        <v>180</v>
      </c>
      <c r="K93" s="24"/>
      <c r="L93" s="25" t="n">
        <f aca="false">SUM(G93:I93,J93/1.12)</f>
        <v>160.714285714286</v>
      </c>
      <c r="M93" s="25" t="n">
        <f aca="false">J93/1.12*0.12</f>
        <v>19.2857142857143</v>
      </c>
      <c r="N93" s="25" t="n">
        <f aca="false">-SUM(H93:I93,J93/1.12)*K93</f>
        <v>-0</v>
      </c>
      <c r="O93" s="25"/>
      <c r="P93" s="26" t="n">
        <v>160.71</v>
      </c>
      <c r="Q93" s="26"/>
      <c r="R93" s="27"/>
      <c r="S93" s="27"/>
      <c r="T93" s="27"/>
      <c r="U93" s="27"/>
      <c r="V93" s="27"/>
      <c r="W93" s="26"/>
      <c r="X93" s="26"/>
      <c r="Y93" s="26"/>
      <c r="Z93" s="26"/>
      <c r="AA93" s="27"/>
      <c r="AB93" s="27"/>
      <c r="AC93" s="26"/>
      <c r="AD93" s="26"/>
      <c r="AE93" s="25" t="n">
        <f aca="false">-SUM(M93:AD93)</f>
        <v>-179.995714285714</v>
      </c>
      <c r="AF93" s="28" t="n">
        <f aca="false">SUM(G93:J93)+AE93+N93</f>
        <v>0.00428571428571445</v>
      </c>
    </row>
    <row r="94" s="29" customFormat="true" ht="19.5" hidden="false" customHeight="true" outlineLevel="0" collapsed="false">
      <c r="A94" s="18"/>
      <c r="B94" s="45"/>
      <c r="C94" s="45"/>
      <c r="D94" s="45"/>
      <c r="E94" s="21"/>
      <c r="F94" s="22"/>
      <c r="G94" s="23"/>
      <c r="H94" s="23"/>
      <c r="I94" s="23"/>
      <c r="J94" s="23"/>
      <c r="K94" s="24"/>
      <c r="L94" s="26" t="n">
        <f aca="false">SUM(G94:I94,J94/1.12)</f>
        <v>0</v>
      </c>
      <c r="M94" s="26" t="n">
        <f aca="false">J94/1.12*0.12</f>
        <v>0</v>
      </c>
      <c r="N94" s="26" t="n">
        <f aca="false">-SUM(H94:I94,J94/1.12)*K94</f>
        <v>-0</v>
      </c>
      <c r="O94" s="26"/>
      <c r="P94" s="26"/>
      <c r="Q94" s="26"/>
      <c r="R94" s="26"/>
      <c r="S94" s="27"/>
      <c r="T94" s="27"/>
      <c r="U94" s="27"/>
      <c r="V94" s="27"/>
      <c r="W94" s="27"/>
      <c r="X94" s="46"/>
      <c r="Y94" s="26"/>
      <c r="Z94" s="26"/>
      <c r="AA94" s="26"/>
      <c r="AB94" s="27"/>
      <c r="AC94" s="27"/>
      <c r="AD94" s="47"/>
      <c r="AE94" s="25" t="n">
        <f aca="false">-SUM(M94:AD94)</f>
        <v>-0</v>
      </c>
      <c r="AF94" s="28" t="n">
        <f aca="false">SUM(G94:J94)+AE94+N94</f>
        <v>0</v>
      </c>
    </row>
    <row r="95" s="57" customFormat="true" ht="12" hidden="false" customHeight="true" outlineLevel="0" collapsed="false">
      <c r="A95" s="49"/>
      <c r="B95" s="51"/>
      <c r="C95" s="52"/>
      <c r="D95" s="52"/>
      <c r="E95" s="53"/>
      <c r="F95" s="51"/>
      <c r="G95" s="54" t="n">
        <f aca="false">SUM(G5:G94)</f>
        <v>11485.46</v>
      </c>
      <c r="H95" s="54" t="n">
        <f aca="false">SUM(H5:H94)</f>
        <v>0</v>
      </c>
      <c r="I95" s="54" t="n">
        <f aca="false">SUM(I5:I94)</f>
        <v>7512.05</v>
      </c>
      <c r="J95" s="54" t="n">
        <f aca="false">SUM(J5:J94)</f>
        <v>28695.03</v>
      </c>
      <c r="K95" s="54" t="n">
        <f aca="false">SUM(K5:K94)</f>
        <v>0</v>
      </c>
      <c r="L95" s="54" t="n">
        <f aca="false">SUM(L5:L94)</f>
        <v>44618.0725</v>
      </c>
      <c r="M95" s="54" t="n">
        <f aca="false">SUM(M5:M94)</f>
        <v>3074.4675</v>
      </c>
      <c r="N95" s="54" t="n">
        <f aca="false">SUM(N5:N94)</f>
        <v>0</v>
      </c>
      <c r="O95" s="54" t="n">
        <f aca="false">SUM(O5:O94)</f>
        <v>20016.48</v>
      </c>
      <c r="P95" s="54" t="n">
        <f aca="false">SUM(P5:P94)</f>
        <v>3214.95</v>
      </c>
      <c r="Q95" s="54" t="n">
        <f aca="false">SUM(Q5:Q94)</f>
        <v>3125</v>
      </c>
      <c r="R95" s="54" t="n">
        <f aca="false">SUM(R5:R94)</f>
        <v>1950.89</v>
      </c>
      <c r="S95" s="54" t="n">
        <f aca="false">SUM(S5:S94)</f>
        <v>469.87</v>
      </c>
      <c r="T95" s="54" t="n">
        <f aca="false">SUM(T5:T94)</f>
        <v>0</v>
      </c>
      <c r="U95" s="54" t="n">
        <f aca="false">SUM(U5:U94)</f>
        <v>0</v>
      </c>
      <c r="V95" s="54" t="n">
        <f aca="false">SUM(V5:V94)</f>
        <v>0</v>
      </c>
      <c r="W95" s="54" t="n">
        <f aca="false">SUM(W5:W94)</f>
        <v>0</v>
      </c>
      <c r="X95" s="54" t="n">
        <f aca="false">SUM(X5:X94)</f>
        <v>7027.23</v>
      </c>
      <c r="Y95" s="54" t="n">
        <f aca="false">SUM(Y5:Y94)</f>
        <v>305.71</v>
      </c>
      <c r="Z95" s="54" t="n">
        <f aca="false">SUM(Z5:Z94)</f>
        <v>1131</v>
      </c>
      <c r="AA95" s="54" t="n">
        <f aca="false">SUM(AA5:AA94)</f>
        <v>6334.46</v>
      </c>
      <c r="AB95" s="54" t="n">
        <f aca="false">SUM(AB5:AB94)</f>
        <v>0</v>
      </c>
      <c r="AC95" s="54" t="n">
        <f aca="false">SUM(AC5:AC94)</f>
        <v>1000</v>
      </c>
      <c r="AD95" s="54" t="n">
        <f aca="false">SUM(AD5:AD94)</f>
        <v>42.41</v>
      </c>
      <c r="AE95" s="54" t="n">
        <f aca="false">SUM(AE5:AE94)</f>
        <v>-47692.4675</v>
      </c>
      <c r="AF95" s="54" t="n">
        <f aca="false">SUM(AF5:AF94)</f>
        <v>0.0725000000003888</v>
      </c>
    </row>
    <row r="96" customFormat="false" ht="12" hidden="false" customHeight="true" outlineLevel="0" collapsed="false"/>
    <row r="97" customFormat="false" ht="12" hidden="false" customHeight="false" outlineLevel="0" collapsed="false">
      <c r="J97" s="58" t="n">
        <f aca="false">G95+H95+I95+J95</f>
        <v>47692.54</v>
      </c>
      <c r="AE97" s="58" t="n">
        <f aca="false">+AE95</f>
        <v>-47692.4675</v>
      </c>
    </row>
    <row r="99" customFormat="false" ht="12" hidden="false" customHeight="false" outlineLevel="0" collapsed="false">
      <c r="B99" s="59" t="s">
        <v>194</v>
      </c>
      <c r="F99" s="57"/>
      <c r="J99" s="60"/>
      <c r="K99" s="60"/>
      <c r="L99" s="60"/>
    </row>
    <row r="102" s="3" customFormat="true" ht="11.25" hidden="false" customHeight="false" outlineLevel="0" collapsed="false">
      <c r="J102" s="5"/>
      <c r="K102" s="6"/>
      <c r="L102" s="5"/>
      <c r="X102" s="5"/>
    </row>
    <row r="109" customFormat="false" ht="11.25" hidden="false" customHeight="false" outlineLevel="0" collapsed="false">
      <c r="P109" s="5" t="n">
        <v>0</v>
      </c>
    </row>
  </sheetData>
  <mergeCells count="1">
    <mergeCell ref="J99:L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true" outlineLevel="0" max="4" min="4" style="4" width="17.64"/>
    <col collapsed="false" customWidth="true" hidden="tru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9.79"/>
    <col collapsed="false" customWidth="true" hidden="false" outlineLevel="0" max="8" min="8" style="5" width="13.86"/>
    <col collapsed="false" customWidth="true" hidden="tru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3.14"/>
    <col collapsed="false" customWidth="true" hidden="true" outlineLevel="0" max="12" min="12" style="6" width="9.89"/>
    <col collapsed="false" customWidth="true" hidden="false" outlineLevel="0" max="13" min="13" style="5" width="12.23"/>
    <col collapsed="false" customWidth="true" hidden="false" outlineLevel="0" max="14" min="14" style="5" width="10.8"/>
    <col collapsed="false" customWidth="true" hidden="true" outlineLevel="0" max="15" min="15" style="5" width="11.34"/>
    <col collapsed="false" customWidth="true" hidden="false" outlineLevel="0" max="16" min="16" style="5" width="12.41"/>
    <col collapsed="false" customWidth="true" hidden="false" outlineLevel="0" max="17" min="17" style="5" width="9.89"/>
    <col collapsed="false" customWidth="true" hidden="false" outlineLevel="0" max="18" min="18" style="5" width="13.5"/>
    <col collapsed="false" customWidth="true" hidden="false" outlineLevel="0" max="19" min="19" style="5" width="10.26"/>
    <col collapsed="false" customWidth="false" hidden="false" outlineLevel="0" max="20" min="20" style="5" width="11.52"/>
    <col collapsed="false" customWidth="false" hidden="true" outlineLevel="0" max="21" min="21" style="5" width="11.52"/>
    <col collapsed="false" customWidth="true" hidden="true" outlineLevel="0" max="22" min="22" style="5" width="13.32"/>
    <col collapsed="false" customWidth="true" hidden="true" outlineLevel="0" max="23" min="23" style="5" width="10.26"/>
    <col collapsed="false" customWidth="true" hidden="true" outlineLevel="0" max="24" min="24" style="5" width="12.41"/>
    <col collapsed="false" customWidth="true" hidden="tru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10.97"/>
    <col collapsed="false" customWidth="true" hidden="false" outlineLevel="0" max="28" min="28" style="5" width="12.06"/>
    <col collapsed="false" customWidth="true" hidden="true" outlineLevel="0" max="30" min="29" style="5" width="10.08"/>
    <col collapsed="false" customWidth="true" hidden="true" outlineLevel="0" max="31" min="31" style="5" width="12.78"/>
    <col collapsed="false" customWidth="true" hidden="false" outlineLevel="0" max="32" min="32" style="5" width="13.5"/>
    <col collapsed="false" customWidth="true" hidden="false" outlineLevel="0" max="33" min="33" style="3" width="13.5"/>
    <col collapsed="false" customWidth="false" hidden="false" outlineLevel="0" max="1025" min="34" style="3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464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1002</v>
      </c>
    </row>
    <row r="4" s="17" customFormat="true" ht="43.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="29" customFormat="true" ht="23.25" hidden="false" customHeight="true" outlineLevel="0" collapsed="false">
      <c r="A5" s="18" t="n">
        <v>43557</v>
      </c>
      <c r="B5" s="19"/>
      <c r="C5" s="20" t="s">
        <v>37</v>
      </c>
      <c r="D5" s="20" t="s">
        <v>38</v>
      </c>
      <c r="E5" s="20" t="s">
        <v>39</v>
      </c>
      <c r="F5" s="21" t="n">
        <v>34939</v>
      </c>
      <c r="G5" s="34" t="s">
        <v>465</v>
      </c>
      <c r="H5" s="23"/>
      <c r="I5" s="23"/>
      <c r="J5" s="23"/>
      <c r="K5" s="23" t="n">
        <v>98.5</v>
      </c>
      <c r="L5" s="24"/>
      <c r="M5" s="25" t="n">
        <f aca="false">SUM(H5:J5,K5/1.12)</f>
        <v>87.9464285714286</v>
      </c>
      <c r="N5" s="25" t="n">
        <f aca="false">K5/1.12*0.12</f>
        <v>10.5535714285714</v>
      </c>
      <c r="O5" s="25" t="n">
        <f aca="false">-SUM(I5:J5,K5/1.12)*L5</f>
        <v>-0</v>
      </c>
      <c r="P5" s="25" t="n">
        <v>87.95</v>
      </c>
      <c r="Q5" s="26"/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 t="n">
        <f aca="false">-SUM(N5:AE5)</f>
        <v>-98.5035714285714</v>
      </c>
      <c r="AG5" s="28" t="n">
        <f aca="false">SUM(H5:K5)+AF5+O5</f>
        <v>-0.00357142857143344</v>
      </c>
    </row>
    <row r="6" s="29" customFormat="true" ht="23.25" hidden="false" customHeight="true" outlineLevel="0" collapsed="false">
      <c r="A6" s="18" t="n">
        <v>43557</v>
      </c>
      <c r="B6" s="19"/>
      <c r="C6" s="20" t="s">
        <v>240</v>
      </c>
      <c r="D6" s="20" t="s">
        <v>241</v>
      </c>
      <c r="E6" s="20" t="s">
        <v>242</v>
      </c>
      <c r="F6" s="21" t="n">
        <v>113271</v>
      </c>
      <c r="G6" s="34" t="s">
        <v>466</v>
      </c>
      <c r="H6" s="23"/>
      <c r="I6" s="23"/>
      <c r="J6" s="23"/>
      <c r="K6" s="23" t="n">
        <v>2360</v>
      </c>
      <c r="L6" s="24"/>
      <c r="M6" s="25" t="n">
        <f aca="false">SUM(H6:J6,K6/1.12)</f>
        <v>2107.14285714286</v>
      </c>
      <c r="N6" s="25" t="n">
        <f aca="false">K6/1.12*0.12</f>
        <v>252.857142857143</v>
      </c>
      <c r="O6" s="25" t="n">
        <f aca="false">-SUM(I6:J6,K6/1.12)*L6</f>
        <v>-0</v>
      </c>
      <c r="P6" s="25" t="n">
        <v>2107.14</v>
      </c>
      <c r="Q6" s="26"/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 t="n">
        <f aca="false">-SUM(N6:AE6)</f>
        <v>-2359.99714285714</v>
      </c>
      <c r="AG6" s="28" t="n">
        <f aca="false">SUM(H6:K6)+AF6+O6</f>
        <v>0.00285714285746508</v>
      </c>
    </row>
    <row r="7" s="29" customFormat="true" ht="23.25" hidden="false" customHeight="true" outlineLevel="0" collapsed="false">
      <c r="A7" s="18" t="n">
        <v>43558</v>
      </c>
      <c r="B7" s="19"/>
      <c r="C7" s="20" t="s">
        <v>41</v>
      </c>
      <c r="D7" s="20" t="s">
        <v>42</v>
      </c>
      <c r="E7" s="20" t="s">
        <v>43</v>
      </c>
      <c r="F7" s="21" t="n">
        <v>58515</v>
      </c>
      <c r="G7" s="34" t="s">
        <v>44</v>
      </c>
      <c r="H7" s="23"/>
      <c r="I7" s="23"/>
      <c r="J7" s="23"/>
      <c r="K7" s="23" t="n">
        <v>180</v>
      </c>
      <c r="L7" s="24"/>
      <c r="M7" s="25" t="n">
        <f aca="false">SUM(H7:J7,K7/1.12)</f>
        <v>160.714285714286</v>
      </c>
      <c r="N7" s="25" t="n">
        <f aca="false">K7/1.12*0.12</f>
        <v>19.2857142857143</v>
      </c>
      <c r="O7" s="25" t="n">
        <f aca="false">-SUM(I7:J7,K7/1.12)*L7</f>
        <v>-0</v>
      </c>
      <c r="P7" s="25"/>
      <c r="Q7" s="26" t="n">
        <v>160.71</v>
      </c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 t="n">
        <f aca="false">-SUM(N7:AE7)</f>
        <v>-179.995714285714</v>
      </c>
      <c r="AG7" s="28" t="n">
        <f aca="false">SUM(H7:K7)+AF7+O7</f>
        <v>0.00428571428571445</v>
      </c>
    </row>
    <row r="8" s="29" customFormat="true" ht="23.25" hidden="false" customHeight="true" outlineLevel="0" collapsed="false">
      <c r="A8" s="18" t="n">
        <v>43559</v>
      </c>
      <c r="B8" s="19"/>
      <c r="C8" s="20" t="s">
        <v>41</v>
      </c>
      <c r="D8" s="20" t="s">
        <v>42</v>
      </c>
      <c r="E8" s="20" t="s">
        <v>43</v>
      </c>
      <c r="F8" s="21" t="n">
        <v>58563</v>
      </c>
      <c r="G8" s="34" t="s">
        <v>44</v>
      </c>
      <c r="H8" s="23"/>
      <c r="I8" s="23"/>
      <c r="J8" s="23"/>
      <c r="K8" s="23" t="n">
        <v>180</v>
      </c>
      <c r="L8" s="24"/>
      <c r="M8" s="25" t="n">
        <f aca="false">SUM(H8:J8,K8/1.12)</f>
        <v>160.714285714286</v>
      </c>
      <c r="N8" s="25" t="n">
        <f aca="false">K8/1.12*0.12</f>
        <v>19.2857142857143</v>
      </c>
      <c r="O8" s="25" t="n">
        <f aca="false">-SUM(I8:J8,K8/1.12)*L8</f>
        <v>-0</v>
      </c>
      <c r="P8" s="25"/>
      <c r="Q8" s="26" t="n">
        <v>160.71</v>
      </c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 t="n">
        <f aca="false">-SUM(N8:AE8)</f>
        <v>-179.995714285714</v>
      </c>
      <c r="AG8" s="28" t="n">
        <f aca="false">SUM(H8:K8)+AF8+O8</f>
        <v>0.00428571428571445</v>
      </c>
    </row>
    <row r="9" s="29" customFormat="true" ht="23.25" hidden="false" customHeight="true" outlineLevel="0" collapsed="false">
      <c r="A9" s="18" t="n">
        <v>43559</v>
      </c>
      <c r="B9" s="19"/>
      <c r="C9" s="20" t="s">
        <v>45</v>
      </c>
      <c r="D9" s="20" t="s">
        <v>46</v>
      </c>
      <c r="E9" s="20" t="s">
        <v>47</v>
      </c>
      <c r="F9" s="21" t="n">
        <v>160286</v>
      </c>
      <c r="G9" s="34" t="s">
        <v>469</v>
      </c>
      <c r="H9" s="23"/>
      <c r="I9" s="23"/>
      <c r="J9" s="23"/>
      <c r="K9" s="23" t="n">
        <v>1756.15</v>
      </c>
      <c r="L9" s="24"/>
      <c r="M9" s="25" t="n">
        <f aca="false">SUM(H9:J9,K9/1.12)</f>
        <v>1567.99107142857</v>
      </c>
      <c r="N9" s="25" t="n">
        <f aca="false">K9/1.12*0.12</f>
        <v>188.158928571429</v>
      </c>
      <c r="O9" s="25" t="n">
        <f aca="false">-SUM(I9:J9,K9/1.12)*L9</f>
        <v>-0</v>
      </c>
      <c r="P9" s="25" t="n">
        <v>1567.99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 t="n">
        <f aca="false">-SUM(N9:AE9)</f>
        <v>-1756.14892857143</v>
      </c>
      <c r="AG9" s="28" t="n">
        <f aca="false">SUM(H9:K9)+AF9+O9</f>
        <v>0.0010714285715494</v>
      </c>
    </row>
    <row r="10" s="29" customFormat="true" ht="23.25" hidden="false" customHeight="true" outlineLevel="0" collapsed="false">
      <c r="A10" s="18" t="n">
        <v>43559</v>
      </c>
      <c r="B10" s="19"/>
      <c r="C10" s="20" t="s">
        <v>45</v>
      </c>
      <c r="D10" s="20" t="s">
        <v>46</v>
      </c>
      <c r="E10" s="20" t="s">
        <v>47</v>
      </c>
      <c r="F10" s="21" t="n">
        <v>161296</v>
      </c>
      <c r="G10" s="64" t="s">
        <v>470</v>
      </c>
      <c r="H10" s="23"/>
      <c r="I10" s="23"/>
      <c r="J10" s="23"/>
      <c r="K10" s="23" t="n">
        <f aca="false">976.7+117.2</f>
        <v>1093.9</v>
      </c>
      <c r="L10" s="24"/>
      <c r="M10" s="25" t="n">
        <f aca="false">SUM(H10:J10,K10/1.12)</f>
        <v>976.696428571429</v>
      </c>
      <c r="N10" s="25" t="n">
        <f aca="false">K10/1.12*0.12</f>
        <v>117.203571428571</v>
      </c>
      <c r="O10" s="25" t="n">
        <f aca="false">-SUM(I10:J10,K10/1.12)*L10</f>
        <v>-0</v>
      </c>
      <c r="P10" s="25" t="n">
        <v>976.7</v>
      </c>
      <c r="Q10" s="26"/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 t="n">
        <f aca="false">-SUM(N10:AE10)</f>
        <v>-1093.90357142857</v>
      </c>
      <c r="AG10" s="28" t="n">
        <f aca="false">SUM(H10:K10)+AF10+O10</f>
        <v>-0.0035714285713766</v>
      </c>
    </row>
    <row r="11" s="29" customFormat="true" ht="23.25" hidden="false" customHeight="true" outlineLevel="0" collapsed="false">
      <c r="A11" s="18" t="n">
        <v>43559</v>
      </c>
      <c r="B11" s="19"/>
      <c r="C11" s="20" t="s">
        <v>45</v>
      </c>
      <c r="D11" s="20" t="s">
        <v>46</v>
      </c>
      <c r="E11" s="20" t="s">
        <v>47</v>
      </c>
      <c r="F11" s="21" t="n">
        <v>161296</v>
      </c>
      <c r="G11" s="34" t="s">
        <v>471</v>
      </c>
      <c r="H11" s="23"/>
      <c r="I11" s="23"/>
      <c r="J11" s="23" t="n">
        <v>126.75</v>
      </c>
      <c r="K11" s="23"/>
      <c r="L11" s="24"/>
      <c r="M11" s="25" t="n">
        <f aca="false">SUM(H11:J11,K11/1.12)</f>
        <v>126.75</v>
      </c>
      <c r="N11" s="25" t="n">
        <f aca="false">K11/1.12*0.12</f>
        <v>0</v>
      </c>
      <c r="O11" s="25" t="n">
        <f aca="false">-SUM(I11:J11,K11/1.12)*L11</f>
        <v>-0</v>
      </c>
      <c r="P11" s="25" t="n">
        <v>126.75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 t="n">
        <f aca="false">-SUM(N11:AE11)</f>
        <v>-126.75</v>
      </c>
      <c r="AG11" s="28" t="n">
        <f aca="false">SUM(H11:K11)+AF11+O11</f>
        <v>0</v>
      </c>
    </row>
    <row r="12" s="29" customFormat="true" ht="23.25" hidden="false" customHeight="true" outlineLevel="0" collapsed="false">
      <c r="A12" s="18" t="n">
        <v>43560</v>
      </c>
      <c r="B12" s="19"/>
      <c r="C12" s="20" t="s">
        <v>45</v>
      </c>
      <c r="D12" s="20" t="s">
        <v>46</v>
      </c>
      <c r="E12" s="20" t="s">
        <v>47</v>
      </c>
      <c r="F12" s="21" t="n">
        <v>199371</v>
      </c>
      <c r="G12" s="34" t="s">
        <v>473</v>
      </c>
      <c r="H12" s="23"/>
      <c r="I12" s="23"/>
      <c r="J12" s="23"/>
      <c r="K12" s="23" t="n">
        <v>454.4</v>
      </c>
      <c r="L12" s="24"/>
      <c r="M12" s="25" t="n">
        <f aca="false">SUM(H12:J12,K12/1.12)</f>
        <v>405.714285714286</v>
      </c>
      <c r="N12" s="25" t="n">
        <f aca="false">K12/1.12*0.12</f>
        <v>48.6857142857143</v>
      </c>
      <c r="O12" s="25" t="n">
        <f aca="false">-SUM(I12:J12,K12/1.12)*L12</f>
        <v>-0</v>
      </c>
      <c r="P12" s="25" t="n">
        <v>405.71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 t="n">
        <f aca="false">-SUM(N12:AE12)</f>
        <v>-454.395714285714</v>
      </c>
      <c r="AG12" s="28" t="n">
        <f aca="false">SUM(H12:K12)+AF12+O12</f>
        <v>0.00428571428574287</v>
      </c>
    </row>
    <row r="13" s="29" customFormat="true" ht="23.25" hidden="false" customHeight="true" outlineLevel="0" collapsed="false">
      <c r="A13" s="18" t="n">
        <v>43563</v>
      </c>
      <c r="B13" s="19"/>
      <c r="C13" s="20" t="s">
        <v>41</v>
      </c>
      <c r="D13" s="20" t="s">
        <v>42</v>
      </c>
      <c r="E13" s="20" t="s">
        <v>43</v>
      </c>
      <c r="F13" s="21" t="n">
        <v>68836</v>
      </c>
      <c r="G13" s="34" t="s">
        <v>44</v>
      </c>
      <c r="H13" s="23"/>
      <c r="I13" s="23"/>
      <c r="J13" s="23"/>
      <c r="K13" s="23" t="n">
        <v>180</v>
      </c>
      <c r="L13" s="24"/>
      <c r="M13" s="25" t="n">
        <f aca="false">SUM(H13:J13,K13/1.12)</f>
        <v>160.714285714286</v>
      </c>
      <c r="N13" s="25" t="n">
        <f aca="false">K13/1.12*0.12</f>
        <v>19.2857142857143</v>
      </c>
      <c r="O13" s="25" t="n">
        <f aca="false">-SUM(I13:J13,K13/1.12)*L13</f>
        <v>-0</v>
      </c>
      <c r="P13" s="25"/>
      <c r="Q13" s="26" t="n">
        <v>160.71</v>
      </c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 t="n">
        <f aca="false">-SUM(N13:AE13)</f>
        <v>-179.995714285714</v>
      </c>
      <c r="AG13" s="28" t="n">
        <f aca="false">SUM(H13:K13)+AF13+O13</f>
        <v>0.00428571428571445</v>
      </c>
    </row>
    <row r="14" s="29" customFormat="true" ht="23.25" hidden="false" customHeight="true" outlineLevel="0" collapsed="false">
      <c r="A14" s="18" t="n">
        <v>43563</v>
      </c>
      <c r="B14" s="19"/>
      <c r="C14" s="20" t="s">
        <v>37</v>
      </c>
      <c r="D14" s="20" t="s">
        <v>38</v>
      </c>
      <c r="E14" s="20" t="s">
        <v>39</v>
      </c>
      <c r="F14" s="21" t="n">
        <v>35030</v>
      </c>
      <c r="G14" s="34" t="s">
        <v>478</v>
      </c>
      <c r="H14" s="23"/>
      <c r="I14" s="23"/>
      <c r="J14" s="23"/>
      <c r="K14" s="23" t="n">
        <v>560</v>
      </c>
      <c r="L14" s="24"/>
      <c r="M14" s="25" t="n">
        <f aca="false">SUM(H14:J14,K14/1.12)</f>
        <v>500</v>
      </c>
      <c r="N14" s="25" t="n">
        <f aca="false">K14/1.12*0.12</f>
        <v>60</v>
      </c>
      <c r="O14" s="25" t="n">
        <f aca="false">-SUM(I14:J14,K14/1.12)*L14</f>
        <v>-0</v>
      </c>
      <c r="P14" s="25" t="n">
        <v>500</v>
      </c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 t="n">
        <f aca="false">-SUM(N14:AE14)</f>
        <v>-560</v>
      </c>
      <c r="AG14" s="28" t="n">
        <f aca="false">SUM(H14:K14)+AF14+O14</f>
        <v>0</v>
      </c>
    </row>
    <row r="15" s="29" customFormat="true" ht="23.25" hidden="false" customHeight="true" outlineLevel="0" collapsed="false">
      <c r="A15" s="18" t="n">
        <v>43563</v>
      </c>
      <c r="B15" s="19"/>
      <c r="C15" s="20" t="s">
        <v>322</v>
      </c>
      <c r="D15" s="20" t="s">
        <v>323</v>
      </c>
      <c r="E15" s="20" t="s">
        <v>487</v>
      </c>
      <c r="F15" s="21" t="n">
        <v>216589</v>
      </c>
      <c r="G15" s="34" t="s">
        <v>488</v>
      </c>
      <c r="H15" s="23"/>
      <c r="I15" s="23"/>
      <c r="J15" s="23"/>
      <c r="K15" s="23" t="n">
        <v>37</v>
      </c>
      <c r="L15" s="24"/>
      <c r="M15" s="25" t="n">
        <f aca="false">SUM(H15:J15,K15/1.12)</f>
        <v>33.0357142857143</v>
      </c>
      <c r="N15" s="25" t="n">
        <f aca="false">K15/1.12*0.12</f>
        <v>3.96428571428571</v>
      </c>
      <c r="O15" s="25" t="n">
        <f aca="false">-SUM(I15:J15,K15/1.12)*L15</f>
        <v>-0</v>
      </c>
      <c r="P15" s="25"/>
      <c r="Q15" s="26" t="n">
        <v>33.04</v>
      </c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 t="n">
        <f aca="false">-SUM(N15:AE15)</f>
        <v>-37.0042857142857</v>
      </c>
      <c r="AG15" s="28" t="n">
        <f aca="false">SUM(H15:K15)+AF15+O15</f>
        <v>-0.00428571428571445</v>
      </c>
    </row>
    <row r="16" s="29" customFormat="true" ht="23.25" hidden="false" customHeight="true" outlineLevel="0" collapsed="false">
      <c r="A16" s="18" t="n">
        <v>43565</v>
      </c>
      <c r="B16" s="19"/>
      <c r="C16" s="20" t="s">
        <v>41</v>
      </c>
      <c r="D16" s="20" t="s">
        <v>42</v>
      </c>
      <c r="E16" s="20" t="s">
        <v>43</v>
      </c>
      <c r="F16" s="21" t="n">
        <v>67612</v>
      </c>
      <c r="G16" s="34" t="s">
        <v>44</v>
      </c>
      <c r="H16" s="23"/>
      <c r="I16" s="23"/>
      <c r="J16" s="23"/>
      <c r="K16" s="23" t="n">
        <v>180</v>
      </c>
      <c r="L16" s="24"/>
      <c r="M16" s="25" t="n">
        <f aca="false">SUM(H16:J16,K16/1.12)</f>
        <v>160.714285714286</v>
      </c>
      <c r="N16" s="25" t="n">
        <f aca="false">K16/1.12*0.12</f>
        <v>19.2857142857143</v>
      </c>
      <c r="O16" s="25" t="n">
        <f aca="false">-SUM(I16:J16,K16/1.12)*L16</f>
        <v>-0</v>
      </c>
      <c r="P16" s="25"/>
      <c r="Q16" s="26" t="n">
        <v>160.71</v>
      </c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 t="n">
        <f aca="false">-SUM(N16:AE16)</f>
        <v>-179.995714285714</v>
      </c>
      <c r="AG16" s="28" t="n">
        <f aca="false">SUM(H16:K16)+AF16+O16</f>
        <v>0.00428571428571445</v>
      </c>
    </row>
    <row r="17" s="29" customFormat="true" ht="19.5" hidden="false" customHeight="true" outlineLevel="0" collapsed="false">
      <c r="A17" s="18"/>
      <c r="B17" s="19"/>
      <c r="C17" s="45"/>
      <c r="D17" s="45"/>
      <c r="E17" s="45"/>
      <c r="F17" s="21"/>
      <c r="G17" s="22"/>
      <c r="H17" s="23"/>
      <c r="I17" s="23"/>
      <c r="J17" s="23"/>
      <c r="K17" s="23"/>
      <c r="L17" s="24"/>
      <c r="M17" s="26" t="n">
        <f aca="false">SUM(H17:J17,K17/1.12)</f>
        <v>0</v>
      </c>
      <c r="N17" s="26" t="n">
        <f aca="false">K17/1.12*0.12</f>
        <v>0</v>
      </c>
      <c r="O17" s="26" t="n">
        <f aca="false">-SUM(I17:J17,K17/1.12)*L17</f>
        <v>-0</v>
      </c>
      <c r="P17" s="26"/>
      <c r="Q17" s="26"/>
      <c r="R17" s="26"/>
      <c r="S17" s="26"/>
      <c r="T17" s="27"/>
      <c r="U17" s="27"/>
      <c r="V17" s="27"/>
      <c r="W17" s="27"/>
      <c r="X17" s="27"/>
      <c r="Y17" s="46"/>
      <c r="Z17" s="26"/>
      <c r="AA17" s="26"/>
      <c r="AB17" s="26"/>
      <c r="AC17" s="27"/>
      <c r="AD17" s="27"/>
      <c r="AE17" s="47"/>
      <c r="AF17" s="25" t="n">
        <f aca="false">-SUM(N17:AE17)</f>
        <v>-0</v>
      </c>
      <c r="AG17" s="28" t="n">
        <f aca="false">SUM(H17:K17)+AF17+O17</f>
        <v>0</v>
      </c>
    </row>
    <row r="18" s="57" customFormat="true" ht="12" hidden="false" customHeight="true" outlineLevel="0" collapsed="false">
      <c r="A18" s="49"/>
      <c r="B18" s="50"/>
      <c r="C18" s="51"/>
      <c r="D18" s="52"/>
      <c r="E18" s="52"/>
      <c r="F18" s="53"/>
      <c r="G18" s="51"/>
      <c r="H18" s="54" t="n">
        <f aca="false">SUM(H5:H17)</f>
        <v>0</v>
      </c>
      <c r="I18" s="54" t="n">
        <f aca="false">SUM(I5:I17)</f>
        <v>0</v>
      </c>
      <c r="J18" s="54" t="n">
        <f aca="false">SUM(J5:J17)</f>
        <v>126.75</v>
      </c>
      <c r="K18" s="54" t="n">
        <f aca="false">SUM(K5:K17)</f>
        <v>7079.95</v>
      </c>
      <c r="L18" s="54" t="n">
        <f aca="false">SUM(L5:L17)</f>
        <v>0</v>
      </c>
      <c r="M18" s="54" t="n">
        <f aca="false">SUM(M5:M17)</f>
        <v>6448.13392857143</v>
      </c>
      <c r="N18" s="54" t="n">
        <f aca="false">SUM(N5:N17)</f>
        <v>758.566071428572</v>
      </c>
      <c r="O18" s="54" t="n">
        <f aca="false">SUM(O5:O17)</f>
        <v>0</v>
      </c>
      <c r="P18" s="54" t="n">
        <f aca="false">SUM(P5:P17)</f>
        <v>5772.24</v>
      </c>
      <c r="Q18" s="54" t="n">
        <f aca="false">SUM(Q5:Q17)</f>
        <v>675.88</v>
      </c>
      <c r="R18" s="54" t="n">
        <f aca="false">SUM(R5:R17)</f>
        <v>0</v>
      </c>
      <c r="S18" s="54" t="n">
        <f aca="false">SUM(S5:S17)</f>
        <v>0</v>
      </c>
      <c r="T18" s="54" t="n">
        <f aca="false">SUM(T5:T17)</f>
        <v>0</v>
      </c>
      <c r="U18" s="54" t="n">
        <f aca="false">SUM(U5:U17)</f>
        <v>0</v>
      </c>
      <c r="V18" s="54" t="n">
        <f aca="false">SUM(V5:V17)</f>
        <v>0</v>
      </c>
      <c r="W18" s="54" t="n">
        <f aca="false">SUM(W5:W17)</f>
        <v>0</v>
      </c>
      <c r="X18" s="54" t="n">
        <f aca="false">SUM(X5:X17)</f>
        <v>0</v>
      </c>
      <c r="Y18" s="54" t="n">
        <f aca="false">SUM(Y5:Y17)</f>
        <v>0</v>
      </c>
      <c r="Z18" s="54" t="n">
        <f aca="false">SUM(Z5:Z17)</f>
        <v>0</v>
      </c>
      <c r="AA18" s="54" t="n">
        <f aca="false">SUM(AA5:AA17)</f>
        <v>0</v>
      </c>
      <c r="AB18" s="54" t="n">
        <f aca="false">SUM(AB5:AB17)</f>
        <v>0</v>
      </c>
      <c r="AC18" s="54" t="n">
        <f aca="false">SUM(AC5:AC17)</f>
        <v>0</v>
      </c>
      <c r="AD18" s="54" t="n">
        <f aca="false">SUM(AD5:AD17)</f>
        <v>0</v>
      </c>
      <c r="AE18" s="54" t="n">
        <f aca="false">SUM(AE5:AE17)</f>
        <v>0</v>
      </c>
      <c r="AF18" s="54" t="n">
        <f aca="false">SUM(AF5:AF17)</f>
        <v>-7206.68607142857</v>
      </c>
      <c r="AG18" s="54" t="n">
        <f aca="false">SUM(AG5:AG17)</f>
        <v>0.0139285714290907</v>
      </c>
    </row>
    <row r="19" customFormat="false" ht="12" hidden="false" customHeight="true" outlineLevel="0" collapsed="false"/>
    <row r="20" customFormat="false" ht="12" hidden="false" customHeight="false" outlineLevel="0" collapsed="false">
      <c r="K20" s="58" t="n">
        <f aca="false">H18+I18+J18+K18</f>
        <v>7206.7</v>
      </c>
      <c r="AF20" s="58" t="n">
        <f aca="false">+AF18</f>
        <v>-7206.68607142857</v>
      </c>
    </row>
    <row r="22" customFormat="false" ht="12" hidden="false" customHeight="false" outlineLevel="0" collapsed="false">
      <c r="C22" s="59" t="s">
        <v>194</v>
      </c>
      <c r="G22" s="57"/>
      <c r="K22" s="60"/>
      <c r="L22" s="60"/>
      <c r="M22" s="60"/>
    </row>
    <row r="25" s="3" customFormat="true" ht="11.25" hidden="false" customHeight="false" outlineLevel="0" collapsed="false">
      <c r="K25" s="5"/>
      <c r="L25" s="6"/>
      <c r="M25" s="5"/>
      <c r="Y25" s="5"/>
    </row>
    <row r="32" customFormat="false" ht="11.25" hidden="false" customHeight="false" outlineLevel="0" collapsed="false">
      <c r="Q32" s="5" t="n">
        <v>0</v>
      </c>
    </row>
  </sheetData>
  <mergeCells count="1">
    <mergeCell ref="K22:M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true" outlineLevel="0" max="4" min="4" style="4" width="17.64"/>
    <col collapsed="false" customWidth="true" hidden="tru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9.79"/>
    <col collapsed="false" customWidth="true" hidden="false" outlineLevel="0" max="8" min="8" style="5" width="13.86"/>
    <col collapsed="false" customWidth="true" hidden="tru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3.14"/>
    <col collapsed="false" customWidth="true" hidden="true" outlineLevel="0" max="12" min="12" style="6" width="9.89"/>
    <col collapsed="false" customWidth="true" hidden="false" outlineLevel="0" max="13" min="13" style="5" width="12.23"/>
    <col collapsed="false" customWidth="true" hidden="false" outlineLevel="0" max="14" min="14" style="5" width="10.8"/>
    <col collapsed="false" customWidth="true" hidden="true" outlineLevel="0" max="15" min="15" style="5" width="11.34"/>
    <col collapsed="false" customWidth="true" hidden="false" outlineLevel="0" max="16" min="16" style="5" width="12.41"/>
    <col collapsed="false" customWidth="true" hidden="false" outlineLevel="0" max="17" min="17" style="5" width="9.89"/>
    <col collapsed="false" customWidth="true" hidden="false" outlineLevel="0" max="18" min="18" style="5" width="13.5"/>
    <col collapsed="false" customWidth="true" hidden="false" outlineLevel="0" max="19" min="19" style="5" width="10.26"/>
    <col collapsed="false" customWidth="false" hidden="false" outlineLevel="0" max="20" min="20" style="5" width="11.52"/>
    <col collapsed="false" customWidth="false" hidden="true" outlineLevel="0" max="21" min="21" style="5" width="11.52"/>
    <col collapsed="false" customWidth="true" hidden="true" outlineLevel="0" max="22" min="22" style="5" width="13.32"/>
    <col collapsed="false" customWidth="true" hidden="true" outlineLevel="0" max="23" min="23" style="5" width="10.26"/>
    <col collapsed="false" customWidth="true" hidden="true" outlineLevel="0" max="24" min="24" style="5" width="12.41"/>
    <col collapsed="false" customWidth="true" hidden="tru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10.97"/>
    <col collapsed="false" customWidth="true" hidden="false" outlineLevel="0" max="28" min="28" style="5" width="12.06"/>
    <col collapsed="false" customWidth="true" hidden="true" outlineLevel="0" max="30" min="29" style="5" width="10.08"/>
    <col collapsed="false" customWidth="true" hidden="true" outlineLevel="0" max="31" min="31" style="5" width="12.78"/>
    <col collapsed="false" customWidth="true" hidden="false" outlineLevel="0" max="32" min="32" style="5" width="13.5"/>
    <col collapsed="false" customWidth="true" hidden="false" outlineLevel="0" max="33" min="33" style="3" width="13.5"/>
    <col collapsed="false" customWidth="false" hidden="false" outlineLevel="0" max="1025" min="34" style="3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464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1002</v>
      </c>
    </row>
    <row r="4" s="17" customFormat="true" ht="43.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="29" customFormat="true" ht="23.25" hidden="false" customHeight="true" outlineLevel="0" collapsed="false">
      <c r="A5" s="18" t="n">
        <v>43557</v>
      </c>
      <c r="B5" s="19"/>
      <c r="C5" s="20" t="s">
        <v>37</v>
      </c>
      <c r="D5" s="20" t="s">
        <v>38</v>
      </c>
      <c r="E5" s="20" t="s">
        <v>39</v>
      </c>
      <c r="F5" s="21" t="n">
        <v>34939</v>
      </c>
      <c r="G5" s="44" t="s">
        <v>289</v>
      </c>
      <c r="H5" s="23"/>
      <c r="I5" s="23"/>
      <c r="J5" s="23"/>
      <c r="K5" s="23" t="n">
        <v>320</v>
      </c>
      <c r="L5" s="24"/>
      <c r="M5" s="25" t="n">
        <f aca="false">SUM(H5:J5,K5/1.12)</f>
        <v>285.714285714286</v>
      </c>
      <c r="N5" s="25" t="n">
        <f aca="false">K5/1.12*0.12</f>
        <v>34.2857142857143</v>
      </c>
      <c r="O5" s="25" t="n">
        <f aca="false">-SUM(I5:J5,K5/1.12)*L5</f>
        <v>-0</v>
      </c>
      <c r="P5" s="25"/>
      <c r="Q5" s="26"/>
      <c r="R5" s="26"/>
      <c r="S5" s="27" t="n">
        <v>285.71</v>
      </c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 t="n">
        <f aca="false">-SUM(N5:AE5)</f>
        <v>-319.995714285714</v>
      </c>
      <c r="AG5" s="28" t="n">
        <f aca="false">SUM(H5:K5)+AF5+O5</f>
        <v>0.00428571428574287</v>
      </c>
    </row>
    <row r="6" s="29" customFormat="true" ht="23.25" hidden="false" customHeight="true" outlineLevel="0" collapsed="false">
      <c r="A6" s="18" t="n">
        <v>43557</v>
      </c>
      <c r="B6" s="19"/>
      <c r="C6" s="20" t="s">
        <v>62</v>
      </c>
      <c r="D6" s="20"/>
      <c r="E6" s="20"/>
      <c r="F6" s="21"/>
      <c r="G6" s="44" t="s">
        <v>467</v>
      </c>
      <c r="H6" s="23" t="n">
        <v>40</v>
      </c>
      <c r="I6" s="23"/>
      <c r="J6" s="23"/>
      <c r="K6" s="23"/>
      <c r="L6" s="24"/>
      <c r="M6" s="25" t="n">
        <f aca="false">SUM(H6:J6,K6/1.12)</f>
        <v>40</v>
      </c>
      <c r="N6" s="25" t="n">
        <f aca="false">K6/1.12*0.12</f>
        <v>0</v>
      </c>
      <c r="O6" s="25" t="n">
        <f aca="false">-SUM(I6:J6,K6/1.12)*L6</f>
        <v>-0</v>
      </c>
      <c r="P6" s="25"/>
      <c r="Q6" s="26"/>
      <c r="R6" s="26"/>
      <c r="S6" s="27"/>
      <c r="T6" s="27"/>
      <c r="U6" s="27"/>
      <c r="V6" s="27"/>
      <c r="W6" s="27"/>
      <c r="X6" s="26"/>
      <c r="Y6" s="26"/>
      <c r="Z6" s="26"/>
      <c r="AA6" s="26" t="n">
        <v>40</v>
      </c>
      <c r="AB6" s="27"/>
      <c r="AC6" s="27"/>
      <c r="AD6" s="26"/>
      <c r="AE6" s="26"/>
      <c r="AF6" s="25" t="n">
        <f aca="false">-SUM(N6:AE6)</f>
        <v>-40</v>
      </c>
      <c r="AG6" s="28" t="n">
        <f aca="false">SUM(H6:K6)+AF6+O6</f>
        <v>0</v>
      </c>
    </row>
    <row r="7" s="29" customFormat="true" ht="23.25" hidden="false" customHeight="true" outlineLevel="0" collapsed="false">
      <c r="A7" s="18" t="n">
        <v>43557</v>
      </c>
      <c r="B7" s="19"/>
      <c r="C7" s="20" t="s">
        <v>157</v>
      </c>
      <c r="D7" s="20"/>
      <c r="E7" s="20"/>
      <c r="F7" s="21"/>
      <c r="G7" s="44" t="s">
        <v>468</v>
      </c>
      <c r="H7" s="23" t="n">
        <v>300</v>
      </c>
      <c r="I7" s="23"/>
      <c r="J7" s="23"/>
      <c r="K7" s="23"/>
      <c r="L7" s="24"/>
      <c r="M7" s="25" t="n">
        <f aca="false">SUM(H7:J7,K7/1.12)</f>
        <v>300</v>
      </c>
      <c r="N7" s="25" t="n">
        <f aca="false">K7/1.12*0.12</f>
        <v>0</v>
      </c>
      <c r="O7" s="25" t="n">
        <f aca="false">-SUM(I7:J7,K7/1.12)*L7</f>
        <v>-0</v>
      </c>
      <c r="P7" s="25"/>
      <c r="Q7" s="26"/>
      <c r="R7" s="26"/>
      <c r="S7" s="27"/>
      <c r="T7" s="27"/>
      <c r="U7" s="27"/>
      <c r="V7" s="27"/>
      <c r="W7" s="27"/>
      <c r="X7" s="26"/>
      <c r="Y7" s="26"/>
      <c r="Z7" s="26"/>
      <c r="AA7" s="26" t="n">
        <v>300</v>
      </c>
      <c r="AB7" s="27"/>
      <c r="AC7" s="27"/>
      <c r="AD7" s="26"/>
      <c r="AE7" s="26"/>
      <c r="AF7" s="25" t="n">
        <f aca="false">-SUM(N7:AE7)</f>
        <v>-300</v>
      </c>
      <c r="AG7" s="28" t="n">
        <f aca="false">SUM(H7:K7)+AF7+O7</f>
        <v>0</v>
      </c>
    </row>
    <row r="8" s="29" customFormat="true" ht="23.25" hidden="false" customHeight="true" outlineLevel="0" collapsed="false">
      <c r="A8" s="18" t="n">
        <v>43558</v>
      </c>
      <c r="B8" s="19"/>
      <c r="C8" s="20" t="s">
        <v>348</v>
      </c>
      <c r="D8" s="20"/>
      <c r="E8" s="20"/>
      <c r="F8" s="21"/>
      <c r="G8" s="44" t="s">
        <v>177</v>
      </c>
      <c r="H8" s="23" t="n">
        <v>537</v>
      </c>
      <c r="I8" s="23"/>
      <c r="J8" s="23"/>
      <c r="K8" s="23"/>
      <c r="L8" s="24"/>
      <c r="M8" s="25" t="n">
        <f aca="false">SUM(H8:J8,K8/1.12)</f>
        <v>537</v>
      </c>
      <c r="N8" s="25" t="n">
        <f aca="false">K8/1.12*0.12</f>
        <v>0</v>
      </c>
      <c r="O8" s="25" t="n">
        <f aca="false">-SUM(I8:J8,K8/1.12)*L8</f>
        <v>-0</v>
      </c>
      <c r="P8" s="25"/>
      <c r="Q8" s="26"/>
      <c r="R8" s="26"/>
      <c r="S8" s="27"/>
      <c r="T8" s="27"/>
      <c r="U8" s="27"/>
      <c r="V8" s="27"/>
      <c r="W8" s="27"/>
      <c r="X8" s="26"/>
      <c r="Y8" s="26"/>
      <c r="Z8" s="26"/>
      <c r="AA8" s="26"/>
      <c r="AB8" s="27" t="n">
        <v>537</v>
      </c>
      <c r="AC8" s="27"/>
      <c r="AD8" s="26"/>
      <c r="AE8" s="26"/>
      <c r="AF8" s="25" t="n">
        <f aca="false">-SUM(N8:AE8)</f>
        <v>-537</v>
      </c>
      <c r="AG8" s="28" t="n">
        <f aca="false">SUM(H8:K8)+AF8+O8</f>
        <v>0</v>
      </c>
    </row>
    <row r="9" s="29" customFormat="true" ht="23.25" hidden="false" customHeight="true" outlineLevel="0" collapsed="false">
      <c r="A9" s="18" t="n">
        <v>43559</v>
      </c>
      <c r="B9" s="19"/>
      <c r="C9" s="20" t="s">
        <v>278</v>
      </c>
      <c r="D9" s="20"/>
      <c r="E9" s="20"/>
      <c r="F9" s="21"/>
      <c r="G9" s="44" t="s">
        <v>177</v>
      </c>
      <c r="H9" s="23" t="n">
        <v>537</v>
      </c>
      <c r="I9" s="23"/>
      <c r="J9" s="23"/>
      <c r="K9" s="23"/>
      <c r="L9" s="24"/>
      <c r="M9" s="25" t="n">
        <f aca="false">SUM(H9:J9,K9/1.12)</f>
        <v>537</v>
      </c>
      <c r="N9" s="25" t="n">
        <f aca="false">K9/1.12*0.12</f>
        <v>0</v>
      </c>
      <c r="O9" s="25" t="n">
        <f aca="false">-SUM(I9:J9,K9/1.12)*L9</f>
        <v>-0</v>
      </c>
      <c r="P9" s="25"/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 t="n">
        <v>537</v>
      </c>
      <c r="AC9" s="27"/>
      <c r="AD9" s="26"/>
      <c r="AE9" s="26"/>
      <c r="AF9" s="25" t="n">
        <f aca="false">-SUM(N9:AE9)</f>
        <v>-537</v>
      </c>
      <c r="AG9" s="28" t="n">
        <f aca="false">SUM(H9:K9)+AF9+O9</f>
        <v>0</v>
      </c>
    </row>
    <row r="10" s="29" customFormat="true" ht="23.25" hidden="false" customHeight="true" outlineLevel="0" collapsed="false">
      <c r="A10" s="18" t="n">
        <v>43559</v>
      </c>
      <c r="B10" s="19"/>
      <c r="C10" s="20" t="s">
        <v>185</v>
      </c>
      <c r="D10" s="20" t="s">
        <v>106</v>
      </c>
      <c r="E10" s="20" t="s">
        <v>47</v>
      </c>
      <c r="F10" s="21" t="n">
        <v>701207</v>
      </c>
      <c r="G10" s="44" t="s">
        <v>472</v>
      </c>
      <c r="H10" s="23"/>
      <c r="I10" s="23"/>
      <c r="J10" s="23"/>
      <c r="K10" s="23" t="n">
        <v>218.25</v>
      </c>
      <c r="L10" s="24"/>
      <c r="M10" s="25" t="n">
        <f aca="false">SUM(H10:J10,K10/1.12)</f>
        <v>194.866071428571</v>
      </c>
      <c r="N10" s="25" t="n">
        <f aca="false">K10/1.12*0.12</f>
        <v>23.3839285714286</v>
      </c>
      <c r="O10" s="25" t="n">
        <f aca="false">-SUM(I10:J10,K10/1.12)*L10</f>
        <v>-0</v>
      </c>
      <c r="P10" s="25"/>
      <c r="Q10" s="26"/>
      <c r="R10" s="26"/>
      <c r="S10" s="27"/>
      <c r="T10" s="27" t="n">
        <v>194.87</v>
      </c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 t="n">
        <f aca="false">-SUM(N10:AE10)</f>
        <v>-218.253928571429</v>
      </c>
      <c r="AG10" s="28" t="n">
        <f aca="false">SUM(H10:K10)+AF10+O10</f>
        <v>-0.00392857142855974</v>
      </c>
    </row>
    <row r="11" s="29" customFormat="true" ht="23.25" hidden="false" customHeight="true" outlineLevel="0" collapsed="false">
      <c r="A11" s="18" t="n">
        <v>43561</v>
      </c>
      <c r="B11" s="19"/>
      <c r="C11" s="20" t="s">
        <v>37</v>
      </c>
      <c r="D11" s="20" t="s">
        <v>38</v>
      </c>
      <c r="E11" s="20" t="s">
        <v>39</v>
      </c>
      <c r="F11" s="21" t="n">
        <v>35018</v>
      </c>
      <c r="G11" s="44" t="s">
        <v>474</v>
      </c>
      <c r="H11" s="23"/>
      <c r="I11" s="23"/>
      <c r="J11" s="23"/>
      <c r="K11" s="23" t="n">
        <v>105</v>
      </c>
      <c r="L11" s="24"/>
      <c r="M11" s="25" t="n">
        <f aca="false">SUM(H11:J11,K11/1.12)</f>
        <v>93.75</v>
      </c>
      <c r="N11" s="25" t="n">
        <f aca="false">K11/1.12*0.12</f>
        <v>11.25</v>
      </c>
      <c r="O11" s="25" t="n">
        <f aca="false">-SUM(I11:J11,K11/1.12)*L11</f>
        <v>-0</v>
      </c>
      <c r="P11" s="25"/>
      <c r="Q11" s="26"/>
      <c r="R11" s="26"/>
      <c r="S11" s="27" t="n">
        <v>93.75</v>
      </c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 t="n">
        <f aca="false">-SUM(N11:AE11)</f>
        <v>-105</v>
      </c>
      <c r="AG11" s="28" t="n">
        <f aca="false">SUM(H11:K11)+AF11+O11</f>
        <v>0</v>
      </c>
    </row>
    <row r="12" s="29" customFormat="true" ht="23.25" hidden="false" customHeight="true" outlineLevel="0" collapsed="false">
      <c r="A12" s="18" t="n">
        <v>43563</v>
      </c>
      <c r="B12" s="19"/>
      <c r="C12" s="20" t="s">
        <v>475</v>
      </c>
      <c r="D12" s="20" t="s">
        <v>476</v>
      </c>
      <c r="E12" s="20" t="s">
        <v>47</v>
      </c>
      <c r="F12" s="21" t="n">
        <v>42741</v>
      </c>
      <c r="G12" s="44" t="s">
        <v>477</v>
      </c>
      <c r="H12" s="23"/>
      <c r="I12" s="23"/>
      <c r="J12" s="23"/>
      <c r="K12" s="23" t="n">
        <v>2000</v>
      </c>
      <c r="L12" s="24"/>
      <c r="M12" s="25" t="n">
        <f aca="false">SUM(H12:J12,K12/1.12)</f>
        <v>1785.71428571429</v>
      </c>
      <c r="N12" s="25" t="n">
        <f aca="false">K12/1.12*0.12</f>
        <v>214.285714285714</v>
      </c>
      <c r="O12" s="25" t="n">
        <f aca="false">-SUM(I12:J12,K12/1.12)*L12</f>
        <v>-0</v>
      </c>
      <c r="P12" s="25"/>
      <c r="Q12" s="26"/>
      <c r="R12" s="26" t="n">
        <v>1785.71</v>
      </c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 t="n">
        <f aca="false">-SUM(N12:AE12)</f>
        <v>-1999.99571428571</v>
      </c>
      <c r="AG12" s="28" t="n">
        <f aca="false">SUM(H12:K12)+AF12+O12</f>
        <v>0.00428571428574287</v>
      </c>
    </row>
    <row r="13" s="29" customFormat="true" ht="23.25" hidden="false" customHeight="true" outlineLevel="0" collapsed="false">
      <c r="A13" s="18" t="n">
        <v>43563</v>
      </c>
      <c r="B13" s="19"/>
      <c r="C13" s="20" t="s">
        <v>479</v>
      </c>
      <c r="D13" s="20"/>
      <c r="E13" s="20" t="s">
        <v>47</v>
      </c>
      <c r="F13" s="21"/>
      <c r="G13" s="44" t="s">
        <v>480</v>
      </c>
      <c r="H13" s="23" t="n">
        <v>20</v>
      </c>
      <c r="I13" s="23"/>
      <c r="J13" s="23"/>
      <c r="K13" s="23"/>
      <c r="L13" s="24"/>
      <c r="M13" s="25" t="n">
        <f aca="false">SUM(H13:J13,K13/1.12)</f>
        <v>20</v>
      </c>
      <c r="N13" s="25" t="n">
        <f aca="false">K13/1.12*0.12</f>
        <v>0</v>
      </c>
      <c r="O13" s="25" t="n">
        <f aca="false">-SUM(I13:J13,K13/1.12)*L13</f>
        <v>-0</v>
      </c>
      <c r="P13" s="25"/>
      <c r="Q13" s="26"/>
      <c r="R13" s="26"/>
      <c r="S13" s="27"/>
      <c r="T13" s="27"/>
      <c r="U13" s="27"/>
      <c r="V13" s="27"/>
      <c r="W13" s="27"/>
      <c r="X13" s="26"/>
      <c r="Y13" s="26"/>
      <c r="Z13" s="26" t="n">
        <v>20</v>
      </c>
      <c r="AA13" s="26"/>
      <c r="AB13" s="27"/>
      <c r="AC13" s="27"/>
      <c r="AD13" s="26"/>
      <c r="AE13" s="26"/>
      <c r="AF13" s="25" t="n">
        <f aca="false">-SUM(N13:AE13)</f>
        <v>-20</v>
      </c>
      <c r="AG13" s="28" t="n">
        <f aca="false">SUM(H13:K13)+AF13+O13</f>
        <v>0</v>
      </c>
    </row>
    <row r="14" s="29" customFormat="true" ht="23.25" hidden="false" customHeight="true" outlineLevel="0" collapsed="false">
      <c r="A14" s="18" t="n">
        <v>43563</v>
      </c>
      <c r="B14" s="19"/>
      <c r="C14" s="20" t="s">
        <v>481</v>
      </c>
      <c r="D14" s="20" t="s">
        <v>482</v>
      </c>
      <c r="E14" s="20" t="s">
        <v>483</v>
      </c>
      <c r="F14" s="21" t="n">
        <v>50489</v>
      </c>
      <c r="G14" s="44" t="s">
        <v>484</v>
      </c>
      <c r="H14" s="23"/>
      <c r="I14" s="23"/>
      <c r="J14" s="23"/>
      <c r="K14" s="23" t="n">
        <v>200</v>
      </c>
      <c r="L14" s="24"/>
      <c r="M14" s="25" t="n">
        <f aca="false">SUM(H14:J14,K14/1.12)</f>
        <v>178.571428571429</v>
      </c>
      <c r="N14" s="25" t="n">
        <f aca="false">K14/1.12*0.12</f>
        <v>21.4285714285714</v>
      </c>
      <c r="O14" s="25" t="n">
        <f aca="false">-SUM(I14:J14,K14/1.12)*L14</f>
        <v>-0</v>
      </c>
      <c r="P14" s="25"/>
      <c r="Q14" s="26"/>
      <c r="R14" s="26"/>
      <c r="S14" s="27"/>
      <c r="T14" s="27"/>
      <c r="U14" s="27"/>
      <c r="V14" s="27"/>
      <c r="W14" s="27"/>
      <c r="X14" s="26"/>
      <c r="Y14" s="26"/>
      <c r="Z14" s="26" t="n">
        <v>178.57</v>
      </c>
      <c r="AA14" s="26"/>
      <c r="AB14" s="27"/>
      <c r="AC14" s="27"/>
      <c r="AD14" s="26"/>
      <c r="AE14" s="26"/>
      <c r="AF14" s="25" t="n">
        <f aca="false">-SUM(N14:AE14)</f>
        <v>-199.998571428571</v>
      </c>
      <c r="AG14" s="28" t="n">
        <f aca="false">SUM(H14:K14)+AF14+O14</f>
        <v>0.00142857142859043</v>
      </c>
    </row>
    <row r="15" s="29" customFormat="true" ht="23.25" hidden="false" customHeight="true" outlineLevel="0" collapsed="false">
      <c r="A15" s="18" t="n">
        <v>43563</v>
      </c>
      <c r="B15" s="19"/>
      <c r="C15" s="20" t="s">
        <v>481</v>
      </c>
      <c r="D15" s="20" t="s">
        <v>482</v>
      </c>
      <c r="E15" s="20" t="s">
        <v>483</v>
      </c>
      <c r="F15" s="21" t="n">
        <v>50489</v>
      </c>
      <c r="G15" s="44" t="s">
        <v>485</v>
      </c>
      <c r="H15" s="23"/>
      <c r="I15" s="23"/>
      <c r="J15" s="23"/>
      <c r="K15" s="23" t="n">
        <v>120</v>
      </c>
      <c r="L15" s="24"/>
      <c r="M15" s="25" t="n">
        <f aca="false">SUM(H15:J15,K15/1.12)</f>
        <v>107.142857142857</v>
      </c>
      <c r="N15" s="25" t="n">
        <f aca="false">K15/1.12*0.12</f>
        <v>12.8571428571429</v>
      </c>
      <c r="O15" s="25" t="n">
        <f aca="false">-SUM(I15:J15,K15/1.12)*L15</f>
        <v>-0</v>
      </c>
      <c r="P15" s="25"/>
      <c r="Q15" s="26"/>
      <c r="R15" s="26"/>
      <c r="S15" s="27"/>
      <c r="T15" s="27"/>
      <c r="U15" s="27"/>
      <c r="V15" s="27"/>
      <c r="W15" s="27"/>
      <c r="X15" s="26"/>
      <c r="Y15" s="26"/>
      <c r="Z15" s="26" t="n">
        <v>107.14</v>
      </c>
      <c r="AA15" s="26"/>
      <c r="AB15" s="27"/>
      <c r="AC15" s="27"/>
      <c r="AD15" s="26"/>
      <c r="AE15" s="26"/>
      <c r="AF15" s="25" t="n">
        <f aca="false">-SUM(N15:AE15)</f>
        <v>-119.997142857143</v>
      </c>
      <c r="AG15" s="28" t="n">
        <f aca="false">SUM(H15:K15)+AF15+O15</f>
        <v>0.00285714285713823</v>
      </c>
    </row>
    <row r="16" s="29" customFormat="true" ht="23.25" hidden="false" customHeight="true" outlineLevel="0" collapsed="false">
      <c r="A16" s="18" t="n">
        <v>43563</v>
      </c>
      <c r="B16" s="19"/>
      <c r="C16" s="20" t="s">
        <v>154</v>
      </c>
      <c r="D16" s="20"/>
      <c r="E16" s="20"/>
      <c r="F16" s="21"/>
      <c r="G16" s="44" t="s">
        <v>486</v>
      </c>
      <c r="H16" s="23" t="n">
        <v>9</v>
      </c>
      <c r="I16" s="23"/>
      <c r="J16" s="23"/>
      <c r="K16" s="23"/>
      <c r="L16" s="24"/>
      <c r="M16" s="25" t="n">
        <f aca="false">SUM(H16:J16,K16/1.12)</f>
        <v>9</v>
      </c>
      <c r="N16" s="25" t="n">
        <f aca="false">K16/1.12*0.12</f>
        <v>0</v>
      </c>
      <c r="O16" s="25" t="n">
        <f aca="false">-SUM(I16:J16,K16/1.12)*L16</f>
        <v>-0</v>
      </c>
      <c r="P16" s="25"/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 t="n">
        <v>9</v>
      </c>
      <c r="AB16" s="27"/>
      <c r="AC16" s="27"/>
      <c r="AD16" s="26"/>
      <c r="AE16" s="26"/>
      <c r="AF16" s="25" t="n">
        <f aca="false">-SUM(N16:AE16)</f>
        <v>-9</v>
      </c>
      <c r="AG16" s="28" t="n">
        <f aca="false">SUM(H16:K16)+AF16+O16</f>
        <v>0</v>
      </c>
    </row>
    <row r="17" s="29" customFormat="true" ht="19.5" hidden="false" customHeight="true" outlineLevel="0" collapsed="false">
      <c r="A17" s="18"/>
      <c r="B17" s="19"/>
      <c r="C17" s="45"/>
      <c r="D17" s="45"/>
      <c r="E17" s="45"/>
      <c r="F17" s="21"/>
      <c r="G17" s="22"/>
      <c r="H17" s="23"/>
      <c r="I17" s="23"/>
      <c r="J17" s="23"/>
      <c r="K17" s="23"/>
      <c r="L17" s="24"/>
      <c r="M17" s="26" t="n">
        <f aca="false">SUM(H17:J17,K17/1.12)</f>
        <v>0</v>
      </c>
      <c r="N17" s="26" t="n">
        <f aca="false">K17/1.12*0.12</f>
        <v>0</v>
      </c>
      <c r="O17" s="26" t="n">
        <f aca="false">-SUM(I17:J17,K17/1.12)*L17</f>
        <v>-0</v>
      </c>
      <c r="P17" s="26"/>
      <c r="Q17" s="26"/>
      <c r="R17" s="26"/>
      <c r="S17" s="26"/>
      <c r="T17" s="27"/>
      <c r="U17" s="27"/>
      <c r="V17" s="27"/>
      <c r="W17" s="27"/>
      <c r="X17" s="27"/>
      <c r="Y17" s="46"/>
      <c r="Z17" s="26"/>
      <c r="AA17" s="26"/>
      <c r="AB17" s="26"/>
      <c r="AC17" s="27"/>
      <c r="AD17" s="27"/>
      <c r="AE17" s="47"/>
      <c r="AF17" s="25" t="n">
        <f aca="false">-SUM(N17:AE17)</f>
        <v>-0</v>
      </c>
      <c r="AG17" s="28" t="n">
        <f aca="false">SUM(H17:K17)+AF17+O17</f>
        <v>0</v>
      </c>
    </row>
    <row r="18" s="57" customFormat="true" ht="12" hidden="false" customHeight="true" outlineLevel="0" collapsed="false">
      <c r="A18" s="49"/>
      <c r="B18" s="50"/>
      <c r="C18" s="51"/>
      <c r="D18" s="52"/>
      <c r="E18" s="52"/>
      <c r="F18" s="53"/>
      <c r="G18" s="51"/>
      <c r="H18" s="54" t="n">
        <f aca="false">SUM(H5:H17)</f>
        <v>1443</v>
      </c>
      <c r="I18" s="54" t="n">
        <f aca="false">SUM(I5:I17)</f>
        <v>0</v>
      </c>
      <c r="J18" s="54" t="n">
        <f aca="false">SUM(J5:J17)</f>
        <v>0</v>
      </c>
      <c r="K18" s="54" t="n">
        <f aca="false">SUM(K5:K17)</f>
        <v>2963.25</v>
      </c>
      <c r="L18" s="54" t="n">
        <f aca="false">SUM(L5:L17)</f>
        <v>0</v>
      </c>
      <c r="M18" s="54" t="n">
        <f aca="false">SUM(M5:M17)</f>
        <v>4088.75892857143</v>
      </c>
      <c r="N18" s="54" t="n">
        <f aca="false">SUM(N5:N17)</f>
        <v>317.491071428571</v>
      </c>
      <c r="O18" s="54" t="n">
        <f aca="false">SUM(O5:O17)</f>
        <v>0</v>
      </c>
      <c r="P18" s="54" t="n">
        <f aca="false">SUM(P5:P17)</f>
        <v>0</v>
      </c>
      <c r="Q18" s="54" t="n">
        <f aca="false">SUM(Q5:Q17)</f>
        <v>0</v>
      </c>
      <c r="R18" s="54" t="n">
        <f aca="false">SUM(R5:R17)</f>
        <v>1785.71</v>
      </c>
      <c r="S18" s="54" t="n">
        <f aca="false">SUM(S5:S17)</f>
        <v>379.46</v>
      </c>
      <c r="T18" s="54" t="n">
        <f aca="false">SUM(T5:T17)</f>
        <v>194.87</v>
      </c>
      <c r="U18" s="54" t="n">
        <f aca="false">SUM(U5:U17)</f>
        <v>0</v>
      </c>
      <c r="V18" s="54" t="n">
        <f aca="false">SUM(V5:V17)</f>
        <v>0</v>
      </c>
      <c r="W18" s="54" t="n">
        <f aca="false">SUM(W5:W17)</f>
        <v>0</v>
      </c>
      <c r="X18" s="54" t="n">
        <f aca="false">SUM(X5:X17)</f>
        <v>0</v>
      </c>
      <c r="Y18" s="54" t="n">
        <f aca="false">SUM(Y5:Y17)</f>
        <v>0</v>
      </c>
      <c r="Z18" s="54" t="n">
        <f aca="false">SUM(Z5:Z17)</f>
        <v>305.71</v>
      </c>
      <c r="AA18" s="54" t="n">
        <f aca="false">SUM(AA5:AA17)</f>
        <v>349</v>
      </c>
      <c r="AB18" s="54" t="n">
        <f aca="false">SUM(AB5:AB17)</f>
        <v>1074</v>
      </c>
      <c r="AC18" s="54" t="n">
        <f aca="false">SUM(AC5:AC17)</f>
        <v>0</v>
      </c>
      <c r="AD18" s="54" t="n">
        <f aca="false">SUM(AD5:AD17)</f>
        <v>0</v>
      </c>
      <c r="AE18" s="54" t="n">
        <f aca="false">SUM(AE5:AE17)</f>
        <v>0</v>
      </c>
      <c r="AF18" s="54" t="n">
        <f aca="false">SUM(AF5:AF17)</f>
        <v>-4406.24107142857</v>
      </c>
      <c r="AG18" s="54" t="n">
        <f aca="false">SUM(AG5:AG17)</f>
        <v>0.00892857142865466</v>
      </c>
    </row>
    <row r="19" customFormat="false" ht="12" hidden="false" customHeight="true" outlineLevel="0" collapsed="false"/>
    <row r="20" customFormat="false" ht="12" hidden="false" customHeight="false" outlineLevel="0" collapsed="false">
      <c r="K20" s="58" t="n">
        <f aca="false">H18+I18+J18+K18</f>
        <v>4406.25</v>
      </c>
      <c r="AF20" s="58" t="n">
        <f aca="false">+AF18</f>
        <v>-4406.24107142857</v>
      </c>
    </row>
    <row r="22" customFormat="false" ht="12" hidden="false" customHeight="false" outlineLevel="0" collapsed="false">
      <c r="C22" s="59" t="s">
        <v>194</v>
      </c>
      <c r="G22" s="57"/>
      <c r="K22" s="60"/>
      <c r="L22" s="60"/>
      <c r="M22" s="60"/>
    </row>
    <row r="25" s="3" customFormat="true" ht="11.25" hidden="false" customHeight="false" outlineLevel="0" collapsed="false">
      <c r="K25" s="5"/>
      <c r="L25" s="6"/>
      <c r="M25" s="5"/>
      <c r="Y25" s="5"/>
    </row>
    <row r="32" customFormat="false" ht="11.25" hidden="false" customHeight="false" outlineLevel="0" collapsed="false">
      <c r="Q32" s="5" t="n">
        <v>0</v>
      </c>
    </row>
  </sheetData>
  <mergeCells count="1">
    <mergeCell ref="K22:M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fals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9.79"/>
    <col collapsed="false" customWidth="true" hidden="false" outlineLevel="0" max="8" min="8" style="5" width="13.86"/>
    <col collapsed="false" customWidth="true" hidden="fals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3.14"/>
    <col collapsed="false" customWidth="true" hidden="false" outlineLevel="0" max="12" min="12" style="6" width="9.89"/>
    <col collapsed="false" customWidth="true" hidden="false" outlineLevel="0" max="13" min="13" style="5" width="12.23"/>
    <col collapsed="false" customWidth="true" hidden="false" outlineLevel="0" max="14" min="14" style="5" width="10.8"/>
    <col collapsed="false" customWidth="true" hidden="false" outlineLevel="0" max="15" min="15" style="5" width="11.34"/>
    <col collapsed="false" customWidth="true" hidden="false" outlineLevel="0" max="16" min="16" style="5" width="12.41"/>
    <col collapsed="false" customWidth="true" hidden="false" outlineLevel="0" max="17" min="17" style="5" width="9.89"/>
    <col collapsed="false" customWidth="true" hidden="false" outlineLevel="0" max="18" min="18" style="5" width="13.5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13.32"/>
    <col collapsed="false" customWidth="true" hidden="false" outlineLevel="0" max="23" min="23" style="5" width="10.26"/>
    <col collapsed="false" customWidth="true" hidden="false" outlineLevel="0" max="24" min="24" style="5" width="12.41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10.97"/>
    <col collapsed="false" customWidth="true" hidden="false" outlineLevel="0" max="28" min="28" style="5" width="12.06"/>
    <col collapsed="false" customWidth="true" hidden="false" outlineLevel="0" max="30" min="29" style="5" width="10.08"/>
    <col collapsed="false" customWidth="true" hidden="false" outlineLevel="0" max="31" min="31" style="5" width="12.78"/>
    <col collapsed="false" customWidth="true" hidden="false" outlineLevel="0" max="32" min="32" style="5" width="13.5"/>
    <col collapsed="false" customWidth="true" hidden="false" outlineLevel="0" max="33" min="33" style="3" width="13.5"/>
    <col collapsed="false" customWidth="false" hidden="false" outlineLevel="0" max="1025" min="34" style="3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541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1002</v>
      </c>
    </row>
    <row r="4" s="17" customFormat="true" ht="43.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="29" customFormat="true" ht="23.25" hidden="false" customHeight="true" outlineLevel="0" collapsed="false">
      <c r="A5" s="18" t="n">
        <v>43587</v>
      </c>
      <c r="B5" s="19"/>
      <c r="C5" s="20" t="s">
        <v>41</v>
      </c>
      <c r="D5" s="20" t="s">
        <v>42</v>
      </c>
      <c r="E5" s="20" t="s">
        <v>43</v>
      </c>
      <c r="F5" s="21" t="n">
        <v>96701</v>
      </c>
      <c r="G5" s="65" t="s">
        <v>44</v>
      </c>
      <c r="H5" s="23"/>
      <c r="I5" s="23"/>
      <c r="J5" s="23"/>
      <c r="K5" s="23" t="n">
        <v>180</v>
      </c>
      <c r="L5" s="24"/>
      <c r="M5" s="25" t="n">
        <f aca="false">SUM(H5:J5,K5/1.12)</f>
        <v>160.714285714286</v>
      </c>
      <c r="N5" s="25" t="n">
        <f aca="false">K5/1.12*0.12</f>
        <v>19.2857142857143</v>
      </c>
      <c r="O5" s="25" t="n">
        <f aca="false">-SUM(I5:J5,K5/1.12)*L5</f>
        <v>-0</v>
      </c>
      <c r="P5" s="25"/>
      <c r="Q5" s="26" t="n">
        <v>160.71</v>
      </c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 t="n">
        <f aca="false">-SUM(N5:AE5)</f>
        <v>-179.995714285714</v>
      </c>
      <c r="AG5" s="28" t="n">
        <f aca="false">SUM(H5:K5)+AF5+O5</f>
        <v>0.00428571428571445</v>
      </c>
    </row>
    <row r="6" s="29" customFormat="true" ht="23.25" hidden="false" customHeight="true" outlineLevel="0" collapsed="false">
      <c r="A6" s="18" t="n">
        <v>43587</v>
      </c>
      <c r="B6" s="19"/>
      <c r="C6" s="20" t="s">
        <v>58</v>
      </c>
      <c r="D6" s="20"/>
      <c r="E6" s="20"/>
      <c r="F6" s="21"/>
      <c r="G6" s="44" t="s">
        <v>542</v>
      </c>
      <c r="H6" s="23"/>
      <c r="I6" s="23"/>
      <c r="J6" s="23" t="n">
        <v>50</v>
      </c>
      <c r="K6" s="23"/>
      <c r="L6" s="24"/>
      <c r="M6" s="25" t="n">
        <f aca="false">SUM(H6:J6,K6/1.12)</f>
        <v>50</v>
      </c>
      <c r="N6" s="25" t="n">
        <f aca="false">K6/1.12*0.12</f>
        <v>0</v>
      </c>
      <c r="O6" s="25" t="n">
        <f aca="false">-SUM(I6:J6,K6/1.12)*L6</f>
        <v>-0</v>
      </c>
      <c r="P6" s="25"/>
      <c r="Q6" s="26"/>
      <c r="R6" s="26"/>
      <c r="S6" s="27"/>
      <c r="T6" s="27"/>
      <c r="U6" s="27"/>
      <c r="V6" s="27"/>
      <c r="W6" s="27"/>
      <c r="X6" s="26"/>
      <c r="Y6" s="26"/>
      <c r="Z6" s="26" t="n">
        <v>50</v>
      </c>
      <c r="AA6" s="26"/>
      <c r="AB6" s="27"/>
      <c r="AC6" s="27"/>
      <c r="AD6" s="26"/>
      <c r="AE6" s="26"/>
      <c r="AF6" s="25" t="n">
        <f aca="false">-SUM(N6:AE6)</f>
        <v>-50</v>
      </c>
      <c r="AG6" s="28" t="n">
        <f aca="false">SUM(H6:K6)+AF6+O6</f>
        <v>0</v>
      </c>
    </row>
    <row r="7" s="29" customFormat="true" ht="23.25" hidden="false" customHeight="true" outlineLevel="0" collapsed="false">
      <c r="A7" s="18" t="n">
        <v>43587</v>
      </c>
      <c r="B7" s="19"/>
      <c r="C7" s="20" t="s">
        <v>54</v>
      </c>
      <c r="D7" s="20" t="s">
        <v>543</v>
      </c>
      <c r="E7" s="20" t="s">
        <v>56</v>
      </c>
      <c r="F7" s="21" t="n">
        <v>3111</v>
      </c>
      <c r="G7" s="44" t="s">
        <v>525</v>
      </c>
      <c r="H7" s="23"/>
      <c r="I7" s="23"/>
      <c r="J7" s="23" t="n">
        <v>1680</v>
      </c>
      <c r="K7" s="23"/>
      <c r="L7" s="24"/>
      <c r="M7" s="25" t="n">
        <f aca="false">SUM(H7:J7,K7/1.12)</f>
        <v>1680</v>
      </c>
      <c r="N7" s="25" t="n">
        <f aca="false">K7/1.12*0.12</f>
        <v>0</v>
      </c>
      <c r="O7" s="25" t="n">
        <f aca="false">-SUM(I7:J7,K7/1.12)*L7</f>
        <v>-0</v>
      </c>
      <c r="P7" s="25" t="n">
        <v>1680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 t="n">
        <f aca="false">-SUM(N7:AE7)</f>
        <v>-1680</v>
      </c>
      <c r="AG7" s="28" t="n">
        <f aca="false">SUM(H7:K7)+AF7+O7</f>
        <v>0</v>
      </c>
    </row>
    <row r="8" s="29" customFormat="true" ht="23.25" hidden="false" customHeight="true" outlineLevel="0" collapsed="false">
      <c r="A8" s="18" t="n">
        <v>43587</v>
      </c>
      <c r="B8" s="19"/>
      <c r="C8" s="20" t="s">
        <v>58</v>
      </c>
      <c r="D8" s="20"/>
      <c r="E8" s="20"/>
      <c r="F8" s="21"/>
      <c r="G8" s="44" t="s">
        <v>544</v>
      </c>
      <c r="H8" s="23" t="n">
        <v>100</v>
      </c>
      <c r="I8" s="23"/>
      <c r="J8" s="23"/>
      <c r="K8" s="23"/>
      <c r="L8" s="24"/>
      <c r="M8" s="25" t="n">
        <f aca="false">SUM(H8:J8,K8/1.12)</f>
        <v>100</v>
      </c>
      <c r="N8" s="25" t="n">
        <f aca="false">K8/1.12*0.12</f>
        <v>0</v>
      </c>
      <c r="O8" s="25" t="n">
        <f aca="false">-SUM(I8:J8,K8/1.12)*L8</f>
        <v>-0</v>
      </c>
      <c r="P8" s="25"/>
      <c r="Q8" s="26"/>
      <c r="R8" s="26"/>
      <c r="S8" s="27"/>
      <c r="T8" s="27"/>
      <c r="U8" s="27"/>
      <c r="V8" s="27"/>
      <c r="W8" s="27"/>
      <c r="X8" s="26"/>
      <c r="Y8" s="26"/>
      <c r="Z8" s="26"/>
      <c r="AA8" s="26" t="n">
        <v>100</v>
      </c>
      <c r="AB8" s="27"/>
      <c r="AC8" s="27"/>
      <c r="AD8" s="26"/>
      <c r="AE8" s="26"/>
      <c r="AF8" s="25" t="n">
        <f aca="false">-SUM(N8:AE8)</f>
        <v>-100</v>
      </c>
      <c r="AG8" s="28" t="n">
        <f aca="false">SUM(H8:K8)+AF8+O8</f>
        <v>0</v>
      </c>
    </row>
    <row r="9" s="29" customFormat="true" ht="23.25" hidden="false" customHeight="true" outlineLevel="0" collapsed="false">
      <c r="A9" s="18" t="n">
        <v>43588</v>
      </c>
      <c r="B9" s="19"/>
      <c r="C9" s="20" t="s">
        <v>185</v>
      </c>
      <c r="D9" s="20" t="s">
        <v>106</v>
      </c>
      <c r="E9" s="20" t="s">
        <v>47</v>
      </c>
      <c r="F9" s="21" t="n">
        <v>745270</v>
      </c>
      <c r="G9" s="44" t="s">
        <v>545</v>
      </c>
      <c r="H9" s="23"/>
      <c r="I9" s="23"/>
      <c r="J9" s="23"/>
      <c r="K9" s="23" t="n">
        <v>436</v>
      </c>
      <c r="L9" s="24"/>
      <c r="M9" s="25" t="n">
        <f aca="false">SUM(H9:J9,K9/1.12)</f>
        <v>389.285714285714</v>
      </c>
      <c r="N9" s="25" t="n">
        <f aca="false">K9/1.12*0.12</f>
        <v>46.7142857142857</v>
      </c>
      <c r="O9" s="25" t="n">
        <f aca="false">-SUM(I9:J9,K9/1.12)*L9</f>
        <v>-0</v>
      </c>
      <c r="P9" s="25"/>
      <c r="Q9" s="26"/>
      <c r="R9" s="26"/>
      <c r="S9" s="27"/>
      <c r="T9" s="27" t="n">
        <v>389.29</v>
      </c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 t="n">
        <f aca="false">-SUM(N9:AE9)</f>
        <v>-436.004285714286</v>
      </c>
      <c r="AG9" s="28" t="n">
        <f aca="false">SUM(H9:K9)+AF9+O9</f>
        <v>-0.00428571428574287</v>
      </c>
    </row>
    <row r="10" s="29" customFormat="true" ht="23.25" hidden="false" customHeight="true" outlineLevel="0" collapsed="false">
      <c r="A10" s="18" t="n">
        <v>43588</v>
      </c>
      <c r="B10" s="19"/>
      <c r="C10" s="20" t="s">
        <v>45</v>
      </c>
      <c r="D10" s="20" t="s">
        <v>46</v>
      </c>
      <c r="E10" s="20" t="s">
        <v>47</v>
      </c>
      <c r="F10" s="21" t="n">
        <v>162754</v>
      </c>
      <c r="G10" s="44" t="s">
        <v>546</v>
      </c>
      <c r="H10" s="23"/>
      <c r="I10" s="23"/>
      <c r="J10" s="23"/>
      <c r="K10" s="23" t="n">
        <f aca="false">237.63+28.52</f>
        <v>266.15</v>
      </c>
      <c r="L10" s="24"/>
      <c r="M10" s="25" t="n">
        <f aca="false">SUM(H10:J10,K10/1.12)</f>
        <v>237.633928571429</v>
      </c>
      <c r="N10" s="25" t="n">
        <f aca="false">K10/1.12*0.12</f>
        <v>28.5160714285714</v>
      </c>
      <c r="O10" s="25" t="n">
        <f aca="false">-SUM(I10:J10,K10/1.12)*L10</f>
        <v>-0</v>
      </c>
      <c r="P10" s="25" t="n">
        <v>237.63</v>
      </c>
      <c r="Q10" s="26"/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 t="n">
        <f aca="false">-SUM(N10:AE10)</f>
        <v>-266.146071428571</v>
      </c>
      <c r="AG10" s="28" t="n">
        <f aca="false">SUM(H10:K10)+AF10+O10</f>
        <v>0.00392857142855974</v>
      </c>
    </row>
    <row r="11" s="29" customFormat="true" ht="23.25" hidden="false" customHeight="true" outlineLevel="0" collapsed="false">
      <c r="A11" s="18" t="n">
        <v>43588</v>
      </c>
      <c r="B11" s="19"/>
      <c r="C11" s="20" t="s">
        <v>45</v>
      </c>
      <c r="D11" s="20" t="s">
        <v>46</v>
      </c>
      <c r="E11" s="20" t="s">
        <v>47</v>
      </c>
      <c r="F11" s="21" t="n">
        <v>162754</v>
      </c>
      <c r="G11" s="44" t="s">
        <v>547</v>
      </c>
      <c r="H11" s="23"/>
      <c r="I11" s="23"/>
      <c r="J11" s="23" t="n">
        <v>170.5</v>
      </c>
      <c r="K11" s="23"/>
      <c r="L11" s="24"/>
      <c r="M11" s="25" t="n">
        <f aca="false">SUM(H11:J11,K11/1.12)</f>
        <v>170.5</v>
      </c>
      <c r="N11" s="25" t="n">
        <f aca="false">K11/1.12*0.12</f>
        <v>0</v>
      </c>
      <c r="O11" s="25" t="n">
        <f aca="false">-SUM(I11:J11,K11/1.12)*L11</f>
        <v>-0</v>
      </c>
      <c r="P11" s="25" t="n">
        <v>170.5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 t="n">
        <f aca="false">-SUM(N11:AE11)</f>
        <v>-170.5</v>
      </c>
      <c r="AG11" s="28" t="n">
        <f aca="false">SUM(H11:K11)+AF11+O11</f>
        <v>0</v>
      </c>
    </row>
    <row r="12" s="29" customFormat="true" ht="23.25" hidden="false" customHeight="true" outlineLevel="0" collapsed="false">
      <c r="A12" s="18" t="n">
        <v>43587</v>
      </c>
      <c r="B12" s="19"/>
      <c r="C12" s="20" t="s">
        <v>41</v>
      </c>
      <c r="D12" s="20" t="s">
        <v>42</v>
      </c>
      <c r="E12" s="20" t="s">
        <v>43</v>
      </c>
      <c r="F12" s="21" t="n">
        <v>96746</v>
      </c>
      <c r="G12" s="44" t="s">
        <v>44</v>
      </c>
      <c r="H12" s="23"/>
      <c r="I12" s="23"/>
      <c r="J12" s="23"/>
      <c r="K12" s="23" t="n">
        <v>180</v>
      </c>
      <c r="L12" s="24"/>
      <c r="M12" s="25" t="n">
        <f aca="false">SUM(H12:J12,K12/1.12)</f>
        <v>160.714285714286</v>
      </c>
      <c r="N12" s="25" t="n">
        <f aca="false">K12/1.12*0.12</f>
        <v>19.2857142857143</v>
      </c>
      <c r="O12" s="25" t="n">
        <f aca="false">-SUM(I12:J12,K12/1.12)*L12</f>
        <v>-0</v>
      </c>
      <c r="P12" s="25"/>
      <c r="Q12" s="26" t="n">
        <v>160.71</v>
      </c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 t="n">
        <f aca="false">-SUM(N12:AE12)</f>
        <v>-179.995714285714</v>
      </c>
      <c r="AG12" s="28" t="n">
        <f aca="false">SUM(H12:K12)+AF12+O12</f>
        <v>0.00428571428571445</v>
      </c>
    </row>
    <row r="13" s="29" customFormat="true" ht="23.25" hidden="false" customHeight="true" outlineLevel="0" collapsed="false">
      <c r="A13" s="18" t="n">
        <v>43589</v>
      </c>
      <c r="B13" s="19"/>
      <c r="C13" s="20" t="s">
        <v>45</v>
      </c>
      <c r="D13" s="20" t="s">
        <v>46</v>
      </c>
      <c r="E13" s="20" t="s">
        <v>47</v>
      </c>
      <c r="F13" s="21" t="n">
        <v>143705</v>
      </c>
      <c r="G13" s="63" t="s">
        <v>548</v>
      </c>
      <c r="H13" s="23"/>
      <c r="I13" s="23"/>
      <c r="J13" s="23"/>
      <c r="K13" s="23" t="n">
        <v>62.4</v>
      </c>
      <c r="L13" s="24"/>
      <c r="M13" s="25" t="n">
        <f aca="false">SUM(H13:J13,K13/1.12)</f>
        <v>55.7142857142857</v>
      </c>
      <c r="N13" s="25" t="n">
        <f aca="false">K13/1.12*0.12</f>
        <v>6.68571428571429</v>
      </c>
      <c r="O13" s="25" t="n">
        <f aca="false">-SUM(I13:J13,K13/1.12)*L13</f>
        <v>-0</v>
      </c>
      <c r="P13" s="25"/>
      <c r="Q13" s="26"/>
      <c r="R13" s="26"/>
      <c r="S13" s="27" t="n">
        <v>55.71</v>
      </c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 t="n">
        <f aca="false">-SUM(N13:AE13)</f>
        <v>-62.3957142857143</v>
      </c>
      <c r="AG13" s="28" t="n">
        <f aca="false">SUM(H13:K13)+AF13+O13</f>
        <v>0.00428571428571445</v>
      </c>
    </row>
    <row r="14" s="29" customFormat="true" ht="23.25" hidden="false" customHeight="true" outlineLevel="0" collapsed="false">
      <c r="A14" s="18" t="n">
        <v>43589</v>
      </c>
      <c r="B14" s="19"/>
      <c r="C14" s="20" t="s">
        <v>45</v>
      </c>
      <c r="D14" s="20" t="s">
        <v>46</v>
      </c>
      <c r="E14" s="20" t="s">
        <v>47</v>
      </c>
      <c r="F14" s="21" t="n">
        <v>143705</v>
      </c>
      <c r="G14" s="44" t="s">
        <v>549</v>
      </c>
      <c r="H14" s="23"/>
      <c r="I14" s="23"/>
      <c r="J14" s="23" t="n">
        <f aca="false">28.9+25.3+15.3+28.25+32.25+62.4+58</f>
        <v>250.4</v>
      </c>
      <c r="K14" s="23"/>
      <c r="L14" s="24"/>
      <c r="M14" s="25" t="n">
        <f aca="false">SUM(H14:J14,K14/1.12)</f>
        <v>250.4</v>
      </c>
      <c r="N14" s="25" t="n">
        <f aca="false">K14/1.12*0.12</f>
        <v>0</v>
      </c>
      <c r="O14" s="25" t="n">
        <f aca="false">-SUM(I14:J14,K14/1.12)*L14</f>
        <v>-0</v>
      </c>
      <c r="P14" s="25" t="n">
        <v>250.4</v>
      </c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 t="n">
        <f aca="false">-SUM(N14:AE14)</f>
        <v>-250.4</v>
      </c>
      <c r="AG14" s="28" t="n">
        <f aca="false">SUM(H14:K14)+AF14+O14</f>
        <v>0</v>
      </c>
    </row>
    <row r="15" s="29" customFormat="true" ht="23.25" hidden="false" customHeight="true" outlineLevel="0" collapsed="false">
      <c r="A15" s="18" t="n">
        <v>43589</v>
      </c>
      <c r="B15" s="19"/>
      <c r="C15" s="20" t="s">
        <v>45</v>
      </c>
      <c r="D15" s="20" t="s">
        <v>46</v>
      </c>
      <c r="E15" s="20" t="s">
        <v>47</v>
      </c>
      <c r="F15" s="21" t="n">
        <v>143705</v>
      </c>
      <c r="G15" s="44" t="s">
        <v>550</v>
      </c>
      <c r="H15" s="23"/>
      <c r="I15" s="23"/>
      <c r="J15" s="23"/>
      <c r="K15" s="23" t="n">
        <f aca="false">322.5+428.8+128.75</f>
        <v>880.05</v>
      </c>
      <c r="L15" s="24"/>
      <c r="M15" s="25" t="n">
        <f aca="false">SUM(H15:J15,K15/1.12)</f>
        <v>785.758928571428</v>
      </c>
      <c r="N15" s="25" t="n">
        <f aca="false">K15/1.12*0.12</f>
        <v>94.2910714285714</v>
      </c>
      <c r="O15" s="25" t="n">
        <f aca="false">-SUM(I15:J15,K15/1.12)*L15</f>
        <v>-0</v>
      </c>
      <c r="P15" s="25" t="n">
        <v>785.76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 t="n">
        <f aca="false">-SUM(N15:AE15)</f>
        <v>-880.051071428571</v>
      </c>
      <c r="AG15" s="28" t="n">
        <f aca="false">SUM(H15:K15)+AF15+O15</f>
        <v>-0.00107142857143572</v>
      </c>
    </row>
    <row r="16" s="29" customFormat="true" ht="23.25" hidden="false" customHeight="true" outlineLevel="0" collapsed="false">
      <c r="A16" s="18" t="n">
        <v>43591</v>
      </c>
      <c r="B16" s="19"/>
      <c r="C16" s="20" t="s">
        <v>41</v>
      </c>
      <c r="D16" s="20" t="s">
        <v>42</v>
      </c>
      <c r="E16" s="20" t="s">
        <v>43</v>
      </c>
      <c r="F16" s="21" t="n">
        <v>96831</v>
      </c>
      <c r="G16" s="44" t="s">
        <v>44</v>
      </c>
      <c r="H16" s="23"/>
      <c r="I16" s="23"/>
      <c r="J16" s="23"/>
      <c r="K16" s="23" t="n">
        <v>180</v>
      </c>
      <c r="L16" s="24"/>
      <c r="M16" s="25" t="n">
        <f aca="false">SUM(H16:J16,K16/1.12)</f>
        <v>160.714285714286</v>
      </c>
      <c r="N16" s="25" t="n">
        <f aca="false">K16/1.12*0.12</f>
        <v>19.2857142857143</v>
      </c>
      <c r="O16" s="25" t="n">
        <f aca="false">-SUM(I16:J16,K16/1.12)*L16</f>
        <v>-0</v>
      </c>
      <c r="P16" s="25"/>
      <c r="Q16" s="26" t="n">
        <v>160.71</v>
      </c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 t="n">
        <f aca="false">-SUM(N16:AE16)</f>
        <v>-179.995714285714</v>
      </c>
      <c r="AG16" s="28" t="n">
        <f aca="false">SUM(H16:K16)+AF16+O16</f>
        <v>0.00428571428571445</v>
      </c>
    </row>
    <row r="17" s="29" customFormat="true" ht="23.25" hidden="false" customHeight="true" outlineLevel="0" collapsed="false">
      <c r="A17" s="18" t="n">
        <v>43591</v>
      </c>
      <c r="B17" s="19"/>
      <c r="C17" s="20" t="s">
        <v>185</v>
      </c>
      <c r="D17" s="20" t="s">
        <v>106</v>
      </c>
      <c r="E17" s="20" t="s">
        <v>47</v>
      </c>
      <c r="F17" s="21" t="n">
        <v>745654</v>
      </c>
      <c r="G17" s="44" t="s">
        <v>551</v>
      </c>
      <c r="H17" s="23"/>
      <c r="I17" s="23"/>
      <c r="J17" s="23"/>
      <c r="K17" s="23" t="n">
        <v>35</v>
      </c>
      <c r="L17" s="24"/>
      <c r="M17" s="25" t="n">
        <f aca="false">SUM(H17:J17,K17/1.12)</f>
        <v>31.25</v>
      </c>
      <c r="N17" s="25" t="n">
        <f aca="false">K17/1.12*0.12</f>
        <v>3.75</v>
      </c>
      <c r="O17" s="25" t="n">
        <f aca="false">-SUM(I17:J17,K17/1.12)*L17</f>
        <v>-0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 t="n">
        <v>31.25</v>
      </c>
      <c r="AA17" s="26"/>
      <c r="AB17" s="27"/>
      <c r="AC17" s="27"/>
      <c r="AD17" s="26"/>
      <c r="AE17" s="26"/>
      <c r="AF17" s="25" t="n">
        <f aca="false">-SUM(N17:AE17)</f>
        <v>-35</v>
      </c>
      <c r="AG17" s="28" t="n">
        <f aca="false">SUM(H17:K17)+AF17+O17</f>
        <v>0</v>
      </c>
    </row>
    <row r="18" s="29" customFormat="true" ht="23.25" hidden="false" customHeight="true" outlineLevel="0" collapsed="false">
      <c r="A18" s="18" t="n">
        <v>43592</v>
      </c>
      <c r="B18" s="19"/>
      <c r="C18" s="20" t="s">
        <v>45</v>
      </c>
      <c r="D18" s="20" t="s">
        <v>46</v>
      </c>
      <c r="E18" s="20" t="s">
        <v>47</v>
      </c>
      <c r="F18" s="21" t="n">
        <v>151371</v>
      </c>
      <c r="G18" s="44" t="s">
        <v>552</v>
      </c>
      <c r="H18" s="23"/>
      <c r="I18" s="23"/>
      <c r="J18" s="23"/>
      <c r="K18" s="23" t="n">
        <f aca="false">693.35+83.2</f>
        <v>776.55</v>
      </c>
      <c r="L18" s="24"/>
      <c r="M18" s="25" t="n">
        <f aca="false">SUM(H18:J18,K18/1.12)</f>
        <v>693.348214285714</v>
      </c>
      <c r="N18" s="25" t="n">
        <f aca="false">K18/1.12*0.12</f>
        <v>83.2017857142857</v>
      </c>
      <c r="O18" s="25" t="n">
        <f aca="false">-SUM(I18:J18,K18/1.12)*L18</f>
        <v>-0</v>
      </c>
      <c r="P18" s="25" t="n">
        <v>693.35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 t="n">
        <f aca="false">-SUM(N18:AE18)</f>
        <v>-776.551785714286</v>
      </c>
      <c r="AG18" s="28" t="n">
        <f aca="false">SUM(H18:K18)+AF18+O18</f>
        <v>-0.0017857142856883</v>
      </c>
    </row>
    <row r="19" s="29" customFormat="true" ht="23.25" hidden="false" customHeight="true" outlineLevel="0" collapsed="false">
      <c r="A19" s="18" t="n">
        <v>43592</v>
      </c>
      <c r="B19" s="19"/>
      <c r="C19" s="20" t="s">
        <v>45</v>
      </c>
      <c r="D19" s="20" t="s">
        <v>46</v>
      </c>
      <c r="E19" s="20" t="s">
        <v>47</v>
      </c>
      <c r="F19" s="21" t="n">
        <v>151371</v>
      </c>
      <c r="G19" s="44" t="s">
        <v>553</v>
      </c>
      <c r="H19" s="23"/>
      <c r="I19" s="23"/>
      <c r="J19" s="23" t="n">
        <v>140</v>
      </c>
      <c r="K19" s="23"/>
      <c r="L19" s="24"/>
      <c r="M19" s="25" t="n">
        <f aca="false">SUM(H19:J19,K19/1.12)</f>
        <v>140</v>
      </c>
      <c r="N19" s="25" t="n">
        <f aca="false">K19/1.12*0.12</f>
        <v>0</v>
      </c>
      <c r="O19" s="25" t="n">
        <f aca="false">-SUM(I19:J19,K19/1.12)*L19</f>
        <v>-0</v>
      </c>
      <c r="P19" s="25" t="n">
        <v>140</v>
      </c>
      <c r="Q19" s="26"/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 t="n">
        <f aca="false">-SUM(N19:AE19)</f>
        <v>-140</v>
      </c>
      <c r="AG19" s="28" t="n">
        <f aca="false">SUM(H19:K19)+AF19+O19</f>
        <v>0</v>
      </c>
    </row>
    <row r="20" s="29" customFormat="true" ht="23.25" hidden="false" customHeight="true" outlineLevel="0" collapsed="false">
      <c r="A20" s="18" t="n">
        <v>43592</v>
      </c>
      <c r="B20" s="19"/>
      <c r="C20" s="20" t="s">
        <v>41</v>
      </c>
      <c r="D20" s="20" t="s">
        <v>42</v>
      </c>
      <c r="E20" s="20" t="s">
        <v>43</v>
      </c>
      <c r="F20" s="21" t="n">
        <v>152374</v>
      </c>
      <c r="G20" s="44" t="s">
        <v>44</v>
      </c>
      <c r="H20" s="23"/>
      <c r="I20" s="23"/>
      <c r="J20" s="23"/>
      <c r="K20" s="23" t="n">
        <v>180</v>
      </c>
      <c r="L20" s="24"/>
      <c r="M20" s="25" t="n">
        <f aca="false">SUM(H20:J20,K20/1.12)</f>
        <v>160.714285714286</v>
      </c>
      <c r="N20" s="25" t="n">
        <f aca="false">K20/1.12*0.12</f>
        <v>19.2857142857143</v>
      </c>
      <c r="O20" s="25" t="n">
        <f aca="false">-SUM(I20:J20,K20/1.12)*L20</f>
        <v>-0</v>
      </c>
      <c r="P20" s="25"/>
      <c r="Q20" s="26" t="n">
        <v>160.71</v>
      </c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 t="n">
        <f aca="false">-SUM(N20:AE20)</f>
        <v>-179.995714285714</v>
      </c>
      <c r="AG20" s="28" t="n">
        <f aca="false">SUM(H20:K20)+AF20+O20</f>
        <v>0.00428571428571445</v>
      </c>
    </row>
    <row r="21" s="29" customFormat="true" ht="23.25" hidden="false" customHeight="true" outlineLevel="0" collapsed="false">
      <c r="A21" s="18" t="n">
        <v>43593</v>
      </c>
      <c r="B21" s="19"/>
      <c r="C21" s="20" t="s">
        <v>45</v>
      </c>
      <c r="D21" s="20" t="s">
        <v>46</v>
      </c>
      <c r="E21" s="20" t="s">
        <v>47</v>
      </c>
      <c r="F21" s="21" t="n">
        <v>174838</v>
      </c>
      <c r="G21" s="44" t="s">
        <v>554</v>
      </c>
      <c r="H21" s="23"/>
      <c r="I21" s="23"/>
      <c r="J21" s="23"/>
      <c r="K21" s="23" t="n">
        <f aca="false">726.56+87.19</f>
        <v>813.75</v>
      </c>
      <c r="L21" s="24"/>
      <c r="M21" s="25" t="n">
        <f aca="false">SUM(H21:J21,K21/1.12)</f>
        <v>726.5625</v>
      </c>
      <c r="N21" s="25" t="n">
        <f aca="false">K21/1.12*0.12</f>
        <v>87.1875</v>
      </c>
      <c r="O21" s="25" t="n">
        <f aca="false">-SUM(I21:J21,K21/1.12)*L21</f>
        <v>-0</v>
      </c>
      <c r="P21" s="25"/>
      <c r="Q21" s="26" t="n">
        <v>726.56</v>
      </c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 t="n">
        <f aca="false">-SUM(N21:AE21)</f>
        <v>-813.7475</v>
      </c>
      <c r="AG21" s="28" t="n">
        <f aca="false">SUM(H21:K21)+AF21+O21</f>
        <v>0.00250000000005457</v>
      </c>
    </row>
    <row r="22" s="29" customFormat="true" ht="23.25" hidden="false" customHeight="true" outlineLevel="0" collapsed="false">
      <c r="A22" s="18" t="n">
        <v>43593</v>
      </c>
      <c r="B22" s="19"/>
      <c r="C22" s="20" t="s">
        <v>45</v>
      </c>
      <c r="D22" s="20" t="s">
        <v>46</v>
      </c>
      <c r="E22" s="20" t="s">
        <v>47</v>
      </c>
      <c r="F22" s="21" t="n">
        <v>174838</v>
      </c>
      <c r="G22" s="44" t="s">
        <v>555</v>
      </c>
      <c r="H22" s="23"/>
      <c r="I22" s="23"/>
      <c r="J22" s="23" t="n">
        <v>149.4</v>
      </c>
      <c r="K22" s="23"/>
      <c r="L22" s="24"/>
      <c r="M22" s="25" t="n">
        <f aca="false">SUM(H22:J22,K22/1.12)</f>
        <v>149.4</v>
      </c>
      <c r="N22" s="25" t="n">
        <f aca="false">K22/1.12*0.12</f>
        <v>0</v>
      </c>
      <c r="O22" s="25" t="n">
        <f aca="false">-SUM(I22:J22,K22/1.12)*L22</f>
        <v>-0</v>
      </c>
      <c r="P22" s="25" t="n">
        <v>149.4</v>
      </c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 t="n">
        <f aca="false">-SUM(N22:AE22)</f>
        <v>-149.4</v>
      </c>
      <c r="AG22" s="28" t="n">
        <f aca="false">SUM(H22:K22)+AF22+O22</f>
        <v>0</v>
      </c>
    </row>
    <row r="23" s="29" customFormat="true" ht="23.25" hidden="false" customHeight="true" outlineLevel="0" collapsed="false">
      <c r="A23" s="18" t="n">
        <v>43593</v>
      </c>
      <c r="B23" s="19"/>
      <c r="C23" s="20" t="s">
        <v>41</v>
      </c>
      <c r="D23" s="20" t="s">
        <v>42</v>
      </c>
      <c r="E23" s="20" t="s">
        <v>43</v>
      </c>
      <c r="F23" s="21" t="n">
        <v>60969</v>
      </c>
      <c r="G23" s="44" t="s">
        <v>44</v>
      </c>
      <c r="H23" s="23"/>
      <c r="I23" s="23"/>
      <c r="J23" s="23"/>
      <c r="K23" s="23" t="n">
        <v>180</v>
      </c>
      <c r="L23" s="24"/>
      <c r="M23" s="25" t="n">
        <f aca="false">SUM(H23:J23,K23/1.12)</f>
        <v>160.714285714286</v>
      </c>
      <c r="N23" s="25" t="n">
        <f aca="false">K23/1.12*0.12</f>
        <v>19.2857142857143</v>
      </c>
      <c r="O23" s="25" t="n">
        <f aca="false">-SUM(I23:J23,K23/1.12)*L23</f>
        <v>-0</v>
      </c>
      <c r="P23" s="25"/>
      <c r="Q23" s="26" t="n">
        <v>160.71</v>
      </c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 t="n">
        <f aca="false">-SUM(N23:AE23)</f>
        <v>-179.995714285714</v>
      </c>
      <c r="AG23" s="28" t="n">
        <f aca="false">SUM(H23:K23)+AF23+O23</f>
        <v>0.00428571428571445</v>
      </c>
    </row>
    <row r="24" s="29" customFormat="true" ht="23.25" hidden="false" customHeight="true" outlineLevel="0" collapsed="false">
      <c r="A24" s="18" t="n">
        <v>43593</v>
      </c>
      <c r="B24" s="19"/>
      <c r="C24" s="20" t="s">
        <v>54</v>
      </c>
      <c r="D24" s="20" t="s">
        <v>543</v>
      </c>
      <c r="E24" s="20" t="s">
        <v>56</v>
      </c>
      <c r="F24" s="21" t="n">
        <v>3126</v>
      </c>
      <c r="G24" s="44" t="s">
        <v>525</v>
      </c>
      <c r="H24" s="23"/>
      <c r="I24" s="23"/>
      <c r="J24" s="23" t="n">
        <v>1865</v>
      </c>
      <c r="K24" s="23"/>
      <c r="L24" s="24"/>
      <c r="M24" s="25" t="n">
        <f aca="false">SUM(H24:J24,K24/1.12)</f>
        <v>1865</v>
      </c>
      <c r="N24" s="25" t="n">
        <f aca="false">K24/1.12*0.12</f>
        <v>0</v>
      </c>
      <c r="O24" s="25" t="n">
        <f aca="false">-SUM(I24:J24,K24/1.12)*L24</f>
        <v>-0</v>
      </c>
      <c r="P24" s="25" t="n">
        <v>1865</v>
      </c>
      <c r="Q24" s="26"/>
      <c r="R24" s="26"/>
      <c r="S24" s="27"/>
      <c r="T24" s="27"/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 t="n">
        <f aca="false">-SUM(N24:AE24)</f>
        <v>-1865</v>
      </c>
      <c r="AG24" s="28" t="n">
        <f aca="false">SUM(H24:K24)+AF24+O24</f>
        <v>0</v>
      </c>
    </row>
    <row r="25" s="29" customFormat="true" ht="23.25" hidden="false" customHeight="true" outlineLevel="0" collapsed="false">
      <c r="A25" s="18" t="n">
        <v>43593</v>
      </c>
      <c r="B25" s="19"/>
      <c r="C25" s="20" t="s">
        <v>58</v>
      </c>
      <c r="D25" s="20"/>
      <c r="E25" s="20"/>
      <c r="F25" s="21"/>
      <c r="G25" s="44" t="s">
        <v>556</v>
      </c>
      <c r="H25" s="23" t="n">
        <v>100</v>
      </c>
      <c r="I25" s="23"/>
      <c r="J25" s="23"/>
      <c r="K25" s="23"/>
      <c r="L25" s="24"/>
      <c r="M25" s="25" t="n">
        <f aca="false">SUM(H25:J25,K25/1.12)</f>
        <v>100</v>
      </c>
      <c r="N25" s="25" t="n">
        <f aca="false">K25/1.12*0.12</f>
        <v>0</v>
      </c>
      <c r="O25" s="25" t="n">
        <f aca="false">-SUM(I25:J25,K25/1.12)*L25</f>
        <v>-0</v>
      </c>
      <c r="P25" s="25"/>
      <c r="Q25" s="26"/>
      <c r="R25" s="26"/>
      <c r="S25" s="27"/>
      <c r="T25" s="27"/>
      <c r="U25" s="27"/>
      <c r="V25" s="27"/>
      <c r="W25" s="27"/>
      <c r="X25" s="26"/>
      <c r="Y25" s="26"/>
      <c r="Z25" s="26"/>
      <c r="AA25" s="26" t="n">
        <v>100</v>
      </c>
      <c r="AB25" s="27"/>
      <c r="AC25" s="27"/>
      <c r="AD25" s="26"/>
      <c r="AE25" s="26"/>
      <c r="AF25" s="25" t="n">
        <f aca="false">-SUM(N25:AE25)</f>
        <v>-100</v>
      </c>
      <c r="AG25" s="28" t="n">
        <f aca="false">SUM(H25:K25)+AF25+O25</f>
        <v>0</v>
      </c>
    </row>
    <row r="26" s="29" customFormat="true" ht="23.25" hidden="false" customHeight="true" outlineLevel="0" collapsed="false">
      <c r="A26" s="18" t="n">
        <v>43593</v>
      </c>
      <c r="B26" s="19"/>
      <c r="C26" s="20" t="s">
        <v>50</v>
      </c>
      <c r="D26" s="20" t="s">
        <v>51</v>
      </c>
      <c r="E26" s="20" t="s">
        <v>47</v>
      </c>
      <c r="F26" s="21" t="n">
        <v>16906</v>
      </c>
      <c r="G26" s="44" t="s">
        <v>557</v>
      </c>
      <c r="H26" s="23"/>
      <c r="I26" s="23"/>
      <c r="J26" s="23"/>
      <c r="K26" s="23" t="n">
        <v>854.89</v>
      </c>
      <c r="L26" s="24"/>
      <c r="M26" s="25" t="n">
        <f aca="false">SUM(H26:J26,K26/1.12)</f>
        <v>763.294642857143</v>
      </c>
      <c r="N26" s="25" t="n">
        <f aca="false">K26/1.12*0.12</f>
        <v>91.5953571428571</v>
      </c>
      <c r="O26" s="25" t="n">
        <f aca="false">-SUM(I26:J26,K26/1.12)*L26</f>
        <v>-0</v>
      </c>
      <c r="P26" s="25" t="n">
        <v>763.29</v>
      </c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 t="n">
        <f aca="false">-SUM(N26:AE26)</f>
        <v>-854.885357142857</v>
      </c>
      <c r="AG26" s="28" t="n">
        <f aca="false">SUM(H26:K26)+AF26+O26</f>
        <v>0.004642857142926</v>
      </c>
    </row>
    <row r="27" s="29" customFormat="true" ht="23.25" hidden="false" customHeight="true" outlineLevel="0" collapsed="false">
      <c r="A27" s="18" t="n">
        <v>43593</v>
      </c>
      <c r="B27" s="19"/>
      <c r="C27" s="20" t="s">
        <v>558</v>
      </c>
      <c r="D27" s="20" t="s">
        <v>559</v>
      </c>
      <c r="E27" s="20" t="s">
        <v>47</v>
      </c>
      <c r="F27" s="21" t="n">
        <v>33897</v>
      </c>
      <c r="G27" s="44" t="s">
        <v>560</v>
      </c>
      <c r="H27" s="23"/>
      <c r="I27" s="23"/>
      <c r="J27" s="23"/>
      <c r="K27" s="23" t="n">
        <v>185.25</v>
      </c>
      <c r="L27" s="24"/>
      <c r="M27" s="25" t="n">
        <f aca="false">SUM(H27:J27,K27/1.12)</f>
        <v>165.401785714286</v>
      </c>
      <c r="N27" s="25" t="n">
        <f aca="false">K27/1.12*0.12</f>
        <v>19.8482142857143</v>
      </c>
      <c r="O27" s="25" t="n">
        <f aca="false">-SUM(I27:J27,K27/1.12)*L27</f>
        <v>-0</v>
      </c>
      <c r="P27" s="25" t="n">
        <v>165.4</v>
      </c>
      <c r="Q27" s="26"/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 t="n">
        <f aca="false">-SUM(N27:AE27)</f>
        <v>-185.248214285714</v>
      </c>
      <c r="AG27" s="28" t="n">
        <f aca="false">SUM(H27:K27)+AF27+O27</f>
        <v>0.00178571428571672</v>
      </c>
    </row>
    <row r="28" s="29" customFormat="true" ht="23.25" hidden="false" customHeight="true" outlineLevel="0" collapsed="false">
      <c r="A28" s="18" t="n">
        <v>43593</v>
      </c>
      <c r="B28" s="19"/>
      <c r="C28" s="20" t="s">
        <v>37</v>
      </c>
      <c r="D28" s="20" t="s">
        <v>38</v>
      </c>
      <c r="E28" s="20" t="s">
        <v>39</v>
      </c>
      <c r="F28" s="21" t="n">
        <v>35474</v>
      </c>
      <c r="G28" s="44" t="s">
        <v>204</v>
      </c>
      <c r="H28" s="23"/>
      <c r="I28" s="23"/>
      <c r="J28" s="23"/>
      <c r="K28" s="23" t="n">
        <v>254.65</v>
      </c>
      <c r="L28" s="24"/>
      <c r="M28" s="25" t="n">
        <f aca="false">SUM(H28:J28,K28/1.12)</f>
        <v>227.366071428571</v>
      </c>
      <c r="N28" s="25" t="n">
        <f aca="false">K28/1.12*0.12</f>
        <v>27.2839285714286</v>
      </c>
      <c r="O28" s="25" t="n">
        <f aca="false">-SUM(I28:J28,K28/1.12)*L28</f>
        <v>-0</v>
      </c>
      <c r="P28" s="25" t="n">
        <v>227.37</v>
      </c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 t="n">
        <f aca="false">-SUM(N28:AE28)</f>
        <v>-254.653928571429</v>
      </c>
      <c r="AG28" s="28" t="n">
        <f aca="false">SUM(H28:K28)+AF28+O28</f>
        <v>-0.00392857142855974</v>
      </c>
    </row>
    <row r="29" s="29" customFormat="true" ht="23.25" hidden="false" customHeight="true" outlineLevel="0" collapsed="false">
      <c r="A29" s="18" t="n">
        <v>43593</v>
      </c>
      <c r="B29" s="19"/>
      <c r="C29" s="20" t="s">
        <v>37</v>
      </c>
      <c r="D29" s="20" t="s">
        <v>38</v>
      </c>
      <c r="E29" s="20" t="s">
        <v>39</v>
      </c>
      <c r="F29" s="21" t="n">
        <v>35468</v>
      </c>
      <c r="G29" s="44" t="s">
        <v>561</v>
      </c>
      <c r="H29" s="23"/>
      <c r="I29" s="23"/>
      <c r="J29" s="23"/>
      <c r="K29" s="23" t="n">
        <v>659</v>
      </c>
      <c r="L29" s="24"/>
      <c r="M29" s="25" t="n">
        <f aca="false">SUM(H29:J29,K29/1.12)</f>
        <v>588.392857142857</v>
      </c>
      <c r="N29" s="25" t="n">
        <f aca="false">K29/1.12*0.12</f>
        <v>70.6071428571429</v>
      </c>
      <c r="O29" s="25" t="n">
        <f aca="false">-SUM(I29:J29,K29/1.12)*L29</f>
        <v>-0</v>
      </c>
      <c r="P29" s="25" t="n">
        <v>588.39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 t="n">
        <f aca="false">-SUM(N29:AE29)</f>
        <v>-658.997142857143</v>
      </c>
      <c r="AG29" s="28" t="n">
        <f aca="false">SUM(H29:K29)+AF29+O29</f>
        <v>0.00285714285712402</v>
      </c>
    </row>
    <row r="30" s="29" customFormat="true" ht="23.25" hidden="false" customHeight="true" outlineLevel="0" collapsed="false">
      <c r="A30" s="18" t="n">
        <v>43594</v>
      </c>
      <c r="B30" s="19"/>
      <c r="C30" s="20" t="s">
        <v>45</v>
      </c>
      <c r="D30" s="20" t="s">
        <v>46</v>
      </c>
      <c r="E30" s="20" t="s">
        <v>47</v>
      </c>
      <c r="F30" s="21" t="n">
        <v>158817</v>
      </c>
      <c r="G30" s="44" t="s">
        <v>427</v>
      </c>
      <c r="H30" s="23"/>
      <c r="I30" s="23"/>
      <c r="J30" s="23" t="n">
        <v>96.8</v>
      </c>
      <c r="K30" s="23"/>
      <c r="L30" s="24"/>
      <c r="M30" s="25" t="n">
        <f aca="false">SUM(H30:J30,K30/1.12)</f>
        <v>96.8</v>
      </c>
      <c r="N30" s="25" t="n">
        <f aca="false">K30/1.12*0.12</f>
        <v>0</v>
      </c>
      <c r="O30" s="25" t="n">
        <f aca="false">-SUM(I30:J30,K30/1.12)*L30</f>
        <v>-0</v>
      </c>
      <c r="P30" s="25" t="n">
        <v>96.8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 t="n">
        <f aca="false">-SUM(N30:AE30)</f>
        <v>-96.8</v>
      </c>
      <c r="AG30" s="28" t="n">
        <f aca="false">SUM(H30:K30)+AF30+O30</f>
        <v>0</v>
      </c>
    </row>
    <row r="31" s="29" customFormat="true" ht="23.25" hidden="false" customHeight="true" outlineLevel="0" collapsed="false">
      <c r="A31" s="18" t="n">
        <v>43594</v>
      </c>
      <c r="B31" s="19"/>
      <c r="C31" s="20" t="s">
        <v>45</v>
      </c>
      <c r="D31" s="20" t="s">
        <v>46</v>
      </c>
      <c r="E31" s="20" t="s">
        <v>47</v>
      </c>
      <c r="F31" s="21" t="n">
        <v>158817</v>
      </c>
      <c r="G31" s="44" t="s">
        <v>562</v>
      </c>
      <c r="H31" s="23"/>
      <c r="I31" s="23"/>
      <c r="J31" s="23"/>
      <c r="K31" s="23" t="n">
        <f aca="false">25*4</f>
        <v>100</v>
      </c>
      <c r="L31" s="24"/>
      <c r="M31" s="25" t="n">
        <f aca="false">SUM(H31:J31,K31/1.12)</f>
        <v>89.2857142857143</v>
      </c>
      <c r="N31" s="25" t="n">
        <f aca="false">K31/1.12*0.12</f>
        <v>10.7142857142857</v>
      </c>
      <c r="O31" s="25" t="n">
        <f aca="false">-SUM(I31:J31,K31/1.12)*L31</f>
        <v>-0</v>
      </c>
      <c r="P31" s="25"/>
      <c r="Q31" s="26"/>
      <c r="R31" s="26"/>
      <c r="S31" s="27" t="n">
        <v>89.29</v>
      </c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 t="n">
        <f aca="false">-SUM(N31:AE31)</f>
        <v>-100.004285714286</v>
      </c>
      <c r="AG31" s="28" t="n">
        <f aca="false">SUM(H31:K31)+AF31+O31</f>
        <v>-0.00428571428571445</v>
      </c>
    </row>
    <row r="32" s="29" customFormat="true" ht="23.25" hidden="false" customHeight="true" outlineLevel="0" collapsed="false">
      <c r="A32" s="18" t="n">
        <v>43594</v>
      </c>
      <c r="B32" s="19"/>
      <c r="C32" s="20" t="s">
        <v>45</v>
      </c>
      <c r="D32" s="20" t="s">
        <v>46</v>
      </c>
      <c r="E32" s="20" t="s">
        <v>47</v>
      </c>
      <c r="F32" s="21" t="n">
        <v>158817</v>
      </c>
      <c r="G32" s="44" t="s">
        <v>563</v>
      </c>
      <c r="H32" s="23"/>
      <c r="I32" s="23"/>
      <c r="J32" s="23"/>
      <c r="K32" s="23" t="n">
        <f aca="false">27.75*2</f>
        <v>55.5</v>
      </c>
      <c r="L32" s="24"/>
      <c r="M32" s="25" t="n">
        <f aca="false">SUM(H32:J32,K32/1.12)</f>
        <v>49.5535714285714</v>
      </c>
      <c r="N32" s="25" t="n">
        <f aca="false">K32/1.12*0.12</f>
        <v>5.94642857142857</v>
      </c>
      <c r="O32" s="25" t="n">
        <f aca="false">-SUM(I32:J32,K32/1.12)*L32</f>
        <v>-0</v>
      </c>
      <c r="P32" s="25" t="n">
        <v>49.55</v>
      </c>
      <c r="Q32" s="26"/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 t="n">
        <f aca="false">-SUM(N32:AE32)</f>
        <v>-55.4964285714286</v>
      </c>
      <c r="AG32" s="28" t="n">
        <f aca="false">SUM(H32:K32)+AF32+O32</f>
        <v>0.00357142857143344</v>
      </c>
    </row>
    <row r="33" s="29" customFormat="true" ht="23.25" hidden="false" customHeight="true" outlineLevel="0" collapsed="false">
      <c r="A33" s="18" t="n">
        <v>43594</v>
      </c>
      <c r="B33" s="19"/>
      <c r="C33" s="20" t="s">
        <v>41</v>
      </c>
      <c r="D33" s="20" t="s">
        <v>42</v>
      </c>
      <c r="E33" s="20" t="s">
        <v>43</v>
      </c>
      <c r="F33" s="21" t="n">
        <v>61018</v>
      </c>
      <c r="G33" s="44" t="s">
        <v>44</v>
      </c>
      <c r="H33" s="23"/>
      <c r="I33" s="23"/>
      <c r="J33" s="23"/>
      <c r="K33" s="23" t="n">
        <v>180</v>
      </c>
      <c r="L33" s="24"/>
      <c r="M33" s="25" t="n">
        <f aca="false">SUM(H33:J33,K33/1.12)</f>
        <v>160.714285714286</v>
      </c>
      <c r="N33" s="25" t="n">
        <f aca="false">K33/1.12*0.12</f>
        <v>19.2857142857143</v>
      </c>
      <c r="O33" s="25" t="n">
        <f aca="false">-SUM(I33:J33,K33/1.12)*L33</f>
        <v>-0</v>
      </c>
      <c r="P33" s="25"/>
      <c r="Q33" s="26" t="n">
        <v>160.71</v>
      </c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 t="n">
        <f aca="false">-SUM(N33:AE33)</f>
        <v>-179.995714285714</v>
      </c>
      <c r="AG33" s="28" t="n">
        <f aca="false">SUM(H33:K33)+AF33+O33</f>
        <v>0.00428571428571445</v>
      </c>
    </row>
    <row r="34" s="29" customFormat="true" ht="23.25" hidden="false" customHeight="true" outlineLevel="0" collapsed="false">
      <c r="A34" s="18" t="n">
        <v>43594</v>
      </c>
      <c r="B34" s="19"/>
      <c r="C34" s="20" t="s">
        <v>62</v>
      </c>
      <c r="D34" s="20"/>
      <c r="E34" s="20"/>
      <c r="F34" s="21"/>
      <c r="G34" s="44" t="s">
        <v>564</v>
      </c>
      <c r="H34" s="23" t="n">
        <v>80</v>
      </c>
      <c r="I34" s="23"/>
      <c r="J34" s="23"/>
      <c r="K34" s="23"/>
      <c r="L34" s="24"/>
      <c r="M34" s="25" t="n">
        <f aca="false">SUM(H34:J34,K34/1.12)</f>
        <v>80</v>
      </c>
      <c r="N34" s="25" t="n">
        <f aca="false">K34/1.12*0.12</f>
        <v>0</v>
      </c>
      <c r="O34" s="25" t="n">
        <f aca="false">-SUM(I34:J34,K34/1.12)*L34</f>
        <v>-0</v>
      </c>
      <c r="P34" s="25"/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 t="n">
        <v>80</v>
      </c>
      <c r="AB34" s="27"/>
      <c r="AC34" s="27"/>
      <c r="AD34" s="26"/>
      <c r="AE34" s="26"/>
      <c r="AF34" s="25" t="n">
        <f aca="false">-SUM(N34:AE34)</f>
        <v>-80</v>
      </c>
      <c r="AG34" s="28" t="n">
        <f aca="false">SUM(H34:K34)+AF34+O34</f>
        <v>0</v>
      </c>
    </row>
    <row r="35" s="29" customFormat="true" ht="23.25" hidden="false" customHeight="true" outlineLevel="0" collapsed="false">
      <c r="A35" s="18" t="n">
        <v>43594</v>
      </c>
      <c r="B35" s="19"/>
      <c r="C35" s="20" t="s">
        <v>58</v>
      </c>
      <c r="D35" s="20"/>
      <c r="E35" s="20"/>
      <c r="F35" s="21"/>
      <c r="G35" s="44" t="s">
        <v>565</v>
      </c>
      <c r="H35" s="23" t="n">
        <v>100</v>
      </c>
      <c r="I35" s="23"/>
      <c r="J35" s="23"/>
      <c r="K35" s="23"/>
      <c r="L35" s="24"/>
      <c r="M35" s="25" t="n">
        <f aca="false">SUM(H35:J35,K35/1.12)</f>
        <v>100</v>
      </c>
      <c r="N35" s="25" t="n">
        <f aca="false">K35/1.12*0.12</f>
        <v>0</v>
      </c>
      <c r="O35" s="25" t="n">
        <f aca="false">-SUM(I35:J35,K35/1.12)*L35</f>
        <v>-0</v>
      </c>
      <c r="P35" s="25"/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 t="n">
        <v>100</v>
      </c>
      <c r="AB35" s="27"/>
      <c r="AC35" s="27"/>
      <c r="AD35" s="26"/>
      <c r="AE35" s="26"/>
      <c r="AF35" s="25" t="n">
        <f aca="false">-SUM(N35:AE35)</f>
        <v>-100</v>
      </c>
      <c r="AG35" s="28" t="n">
        <f aca="false">SUM(H35:K35)+AF35+O35</f>
        <v>0</v>
      </c>
    </row>
    <row r="36" s="41" customFormat="true" ht="23.25" hidden="false" customHeight="true" outlineLevel="0" collapsed="false">
      <c r="A36" s="30" t="n">
        <v>43717</v>
      </c>
      <c r="B36" s="31"/>
      <c r="C36" s="32" t="s">
        <v>278</v>
      </c>
      <c r="D36" s="32"/>
      <c r="E36" s="32"/>
      <c r="F36" s="33"/>
      <c r="G36" s="34" t="s">
        <v>177</v>
      </c>
      <c r="H36" s="35" t="n">
        <v>537</v>
      </c>
      <c r="I36" s="35"/>
      <c r="J36" s="35"/>
      <c r="K36" s="35"/>
      <c r="L36" s="36"/>
      <c r="M36" s="37" t="n">
        <f aca="false">SUM(H36:J36,K36/1.12)</f>
        <v>537</v>
      </c>
      <c r="N36" s="37" t="n">
        <f aca="false">K36/1.12*0.12</f>
        <v>0</v>
      </c>
      <c r="O36" s="37" t="n">
        <f aca="false">-SUM(I36:J36,K36/1.12)*L36</f>
        <v>-0</v>
      </c>
      <c r="P36" s="37"/>
      <c r="Q36" s="38"/>
      <c r="R36" s="38"/>
      <c r="S36" s="39"/>
      <c r="T36" s="39"/>
      <c r="U36" s="39"/>
      <c r="V36" s="39"/>
      <c r="W36" s="39"/>
      <c r="X36" s="38"/>
      <c r="Y36" s="38"/>
      <c r="Z36" s="38"/>
      <c r="AA36" s="38"/>
      <c r="AB36" s="39" t="n">
        <v>537</v>
      </c>
      <c r="AC36" s="39"/>
      <c r="AD36" s="38"/>
      <c r="AE36" s="38"/>
      <c r="AF36" s="37" t="n">
        <f aca="false">-SUM(N36:AE36)</f>
        <v>-537</v>
      </c>
      <c r="AG36" s="40" t="n">
        <f aca="false">SUM(H36:K36)+AF36+O36</f>
        <v>0</v>
      </c>
    </row>
    <row r="37" s="29" customFormat="true" ht="23.25" hidden="false" customHeight="true" outlineLevel="0" collapsed="false">
      <c r="A37" s="18" t="n">
        <v>43595</v>
      </c>
      <c r="B37" s="19"/>
      <c r="C37" s="20" t="s">
        <v>41</v>
      </c>
      <c r="D37" s="20" t="s">
        <v>42</v>
      </c>
      <c r="E37" s="20" t="s">
        <v>43</v>
      </c>
      <c r="F37" s="21" t="n">
        <v>63211</v>
      </c>
      <c r="G37" s="44" t="s">
        <v>44</v>
      </c>
      <c r="H37" s="23"/>
      <c r="I37" s="23"/>
      <c r="J37" s="23"/>
      <c r="K37" s="23" t="n">
        <v>180</v>
      </c>
      <c r="L37" s="24"/>
      <c r="M37" s="25" t="n">
        <f aca="false">SUM(H37:J37,K37/1.12)</f>
        <v>160.714285714286</v>
      </c>
      <c r="N37" s="25" t="n">
        <f aca="false">K37/1.12*0.12</f>
        <v>19.2857142857143</v>
      </c>
      <c r="O37" s="25" t="n">
        <f aca="false">-SUM(I37:J37,K37/1.12)*L37</f>
        <v>-0</v>
      </c>
      <c r="P37" s="25"/>
      <c r="Q37" s="26" t="n">
        <v>160.71</v>
      </c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/>
      <c r="AC37" s="27"/>
      <c r="AD37" s="26"/>
      <c r="AE37" s="26"/>
      <c r="AF37" s="25" t="n">
        <f aca="false">-SUM(N37:AE37)</f>
        <v>-179.995714285714</v>
      </c>
      <c r="AG37" s="28" t="n">
        <f aca="false">SUM(H37:K37)+AF37+O37</f>
        <v>0.00428571428571445</v>
      </c>
    </row>
    <row r="38" s="29" customFormat="true" ht="23.25" hidden="false" customHeight="true" outlineLevel="0" collapsed="false">
      <c r="A38" s="18" t="n">
        <v>43595</v>
      </c>
      <c r="B38" s="19"/>
      <c r="C38" s="20" t="s">
        <v>37</v>
      </c>
      <c r="D38" s="20" t="s">
        <v>38</v>
      </c>
      <c r="E38" s="20" t="s">
        <v>39</v>
      </c>
      <c r="F38" s="21" t="n">
        <v>35410</v>
      </c>
      <c r="G38" s="44" t="s">
        <v>86</v>
      </c>
      <c r="H38" s="23"/>
      <c r="I38" s="23"/>
      <c r="J38" s="23"/>
      <c r="K38" s="23" t="n">
        <v>237</v>
      </c>
      <c r="L38" s="24"/>
      <c r="M38" s="25" t="n">
        <f aca="false">SUM(H38:J38,K38/1.12)</f>
        <v>211.607142857143</v>
      </c>
      <c r="N38" s="25" t="n">
        <f aca="false">K38/1.12*0.12</f>
        <v>25.3928571428571</v>
      </c>
      <c r="O38" s="25" t="n">
        <f aca="false">-SUM(I38:J38,K38/1.12)*L38</f>
        <v>-0</v>
      </c>
      <c r="P38" s="25" t="n">
        <v>211.61</v>
      </c>
      <c r="Q38" s="26"/>
      <c r="R38" s="26"/>
      <c r="S38" s="27"/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 t="n">
        <f aca="false">-SUM(N38:AE38)</f>
        <v>-237.002857142857</v>
      </c>
      <c r="AG38" s="28" t="n">
        <f aca="false">SUM(H38:K38)+AF38+O38</f>
        <v>-0.00285714285715244</v>
      </c>
    </row>
    <row r="39" s="29" customFormat="true" ht="23.25" hidden="false" customHeight="true" outlineLevel="0" collapsed="false">
      <c r="A39" s="18" t="n">
        <v>43595</v>
      </c>
      <c r="B39" s="19"/>
      <c r="C39" s="20" t="s">
        <v>37</v>
      </c>
      <c r="D39" s="20" t="s">
        <v>38</v>
      </c>
      <c r="E39" s="20" t="s">
        <v>39</v>
      </c>
      <c r="F39" s="21" t="n">
        <v>35499</v>
      </c>
      <c r="G39" s="44" t="s">
        <v>566</v>
      </c>
      <c r="H39" s="23"/>
      <c r="I39" s="23"/>
      <c r="J39" s="23"/>
      <c r="K39" s="23" t="n">
        <v>1647.42</v>
      </c>
      <c r="L39" s="24"/>
      <c r="M39" s="25" t="n">
        <f aca="false">SUM(H39:J39,K39/1.12)</f>
        <v>1470.91071428571</v>
      </c>
      <c r="N39" s="25" t="n">
        <f aca="false">K39/1.12*0.12</f>
        <v>176.509285714286</v>
      </c>
      <c r="O39" s="25" t="n">
        <f aca="false">-SUM(I39:J39,K39/1.12)*L39</f>
        <v>-0</v>
      </c>
      <c r="P39" s="25" t="n">
        <v>1470.91</v>
      </c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 t="n">
        <f aca="false">-SUM(N39:AE39)</f>
        <v>-1647.41928571429</v>
      </c>
      <c r="AG39" s="28" t="n">
        <f aca="false">SUM(H39:K39)+AF39+O39</f>
        <v>0.00071428571436627</v>
      </c>
    </row>
    <row r="40" s="29" customFormat="true" ht="23.25" hidden="false" customHeight="true" outlineLevel="0" collapsed="false">
      <c r="A40" s="18" t="n">
        <v>43596</v>
      </c>
      <c r="B40" s="19"/>
      <c r="C40" s="20" t="s">
        <v>322</v>
      </c>
      <c r="D40" s="20"/>
      <c r="E40" s="20"/>
      <c r="F40" s="21"/>
      <c r="G40" s="44" t="s">
        <v>44</v>
      </c>
      <c r="H40" s="23"/>
      <c r="I40" s="23"/>
      <c r="J40" s="23"/>
      <c r="K40" s="23" t="n">
        <v>40</v>
      </c>
      <c r="L40" s="24"/>
      <c r="M40" s="25" t="n">
        <f aca="false">SUM(H40:J40,K40/1.12)</f>
        <v>35.7142857142857</v>
      </c>
      <c r="N40" s="25" t="n">
        <f aca="false">K40/1.12*0.12</f>
        <v>4.28571428571429</v>
      </c>
      <c r="O40" s="25" t="n">
        <f aca="false">-SUM(I40:J40,K40/1.12)*L40</f>
        <v>-0</v>
      </c>
      <c r="P40" s="25"/>
      <c r="Q40" s="26" t="n">
        <v>34.71</v>
      </c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 t="n">
        <f aca="false">-SUM(N40:AE40)</f>
        <v>-38.9957142857143</v>
      </c>
      <c r="AG40" s="28" t="n">
        <f aca="false">SUM(H40:K40)+AF40+O40</f>
        <v>1.00428571428571</v>
      </c>
    </row>
    <row r="41" s="29" customFormat="true" ht="23.25" hidden="false" customHeight="true" outlineLevel="0" collapsed="false">
      <c r="A41" s="18" t="n">
        <v>43596</v>
      </c>
      <c r="B41" s="19"/>
      <c r="C41" s="20" t="s">
        <v>499</v>
      </c>
      <c r="D41" s="20"/>
      <c r="E41" s="20"/>
      <c r="F41" s="21"/>
      <c r="G41" s="44" t="s">
        <v>567</v>
      </c>
      <c r="H41" s="23" t="n">
        <v>260</v>
      </c>
      <c r="I41" s="23"/>
      <c r="J41" s="23"/>
      <c r="K41" s="23"/>
      <c r="L41" s="24"/>
      <c r="M41" s="25" t="n">
        <f aca="false">SUM(H41:J41,K41/1.12)</f>
        <v>260</v>
      </c>
      <c r="N41" s="25" t="n">
        <f aca="false">K41/1.12*0.12</f>
        <v>0</v>
      </c>
      <c r="O41" s="25" t="n">
        <f aca="false">-SUM(I41:J41,K41/1.12)*L41</f>
        <v>-0</v>
      </c>
      <c r="P41" s="25"/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 t="n">
        <v>260</v>
      </c>
      <c r="AB41" s="27"/>
      <c r="AC41" s="27"/>
      <c r="AD41" s="26"/>
      <c r="AE41" s="26"/>
      <c r="AF41" s="25" t="n">
        <f aca="false">-SUM(N41:AE41)</f>
        <v>-260</v>
      </c>
      <c r="AG41" s="28" t="n">
        <f aca="false">SUM(H41:K41)+AF41+O41</f>
        <v>0</v>
      </c>
    </row>
    <row r="42" s="29" customFormat="true" ht="23.25" hidden="false" customHeight="true" outlineLevel="0" collapsed="false">
      <c r="A42" s="18" t="n">
        <v>43599</v>
      </c>
      <c r="B42" s="19"/>
      <c r="C42" s="20" t="s">
        <v>41</v>
      </c>
      <c r="D42" s="20" t="s">
        <v>42</v>
      </c>
      <c r="E42" s="20" t="s">
        <v>43</v>
      </c>
      <c r="F42" s="21" t="n">
        <v>66718</v>
      </c>
      <c r="G42" s="44" t="s">
        <v>44</v>
      </c>
      <c r="H42" s="23"/>
      <c r="I42" s="23"/>
      <c r="J42" s="23"/>
      <c r="K42" s="23" t="n">
        <v>180</v>
      </c>
      <c r="L42" s="24"/>
      <c r="M42" s="25" t="n">
        <f aca="false">SUM(H42:J42,K42/1.12)</f>
        <v>160.714285714286</v>
      </c>
      <c r="N42" s="25" t="n">
        <f aca="false">K42/1.12*0.12</f>
        <v>19.2857142857143</v>
      </c>
      <c r="O42" s="25" t="n">
        <f aca="false">-SUM(I42:J42,K42/1.12)*L42</f>
        <v>-0</v>
      </c>
      <c r="P42" s="25"/>
      <c r="Q42" s="26" t="n">
        <v>160.71</v>
      </c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 t="n">
        <f aca="false">-SUM(N42:AE42)</f>
        <v>-179.995714285714</v>
      </c>
      <c r="AG42" s="28" t="n">
        <f aca="false">SUM(H42:K42)+AF42+O42</f>
        <v>0.00428571428571445</v>
      </c>
    </row>
    <row r="43" s="29" customFormat="true" ht="23.25" hidden="false" customHeight="true" outlineLevel="0" collapsed="false">
      <c r="A43" s="18" t="n">
        <v>43599</v>
      </c>
      <c r="B43" s="19"/>
      <c r="C43" s="20" t="s">
        <v>58</v>
      </c>
      <c r="D43" s="20"/>
      <c r="E43" s="20"/>
      <c r="F43" s="21"/>
      <c r="G43" s="44" t="s">
        <v>295</v>
      </c>
      <c r="H43" s="23" t="n">
        <v>100</v>
      </c>
      <c r="I43" s="23"/>
      <c r="J43" s="23"/>
      <c r="K43" s="23"/>
      <c r="L43" s="24"/>
      <c r="M43" s="25" t="n">
        <f aca="false">SUM(H43:J43,K43/1.12)</f>
        <v>100</v>
      </c>
      <c r="N43" s="25" t="n">
        <f aca="false">K43/1.12*0.12</f>
        <v>0</v>
      </c>
      <c r="O43" s="25" t="n">
        <f aca="false">-SUM(I43:J43,K43/1.12)*L43</f>
        <v>-0</v>
      </c>
      <c r="P43" s="25"/>
      <c r="Q43" s="26"/>
      <c r="R43" s="26"/>
      <c r="S43" s="27"/>
      <c r="T43" s="27"/>
      <c r="U43" s="27"/>
      <c r="V43" s="27"/>
      <c r="W43" s="27"/>
      <c r="X43" s="26"/>
      <c r="Y43" s="26"/>
      <c r="Z43" s="26"/>
      <c r="AA43" s="26" t="n">
        <v>100</v>
      </c>
      <c r="AB43" s="27"/>
      <c r="AC43" s="27"/>
      <c r="AD43" s="26"/>
      <c r="AE43" s="26"/>
      <c r="AF43" s="25" t="n">
        <f aca="false">-SUM(N43:AE43)</f>
        <v>-100</v>
      </c>
      <c r="AG43" s="28" t="n">
        <f aca="false">SUM(H43:K43)+AF43+O43</f>
        <v>0</v>
      </c>
    </row>
    <row r="44" s="29" customFormat="true" ht="23.25" hidden="false" customHeight="true" outlineLevel="0" collapsed="false">
      <c r="A44" s="18" t="n">
        <v>43599</v>
      </c>
      <c r="B44" s="19"/>
      <c r="C44" s="20" t="s">
        <v>309</v>
      </c>
      <c r="D44" s="20" t="s">
        <v>310</v>
      </c>
      <c r="E44" s="20" t="s">
        <v>56</v>
      </c>
      <c r="F44" s="21" t="n">
        <v>16156</v>
      </c>
      <c r="G44" s="44" t="s">
        <v>568</v>
      </c>
      <c r="H44" s="23"/>
      <c r="I44" s="23"/>
      <c r="J44" s="23" t="n">
        <v>190</v>
      </c>
      <c r="K44" s="23"/>
      <c r="L44" s="24"/>
      <c r="M44" s="25" t="n">
        <f aca="false">SUM(H44:J44,K44/1.12)</f>
        <v>190</v>
      </c>
      <c r="N44" s="25" t="n">
        <f aca="false">K44/1.12*0.12</f>
        <v>0</v>
      </c>
      <c r="O44" s="25" t="n">
        <f aca="false">-SUM(I44:J44,K44/1.12)*L44</f>
        <v>-0</v>
      </c>
      <c r="P44" s="25" t="n">
        <v>190</v>
      </c>
      <c r="Q44" s="26"/>
      <c r="R44" s="26"/>
      <c r="S44" s="27"/>
      <c r="T44" s="27"/>
      <c r="U44" s="27"/>
      <c r="V44" s="27"/>
      <c r="W44" s="27"/>
      <c r="X44" s="26"/>
      <c r="Y44" s="26"/>
      <c r="Z44" s="26"/>
      <c r="AA44" s="26"/>
      <c r="AB44" s="27"/>
      <c r="AC44" s="27"/>
      <c r="AD44" s="26"/>
      <c r="AE44" s="26"/>
      <c r="AF44" s="25" t="n">
        <f aca="false">-SUM(N44:AE44)</f>
        <v>-190</v>
      </c>
      <c r="AG44" s="28" t="n">
        <f aca="false">SUM(H44:K44)+AF44+O44</f>
        <v>0</v>
      </c>
    </row>
    <row r="45" s="29" customFormat="true" ht="23.25" hidden="false" customHeight="true" outlineLevel="0" collapsed="false">
      <c r="A45" s="18" t="n">
        <v>43599</v>
      </c>
      <c r="B45" s="19"/>
      <c r="C45" s="20" t="s">
        <v>74</v>
      </c>
      <c r="D45" s="20"/>
      <c r="E45" s="20"/>
      <c r="F45" s="21"/>
      <c r="G45" s="44" t="s">
        <v>408</v>
      </c>
      <c r="H45" s="23"/>
      <c r="I45" s="23"/>
      <c r="J45" s="23" t="n">
        <v>1123</v>
      </c>
      <c r="K45" s="23"/>
      <c r="L45" s="24"/>
      <c r="M45" s="25" t="n">
        <f aca="false">SUM(H45:J45,K45/1.12)</f>
        <v>1123</v>
      </c>
      <c r="N45" s="25" t="n">
        <f aca="false">K45/1.12*0.12</f>
        <v>0</v>
      </c>
      <c r="O45" s="25" t="n">
        <f aca="false">-SUM(I45:J45,K45/1.12)*L45</f>
        <v>-0</v>
      </c>
      <c r="P45" s="25" t="n">
        <v>1123</v>
      </c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 t="n">
        <f aca="false">-SUM(N45:AE45)</f>
        <v>-1123</v>
      </c>
      <c r="AG45" s="28" t="n">
        <f aca="false">SUM(H45:K45)+AF45+O45</f>
        <v>0</v>
      </c>
    </row>
    <row r="46" s="29" customFormat="true" ht="23.25" hidden="false" customHeight="true" outlineLevel="0" collapsed="false">
      <c r="A46" s="18" t="n">
        <v>43599</v>
      </c>
      <c r="B46" s="19"/>
      <c r="C46" s="20" t="s">
        <v>37</v>
      </c>
      <c r="D46" s="20" t="s">
        <v>38</v>
      </c>
      <c r="E46" s="20" t="s">
        <v>39</v>
      </c>
      <c r="F46" s="21" t="n">
        <v>35441</v>
      </c>
      <c r="G46" s="44" t="s">
        <v>569</v>
      </c>
      <c r="H46" s="23"/>
      <c r="I46" s="23"/>
      <c r="J46" s="23"/>
      <c r="K46" s="23" t="n">
        <f aca="false">102+590+155</f>
        <v>847</v>
      </c>
      <c r="L46" s="24"/>
      <c r="M46" s="25" t="n">
        <f aca="false">SUM(H46:J46,K46/1.12)</f>
        <v>756.25</v>
      </c>
      <c r="N46" s="25" t="n">
        <f aca="false">K46/1.12*0.12</f>
        <v>90.75</v>
      </c>
      <c r="O46" s="25" t="n">
        <f aca="false">-SUM(I46:J46,K46/1.12)*L46</f>
        <v>-0</v>
      </c>
      <c r="P46" s="25" t="n">
        <v>756.25</v>
      </c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 t="n">
        <f aca="false">-SUM(N46:AE46)</f>
        <v>-847</v>
      </c>
      <c r="AG46" s="28" t="n">
        <f aca="false">SUM(H46:K46)+AF46+O46</f>
        <v>0</v>
      </c>
    </row>
    <row r="47" s="29" customFormat="true" ht="23.25" hidden="false" customHeight="true" outlineLevel="0" collapsed="false">
      <c r="A47" s="18" t="n">
        <v>43599</v>
      </c>
      <c r="B47" s="19"/>
      <c r="C47" s="20" t="s">
        <v>37</v>
      </c>
      <c r="D47" s="20" t="s">
        <v>38</v>
      </c>
      <c r="E47" s="20" t="s">
        <v>39</v>
      </c>
      <c r="F47" s="21" t="n">
        <v>35441</v>
      </c>
      <c r="G47" s="44" t="s">
        <v>365</v>
      </c>
      <c r="H47" s="23"/>
      <c r="I47" s="23"/>
      <c r="J47" s="23"/>
      <c r="K47" s="23" t="n">
        <v>107</v>
      </c>
      <c r="L47" s="24"/>
      <c r="M47" s="25" t="n">
        <f aca="false">SUM(H47:J47,K47/1.12)</f>
        <v>95.5357142857143</v>
      </c>
      <c r="N47" s="25" t="n">
        <f aca="false">K47/1.12*0.12</f>
        <v>11.4642857142857</v>
      </c>
      <c r="O47" s="25" t="n">
        <f aca="false">-SUM(I47:J47,K47/1.12)*L47</f>
        <v>-0</v>
      </c>
      <c r="P47" s="25"/>
      <c r="Q47" s="26"/>
      <c r="R47" s="26"/>
      <c r="S47" s="27"/>
      <c r="T47" s="27"/>
      <c r="U47" s="27"/>
      <c r="V47" s="27"/>
      <c r="W47" s="27"/>
      <c r="X47" s="26"/>
      <c r="Y47" s="26" t="n">
        <v>95.54</v>
      </c>
      <c r="Z47" s="26"/>
      <c r="AA47" s="26"/>
      <c r="AB47" s="27"/>
      <c r="AC47" s="27"/>
      <c r="AD47" s="26"/>
      <c r="AE47" s="26"/>
      <c r="AF47" s="25" t="n">
        <f aca="false">-SUM(N47:AE47)</f>
        <v>-107.004285714286</v>
      </c>
      <c r="AG47" s="28" t="n">
        <f aca="false">SUM(H47:K47)+AF47+O47</f>
        <v>-0.00428571428571445</v>
      </c>
    </row>
    <row r="48" s="29" customFormat="true" ht="23.25" hidden="false" customHeight="true" outlineLevel="0" collapsed="false">
      <c r="A48" s="18" t="n">
        <v>43599</v>
      </c>
      <c r="B48" s="19"/>
      <c r="C48" s="20" t="s">
        <v>570</v>
      </c>
      <c r="D48" s="20" t="s">
        <v>528</v>
      </c>
      <c r="E48" s="20" t="s">
        <v>56</v>
      </c>
      <c r="F48" s="21" t="n">
        <v>1587670</v>
      </c>
      <c r="G48" s="44" t="s">
        <v>529</v>
      </c>
      <c r="H48" s="23"/>
      <c r="I48" s="23"/>
      <c r="J48" s="23"/>
      <c r="K48" s="23" t="n">
        <v>344.25</v>
      </c>
      <c r="L48" s="24"/>
      <c r="M48" s="25" t="n">
        <f aca="false">SUM(H48:J48,K48/1.12)</f>
        <v>307.366071428571</v>
      </c>
      <c r="N48" s="25" t="n">
        <f aca="false">K48/1.12*0.12</f>
        <v>36.8839285714286</v>
      </c>
      <c r="O48" s="25" t="n">
        <f aca="false">-SUM(I48:J48,K48/1.12)*L48</f>
        <v>-0</v>
      </c>
      <c r="P48" s="25"/>
      <c r="Q48" s="26"/>
      <c r="R48" s="26"/>
      <c r="S48" s="27"/>
      <c r="T48" s="27"/>
      <c r="U48" s="27"/>
      <c r="V48" s="27"/>
      <c r="W48" s="27"/>
      <c r="X48" s="26"/>
      <c r="Y48" s="26" t="n">
        <v>307.37</v>
      </c>
      <c r="Z48" s="26"/>
      <c r="AA48" s="26"/>
      <c r="AB48" s="27"/>
      <c r="AC48" s="27"/>
      <c r="AD48" s="26"/>
      <c r="AE48" s="26"/>
      <c r="AF48" s="25" t="n">
        <f aca="false">-SUM(N48:AE48)</f>
        <v>-344.253928571429</v>
      </c>
      <c r="AG48" s="28" t="n">
        <f aca="false">SUM(H48:K48)+AF48+O48</f>
        <v>-0.00392857142855974</v>
      </c>
    </row>
    <row r="49" s="29" customFormat="true" ht="23.25" hidden="false" customHeight="true" outlineLevel="0" collapsed="false">
      <c r="A49" s="18" t="n">
        <v>43599</v>
      </c>
      <c r="B49" s="19"/>
      <c r="C49" s="20" t="s">
        <v>571</v>
      </c>
      <c r="D49" s="20" t="s">
        <v>572</v>
      </c>
      <c r="E49" s="20" t="s">
        <v>56</v>
      </c>
      <c r="F49" s="21" t="n">
        <v>14523604</v>
      </c>
      <c r="G49" s="44" t="s">
        <v>573</v>
      </c>
      <c r="H49" s="23"/>
      <c r="I49" s="23"/>
      <c r="J49" s="23"/>
      <c r="K49" s="23" t="n">
        <v>263.75</v>
      </c>
      <c r="L49" s="24"/>
      <c r="M49" s="25" t="n">
        <f aca="false">SUM(H49:J49,K49/1.12)</f>
        <v>235.491071428571</v>
      </c>
      <c r="N49" s="25" t="n">
        <f aca="false">K49/1.12*0.12</f>
        <v>28.2589285714286</v>
      </c>
      <c r="O49" s="25" t="n">
        <f aca="false">-SUM(I49:J49,K49/1.12)*L49</f>
        <v>-0</v>
      </c>
      <c r="P49" s="25"/>
      <c r="Q49" s="26"/>
      <c r="R49" s="26"/>
      <c r="S49" s="27"/>
      <c r="T49" s="27" t="n">
        <v>235.49</v>
      </c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 t="n">
        <f aca="false">-SUM(N49:AE49)</f>
        <v>-263.748928571429</v>
      </c>
      <c r="AG49" s="28" t="n">
        <f aca="false">SUM(H49:K49)+AF49+O49</f>
        <v>0.00107142857143572</v>
      </c>
    </row>
    <row r="50" s="29" customFormat="true" ht="23.25" hidden="false" customHeight="true" outlineLevel="0" collapsed="false">
      <c r="A50" s="18" t="n">
        <v>43599</v>
      </c>
      <c r="B50" s="19"/>
      <c r="C50" s="20" t="s">
        <v>62</v>
      </c>
      <c r="D50" s="20"/>
      <c r="E50" s="20"/>
      <c r="F50" s="21"/>
      <c r="G50" s="44" t="s">
        <v>224</v>
      </c>
      <c r="H50" s="23" t="n">
        <v>40</v>
      </c>
      <c r="I50" s="23"/>
      <c r="J50" s="23"/>
      <c r="K50" s="23"/>
      <c r="L50" s="24"/>
      <c r="M50" s="25" t="n">
        <f aca="false">SUM(H50:J50,K50/1.12)</f>
        <v>40</v>
      </c>
      <c r="N50" s="25" t="n">
        <f aca="false">K50/1.12*0.12</f>
        <v>0</v>
      </c>
      <c r="O50" s="25" t="n">
        <f aca="false">-SUM(I50:J50,K50/1.12)*L50</f>
        <v>-0</v>
      </c>
      <c r="P50" s="25"/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 t="n">
        <v>40</v>
      </c>
      <c r="AB50" s="27"/>
      <c r="AC50" s="27"/>
      <c r="AD50" s="26"/>
      <c r="AE50" s="26"/>
      <c r="AF50" s="25" t="n">
        <f aca="false">-SUM(N50:AE50)</f>
        <v>-40</v>
      </c>
      <c r="AG50" s="28" t="n">
        <f aca="false">SUM(H50:K50)+AF50+O50</f>
        <v>0</v>
      </c>
    </row>
    <row r="51" s="29" customFormat="true" ht="23.25" hidden="false" customHeight="true" outlineLevel="0" collapsed="false">
      <c r="A51" s="18" t="n">
        <v>43600</v>
      </c>
      <c r="B51" s="19"/>
      <c r="C51" s="20" t="s">
        <v>574</v>
      </c>
      <c r="D51" s="20"/>
      <c r="E51" s="20"/>
      <c r="F51" s="21"/>
      <c r="G51" s="63" t="s">
        <v>555</v>
      </c>
      <c r="H51" s="23"/>
      <c r="I51" s="23"/>
      <c r="J51" s="23" t="n">
        <v>74</v>
      </c>
      <c r="K51" s="23"/>
      <c r="L51" s="24"/>
      <c r="M51" s="25" t="n">
        <f aca="false">SUM(H51:J51,K51/1.12)</f>
        <v>74</v>
      </c>
      <c r="N51" s="25" t="n">
        <f aca="false">K51/1.12*0.12</f>
        <v>0</v>
      </c>
      <c r="O51" s="25" t="n">
        <f aca="false">-SUM(I51:J51,K51/1.12)*L51</f>
        <v>-0</v>
      </c>
      <c r="P51" s="25" t="n">
        <v>74</v>
      </c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 t="n">
        <f aca="false">-SUM(N51:AE51)</f>
        <v>-74</v>
      </c>
      <c r="AG51" s="28" t="n">
        <f aca="false">SUM(H51:K51)+AF51+O51</f>
        <v>0</v>
      </c>
    </row>
    <row r="52" s="29" customFormat="true" ht="23.25" hidden="false" customHeight="true" outlineLevel="0" collapsed="false">
      <c r="A52" s="18" t="n">
        <v>43600</v>
      </c>
      <c r="B52" s="19"/>
      <c r="C52" s="20" t="s">
        <v>41</v>
      </c>
      <c r="D52" s="20" t="s">
        <v>42</v>
      </c>
      <c r="E52" s="20" t="s">
        <v>43</v>
      </c>
      <c r="F52" s="21" t="n">
        <v>66766</v>
      </c>
      <c r="G52" s="44" t="s">
        <v>44</v>
      </c>
      <c r="H52" s="23"/>
      <c r="I52" s="23"/>
      <c r="J52" s="23"/>
      <c r="K52" s="23" t="n">
        <v>180</v>
      </c>
      <c r="L52" s="24"/>
      <c r="M52" s="25" t="n">
        <f aca="false">SUM(H52:J52,K52/1.12)</f>
        <v>160.714285714286</v>
      </c>
      <c r="N52" s="25" t="n">
        <f aca="false">K52/1.12*0.12</f>
        <v>19.2857142857143</v>
      </c>
      <c r="O52" s="25" t="n">
        <f aca="false">-SUM(I52:J52,K52/1.12)*L52</f>
        <v>-0</v>
      </c>
      <c r="P52" s="25"/>
      <c r="Q52" s="26" t="n">
        <v>160.71</v>
      </c>
      <c r="R52" s="26"/>
      <c r="S52" s="27"/>
      <c r="T52" s="27"/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 t="n">
        <f aca="false">-SUM(N52:AE52)</f>
        <v>-179.995714285714</v>
      </c>
      <c r="AG52" s="28" t="n">
        <f aca="false">SUM(H52:K52)+AF52+O52</f>
        <v>0.00428571428571445</v>
      </c>
    </row>
    <row r="53" s="29" customFormat="true" ht="23.25" hidden="false" customHeight="true" outlineLevel="0" collapsed="false">
      <c r="A53" s="18" t="n">
        <v>43600</v>
      </c>
      <c r="B53" s="19"/>
      <c r="C53" s="20" t="s">
        <v>45</v>
      </c>
      <c r="D53" s="20" t="s">
        <v>46</v>
      </c>
      <c r="E53" s="20" t="s">
        <v>47</v>
      </c>
      <c r="F53" s="21" t="n">
        <v>124971</v>
      </c>
      <c r="G53" s="44" t="s">
        <v>575</v>
      </c>
      <c r="H53" s="23"/>
      <c r="I53" s="23"/>
      <c r="J53" s="23"/>
      <c r="K53" s="23" t="n">
        <v>650.25</v>
      </c>
      <c r="L53" s="24"/>
      <c r="M53" s="25" t="n">
        <f aca="false">SUM(H53:J53,K53/1.12)</f>
        <v>580.580357142857</v>
      </c>
      <c r="N53" s="25" t="n">
        <f aca="false">K53/1.12*0.12</f>
        <v>69.6696428571429</v>
      </c>
      <c r="O53" s="25" t="n">
        <f aca="false">-SUM(I53:J53,K53/1.12)*L53</f>
        <v>-0</v>
      </c>
      <c r="P53" s="25" t="n">
        <v>580.58</v>
      </c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/>
      <c r="AC53" s="27"/>
      <c r="AD53" s="26"/>
      <c r="AE53" s="26"/>
      <c r="AF53" s="25" t="n">
        <f aca="false">-SUM(N53:AE53)</f>
        <v>-650.249642857143</v>
      </c>
      <c r="AG53" s="28" t="n">
        <f aca="false">SUM(H53:K53)+AF53+O53</f>
        <v>0.000357142857069448</v>
      </c>
    </row>
    <row r="54" s="29" customFormat="true" ht="23.25" hidden="false" customHeight="true" outlineLevel="0" collapsed="false">
      <c r="A54" s="18" t="n">
        <v>43600</v>
      </c>
      <c r="B54" s="19"/>
      <c r="C54" s="20" t="s">
        <v>185</v>
      </c>
      <c r="D54" s="20" t="s">
        <v>106</v>
      </c>
      <c r="E54" s="20" t="s">
        <v>47</v>
      </c>
      <c r="F54" s="21" t="n">
        <v>747278</v>
      </c>
      <c r="G54" s="44" t="s">
        <v>576</v>
      </c>
      <c r="H54" s="23"/>
      <c r="I54" s="23"/>
      <c r="J54" s="23"/>
      <c r="K54" s="23" t="n">
        <v>950</v>
      </c>
      <c r="L54" s="24"/>
      <c r="M54" s="25" t="n">
        <f aca="false">SUM(H54:J54,K54/1.12)</f>
        <v>848.214285714286</v>
      </c>
      <c r="N54" s="25" t="n">
        <f aca="false">K54/1.12*0.12</f>
        <v>101.785714285714</v>
      </c>
      <c r="O54" s="25" t="n">
        <f aca="false">-SUM(I54:J54,K54/1.12)*L54</f>
        <v>-0</v>
      </c>
      <c r="P54" s="25"/>
      <c r="Q54" s="26"/>
      <c r="R54" s="26"/>
      <c r="S54" s="27"/>
      <c r="T54" s="27" t="n">
        <v>848.21</v>
      </c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 t="n">
        <f aca="false">-SUM(N54:AE54)</f>
        <v>-949.995714285714</v>
      </c>
      <c r="AG54" s="28" t="n">
        <f aca="false">SUM(H54:K54)+AF54+O54</f>
        <v>0.00428571428574287</v>
      </c>
    </row>
    <row r="55" s="29" customFormat="true" ht="23.25" hidden="false" customHeight="true" outlineLevel="0" collapsed="false">
      <c r="A55" s="18" t="n">
        <v>43600</v>
      </c>
      <c r="B55" s="19"/>
      <c r="C55" s="20" t="s">
        <v>37</v>
      </c>
      <c r="D55" s="20" t="s">
        <v>38</v>
      </c>
      <c r="E55" s="20" t="s">
        <v>39</v>
      </c>
      <c r="F55" s="21" t="n">
        <v>35514</v>
      </c>
      <c r="G55" s="44" t="s">
        <v>577</v>
      </c>
      <c r="H55" s="23"/>
      <c r="I55" s="23"/>
      <c r="J55" s="23"/>
      <c r="K55" s="23" t="n">
        <v>206.25</v>
      </c>
      <c r="L55" s="24"/>
      <c r="M55" s="25" t="n">
        <f aca="false">SUM(H55:J55,K55/1.12)</f>
        <v>184.151785714286</v>
      </c>
      <c r="N55" s="25" t="n">
        <f aca="false">K55/1.12*0.12</f>
        <v>22.0982142857143</v>
      </c>
      <c r="O55" s="25" t="n">
        <f aca="false">-SUM(I55:J55,K55/1.12)*L55</f>
        <v>-0</v>
      </c>
      <c r="P55" s="25"/>
      <c r="Q55" s="26" t="n">
        <v>184.15</v>
      </c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 t="n">
        <f aca="false">-SUM(N55:AE55)</f>
        <v>-206.248214285714</v>
      </c>
      <c r="AG55" s="28" t="n">
        <f aca="false">SUM(H55:K55)+AF55+O55</f>
        <v>0.00178571428571672</v>
      </c>
    </row>
    <row r="56" s="29" customFormat="true" ht="23.25" hidden="false" customHeight="true" outlineLevel="0" collapsed="false">
      <c r="A56" s="18" t="n">
        <v>43600</v>
      </c>
      <c r="B56" s="19"/>
      <c r="C56" s="20" t="s">
        <v>578</v>
      </c>
      <c r="D56" s="20" t="s">
        <v>579</v>
      </c>
      <c r="E56" s="20" t="s">
        <v>47</v>
      </c>
      <c r="F56" s="21" t="n">
        <v>9950</v>
      </c>
      <c r="G56" s="44" t="s">
        <v>580</v>
      </c>
      <c r="H56" s="23"/>
      <c r="I56" s="23"/>
      <c r="J56" s="23"/>
      <c r="K56" s="23" t="n">
        <v>125</v>
      </c>
      <c r="L56" s="24"/>
      <c r="M56" s="25" t="n">
        <f aca="false">SUM(H56:J56,K56/1.12)</f>
        <v>111.607142857143</v>
      </c>
      <c r="N56" s="25" t="n">
        <f aca="false">K56/1.12*0.12</f>
        <v>13.3928571428571</v>
      </c>
      <c r="O56" s="25" t="n">
        <f aca="false">-SUM(I56:J56,K56/1.12)*L56</f>
        <v>-0</v>
      </c>
      <c r="P56" s="25"/>
      <c r="Q56" s="26"/>
      <c r="R56" s="26"/>
      <c r="S56" s="27"/>
      <c r="T56" s="27"/>
      <c r="U56" s="27"/>
      <c r="V56" s="27"/>
      <c r="W56" s="27"/>
      <c r="X56" s="26"/>
      <c r="Y56" s="26"/>
      <c r="Z56" s="26"/>
      <c r="AA56" s="26" t="n">
        <v>111.61</v>
      </c>
      <c r="AB56" s="27"/>
      <c r="AC56" s="27"/>
      <c r="AD56" s="26"/>
      <c r="AE56" s="26"/>
      <c r="AF56" s="25" t="n">
        <f aca="false">-SUM(N56:AE56)</f>
        <v>-125.002857142857</v>
      </c>
      <c r="AG56" s="28" t="n">
        <f aca="false">SUM(H56:K56)+AF56+O56</f>
        <v>-0.00285714285713823</v>
      </c>
    </row>
    <row r="57" s="29" customFormat="true" ht="23.25" hidden="false" customHeight="true" outlineLevel="0" collapsed="false">
      <c r="A57" s="18" t="n">
        <v>43600</v>
      </c>
      <c r="B57" s="19"/>
      <c r="C57" s="20" t="s">
        <v>157</v>
      </c>
      <c r="D57" s="20"/>
      <c r="E57" s="20"/>
      <c r="F57" s="21"/>
      <c r="G57" s="44" t="s">
        <v>581</v>
      </c>
      <c r="H57" s="23" t="n">
        <v>108</v>
      </c>
      <c r="I57" s="23"/>
      <c r="J57" s="23"/>
      <c r="K57" s="23"/>
      <c r="L57" s="24"/>
      <c r="M57" s="25" t="n">
        <f aca="false">SUM(H57:J57,K57/1.12)</f>
        <v>108</v>
      </c>
      <c r="N57" s="25" t="n">
        <f aca="false">K57/1.12*0.12</f>
        <v>0</v>
      </c>
      <c r="O57" s="25" t="n">
        <f aca="false">-SUM(I57:J57,K57/1.12)*L57</f>
        <v>-0</v>
      </c>
      <c r="P57" s="25"/>
      <c r="Q57" s="26"/>
      <c r="R57" s="26"/>
      <c r="S57" s="27"/>
      <c r="T57" s="27"/>
      <c r="U57" s="27"/>
      <c r="V57" s="27"/>
      <c r="W57" s="27"/>
      <c r="X57" s="26"/>
      <c r="Y57" s="26"/>
      <c r="Z57" s="26"/>
      <c r="AA57" s="26" t="n">
        <v>108</v>
      </c>
      <c r="AB57" s="27"/>
      <c r="AC57" s="27"/>
      <c r="AD57" s="26"/>
      <c r="AE57" s="26"/>
      <c r="AF57" s="25" t="n">
        <f aca="false">-SUM(N57:AE57)</f>
        <v>-108</v>
      </c>
      <c r="AG57" s="28" t="n">
        <f aca="false">SUM(H57:K57)+AF57+O57</f>
        <v>0</v>
      </c>
    </row>
    <row r="58" s="29" customFormat="true" ht="23.25" hidden="false" customHeight="true" outlineLevel="0" collapsed="false">
      <c r="A58" s="18" t="n">
        <v>43600</v>
      </c>
      <c r="B58" s="19"/>
      <c r="C58" s="20" t="s">
        <v>37</v>
      </c>
      <c r="D58" s="20" t="s">
        <v>38</v>
      </c>
      <c r="E58" s="20" t="s">
        <v>39</v>
      </c>
      <c r="F58" s="21" t="n">
        <v>35509</v>
      </c>
      <c r="G58" s="44" t="s">
        <v>298</v>
      </c>
      <c r="H58" s="23"/>
      <c r="I58" s="23"/>
      <c r="J58" s="23"/>
      <c r="K58" s="23" t="n">
        <v>160</v>
      </c>
      <c r="L58" s="24"/>
      <c r="M58" s="25" t="n">
        <f aca="false">SUM(H58:J58,K58/1.12)</f>
        <v>142.857142857143</v>
      </c>
      <c r="N58" s="25" t="n">
        <f aca="false">K58/1.12*0.12</f>
        <v>17.1428571428571</v>
      </c>
      <c r="O58" s="25" t="n">
        <f aca="false">-SUM(I58:J58,K58/1.12)*L58</f>
        <v>-0</v>
      </c>
      <c r="P58" s="25" t="n">
        <v>142.86</v>
      </c>
      <c r="Q58" s="26"/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/>
      <c r="AE58" s="26"/>
      <c r="AF58" s="25" t="n">
        <f aca="false">-SUM(N58:AE58)</f>
        <v>-160.002857142857</v>
      </c>
      <c r="AG58" s="28" t="n">
        <f aca="false">SUM(H58:K58)+AF58+O58</f>
        <v>-0.00285714285715244</v>
      </c>
    </row>
    <row r="59" s="29" customFormat="true" ht="23.25" hidden="false" customHeight="true" outlineLevel="0" collapsed="false">
      <c r="A59" s="18" t="n">
        <v>43600</v>
      </c>
      <c r="B59" s="19"/>
      <c r="C59" s="20" t="s">
        <v>45</v>
      </c>
      <c r="D59" s="20" t="s">
        <v>46</v>
      </c>
      <c r="E59" s="20" t="s">
        <v>47</v>
      </c>
      <c r="F59" s="21" t="n">
        <v>170314</v>
      </c>
      <c r="G59" s="44" t="s">
        <v>582</v>
      </c>
      <c r="H59" s="23"/>
      <c r="I59" s="23"/>
      <c r="J59" s="23"/>
      <c r="K59" s="23" t="n">
        <f aca="false">1681.96+201.84</f>
        <v>1883.8</v>
      </c>
      <c r="L59" s="24"/>
      <c r="M59" s="25" t="n">
        <f aca="false">SUM(H59:J59,K59/1.12)</f>
        <v>1681.96428571429</v>
      </c>
      <c r="N59" s="25" t="n">
        <f aca="false">K59/1.12*0.12</f>
        <v>201.835714285714</v>
      </c>
      <c r="O59" s="25" t="n">
        <f aca="false">-SUM(I59:J59,K59/1.12)*L59</f>
        <v>-0</v>
      </c>
      <c r="P59" s="25" t="n">
        <v>1681.96</v>
      </c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/>
      <c r="AB59" s="27"/>
      <c r="AC59" s="27"/>
      <c r="AD59" s="26"/>
      <c r="AE59" s="26"/>
      <c r="AF59" s="25" t="n">
        <f aca="false">-SUM(N59:AE59)</f>
        <v>-1883.79571428571</v>
      </c>
      <c r="AG59" s="28" t="n">
        <f aca="false">SUM(H59:K59)+AF59+O59</f>
        <v>0.00428571428574287</v>
      </c>
    </row>
    <row r="60" s="29" customFormat="true" ht="23.25" hidden="false" customHeight="true" outlineLevel="0" collapsed="false">
      <c r="A60" s="18" t="n">
        <v>43600</v>
      </c>
      <c r="B60" s="19"/>
      <c r="C60" s="20" t="s">
        <v>45</v>
      </c>
      <c r="D60" s="20" t="s">
        <v>46</v>
      </c>
      <c r="E60" s="20" t="s">
        <v>47</v>
      </c>
      <c r="F60" s="21" t="n">
        <v>170314</v>
      </c>
      <c r="G60" s="44" t="s">
        <v>583</v>
      </c>
      <c r="H60" s="23"/>
      <c r="I60" s="23"/>
      <c r="J60" s="23" t="n">
        <v>504.5</v>
      </c>
      <c r="K60" s="23"/>
      <c r="L60" s="24"/>
      <c r="M60" s="25" t="n">
        <f aca="false">SUM(H60:J60,K60/1.12)</f>
        <v>504.5</v>
      </c>
      <c r="N60" s="25" t="n">
        <f aca="false">K60/1.12*0.12</f>
        <v>0</v>
      </c>
      <c r="O60" s="25" t="n">
        <f aca="false">-SUM(I60:J60,K60/1.12)*L60</f>
        <v>-0</v>
      </c>
      <c r="P60" s="25" t="n">
        <v>504.5</v>
      </c>
      <c r="Q60" s="26"/>
      <c r="R60" s="26"/>
      <c r="S60" s="27"/>
      <c r="T60" s="27"/>
      <c r="U60" s="27"/>
      <c r="V60" s="27"/>
      <c r="W60" s="27"/>
      <c r="X60" s="26"/>
      <c r="Y60" s="26"/>
      <c r="Z60" s="26"/>
      <c r="AA60" s="26"/>
      <c r="AB60" s="27"/>
      <c r="AC60" s="27"/>
      <c r="AD60" s="26"/>
      <c r="AE60" s="26"/>
      <c r="AF60" s="25" t="n">
        <f aca="false">-SUM(N60:AE60)</f>
        <v>-504.5</v>
      </c>
      <c r="AG60" s="28" t="n">
        <f aca="false">SUM(H60:K60)+AF60+O60</f>
        <v>0</v>
      </c>
    </row>
    <row r="61" s="41" customFormat="true" ht="23.25" hidden="false" customHeight="true" outlineLevel="0" collapsed="false">
      <c r="A61" s="30" t="n">
        <v>43601</v>
      </c>
      <c r="B61" s="31"/>
      <c r="C61" s="32" t="s">
        <v>41</v>
      </c>
      <c r="D61" s="32" t="s">
        <v>42</v>
      </c>
      <c r="E61" s="32" t="s">
        <v>43</v>
      </c>
      <c r="F61" s="33" t="n">
        <v>66862</v>
      </c>
      <c r="G61" s="34" t="s">
        <v>44</v>
      </c>
      <c r="H61" s="35"/>
      <c r="I61" s="35"/>
      <c r="J61" s="35"/>
      <c r="K61" s="35" t="n">
        <v>180</v>
      </c>
      <c r="L61" s="36"/>
      <c r="M61" s="37" t="n">
        <f aca="false">SUM(H61:J61,K61/1.12)</f>
        <v>160.714285714286</v>
      </c>
      <c r="N61" s="37" t="n">
        <f aca="false">K61/1.12*0.12</f>
        <v>19.2857142857143</v>
      </c>
      <c r="O61" s="37" t="n">
        <f aca="false">-SUM(I61:J61,K61/1.12)*L61</f>
        <v>-0</v>
      </c>
      <c r="P61" s="37"/>
      <c r="Q61" s="38" t="n">
        <v>160.71</v>
      </c>
      <c r="R61" s="38"/>
      <c r="S61" s="39"/>
      <c r="T61" s="39"/>
      <c r="U61" s="39"/>
      <c r="V61" s="39"/>
      <c r="W61" s="39"/>
      <c r="X61" s="38"/>
      <c r="Y61" s="38"/>
      <c r="Z61" s="38"/>
      <c r="AA61" s="38"/>
      <c r="AB61" s="39"/>
      <c r="AC61" s="39"/>
      <c r="AD61" s="38"/>
      <c r="AE61" s="38"/>
      <c r="AF61" s="37" t="n">
        <f aca="false">-SUM(N61:AE61)</f>
        <v>-179.995714285714</v>
      </c>
      <c r="AG61" s="40" t="n">
        <f aca="false">SUM(H61:K61)+AF61+O61</f>
        <v>0.00428571428571445</v>
      </c>
    </row>
    <row r="62" s="29" customFormat="true" ht="23.25" hidden="false" customHeight="true" outlineLevel="0" collapsed="false">
      <c r="A62" s="18" t="n">
        <v>43601</v>
      </c>
      <c r="B62" s="19"/>
      <c r="C62" s="20" t="s">
        <v>62</v>
      </c>
      <c r="D62" s="20"/>
      <c r="E62" s="20"/>
      <c r="F62" s="21"/>
      <c r="G62" s="44" t="s">
        <v>584</v>
      </c>
      <c r="H62" s="23" t="n">
        <v>50</v>
      </c>
      <c r="I62" s="23"/>
      <c r="J62" s="23"/>
      <c r="K62" s="23"/>
      <c r="L62" s="24"/>
      <c r="M62" s="25" t="n">
        <f aca="false">SUM(H62:J62,K62/1.12)</f>
        <v>50</v>
      </c>
      <c r="N62" s="25" t="n">
        <f aca="false">K62/1.12*0.12</f>
        <v>0</v>
      </c>
      <c r="O62" s="25" t="n">
        <f aca="false">-SUM(I62:J62,K62/1.12)*L62</f>
        <v>-0</v>
      </c>
      <c r="P62" s="25"/>
      <c r="Q62" s="26"/>
      <c r="R62" s="26"/>
      <c r="S62" s="27"/>
      <c r="T62" s="27"/>
      <c r="U62" s="27"/>
      <c r="V62" s="27"/>
      <c r="W62" s="27"/>
      <c r="X62" s="26"/>
      <c r="Y62" s="26"/>
      <c r="Z62" s="26"/>
      <c r="AA62" s="26" t="n">
        <v>50</v>
      </c>
      <c r="AB62" s="27"/>
      <c r="AC62" s="27"/>
      <c r="AD62" s="26"/>
      <c r="AE62" s="26"/>
      <c r="AF62" s="25" t="n">
        <f aca="false">-SUM(N62:AE62)</f>
        <v>-50</v>
      </c>
      <c r="AG62" s="28" t="n">
        <f aca="false">SUM(H62:K62)+AF62+O62</f>
        <v>0</v>
      </c>
    </row>
    <row r="63" s="29" customFormat="true" ht="23.25" hidden="false" customHeight="true" outlineLevel="0" collapsed="false">
      <c r="A63" s="18" t="n">
        <v>43601</v>
      </c>
      <c r="B63" s="19"/>
      <c r="C63" s="20" t="s">
        <v>37</v>
      </c>
      <c r="D63" s="20" t="s">
        <v>38</v>
      </c>
      <c r="E63" s="20" t="s">
        <v>39</v>
      </c>
      <c r="F63" s="21" t="n">
        <v>35532</v>
      </c>
      <c r="G63" s="44" t="s">
        <v>360</v>
      </c>
      <c r="H63" s="23"/>
      <c r="I63" s="23"/>
      <c r="J63" s="23"/>
      <c r="K63" s="23" t="n">
        <v>246</v>
      </c>
      <c r="L63" s="24"/>
      <c r="M63" s="25" t="n">
        <f aca="false">SUM(H63:J63,K63/1.12)</f>
        <v>219.642857142857</v>
      </c>
      <c r="N63" s="25" t="n">
        <f aca="false">K63/1.12*0.12</f>
        <v>26.3571428571429</v>
      </c>
      <c r="O63" s="25" t="n">
        <f aca="false">-SUM(I63:J63,K63/1.12)*L63</f>
        <v>-0</v>
      </c>
      <c r="P63" s="25" t="n">
        <v>219.64</v>
      </c>
      <c r="Q63" s="26"/>
      <c r="R63" s="26"/>
      <c r="S63" s="27"/>
      <c r="T63" s="27"/>
      <c r="U63" s="27"/>
      <c r="V63" s="27"/>
      <c r="W63" s="27"/>
      <c r="X63" s="26"/>
      <c r="Y63" s="26"/>
      <c r="Z63" s="26"/>
      <c r="AA63" s="26"/>
      <c r="AB63" s="27"/>
      <c r="AC63" s="27"/>
      <c r="AD63" s="26"/>
      <c r="AE63" s="26"/>
      <c r="AF63" s="25" t="n">
        <f aca="false">-SUM(N63:AE63)</f>
        <v>-245.997142857143</v>
      </c>
      <c r="AG63" s="28" t="n">
        <f aca="false">SUM(H63:K63)+AF63+O63</f>
        <v>0.00285714285715244</v>
      </c>
    </row>
    <row r="64" s="29" customFormat="true" ht="23.25" hidden="false" customHeight="true" outlineLevel="0" collapsed="false">
      <c r="A64" s="18" t="n">
        <v>43601</v>
      </c>
      <c r="B64" s="19"/>
      <c r="C64" s="20" t="s">
        <v>574</v>
      </c>
      <c r="D64" s="20"/>
      <c r="E64" s="20"/>
      <c r="F64" s="21"/>
      <c r="G64" s="44" t="s">
        <v>585</v>
      </c>
      <c r="H64" s="23"/>
      <c r="I64" s="23"/>
      <c r="J64" s="23" t="n">
        <v>48</v>
      </c>
      <c r="K64" s="23"/>
      <c r="L64" s="24"/>
      <c r="M64" s="25" t="n">
        <f aca="false">SUM(H64:J64,K64/1.12)</f>
        <v>48</v>
      </c>
      <c r="N64" s="25" t="n">
        <f aca="false">K64/1.12*0.12</f>
        <v>0</v>
      </c>
      <c r="O64" s="25" t="n">
        <f aca="false">-SUM(I64:J64,K64/1.12)*L64</f>
        <v>-0</v>
      </c>
      <c r="P64" s="25" t="n">
        <v>48</v>
      </c>
      <c r="Q64" s="26"/>
      <c r="R64" s="26"/>
      <c r="S64" s="27"/>
      <c r="T64" s="27"/>
      <c r="U64" s="27"/>
      <c r="V64" s="27"/>
      <c r="W64" s="27"/>
      <c r="X64" s="26"/>
      <c r="Y64" s="26"/>
      <c r="Z64" s="26"/>
      <c r="AA64" s="26"/>
      <c r="AB64" s="27"/>
      <c r="AC64" s="27"/>
      <c r="AD64" s="26"/>
      <c r="AE64" s="26"/>
      <c r="AF64" s="25" t="n">
        <f aca="false">-SUM(N64:AE64)</f>
        <v>-48</v>
      </c>
      <c r="AG64" s="28" t="n">
        <f aca="false">SUM(H64:K64)+AF64+O64</f>
        <v>0</v>
      </c>
    </row>
    <row r="65" s="29" customFormat="true" ht="23.25" hidden="false" customHeight="true" outlineLevel="0" collapsed="false">
      <c r="A65" s="18" t="n">
        <v>43601</v>
      </c>
      <c r="B65" s="19"/>
      <c r="C65" s="20" t="s">
        <v>45</v>
      </c>
      <c r="D65" s="20" t="s">
        <v>46</v>
      </c>
      <c r="E65" s="20" t="s">
        <v>47</v>
      </c>
      <c r="F65" s="21" t="n">
        <v>145265</v>
      </c>
      <c r="G65" s="44" t="s">
        <v>156</v>
      </c>
      <c r="H65" s="23"/>
      <c r="I65" s="23"/>
      <c r="J65" s="23"/>
      <c r="K65" s="23" t="n">
        <v>880</v>
      </c>
      <c r="L65" s="24"/>
      <c r="M65" s="25" t="n">
        <f aca="false">SUM(H65:J65,K65/1.12)</f>
        <v>785.714285714286</v>
      </c>
      <c r="N65" s="25" t="n">
        <f aca="false">K65/1.12*0.12</f>
        <v>94.2857142857143</v>
      </c>
      <c r="O65" s="25" t="n">
        <f aca="false">-SUM(I65:J65,K65/1.12)*L65</f>
        <v>-0</v>
      </c>
      <c r="P65" s="25" t="n">
        <v>785.71</v>
      </c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/>
      <c r="AB65" s="27"/>
      <c r="AC65" s="27"/>
      <c r="AD65" s="26"/>
      <c r="AE65" s="26"/>
      <c r="AF65" s="25" t="n">
        <f aca="false">-SUM(N65:AE65)</f>
        <v>-879.995714285714</v>
      </c>
      <c r="AG65" s="28" t="n">
        <f aca="false">SUM(H65:K65)+AF65+O65</f>
        <v>0.00428571428574287</v>
      </c>
    </row>
    <row r="66" s="29" customFormat="true" ht="23.25" hidden="false" customHeight="true" outlineLevel="0" collapsed="false">
      <c r="A66" s="18" t="n">
        <v>43601</v>
      </c>
      <c r="B66" s="19"/>
      <c r="C66" s="20" t="s">
        <v>45</v>
      </c>
      <c r="D66" s="20" t="s">
        <v>46</v>
      </c>
      <c r="E66" s="20" t="s">
        <v>47</v>
      </c>
      <c r="F66" s="21" t="n">
        <v>145265</v>
      </c>
      <c r="G66" s="44" t="s">
        <v>427</v>
      </c>
      <c r="H66" s="23"/>
      <c r="I66" s="23"/>
      <c r="J66" s="23" t="n">
        <v>95.2</v>
      </c>
      <c r="K66" s="23"/>
      <c r="L66" s="24"/>
      <c r="M66" s="25" t="n">
        <f aca="false">SUM(H66:J66,K66/1.12)</f>
        <v>95.2</v>
      </c>
      <c r="N66" s="25" t="n">
        <f aca="false">K66/1.12*0.12</f>
        <v>0</v>
      </c>
      <c r="O66" s="25" t="n">
        <f aca="false">-SUM(I66:J66,K66/1.12)*L66</f>
        <v>-0</v>
      </c>
      <c r="P66" s="25" t="n">
        <v>95.2</v>
      </c>
      <c r="Q66" s="26"/>
      <c r="R66" s="26"/>
      <c r="S66" s="27"/>
      <c r="T66" s="27"/>
      <c r="U66" s="27"/>
      <c r="V66" s="27"/>
      <c r="W66" s="27"/>
      <c r="X66" s="26"/>
      <c r="Y66" s="26"/>
      <c r="Z66" s="26"/>
      <c r="AA66" s="26"/>
      <c r="AB66" s="27"/>
      <c r="AC66" s="27"/>
      <c r="AD66" s="26"/>
      <c r="AE66" s="26"/>
      <c r="AF66" s="25" t="n">
        <f aca="false">-SUM(N66:AE66)</f>
        <v>-95.2</v>
      </c>
      <c r="AG66" s="28" t="n">
        <f aca="false">SUM(H66:K66)+AF66+O66</f>
        <v>0</v>
      </c>
    </row>
    <row r="67" s="29" customFormat="true" ht="23.25" hidden="false" customHeight="true" outlineLevel="0" collapsed="false">
      <c r="A67" s="18" t="n">
        <v>43601</v>
      </c>
      <c r="B67" s="19"/>
      <c r="C67" s="20" t="s">
        <v>278</v>
      </c>
      <c r="D67" s="20"/>
      <c r="E67" s="20"/>
      <c r="F67" s="21"/>
      <c r="G67" s="44" t="s">
        <v>177</v>
      </c>
      <c r="H67" s="23" t="n">
        <v>537</v>
      </c>
      <c r="I67" s="23"/>
      <c r="J67" s="23"/>
      <c r="K67" s="23"/>
      <c r="L67" s="24"/>
      <c r="M67" s="25" t="n">
        <f aca="false">SUM(H67:J67,K67/1.12)</f>
        <v>537</v>
      </c>
      <c r="N67" s="25" t="n">
        <f aca="false">K67/1.12*0.12</f>
        <v>0</v>
      </c>
      <c r="O67" s="25" t="n">
        <f aca="false">-SUM(I67:J67,K67/1.12)*L67</f>
        <v>-0</v>
      </c>
      <c r="P67" s="25"/>
      <c r="Q67" s="26"/>
      <c r="R67" s="26"/>
      <c r="S67" s="27"/>
      <c r="T67" s="27"/>
      <c r="U67" s="27"/>
      <c r="V67" s="27"/>
      <c r="W67" s="27"/>
      <c r="X67" s="26"/>
      <c r="Y67" s="26"/>
      <c r="Z67" s="26"/>
      <c r="AA67" s="26"/>
      <c r="AB67" s="27" t="n">
        <v>537</v>
      </c>
      <c r="AC67" s="27"/>
      <c r="AD67" s="26"/>
      <c r="AE67" s="26"/>
      <c r="AF67" s="25" t="n">
        <f aca="false">-SUM(N67:AE67)</f>
        <v>-537</v>
      </c>
      <c r="AG67" s="28" t="n">
        <f aca="false">SUM(H67:K67)+AF67+O67</f>
        <v>0</v>
      </c>
    </row>
    <row r="68" s="29" customFormat="true" ht="23.25" hidden="false" customHeight="true" outlineLevel="0" collapsed="false">
      <c r="A68" s="18" t="n">
        <v>43601</v>
      </c>
      <c r="B68" s="19"/>
      <c r="C68" s="20" t="s">
        <v>348</v>
      </c>
      <c r="D68" s="20"/>
      <c r="E68" s="20"/>
      <c r="F68" s="21"/>
      <c r="G68" s="44" t="s">
        <v>125</v>
      </c>
      <c r="H68" s="23" t="n">
        <v>537</v>
      </c>
      <c r="I68" s="23"/>
      <c r="J68" s="23"/>
      <c r="K68" s="23"/>
      <c r="L68" s="24"/>
      <c r="M68" s="25" t="n">
        <f aca="false">SUM(H68:J68,K68/1.12)</f>
        <v>537</v>
      </c>
      <c r="N68" s="25" t="n">
        <f aca="false">K68/1.12*0.12</f>
        <v>0</v>
      </c>
      <c r="O68" s="25" t="n">
        <f aca="false">-SUM(I68:J68,K68/1.12)*L68</f>
        <v>-0</v>
      </c>
      <c r="P68" s="25"/>
      <c r="Q68" s="26"/>
      <c r="R68" s="26"/>
      <c r="S68" s="27"/>
      <c r="T68" s="27"/>
      <c r="U68" s="27"/>
      <c r="V68" s="27"/>
      <c r="W68" s="27"/>
      <c r="X68" s="26"/>
      <c r="Y68" s="26"/>
      <c r="Z68" s="26"/>
      <c r="AA68" s="26"/>
      <c r="AB68" s="27" t="n">
        <v>537</v>
      </c>
      <c r="AC68" s="27"/>
      <c r="AD68" s="26"/>
      <c r="AE68" s="26"/>
      <c r="AF68" s="25" t="n">
        <f aca="false">-SUM(N68:AE68)</f>
        <v>-537</v>
      </c>
      <c r="AG68" s="28" t="n">
        <f aca="false">SUM(H68:K68)+AF68+O68</f>
        <v>0</v>
      </c>
    </row>
    <row r="69" s="29" customFormat="true" ht="23.25" hidden="false" customHeight="true" outlineLevel="0" collapsed="false">
      <c r="A69" s="18" t="n">
        <v>43602</v>
      </c>
      <c r="B69" s="19"/>
      <c r="C69" s="20" t="s">
        <v>45</v>
      </c>
      <c r="D69" s="20" t="s">
        <v>46</v>
      </c>
      <c r="E69" s="20" t="s">
        <v>47</v>
      </c>
      <c r="F69" s="21" t="n">
        <v>154205</v>
      </c>
      <c r="G69" s="44" t="s">
        <v>586</v>
      </c>
      <c r="H69" s="23"/>
      <c r="I69" s="23"/>
      <c r="J69" s="23" t="n">
        <v>431.7</v>
      </c>
      <c r="K69" s="23"/>
      <c r="L69" s="24"/>
      <c r="M69" s="25" t="n">
        <f aca="false">SUM(H69:J69,K69/1.12)</f>
        <v>431.7</v>
      </c>
      <c r="N69" s="25" t="n">
        <f aca="false">K69/1.12*0.12</f>
        <v>0</v>
      </c>
      <c r="O69" s="25" t="n">
        <f aca="false">-SUM(I69:J69,K69/1.12)*L69</f>
        <v>-0</v>
      </c>
      <c r="P69" s="25" t="n">
        <v>431.7</v>
      </c>
      <c r="Q69" s="26"/>
      <c r="R69" s="26"/>
      <c r="S69" s="27"/>
      <c r="T69" s="27"/>
      <c r="U69" s="27"/>
      <c r="V69" s="27"/>
      <c r="W69" s="27"/>
      <c r="X69" s="26"/>
      <c r="Y69" s="26"/>
      <c r="Z69" s="26"/>
      <c r="AA69" s="26"/>
      <c r="AB69" s="27"/>
      <c r="AC69" s="27"/>
      <c r="AD69" s="26"/>
      <c r="AE69" s="26"/>
      <c r="AF69" s="25" t="n">
        <f aca="false">-SUM(N69:AE69)</f>
        <v>-431.7</v>
      </c>
      <c r="AG69" s="28" t="n">
        <f aca="false">SUM(H69:K69)+AF69+O69</f>
        <v>0</v>
      </c>
    </row>
    <row r="70" s="29" customFormat="true" ht="23.25" hidden="false" customHeight="true" outlineLevel="0" collapsed="false">
      <c r="A70" s="18" t="n">
        <v>43602</v>
      </c>
      <c r="B70" s="19"/>
      <c r="C70" s="20" t="s">
        <v>41</v>
      </c>
      <c r="D70" s="20" t="s">
        <v>42</v>
      </c>
      <c r="E70" s="20" t="s">
        <v>43</v>
      </c>
      <c r="F70" s="21" t="n">
        <v>71056</v>
      </c>
      <c r="G70" s="44" t="s">
        <v>44</v>
      </c>
      <c r="H70" s="23"/>
      <c r="I70" s="23"/>
      <c r="J70" s="23"/>
      <c r="K70" s="23" t="n">
        <v>180</v>
      </c>
      <c r="L70" s="24"/>
      <c r="M70" s="25" t="n">
        <f aca="false">SUM(H70:J70,K70/1.12)</f>
        <v>160.714285714286</v>
      </c>
      <c r="N70" s="25" t="n">
        <f aca="false">K70/1.12*0.12</f>
        <v>19.2857142857143</v>
      </c>
      <c r="O70" s="25" t="n">
        <f aca="false">-SUM(I70:J70,K70/1.12)*L70</f>
        <v>-0</v>
      </c>
      <c r="P70" s="25"/>
      <c r="Q70" s="26" t="n">
        <v>160.71</v>
      </c>
      <c r="R70" s="26"/>
      <c r="S70" s="27"/>
      <c r="T70" s="27"/>
      <c r="U70" s="27"/>
      <c r="V70" s="27"/>
      <c r="W70" s="27"/>
      <c r="X70" s="26"/>
      <c r="Y70" s="26"/>
      <c r="Z70" s="26"/>
      <c r="AA70" s="26"/>
      <c r="AB70" s="27"/>
      <c r="AC70" s="27"/>
      <c r="AD70" s="26"/>
      <c r="AE70" s="26"/>
      <c r="AF70" s="25" t="n">
        <f aca="false">-SUM(N70:AE70)</f>
        <v>-179.995714285714</v>
      </c>
      <c r="AG70" s="28" t="n">
        <f aca="false">SUM(H70:K70)+AF70+O70</f>
        <v>0.00428571428571445</v>
      </c>
    </row>
    <row r="71" s="29" customFormat="true" ht="23.25" hidden="false" customHeight="true" outlineLevel="0" collapsed="false">
      <c r="A71" s="18" t="n">
        <v>43602</v>
      </c>
      <c r="B71" s="19"/>
      <c r="C71" s="20" t="s">
        <v>587</v>
      </c>
      <c r="D71" s="20"/>
      <c r="E71" s="20" t="s">
        <v>588</v>
      </c>
      <c r="F71" s="21" t="n">
        <v>5020</v>
      </c>
      <c r="G71" s="44" t="s">
        <v>589</v>
      </c>
      <c r="H71" s="23"/>
      <c r="I71" s="23"/>
      <c r="J71" s="23"/>
      <c r="K71" s="23" t="n">
        <v>2000</v>
      </c>
      <c r="L71" s="24" t="n">
        <v>0.02</v>
      </c>
      <c r="M71" s="25" t="n">
        <f aca="false">SUM(H71:J71,K71/1.12)</f>
        <v>1785.71428571429</v>
      </c>
      <c r="N71" s="25" t="n">
        <f aca="false">K71/1.12*0.12</f>
        <v>214.285714285714</v>
      </c>
      <c r="O71" s="25" t="n">
        <f aca="false">-SUM(I71:J71,K71/1.12)*L71</f>
        <v>-35.7142857142857</v>
      </c>
      <c r="P71" s="25"/>
      <c r="Q71" s="26"/>
      <c r="R71" s="26"/>
      <c r="S71" s="27"/>
      <c r="T71" s="27"/>
      <c r="U71" s="27"/>
      <c r="V71" s="27"/>
      <c r="W71" s="27"/>
      <c r="X71" s="26"/>
      <c r="Y71" s="26" t="n">
        <v>1785.71</v>
      </c>
      <c r="Z71" s="26"/>
      <c r="AA71" s="26"/>
      <c r="AB71" s="27"/>
      <c r="AC71" s="27"/>
      <c r="AD71" s="26"/>
      <c r="AE71" s="26"/>
      <c r="AF71" s="25" t="n">
        <f aca="false">-SUM(N71:AE71)</f>
        <v>-1964.28142857143</v>
      </c>
      <c r="AG71" s="28" t="n">
        <f aca="false">SUM(H71:K71)+AF71+O71</f>
        <v>0.00428571428580682</v>
      </c>
    </row>
    <row r="72" s="29" customFormat="true" ht="23.25" hidden="false" customHeight="true" outlineLevel="0" collapsed="false">
      <c r="A72" s="18" t="n">
        <v>43602</v>
      </c>
      <c r="B72" s="19"/>
      <c r="C72" s="20" t="s">
        <v>278</v>
      </c>
      <c r="D72" s="20"/>
      <c r="E72" s="20"/>
      <c r="F72" s="21"/>
      <c r="G72" s="44" t="s">
        <v>177</v>
      </c>
      <c r="H72" s="23" t="n">
        <v>537</v>
      </c>
      <c r="I72" s="23"/>
      <c r="J72" s="23"/>
      <c r="K72" s="23"/>
      <c r="L72" s="24"/>
      <c r="M72" s="25" t="n">
        <f aca="false">SUM(H72:J72,K72/1.12)</f>
        <v>537</v>
      </c>
      <c r="N72" s="25" t="n">
        <f aca="false">K72/1.12*0.12</f>
        <v>0</v>
      </c>
      <c r="O72" s="25" t="n">
        <f aca="false">-SUM(I72:J72,K72/1.12)*L72</f>
        <v>-0</v>
      </c>
      <c r="P72" s="25"/>
      <c r="Q72" s="26"/>
      <c r="R72" s="26"/>
      <c r="S72" s="27"/>
      <c r="T72" s="27"/>
      <c r="U72" s="27"/>
      <c r="V72" s="27"/>
      <c r="W72" s="27"/>
      <c r="X72" s="26"/>
      <c r="Y72" s="26"/>
      <c r="Z72" s="26"/>
      <c r="AA72" s="26"/>
      <c r="AB72" s="27" t="n">
        <v>537</v>
      </c>
      <c r="AC72" s="27"/>
      <c r="AD72" s="26"/>
      <c r="AE72" s="26"/>
      <c r="AF72" s="25" t="n">
        <f aca="false">-SUM(N72:AE72)</f>
        <v>-537</v>
      </c>
      <c r="AG72" s="28" t="n">
        <f aca="false">SUM(H72:K72)+AF72+O72</f>
        <v>0</v>
      </c>
    </row>
    <row r="73" s="29" customFormat="true" ht="23.25" hidden="false" customHeight="true" outlineLevel="0" collapsed="false">
      <c r="A73" s="18" t="n">
        <v>43602</v>
      </c>
      <c r="B73" s="19"/>
      <c r="C73" s="20" t="s">
        <v>348</v>
      </c>
      <c r="D73" s="20"/>
      <c r="E73" s="20"/>
      <c r="F73" s="21"/>
      <c r="G73" s="44" t="s">
        <v>125</v>
      </c>
      <c r="H73" s="23" t="n">
        <v>537</v>
      </c>
      <c r="I73" s="23"/>
      <c r="J73" s="23"/>
      <c r="K73" s="23"/>
      <c r="L73" s="24"/>
      <c r="M73" s="25" t="n">
        <f aca="false">SUM(H73:J73,K73/1.12)</f>
        <v>537</v>
      </c>
      <c r="N73" s="25" t="n">
        <f aca="false">K73/1.12*0.12</f>
        <v>0</v>
      </c>
      <c r="O73" s="25" t="n">
        <f aca="false">-SUM(I73:J73,K73/1.12)*L73</f>
        <v>-0</v>
      </c>
      <c r="P73" s="25"/>
      <c r="Q73" s="26"/>
      <c r="R73" s="26"/>
      <c r="S73" s="27"/>
      <c r="T73" s="27"/>
      <c r="U73" s="27"/>
      <c r="V73" s="27"/>
      <c r="W73" s="27"/>
      <c r="X73" s="26"/>
      <c r="Y73" s="26"/>
      <c r="Z73" s="26"/>
      <c r="AA73" s="26"/>
      <c r="AB73" s="27" t="n">
        <v>537</v>
      </c>
      <c r="AC73" s="27"/>
      <c r="AD73" s="26"/>
      <c r="AE73" s="26"/>
      <c r="AF73" s="25" t="n">
        <f aca="false">-SUM(N73:AE73)</f>
        <v>-537</v>
      </c>
      <c r="AG73" s="28" t="n">
        <f aca="false">SUM(H73:K73)+AF73+O73</f>
        <v>0</v>
      </c>
    </row>
    <row r="74" s="29" customFormat="true" ht="23.25" hidden="false" customHeight="true" outlineLevel="0" collapsed="false">
      <c r="A74" s="18" t="n">
        <v>43603</v>
      </c>
      <c r="B74" s="19"/>
      <c r="C74" s="20" t="s">
        <v>322</v>
      </c>
      <c r="D74" s="20" t="s">
        <v>456</v>
      </c>
      <c r="E74" s="20" t="s">
        <v>39</v>
      </c>
      <c r="F74" s="21" t="n">
        <v>1492</v>
      </c>
      <c r="G74" s="44" t="s">
        <v>44</v>
      </c>
      <c r="H74" s="23"/>
      <c r="I74" s="23"/>
      <c r="J74" s="23"/>
      <c r="K74" s="23" t="n">
        <v>40</v>
      </c>
      <c r="L74" s="24"/>
      <c r="M74" s="25" t="n">
        <f aca="false">SUM(H74:J74,K74/1.12)</f>
        <v>35.7142857142857</v>
      </c>
      <c r="N74" s="25" t="n">
        <f aca="false">K74/1.12*0.12</f>
        <v>4.28571428571429</v>
      </c>
      <c r="O74" s="25" t="n">
        <f aca="false">-SUM(I74:J74,K74/1.12)*L74</f>
        <v>-0</v>
      </c>
      <c r="P74" s="25"/>
      <c r="Q74" s="26" t="n">
        <v>35.71</v>
      </c>
      <c r="R74" s="26"/>
      <c r="S74" s="27"/>
      <c r="T74" s="27"/>
      <c r="U74" s="27"/>
      <c r="V74" s="27"/>
      <c r="W74" s="27"/>
      <c r="X74" s="26"/>
      <c r="Y74" s="26"/>
      <c r="Z74" s="26"/>
      <c r="AA74" s="26"/>
      <c r="AB74" s="27"/>
      <c r="AC74" s="27"/>
      <c r="AD74" s="26"/>
      <c r="AE74" s="26"/>
      <c r="AF74" s="25" t="n">
        <f aca="false">-SUM(N74:AE74)</f>
        <v>-39.9957142857143</v>
      </c>
      <c r="AG74" s="28" t="n">
        <f aca="false">SUM(H74:K74)+AF74+O74</f>
        <v>0.00428571428571445</v>
      </c>
    </row>
    <row r="75" s="29" customFormat="true" ht="23.25" hidden="false" customHeight="true" outlineLevel="0" collapsed="false">
      <c r="A75" s="18" t="n">
        <v>43603</v>
      </c>
      <c r="B75" s="19"/>
      <c r="C75" s="20" t="s">
        <v>37</v>
      </c>
      <c r="D75" s="20" t="s">
        <v>38</v>
      </c>
      <c r="E75" s="20" t="s">
        <v>39</v>
      </c>
      <c r="F75" s="21" t="n">
        <v>35562</v>
      </c>
      <c r="G75" s="44" t="s">
        <v>568</v>
      </c>
      <c r="H75" s="23"/>
      <c r="I75" s="23"/>
      <c r="J75" s="23"/>
      <c r="K75" s="23" t="n">
        <v>155</v>
      </c>
      <c r="L75" s="24"/>
      <c r="M75" s="25" t="n">
        <f aca="false">SUM(H75:J75,K75/1.12)</f>
        <v>138.392857142857</v>
      </c>
      <c r="N75" s="25" t="n">
        <f aca="false">K75/1.12*0.12</f>
        <v>16.6071428571429</v>
      </c>
      <c r="O75" s="25" t="n">
        <f aca="false">-SUM(I75:J75,K75/1.12)*L75</f>
        <v>-0</v>
      </c>
      <c r="P75" s="25" t="n">
        <v>138.39</v>
      </c>
      <c r="Q75" s="26"/>
      <c r="R75" s="26"/>
      <c r="S75" s="27"/>
      <c r="T75" s="27"/>
      <c r="U75" s="27"/>
      <c r="V75" s="27"/>
      <c r="W75" s="27"/>
      <c r="X75" s="26"/>
      <c r="Y75" s="26"/>
      <c r="Z75" s="26"/>
      <c r="AA75" s="26"/>
      <c r="AB75" s="27"/>
      <c r="AC75" s="27"/>
      <c r="AD75" s="26"/>
      <c r="AE75" s="26"/>
      <c r="AF75" s="25" t="n">
        <f aca="false">-SUM(N75:AE75)</f>
        <v>-154.997142857143</v>
      </c>
      <c r="AG75" s="28" t="n">
        <f aca="false">SUM(H75:K75)+AF75+O75</f>
        <v>0.00285714285715244</v>
      </c>
    </row>
    <row r="76" s="29" customFormat="true" ht="23.25" hidden="false" customHeight="true" outlineLevel="0" collapsed="false">
      <c r="A76" s="18" t="n">
        <v>43603</v>
      </c>
      <c r="B76" s="19"/>
      <c r="C76" s="20" t="s">
        <v>58</v>
      </c>
      <c r="D76" s="20"/>
      <c r="E76" s="20"/>
      <c r="F76" s="21"/>
      <c r="G76" s="66" t="s">
        <v>590</v>
      </c>
      <c r="H76" s="23" t="n">
        <v>100</v>
      </c>
      <c r="I76" s="23"/>
      <c r="J76" s="23"/>
      <c r="K76" s="23"/>
      <c r="L76" s="24"/>
      <c r="M76" s="25" t="n">
        <f aca="false">SUM(H76:J76,K76/1.12)</f>
        <v>100</v>
      </c>
      <c r="N76" s="25" t="n">
        <f aca="false">K76/1.12*0.12</f>
        <v>0</v>
      </c>
      <c r="O76" s="25" t="n">
        <f aca="false">-SUM(I76:J76,K76/1.12)*L76</f>
        <v>-0</v>
      </c>
      <c r="P76" s="25"/>
      <c r="Q76" s="26"/>
      <c r="R76" s="26"/>
      <c r="S76" s="27"/>
      <c r="T76" s="27"/>
      <c r="U76" s="27"/>
      <c r="V76" s="27"/>
      <c r="W76" s="27"/>
      <c r="X76" s="26"/>
      <c r="Y76" s="26"/>
      <c r="Z76" s="26"/>
      <c r="AA76" s="26" t="n">
        <v>100</v>
      </c>
      <c r="AB76" s="27"/>
      <c r="AC76" s="27"/>
      <c r="AD76" s="26"/>
      <c r="AE76" s="26"/>
      <c r="AF76" s="25" t="n">
        <f aca="false">-SUM(N76:AE76)</f>
        <v>-100</v>
      </c>
      <c r="AG76" s="28" t="n">
        <f aca="false">SUM(H76:K76)+AF76+O76</f>
        <v>0</v>
      </c>
    </row>
    <row r="77" s="29" customFormat="true" ht="23.25" hidden="false" customHeight="true" outlineLevel="0" collapsed="false">
      <c r="A77" s="18" t="n">
        <v>43603</v>
      </c>
      <c r="B77" s="19"/>
      <c r="C77" s="20" t="s">
        <v>54</v>
      </c>
      <c r="D77" s="20" t="s">
        <v>55</v>
      </c>
      <c r="E77" s="20" t="s">
        <v>56</v>
      </c>
      <c r="F77" s="21" t="n">
        <v>3150</v>
      </c>
      <c r="G77" s="44" t="s">
        <v>591</v>
      </c>
      <c r="H77" s="23"/>
      <c r="I77" s="23"/>
      <c r="J77" s="23" t="n">
        <v>795</v>
      </c>
      <c r="K77" s="23"/>
      <c r="L77" s="24"/>
      <c r="M77" s="25" t="n">
        <f aca="false">SUM(H77:J77,K77/1.12)</f>
        <v>795</v>
      </c>
      <c r="N77" s="25" t="n">
        <f aca="false">K77/1.12*0.12</f>
        <v>0</v>
      </c>
      <c r="O77" s="25" t="n">
        <f aca="false">-SUM(I77:J77,K77/1.12)*L77</f>
        <v>-0</v>
      </c>
      <c r="P77" s="25" t="n">
        <v>795</v>
      </c>
      <c r="Q77" s="26"/>
      <c r="R77" s="26"/>
      <c r="S77" s="27"/>
      <c r="T77" s="27"/>
      <c r="U77" s="27"/>
      <c r="V77" s="27"/>
      <c r="W77" s="27"/>
      <c r="X77" s="26"/>
      <c r="Y77" s="26"/>
      <c r="Z77" s="26"/>
      <c r="AA77" s="26"/>
      <c r="AB77" s="27"/>
      <c r="AC77" s="27"/>
      <c r="AD77" s="26"/>
      <c r="AE77" s="26"/>
      <c r="AF77" s="25" t="n">
        <f aca="false">-SUM(N77:AE77)</f>
        <v>-795</v>
      </c>
      <c r="AG77" s="28" t="n">
        <f aca="false">SUM(H77:K77)+AF77+O77</f>
        <v>0</v>
      </c>
    </row>
    <row r="78" s="29" customFormat="true" ht="23.25" hidden="false" customHeight="true" outlineLevel="0" collapsed="false">
      <c r="A78" s="18" t="n">
        <v>43605</v>
      </c>
      <c r="B78" s="19"/>
      <c r="C78" s="20" t="s">
        <v>185</v>
      </c>
      <c r="D78" s="20" t="s">
        <v>106</v>
      </c>
      <c r="E78" s="20" t="s">
        <v>47</v>
      </c>
      <c r="F78" s="21" t="n">
        <v>707630</v>
      </c>
      <c r="G78" s="44" t="s">
        <v>592</v>
      </c>
      <c r="H78" s="23"/>
      <c r="I78" s="23"/>
      <c r="J78" s="23"/>
      <c r="K78" s="23" t="n">
        <v>162.75</v>
      </c>
      <c r="L78" s="24"/>
      <c r="M78" s="25" t="n">
        <f aca="false">SUM(H78:J78,K78/1.12)</f>
        <v>145.3125</v>
      </c>
      <c r="N78" s="25" t="n">
        <f aca="false">K78/1.12*0.12</f>
        <v>17.4375</v>
      </c>
      <c r="O78" s="25" t="n">
        <f aca="false">-SUM(I78:J78,K78/1.12)*L78</f>
        <v>-0</v>
      </c>
      <c r="P78" s="25"/>
      <c r="Q78" s="26"/>
      <c r="R78" s="26"/>
      <c r="S78" s="27"/>
      <c r="T78" s="27" t="n">
        <v>145.31</v>
      </c>
      <c r="U78" s="27"/>
      <c r="V78" s="27"/>
      <c r="W78" s="27"/>
      <c r="X78" s="26"/>
      <c r="Y78" s="26"/>
      <c r="Z78" s="26"/>
      <c r="AA78" s="26"/>
      <c r="AB78" s="27"/>
      <c r="AC78" s="27"/>
      <c r="AD78" s="26"/>
      <c r="AE78" s="26"/>
      <c r="AF78" s="25" t="n">
        <f aca="false">-SUM(N78:AE78)</f>
        <v>-162.7475</v>
      </c>
      <c r="AG78" s="28" t="n">
        <f aca="false">SUM(H78:K78)+AF78+O78</f>
        <v>0.00249999999999773</v>
      </c>
    </row>
    <row r="79" s="29" customFormat="true" ht="22.5" hidden="false" customHeight="true" outlineLevel="0" collapsed="false">
      <c r="A79" s="18" t="n">
        <v>43605</v>
      </c>
      <c r="B79" s="19"/>
      <c r="C79" s="20" t="s">
        <v>41</v>
      </c>
      <c r="D79" s="20" t="s">
        <v>42</v>
      </c>
      <c r="E79" s="20" t="s">
        <v>43</v>
      </c>
      <c r="F79" s="21" t="n">
        <v>71146</v>
      </c>
      <c r="G79" s="44" t="s">
        <v>44</v>
      </c>
      <c r="H79" s="23"/>
      <c r="I79" s="23"/>
      <c r="J79" s="23"/>
      <c r="K79" s="23" t="n">
        <v>180</v>
      </c>
      <c r="L79" s="24"/>
      <c r="M79" s="25" t="n">
        <f aca="false">SUM(H79:J79,K79/1.12)</f>
        <v>160.714285714286</v>
      </c>
      <c r="N79" s="25" t="n">
        <f aca="false">K79/1.12*0.12</f>
        <v>19.2857142857143</v>
      </c>
      <c r="O79" s="25" t="n">
        <f aca="false">-SUM(I79:J79,K79/1.12)*L79</f>
        <v>-0</v>
      </c>
      <c r="P79" s="25"/>
      <c r="Q79" s="26" t="n">
        <v>160.71</v>
      </c>
      <c r="R79" s="26"/>
      <c r="S79" s="27"/>
      <c r="T79" s="27"/>
      <c r="U79" s="27"/>
      <c r="V79" s="27"/>
      <c r="W79" s="27"/>
      <c r="X79" s="26"/>
      <c r="Y79" s="26"/>
      <c r="Z79" s="26"/>
      <c r="AA79" s="26"/>
      <c r="AB79" s="27"/>
      <c r="AC79" s="27"/>
      <c r="AD79" s="26"/>
      <c r="AE79" s="26"/>
      <c r="AF79" s="25" t="n">
        <f aca="false">-SUM(N79:AE79)</f>
        <v>-179.995714285714</v>
      </c>
      <c r="AG79" s="28" t="n">
        <f aca="false">SUM(H79:K79)+AF79+O79</f>
        <v>0.00428571428571445</v>
      </c>
    </row>
    <row r="80" s="29" customFormat="true" ht="22.5" hidden="false" customHeight="true" outlineLevel="0" collapsed="false">
      <c r="A80" s="18" t="n">
        <v>43606</v>
      </c>
      <c r="B80" s="19"/>
      <c r="C80" s="20" t="s">
        <v>41</v>
      </c>
      <c r="D80" s="20" t="s">
        <v>42</v>
      </c>
      <c r="E80" s="20" t="s">
        <v>43</v>
      </c>
      <c r="F80" s="21" t="n">
        <v>78543</v>
      </c>
      <c r="G80" s="44" t="s">
        <v>44</v>
      </c>
      <c r="H80" s="23"/>
      <c r="I80" s="23"/>
      <c r="J80" s="23"/>
      <c r="K80" s="23" t="n">
        <v>180</v>
      </c>
      <c r="L80" s="24"/>
      <c r="M80" s="25" t="n">
        <f aca="false">SUM(H80:J80,K80/1.12)</f>
        <v>160.714285714286</v>
      </c>
      <c r="N80" s="25" t="n">
        <f aca="false">K80/1.12*0.12</f>
        <v>19.2857142857143</v>
      </c>
      <c r="O80" s="25" t="n">
        <f aca="false">-SUM(I80:J80,K80/1.12)*L80</f>
        <v>-0</v>
      </c>
      <c r="P80" s="25"/>
      <c r="Q80" s="26" t="n">
        <v>160.71</v>
      </c>
      <c r="R80" s="26"/>
      <c r="S80" s="27"/>
      <c r="T80" s="27"/>
      <c r="U80" s="27"/>
      <c r="V80" s="27"/>
      <c r="W80" s="27"/>
      <c r="X80" s="26"/>
      <c r="Y80" s="26"/>
      <c r="Z80" s="26"/>
      <c r="AA80" s="26"/>
      <c r="AB80" s="27"/>
      <c r="AC80" s="27"/>
      <c r="AD80" s="26"/>
      <c r="AE80" s="26"/>
      <c r="AF80" s="25" t="n">
        <f aca="false">-SUM(N80:AE80)</f>
        <v>-179.995714285714</v>
      </c>
      <c r="AG80" s="28" t="n">
        <f aca="false">SUM(H80:K80)+AF80+O80</f>
        <v>0.00428571428571445</v>
      </c>
    </row>
    <row r="81" s="29" customFormat="true" ht="23.25" hidden="false" customHeight="true" outlineLevel="0" collapsed="false">
      <c r="A81" s="18" t="n">
        <v>43606</v>
      </c>
      <c r="B81" s="19"/>
      <c r="C81" s="20" t="s">
        <v>45</v>
      </c>
      <c r="D81" s="20" t="s">
        <v>46</v>
      </c>
      <c r="E81" s="20" t="s">
        <v>47</v>
      </c>
      <c r="F81" s="21" t="n">
        <v>146073</v>
      </c>
      <c r="G81" s="44" t="s">
        <v>593</v>
      </c>
      <c r="H81" s="23"/>
      <c r="I81" s="23"/>
      <c r="J81" s="23" t="n">
        <v>152.75</v>
      </c>
      <c r="K81" s="23"/>
      <c r="L81" s="24"/>
      <c r="M81" s="25" t="n">
        <f aca="false">SUM(H81:J81,K81/1.12)</f>
        <v>152.75</v>
      </c>
      <c r="N81" s="25" t="n">
        <f aca="false">K81/1.12*0.12</f>
        <v>0</v>
      </c>
      <c r="O81" s="25" t="n">
        <f aca="false">-SUM(I81:J81,K81/1.12)*L81</f>
        <v>-0</v>
      </c>
      <c r="P81" s="25" t="n">
        <v>152.75</v>
      </c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/>
      <c r="AB81" s="27"/>
      <c r="AC81" s="27"/>
      <c r="AD81" s="26"/>
      <c r="AE81" s="26"/>
      <c r="AF81" s="25" t="n">
        <f aca="false">-SUM(N81:AE81)</f>
        <v>-152.75</v>
      </c>
      <c r="AG81" s="28" t="n">
        <f aca="false">SUM(H81:K81)+AF81+O81</f>
        <v>0</v>
      </c>
    </row>
    <row r="82" s="29" customFormat="true" ht="23.25" hidden="false" customHeight="true" outlineLevel="0" collapsed="false">
      <c r="A82" s="18" t="n">
        <v>43606</v>
      </c>
      <c r="B82" s="19"/>
      <c r="C82" s="20" t="s">
        <v>45</v>
      </c>
      <c r="D82" s="20" t="s">
        <v>46</v>
      </c>
      <c r="E82" s="20" t="s">
        <v>47</v>
      </c>
      <c r="F82" s="21" t="n">
        <v>146073</v>
      </c>
      <c r="G82" s="44" t="s">
        <v>594</v>
      </c>
      <c r="H82" s="23"/>
      <c r="I82" s="23"/>
      <c r="J82" s="23"/>
      <c r="K82" s="23" t="n">
        <f aca="false">578.04+69.36</f>
        <v>647.4</v>
      </c>
      <c r="L82" s="24"/>
      <c r="M82" s="25" t="n">
        <f aca="false">SUM(H82:J82,K82/1.12)</f>
        <v>578.035714285714</v>
      </c>
      <c r="N82" s="25" t="n">
        <f aca="false">K82/1.12*0.12</f>
        <v>69.3642857142857</v>
      </c>
      <c r="O82" s="25" t="n">
        <f aca="false">-SUM(I82:J82,K82/1.12)*L82</f>
        <v>-0</v>
      </c>
      <c r="P82" s="25" t="n">
        <v>578.04</v>
      </c>
      <c r="Q82" s="26"/>
      <c r="R82" s="26"/>
      <c r="S82" s="27"/>
      <c r="T82" s="27"/>
      <c r="U82" s="27"/>
      <c r="V82" s="27"/>
      <c r="W82" s="27"/>
      <c r="X82" s="26"/>
      <c r="Y82" s="26"/>
      <c r="Z82" s="26"/>
      <c r="AA82" s="26"/>
      <c r="AB82" s="27"/>
      <c r="AC82" s="27"/>
      <c r="AD82" s="26"/>
      <c r="AE82" s="26"/>
      <c r="AF82" s="25" t="n">
        <f aca="false">-SUM(N82:AE82)</f>
        <v>-647.404285714286</v>
      </c>
      <c r="AG82" s="28" t="n">
        <f aca="false">SUM(H82:K82)+AF82+O82</f>
        <v>-0.00428571428562918</v>
      </c>
    </row>
    <row r="83" s="29" customFormat="true" ht="23.25" hidden="false" customHeight="true" outlineLevel="0" collapsed="false">
      <c r="A83" s="18" t="n">
        <v>43607</v>
      </c>
      <c r="B83" s="19"/>
      <c r="C83" s="20" t="s">
        <v>595</v>
      </c>
      <c r="D83" s="20" t="s">
        <v>596</v>
      </c>
      <c r="E83" s="20" t="s">
        <v>597</v>
      </c>
      <c r="F83" s="21" t="n">
        <v>307</v>
      </c>
      <c r="G83" s="44" t="s">
        <v>598</v>
      </c>
      <c r="H83" s="23"/>
      <c r="I83" s="23"/>
      <c r="J83" s="23"/>
      <c r="K83" s="23" t="n">
        <v>2000</v>
      </c>
      <c r="L83" s="24" t="n">
        <v>0.02</v>
      </c>
      <c r="M83" s="25" t="n">
        <f aca="false">SUM(H83:J83,K83/1.12)</f>
        <v>1785.71428571429</v>
      </c>
      <c r="N83" s="25" t="n">
        <f aca="false">K83/1.12*0.12</f>
        <v>214.285714285714</v>
      </c>
      <c r="O83" s="25" t="n">
        <f aca="false">-SUM(I83:J83,K83/1.12)*L83</f>
        <v>-35.7142857142857</v>
      </c>
      <c r="P83" s="25"/>
      <c r="Q83" s="26"/>
      <c r="R83" s="26"/>
      <c r="S83" s="27"/>
      <c r="T83" s="27"/>
      <c r="U83" s="27"/>
      <c r="V83" s="27"/>
      <c r="W83" s="27"/>
      <c r="X83" s="26"/>
      <c r="Y83" s="26" t="n">
        <v>1785.71</v>
      </c>
      <c r="Z83" s="26"/>
      <c r="AA83" s="26"/>
      <c r="AB83" s="27"/>
      <c r="AC83" s="27"/>
      <c r="AD83" s="26"/>
      <c r="AE83" s="26"/>
      <c r="AF83" s="25" t="n">
        <f aca="false">-SUM(N83:AE83)</f>
        <v>-1964.28142857143</v>
      </c>
      <c r="AG83" s="28" t="n">
        <f aca="false">SUM(H83:K83)+AF83+O83</f>
        <v>0.00428571428580682</v>
      </c>
    </row>
    <row r="84" s="29" customFormat="true" ht="23.25" hidden="false" customHeight="true" outlineLevel="0" collapsed="false">
      <c r="A84" s="18" t="n">
        <v>43607</v>
      </c>
      <c r="B84" s="19"/>
      <c r="C84" s="20" t="s">
        <v>599</v>
      </c>
      <c r="D84" s="20" t="s">
        <v>600</v>
      </c>
      <c r="E84" s="20" t="s">
        <v>47</v>
      </c>
      <c r="F84" s="21" t="n">
        <v>58034</v>
      </c>
      <c r="G84" s="44" t="s">
        <v>601</v>
      </c>
      <c r="H84" s="23"/>
      <c r="I84" s="23"/>
      <c r="J84" s="23"/>
      <c r="K84" s="23" t="n">
        <v>60</v>
      </c>
      <c r="L84" s="24"/>
      <c r="M84" s="25" t="n">
        <f aca="false">SUM(H84:J84,K84/1.12)</f>
        <v>53.5714285714286</v>
      </c>
      <c r="N84" s="25" t="n">
        <f aca="false">K84/1.12*0.12</f>
        <v>6.42857142857143</v>
      </c>
      <c r="O84" s="25" t="n">
        <f aca="false">-SUM(I84:J84,K84/1.12)*L84</f>
        <v>-0</v>
      </c>
      <c r="P84" s="25" t="n">
        <v>53.57</v>
      </c>
      <c r="Q84" s="26"/>
      <c r="R84" s="26"/>
      <c r="S84" s="27"/>
      <c r="T84" s="27"/>
      <c r="U84" s="27"/>
      <c r="V84" s="27"/>
      <c r="W84" s="27"/>
      <c r="X84" s="26"/>
      <c r="Y84" s="26"/>
      <c r="Z84" s="26"/>
      <c r="AA84" s="26"/>
      <c r="AB84" s="27"/>
      <c r="AC84" s="27"/>
      <c r="AD84" s="26"/>
      <c r="AE84" s="26"/>
      <c r="AF84" s="25" t="n">
        <f aca="false">-SUM(N84:AE84)</f>
        <v>-59.9985714285714</v>
      </c>
      <c r="AG84" s="28" t="n">
        <f aca="false">SUM(H84:K84)+AF84+O84</f>
        <v>0.00142857142856911</v>
      </c>
    </row>
    <row r="85" s="29" customFormat="true" ht="23.25" hidden="false" customHeight="true" outlineLevel="0" collapsed="false">
      <c r="A85" s="18" t="n">
        <v>43607</v>
      </c>
      <c r="B85" s="19"/>
      <c r="C85" s="20" t="s">
        <v>416</v>
      </c>
      <c r="D85" s="20" t="s">
        <v>241</v>
      </c>
      <c r="E85" s="20" t="s">
        <v>47</v>
      </c>
      <c r="F85" s="21" t="n">
        <v>113964</v>
      </c>
      <c r="G85" s="44" t="s">
        <v>602</v>
      </c>
      <c r="H85" s="23"/>
      <c r="I85" s="23"/>
      <c r="J85" s="23"/>
      <c r="K85" s="23" t="n">
        <v>1880</v>
      </c>
      <c r="L85" s="24"/>
      <c r="M85" s="25" t="n">
        <f aca="false">SUM(H85:J85,K85/1.12)</f>
        <v>1678.57142857143</v>
      </c>
      <c r="N85" s="25" t="n">
        <f aca="false">K85/1.12*0.12</f>
        <v>201.428571428571</v>
      </c>
      <c r="O85" s="25" t="n">
        <f aca="false">-SUM(I85:J85,K85/1.12)*L85</f>
        <v>-0</v>
      </c>
      <c r="P85" s="25"/>
      <c r="Q85" s="26" t="n">
        <v>1678.57</v>
      </c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 t="n">
        <f aca="false">-SUM(N85:AE85)</f>
        <v>-1879.99857142857</v>
      </c>
      <c r="AG85" s="28" t="n">
        <f aca="false">SUM(H85:K85)+AF85+O85</f>
        <v>0.00142857142873254</v>
      </c>
    </row>
    <row r="86" s="29" customFormat="true" ht="23.25" hidden="false" customHeight="true" outlineLevel="0" collapsed="false">
      <c r="A86" s="18" t="n">
        <v>43607</v>
      </c>
      <c r="B86" s="19"/>
      <c r="C86" s="20" t="s">
        <v>62</v>
      </c>
      <c r="D86" s="20"/>
      <c r="E86" s="20"/>
      <c r="F86" s="21"/>
      <c r="G86" s="44" t="s">
        <v>603</v>
      </c>
      <c r="H86" s="23" t="n">
        <v>130</v>
      </c>
      <c r="I86" s="23"/>
      <c r="J86" s="23"/>
      <c r="K86" s="23"/>
      <c r="L86" s="24"/>
      <c r="M86" s="25" t="n">
        <f aca="false">SUM(H86:J86,K86/1.12)</f>
        <v>130</v>
      </c>
      <c r="N86" s="25" t="n">
        <f aca="false">K86/1.12*0.12</f>
        <v>0</v>
      </c>
      <c r="O86" s="25" t="n">
        <f aca="false">-SUM(I86:J86,K86/1.12)*L86</f>
        <v>-0</v>
      </c>
      <c r="P86" s="25"/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 t="n">
        <v>130</v>
      </c>
      <c r="AB86" s="27"/>
      <c r="AC86" s="27"/>
      <c r="AD86" s="26"/>
      <c r="AE86" s="26"/>
      <c r="AF86" s="25" t="n">
        <f aca="false">-SUM(N86:AE86)</f>
        <v>-130</v>
      </c>
      <c r="AG86" s="28" t="n">
        <f aca="false">SUM(H86:K86)+AF86+O86</f>
        <v>0</v>
      </c>
    </row>
    <row r="87" s="29" customFormat="true" ht="23.25" hidden="false" customHeight="true" outlineLevel="0" collapsed="false">
      <c r="A87" s="18" t="n">
        <v>43607</v>
      </c>
      <c r="B87" s="19"/>
      <c r="C87" s="20" t="s">
        <v>54</v>
      </c>
      <c r="D87" s="20" t="s">
        <v>55</v>
      </c>
      <c r="E87" s="20" t="s">
        <v>56</v>
      </c>
      <c r="F87" s="21" t="n">
        <v>3158</v>
      </c>
      <c r="G87" s="44" t="s">
        <v>604</v>
      </c>
      <c r="H87" s="23"/>
      <c r="I87" s="23"/>
      <c r="J87" s="23" t="n">
        <v>1190</v>
      </c>
      <c r="K87" s="23"/>
      <c r="L87" s="24"/>
      <c r="M87" s="25" t="n">
        <f aca="false">SUM(H87:J87,K87/1.12)</f>
        <v>1190</v>
      </c>
      <c r="N87" s="25" t="n">
        <f aca="false">K87/1.12*0.12</f>
        <v>0</v>
      </c>
      <c r="O87" s="25" t="n">
        <f aca="false">-SUM(I87:J87,K87/1.12)*L87</f>
        <v>-0</v>
      </c>
      <c r="P87" s="25" t="n">
        <v>1190</v>
      </c>
      <c r="Q87" s="26"/>
      <c r="R87" s="26"/>
      <c r="S87" s="27"/>
      <c r="T87" s="27"/>
      <c r="U87" s="27"/>
      <c r="V87" s="27"/>
      <c r="W87" s="27"/>
      <c r="X87" s="26"/>
      <c r="Y87" s="26"/>
      <c r="Z87" s="26"/>
      <c r="AA87" s="26"/>
      <c r="AB87" s="27"/>
      <c r="AC87" s="27"/>
      <c r="AD87" s="26"/>
      <c r="AE87" s="26"/>
      <c r="AF87" s="25" t="n">
        <f aca="false">-SUM(N87:AE87)</f>
        <v>-1190</v>
      </c>
      <c r="AG87" s="28" t="n">
        <f aca="false">SUM(H87:K87)+AF87+O87</f>
        <v>0</v>
      </c>
    </row>
    <row r="88" s="29" customFormat="true" ht="23.25" hidden="false" customHeight="true" outlineLevel="0" collapsed="false">
      <c r="A88" s="18" t="n">
        <v>43607</v>
      </c>
      <c r="B88" s="19"/>
      <c r="C88" s="20" t="s">
        <v>58</v>
      </c>
      <c r="D88" s="20"/>
      <c r="E88" s="20"/>
      <c r="F88" s="21"/>
      <c r="G88" s="44" t="s">
        <v>59</v>
      </c>
      <c r="H88" s="23" t="n">
        <v>100</v>
      </c>
      <c r="I88" s="23"/>
      <c r="J88" s="23"/>
      <c r="K88" s="23"/>
      <c r="L88" s="24"/>
      <c r="M88" s="25" t="n">
        <f aca="false">SUM(H88:J88,K88/1.12)</f>
        <v>100</v>
      </c>
      <c r="N88" s="25" t="n">
        <f aca="false">K88/1.12*0.12</f>
        <v>0</v>
      </c>
      <c r="O88" s="25" t="n">
        <f aca="false">-SUM(I88:J88,K88/1.12)*L88</f>
        <v>-0</v>
      </c>
      <c r="P88" s="25"/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 t="n">
        <v>100</v>
      </c>
      <c r="AB88" s="27"/>
      <c r="AC88" s="27"/>
      <c r="AD88" s="26"/>
      <c r="AE88" s="26"/>
      <c r="AF88" s="25" t="n">
        <f aca="false">-SUM(N88:AE88)</f>
        <v>-100</v>
      </c>
      <c r="AG88" s="28" t="n">
        <f aca="false">SUM(H88:K88)+AF88+O88</f>
        <v>0</v>
      </c>
    </row>
    <row r="89" s="29" customFormat="true" ht="22.5" hidden="false" customHeight="true" outlineLevel="0" collapsed="false">
      <c r="A89" s="18" t="n">
        <v>43607</v>
      </c>
      <c r="B89" s="19"/>
      <c r="C89" s="20" t="s">
        <v>41</v>
      </c>
      <c r="D89" s="20" t="s">
        <v>42</v>
      </c>
      <c r="E89" s="20" t="s">
        <v>43</v>
      </c>
      <c r="F89" s="21" t="n">
        <v>93238</v>
      </c>
      <c r="G89" s="44" t="s">
        <v>44</v>
      </c>
      <c r="H89" s="23"/>
      <c r="I89" s="23"/>
      <c r="J89" s="23"/>
      <c r="K89" s="23" t="n">
        <v>180</v>
      </c>
      <c r="L89" s="24"/>
      <c r="M89" s="25" t="n">
        <f aca="false">SUM(H89:J89,K89/1.12)</f>
        <v>160.714285714286</v>
      </c>
      <c r="N89" s="25" t="n">
        <f aca="false">K89/1.12*0.12</f>
        <v>19.2857142857143</v>
      </c>
      <c r="O89" s="25" t="n">
        <f aca="false">-SUM(I89:J89,K89/1.12)*L89</f>
        <v>-0</v>
      </c>
      <c r="P89" s="25"/>
      <c r="Q89" s="26" t="n">
        <v>160.71</v>
      </c>
      <c r="R89" s="26"/>
      <c r="S89" s="27"/>
      <c r="T89" s="27"/>
      <c r="U89" s="27"/>
      <c r="V89" s="27"/>
      <c r="W89" s="27"/>
      <c r="X89" s="26"/>
      <c r="Y89" s="26"/>
      <c r="Z89" s="26"/>
      <c r="AA89" s="26"/>
      <c r="AB89" s="27"/>
      <c r="AC89" s="27"/>
      <c r="AD89" s="26"/>
      <c r="AE89" s="26"/>
      <c r="AF89" s="25" t="n">
        <f aca="false">-SUM(N89:AE89)</f>
        <v>-179.995714285714</v>
      </c>
      <c r="AG89" s="28" t="n">
        <f aca="false">SUM(H89:K89)+AF89+O89</f>
        <v>0.00428571428571445</v>
      </c>
    </row>
    <row r="90" s="29" customFormat="true" ht="23.25" hidden="false" customHeight="true" outlineLevel="0" collapsed="false">
      <c r="A90" s="18" t="n">
        <v>43607</v>
      </c>
      <c r="B90" s="19"/>
      <c r="C90" s="20" t="s">
        <v>45</v>
      </c>
      <c r="D90" s="20" t="s">
        <v>46</v>
      </c>
      <c r="E90" s="20" t="s">
        <v>47</v>
      </c>
      <c r="F90" s="21" t="n">
        <v>190417</v>
      </c>
      <c r="G90" s="44" t="s">
        <v>605</v>
      </c>
      <c r="H90" s="23"/>
      <c r="I90" s="23"/>
      <c r="J90" s="23"/>
      <c r="K90" s="23" t="n">
        <f aca="false">142.59+17.11</f>
        <v>159.7</v>
      </c>
      <c r="L90" s="24"/>
      <c r="M90" s="25" t="n">
        <f aca="false">SUM(H90:J90,K90/1.12)</f>
        <v>142.589285714286</v>
      </c>
      <c r="N90" s="25" t="n">
        <f aca="false">K90/1.12*0.12</f>
        <v>17.1107142857143</v>
      </c>
      <c r="O90" s="25" t="n">
        <f aca="false">-SUM(I90:J90,K90/1.12)*L90</f>
        <v>-0</v>
      </c>
      <c r="P90" s="25" t="n">
        <v>142.59</v>
      </c>
      <c r="Q90" s="26"/>
      <c r="R90" s="26"/>
      <c r="S90" s="27"/>
      <c r="T90" s="27"/>
      <c r="U90" s="27"/>
      <c r="V90" s="27"/>
      <c r="W90" s="27"/>
      <c r="X90" s="26"/>
      <c r="Y90" s="26"/>
      <c r="Z90" s="26"/>
      <c r="AA90" s="26"/>
      <c r="AB90" s="27"/>
      <c r="AC90" s="27"/>
      <c r="AD90" s="26"/>
      <c r="AE90" s="26"/>
      <c r="AF90" s="25" t="n">
        <f aca="false">-SUM(N90:AE90)</f>
        <v>-159.700714285714</v>
      </c>
      <c r="AG90" s="28" t="n">
        <f aca="false">SUM(H90:K90)+AF90+O90</f>
        <v>-0.000714285714309426</v>
      </c>
    </row>
    <row r="91" s="29" customFormat="true" ht="23.25" hidden="false" customHeight="true" outlineLevel="0" collapsed="false">
      <c r="A91" s="18" t="n">
        <v>43607</v>
      </c>
      <c r="B91" s="19"/>
      <c r="C91" s="20" t="s">
        <v>45</v>
      </c>
      <c r="D91" s="20" t="s">
        <v>46</v>
      </c>
      <c r="E91" s="20" t="s">
        <v>47</v>
      </c>
      <c r="F91" s="21" t="n">
        <v>190417</v>
      </c>
      <c r="G91" s="44" t="s">
        <v>606</v>
      </c>
      <c r="H91" s="23"/>
      <c r="I91" s="23"/>
      <c r="J91" s="23" t="n">
        <v>75</v>
      </c>
      <c r="K91" s="23"/>
      <c r="L91" s="24"/>
      <c r="M91" s="25" t="n">
        <f aca="false">SUM(H91:J91,K91/1.12)</f>
        <v>75</v>
      </c>
      <c r="N91" s="25" t="n">
        <f aca="false">K91/1.12*0.12</f>
        <v>0</v>
      </c>
      <c r="O91" s="25" t="n">
        <f aca="false">-SUM(I91:J91,K91/1.12)*L91</f>
        <v>-0</v>
      </c>
      <c r="P91" s="25" t="n">
        <v>75</v>
      </c>
      <c r="Q91" s="26"/>
      <c r="R91" s="26"/>
      <c r="S91" s="27"/>
      <c r="T91" s="27"/>
      <c r="U91" s="27"/>
      <c r="V91" s="27"/>
      <c r="W91" s="27"/>
      <c r="X91" s="26"/>
      <c r="Y91" s="26"/>
      <c r="Z91" s="26"/>
      <c r="AA91" s="26"/>
      <c r="AB91" s="27"/>
      <c r="AC91" s="27"/>
      <c r="AD91" s="26"/>
      <c r="AE91" s="26"/>
      <c r="AF91" s="25" t="n">
        <f aca="false">-SUM(N91:AE91)</f>
        <v>-75</v>
      </c>
      <c r="AG91" s="28" t="n">
        <f aca="false">SUM(H91:K91)+AF91+O91</f>
        <v>0</v>
      </c>
    </row>
    <row r="92" s="29" customFormat="true" ht="23.25" hidden="false" customHeight="true" outlineLevel="0" collapsed="false">
      <c r="A92" s="18" t="n">
        <v>43607</v>
      </c>
      <c r="B92" s="19"/>
      <c r="C92" s="20" t="s">
        <v>50</v>
      </c>
      <c r="D92" s="20" t="s">
        <v>51</v>
      </c>
      <c r="E92" s="20" t="s">
        <v>47</v>
      </c>
      <c r="F92" s="21" t="n">
        <v>56484</v>
      </c>
      <c r="G92" s="44" t="s">
        <v>212</v>
      </c>
      <c r="H92" s="23"/>
      <c r="I92" s="23"/>
      <c r="J92" s="23"/>
      <c r="K92" s="23" t="n">
        <v>673.94</v>
      </c>
      <c r="L92" s="24"/>
      <c r="M92" s="25" t="n">
        <f aca="false">SUM(H92:J92,K92/1.12)</f>
        <v>601.732142857143</v>
      </c>
      <c r="N92" s="25" t="n">
        <f aca="false">K92/1.12*0.12</f>
        <v>72.2078571428572</v>
      </c>
      <c r="O92" s="25" t="n">
        <f aca="false">-SUM(I92:J92,K92/1.12)*L92</f>
        <v>-0</v>
      </c>
      <c r="P92" s="25" t="n">
        <v>601.73</v>
      </c>
      <c r="Q92" s="26"/>
      <c r="R92" s="26"/>
      <c r="S92" s="27"/>
      <c r="T92" s="27"/>
      <c r="U92" s="27"/>
      <c r="V92" s="27"/>
      <c r="W92" s="27"/>
      <c r="X92" s="26"/>
      <c r="Y92" s="26"/>
      <c r="Z92" s="26"/>
      <c r="AA92" s="26"/>
      <c r="AB92" s="27"/>
      <c r="AC92" s="27"/>
      <c r="AD92" s="26"/>
      <c r="AE92" s="26"/>
      <c r="AF92" s="25" t="n">
        <f aca="false">-SUM(N92:AE92)</f>
        <v>-673.937857142857</v>
      </c>
      <c r="AG92" s="28" t="n">
        <f aca="false">SUM(H92:K92)+AF92+O92</f>
        <v>0.00214285714287143</v>
      </c>
    </row>
    <row r="93" s="41" customFormat="true" ht="23.25" hidden="false" customHeight="true" outlineLevel="0" collapsed="false">
      <c r="A93" s="30" t="n">
        <v>43607</v>
      </c>
      <c r="B93" s="31"/>
      <c r="C93" s="32" t="s">
        <v>37</v>
      </c>
      <c r="D93" s="32" t="s">
        <v>38</v>
      </c>
      <c r="E93" s="32" t="s">
        <v>39</v>
      </c>
      <c r="F93" s="33" t="n">
        <v>35627</v>
      </c>
      <c r="G93" s="34" t="s">
        <v>607</v>
      </c>
      <c r="H93" s="35"/>
      <c r="I93" s="35"/>
      <c r="J93" s="35"/>
      <c r="K93" s="35" t="n">
        <v>83</v>
      </c>
      <c r="L93" s="36"/>
      <c r="M93" s="37" t="n">
        <f aca="false">SUM(H93:J93,K93/1.12)</f>
        <v>74.1071428571429</v>
      </c>
      <c r="N93" s="37" t="n">
        <f aca="false">K93/1.12*0.12</f>
        <v>8.89285714285714</v>
      </c>
      <c r="O93" s="37" t="n">
        <f aca="false">-SUM(I93:J93,K93/1.12)*L93</f>
        <v>-0</v>
      </c>
      <c r="P93" s="37"/>
      <c r="Q93" s="38" t="n">
        <v>74.11</v>
      </c>
      <c r="R93" s="38"/>
      <c r="S93" s="39"/>
      <c r="T93" s="39"/>
      <c r="U93" s="39"/>
      <c r="V93" s="39"/>
      <c r="W93" s="39"/>
      <c r="X93" s="38"/>
      <c r="Y93" s="38"/>
      <c r="Z93" s="38"/>
      <c r="AA93" s="38"/>
      <c r="AB93" s="39"/>
      <c r="AC93" s="39"/>
      <c r="AD93" s="38"/>
      <c r="AE93" s="38"/>
      <c r="AF93" s="37" t="n">
        <f aca="false">-SUM(N93:AE93)</f>
        <v>-83.0028571428571</v>
      </c>
      <c r="AG93" s="40" t="n">
        <f aca="false">SUM(H93:K93)+AF93+O93</f>
        <v>-0.00285714285713823</v>
      </c>
    </row>
    <row r="94" s="29" customFormat="true" ht="23.25" hidden="false" customHeight="true" outlineLevel="0" collapsed="false">
      <c r="A94" s="18" t="n">
        <v>43608</v>
      </c>
      <c r="B94" s="19"/>
      <c r="C94" s="20" t="s">
        <v>58</v>
      </c>
      <c r="D94" s="20"/>
      <c r="E94" s="20"/>
      <c r="F94" s="21"/>
      <c r="G94" s="44" t="s">
        <v>608</v>
      </c>
      <c r="H94" s="23" t="n">
        <v>50</v>
      </c>
      <c r="I94" s="23"/>
      <c r="J94" s="23"/>
      <c r="K94" s="23"/>
      <c r="L94" s="24"/>
      <c r="M94" s="25" t="n">
        <f aca="false">SUM(H94:J94,K94/1.12)</f>
        <v>50</v>
      </c>
      <c r="N94" s="25" t="n">
        <f aca="false">K94/1.12*0.12</f>
        <v>0</v>
      </c>
      <c r="O94" s="25" t="n">
        <f aca="false">-SUM(I94:J94,K94/1.12)*L94</f>
        <v>-0</v>
      </c>
      <c r="P94" s="25"/>
      <c r="Q94" s="26"/>
      <c r="R94" s="26"/>
      <c r="S94" s="27"/>
      <c r="T94" s="27"/>
      <c r="U94" s="27"/>
      <c r="V94" s="27"/>
      <c r="W94" s="27"/>
      <c r="X94" s="26"/>
      <c r="Y94" s="26"/>
      <c r="Z94" s="26"/>
      <c r="AA94" s="26" t="n">
        <v>50</v>
      </c>
      <c r="AB94" s="27"/>
      <c r="AC94" s="27"/>
      <c r="AD94" s="26"/>
      <c r="AE94" s="26"/>
      <c r="AF94" s="25" t="n">
        <f aca="false">-SUM(N94:AE94)</f>
        <v>-50</v>
      </c>
      <c r="AG94" s="28" t="n">
        <f aca="false">SUM(H94:K94)+AF94+O94</f>
        <v>0</v>
      </c>
    </row>
    <row r="95" s="29" customFormat="true" ht="23.25" hidden="false" customHeight="true" outlineLevel="0" collapsed="false">
      <c r="A95" s="18" t="n">
        <v>43608</v>
      </c>
      <c r="B95" s="19"/>
      <c r="C95" s="20" t="s">
        <v>74</v>
      </c>
      <c r="D95" s="20"/>
      <c r="E95" s="20"/>
      <c r="F95" s="21"/>
      <c r="G95" s="44" t="s">
        <v>75</v>
      </c>
      <c r="H95" s="23"/>
      <c r="I95" s="23"/>
      <c r="J95" s="23" t="n">
        <v>1123</v>
      </c>
      <c r="K95" s="23"/>
      <c r="L95" s="24"/>
      <c r="M95" s="25" t="n">
        <f aca="false">SUM(H95:J95,K95/1.12)</f>
        <v>1123</v>
      </c>
      <c r="N95" s="25" t="n">
        <f aca="false">K95/1.12*0.12</f>
        <v>0</v>
      </c>
      <c r="O95" s="25" t="n">
        <f aca="false">-SUM(I95:J95,K95/1.12)*L95</f>
        <v>-0</v>
      </c>
      <c r="P95" s="25" t="n">
        <v>1123</v>
      </c>
      <c r="Q95" s="26"/>
      <c r="R95" s="26"/>
      <c r="S95" s="27"/>
      <c r="T95" s="27"/>
      <c r="U95" s="27"/>
      <c r="V95" s="27"/>
      <c r="W95" s="27"/>
      <c r="X95" s="26"/>
      <c r="Y95" s="26"/>
      <c r="Z95" s="26"/>
      <c r="AA95" s="26"/>
      <c r="AB95" s="27"/>
      <c r="AC95" s="27"/>
      <c r="AD95" s="26"/>
      <c r="AE95" s="26"/>
      <c r="AF95" s="25" t="n">
        <f aca="false">-SUM(N95:AE95)</f>
        <v>-1123</v>
      </c>
      <c r="AG95" s="28" t="n">
        <f aca="false">SUM(H95:K95)+AF95+O95</f>
        <v>0</v>
      </c>
    </row>
    <row r="96" s="29" customFormat="true" ht="23.25" hidden="false" customHeight="true" outlineLevel="0" collapsed="false">
      <c r="A96" s="18" t="n">
        <v>43608</v>
      </c>
      <c r="B96" s="19"/>
      <c r="C96" s="20" t="s">
        <v>37</v>
      </c>
      <c r="D96" s="20" t="s">
        <v>38</v>
      </c>
      <c r="E96" s="20" t="s">
        <v>39</v>
      </c>
      <c r="F96" s="21" t="n">
        <v>35637</v>
      </c>
      <c r="G96" s="44" t="s">
        <v>609</v>
      </c>
      <c r="H96" s="23"/>
      <c r="I96" s="23"/>
      <c r="J96" s="23"/>
      <c r="K96" s="23" t="n">
        <v>39</v>
      </c>
      <c r="L96" s="24"/>
      <c r="M96" s="25" t="n">
        <f aca="false">SUM(H96:J96,K96/1.12)</f>
        <v>34.8214285714286</v>
      </c>
      <c r="N96" s="25" t="n">
        <f aca="false">K96/1.12*0.12</f>
        <v>4.17857142857143</v>
      </c>
      <c r="O96" s="25" t="n">
        <f aca="false">-SUM(I96:J96,K96/1.12)*L96</f>
        <v>-0</v>
      </c>
      <c r="P96" s="25" t="n">
        <v>34.82</v>
      </c>
      <c r="Q96" s="26"/>
      <c r="R96" s="26"/>
      <c r="S96" s="27"/>
      <c r="T96" s="27"/>
      <c r="U96" s="27"/>
      <c r="V96" s="27"/>
      <c r="W96" s="27"/>
      <c r="X96" s="26"/>
      <c r="Y96" s="26"/>
      <c r="Z96" s="26"/>
      <c r="AA96" s="26"/>
      <c r="AB96" s="27"/>
      <c r="AC96" s="27"/>
      <c r="AD96" s="26"/>
      <c r="AE96" s="26"/>
      <c r="AF96" s="25" t="n">
        <f aca="false">-SUM(N96:AE96)</f>
        <v>-38.9985714285714</v>
      </c>
      <c r="AG96" s="28" t="n">
        <f aca="false">SUM(H96:K96)+AF96+O96</f>
        <v>0.00142857142856911</v>
      </c>
    </row>
    <row r="97" s="29" customFormat="true" ht="23.25" hidden="false" customHeight="true" outlineLevel="0" collapsed="false">
      <c r="A97" s="18" t="n">
        <v>43608</v>
      </c>
      <c r="B97" s="19"/>
      <c r="C97" s="20" t="s">
        <v>45</v>
      </c>
      <c r="D97" s="20" t="s">
        <v>46</v>
      </c>
      <c r="E97" s="20" t="s">
        <v>47</v>
      </c>
      <c r="F97" s="21" t="n">
        <v>151123</v>
      </c>
      <c r="G97" s="44" t="s">
        <v>610</v>
      </c>
      <c r="H97" s="23"/>
      <c r="I97" s="23"/>
      <c r="J97" s="23"/>
      <c r="K97" s="23" t="n">
        <v>79.75</v>
      </c>
      <c r="L97" s="24"/>
      <c r="M97" s="25" t="n">
        <f aca="false">SUM(H97:J97,K97/1.12)</f>
        <v>71.2053571428571</v>
      </c>
      <c r="N97" s="25" t="n">
        <f aca="false">K97/1.12*0.12</f>
        <v>8.54464285714286</v>
      </c>
      <c r="O97" s="25" t="n">
        <f aca="false">-SUM(I97:J97,K97/1.12)*L97</f>
        <v>-0</v>
      </c>
      <c r="P97" s="25"/>
      <c r="Q97" s="26"/>
      <c r="R97" s="26"/>
      <c r="S97" s="27"/>
      <c r="T97" s="27"/>
      <c r="U97" s="27"/>
      <c r="V97" s="27"/>
      <c r="W97" s="27"/>
      <c r="X97" s="26"/>
      <c r="Y97" s="26" t="n">
        <v>71.21</v>
      </c>
      <c r="Z97" s="26"/>
      <c r="AA97" s="26"/>
      <c r="AB97" s="27"/>
      <c r="AC97" s="27"/>
      <c r="AD97" s="26"/>
      <c r="AE97" s="26"/>
      <c r="AF97" s="25" t="n">
        <f aca="false">-SUM(N97:AE97)</f>
        <v>-79.7546428571429</v>
      </c>
      <c r="AG97" s="28" t="n">
        <f aca="false">SUM(H97:K97)+AF97+O97</f>
        <v>-0.00464285714285495</v>
      </c>
    </row>
    <row r="98" s="29" customFormat="true" ht="23.25" hidden="false" customHeight="true" outlineLevel="0" collapsed="false">
      <c r="A98" s="18" t="n">
        <v>43608</v>
      </c>
      <c r="B98" s="19"/>
      <c r="C98" s="20" t="s">
        <v>45</v>
      </c>
      <c r="D98" s="20" t="s">
        <v>46</v>
      </c>
      <c r="E98" s="20" t="s">
        <v>47</v>
      </c>
      <c r="F98" s="21" t="n">
        <v>175615</v>
      </c>
      <c r="G98" s="44" t="s">
        <v>611</v>
      </c>
      <c r="H98" s="23"/>
      <c r="I98" s="23"/>
      <c r="J98" s="23"/>
      <c r="K98" s="23" t="n">
        <v>1358.4</v>
      </c>
      <c r="L98" s="24"/>
      <c r="M98" s="25" t="n">
        <f aca="false">SUM(H98:J98,K98/1.12)</f>
        <v>1212.85714285714</v>
      </c>
      <c r="N98" s="25" t="n">
        <f aca="false">K98/1.12*0.12</f>
        <v>145.542857142857</v>
      </c>
      <c r="O98" s="25" t="n">
        <f aca="false">-SUM(I98:J98,K98/1.12)*L98</f>
        <v>-0</v>
      </c>
      <c r="P98" s="25" t="n">
        <v>1212.86</v>
      </c>
      <c r="Q98" s="26"/>
      <c r="R98" s="26"/>
      <c r="S98" s="27"/>
      <c r="T98" s="27"/>
      <c r="U98" s="27"/>
      <c r="V98" s="27"/>
      <c r="W98" s="27"/>
      <c r="X98" s="26"/>
      <c r="Y98" s="26"/>
      <c r="Z98" s="26"/>
      <c r="AA98" s="26"/>
      <c r="AB98" s="27"/>
      <c r="AC98" s="27"/>
      <c r="AD98" s="26"/>
      <c r="AE98" s="26"/>
      <c r="AF98" s="25" t="n">
        <f aca="false">-SUM(N98:AE98)</f>
        <v>-1358.40285714286</v>
      </c>
      <c r="AG98" s="28" t="n">
        <f aca="false">SUM(H98:K98)+AF98+O98</f>
        <v>-0.00285714285701033</v>
      </c>
    </row>
    <row r="99" s="29" customFormat="true" ht="23.25" hidden="false" customHeight="true" outlineLevel="0" collapsed="false">
      <c r="A99" s="18" t="n">
        <v>43608</v>
      </c>
      <c r="B99" s="19"/>
      <c r="C99" s="20" t="s">
        <v>41</v>
      </c>
      <c r="D99" s="20" t="s">
        <v>42</v>
      </c>
      <c r="E99" s="20" t="s">
        <v>43</v>
      </c>
      <c r="F99" s="21" t="n">
        <v>93286</v>
      </c>
      <c r="G99" s="44" t="s">
        <v>44</v>
      </c>
      <c r="H99" s="23"/>
      <c r="I99" s="23"/>
      <c r="J99" s="23"/>
      <c r="K99" s="23" t="n">
        <v>180</v>
      </c>
      <c r="L99" s="24"/>
      <c r="M99" s="25" t="n">
        <f aca="false">SUM(H99:J99,K99/1.12)</f>
        <v>160.714285714286</v>
      </c>
      <c r="N99" s="25" t="n">
        <f aca="false">K99/1.12*0.12</f>
        <v>19.2857142857143</v>
      </c>
      <c r="O99" s="25" t="n">
        <f aca="false">-SUM(I99:J99,K99/1.12)*L99</f>
        <v>-0</v>
      </c>
      <c r="P99" s="25"/>
      <c r="Q99" s="26" t="n">
        <v>160.71</v>
      </c>
      <c r="R99" s="26"/>
      <c r="S99" s="27"/>
      <c r="T99" s="27"/>
      <c r="U99" s="27"/>
      <c r="V99" s="27"/>
      <c r="W99" s="27"/>
      <c r="X99" s="26"/>
      <c r="Y99" s="26"/>
      <c r="Z99" s="26"/>
      <c r="AA99" s="26"/>
      <c r="AB99" s="27"/>
      <c r="AC99" s="27"/>
      <c r="AD99" s="26"/>
      <c r="AE99" s="26"/>
      <c r="AF99" s="25" t="n">
        <f aca="false">-SUM(N99:AE99)</f>
        <v>-179.995714285714</v>
      </c>
      <c r="AG99" s="28" t="n">
        <f aca="false">SUM(H99:K99)+AF99+O99</f>
        <v>0.00428571428571445</v>
      </c>
    </row>
    <row r="100" s="29" customFormat="true" ht="23.25" hidden="false" customHeight="true" outlineLevel="0" collapsed="false">
      <c r="A100" s="18" t="n">
        <v>43609</v>
      </c>
      <c r="B100" s="19"/>
      <c r="C100" s="20" t="s">
        <v>58</v>
      </c>
      <c r="D100" s="20"/>
      <c r="E100" s="20"/>
      <c r="F100" s="21"/>
      <c r="G100" s="20" t="s">
        <v>612</v>
      </c>
      <c r="H100" s="23" t="n">
        <v>100</v>
      </c>
      <c r="I100" s="23"/>
      <c r="J100" s="23"/>
      <c r="K100" s="23"/>
      <c r="L100" s="24"/>
      <c r="M100" s="25" t="n">
        <f aca="false">SUM(H100:J100,K100/1.12)</f>
        <v>100</v>
      </c>
      <c r="N100" s="25" t="n">
        <f aca="false">K100/1.12*0.12</f>
        <v>0</v>
      </c>
      <c r="O100" s="25" t="n">
        <f aca="false">-SUM(I100:J100,K100/1.12)*L100</f>
        <v>-0</v>
      </c>
      <c r="P100" s="25"/>
      <c r="Q100" s="26"/>
      <c r="R100" s="26"/>
      <c r="S100" s="27"/>
      <c r="T100" s="27"/>
      <c r="U100" s="27"/>
      <c r="V100" s="27"/>
      <c r="W100" s="27"/>
      <c r="X100" s="26"/>
      <c r="Y100" s="26"/>
      <c r="Z100" s="26"/>
      <c r="AA100" s="26" t="n">
        <v>100</v>
      </c>
      <c r="AB100" s="27"/>
      <c r="AC100" s="27"/>
      <c r="AD100" s="26"/>
      <c r="AE100" s="26"/>
      <c r="AF100" s="25" t="n">
        <f aca="false">-SUM(N100:AE100)</f>
        <v>-100</v>
      </c>
      <c r="AG100" s="28" t="n">
        <f aca="false">SUM(H100:K100)+AF100+O100</f>
        <v>0</v>
      </c>
    </row>
    <row r="101" s="29" customFormat="true" ht="23.25" hidden="false" customHeight="true" outlineLevel="0" collapsed="false">
      <c r="A101" s="18" t="n">
        <v>43609</v>
      </c>
      <c r="B101" s="19"/>
      <c r="C101" s="20" t="s">
        <v>416</v>
      </c>
      <c r="D101" s="20" t="s">
        <v>241</v>
      </c>
      <c r="E101" s="20" t="s">
        <v>242</v>
      </c>
      <c r="F101" s="21" t="n">
        <v>113995</v>
      </c>
      <c r="G101" s="44" t="s">
        <v>243</v>
      </c>
      <c r="H101" s="23"/>
      <c r="I101" s="23"/>
      <c r="J101" s="23"/>
      <c r="K101" s="23" t="n">
        <v>1755</v>
      </c>
      <c r="L101" s="24"/>
      <c r="M101" s="25" t="n">
        <f aca="false">SUM(H101:J101,K101/1.12)</f>
        <v>1566.96428571429</v>
      </c>
      <c r="N101" s="25" t="n">
        <f aca="false">K101/1.12*0.12</f>
        <v>188.035714285714</v>
      </c>
      <c r="O101" s="25" t="n">
        <f aca="false">-SUM(I101:J101,K101/1.12)*L101</f>
        <v>-0</v>
      </c>
      <c r="P101" s="25"/>
      <c r="Q101" s="26" t="n">
        <v>1566.96</v>
      </c>
      <c r="R101" s="26"/>
      <c r="S101" s="27"/>
      <c r="T101" s="27"/>
      <c r="U101" s="27"/>
      <c r="V101" s="27"/>
      <c r="W101" s="27"/>
      <c r="X101" s="26"/>
      <c r="Y101" s="26"/>
      <c r="Z101" s="26"/>
      <c r="AA101" s="26"/>
      <c r="AB101" s="27"/>
      <c r="AC101" s="27"/>
      <c r="AD101" s="26"/>
      <c r="AE101" s="26"/>
      <c r="AF101" s="25" t="n">
        <f aca="false">-SUM(N101:AE101)</f>
        <v>-1754.99571428571</v>
      </c>
      <c r="AG101" s="28" t="n">
        <f aca="false">SUM(H101:K101)+AF101+O101</f>
        <v>0.00428571428574287</v>
      </c>
    </row>
    <row r="102" s="29" customFormat="true" ht="23.25" hidden="false" customHeight="true" outlineLevel="0" collapsed="false">
      <c r="A102" s="18" t="n">
        <v>43609</v>
      </c>
      <c r="B102" s="19"/>
      <c r="C102" s="20" t="s">
        <v>45</v>
      </c>
      <c r="D102" s="20" t="s">
        <v>46</v>
      </c>
      <c r="E102" s="20" t="s">
        <v>47</v>
      </c>
      <c r="F102" s="21" t="n">
        <v>230322</v>
      </c>
      <c r="G102" s="44" t="s">
        <v>427</v>
      </c>
      <c r="H102" s="23"/>
      <c r="I102" s="23"/>
      <c r="J102" s="23" t="n">
        <v>145.7</v>
      </c>
      <c r="K102" s="23"/>
      <c r="L102" s="24"/>
      <c r="M102" s="25" t="n">
        <f aca="false">SUM(H102:J102,K102/1.12)</f>
        <v>145.7</v>
      </c>
      <c r="N102" s="25" t="n">
        <f aca="false">K102/1.12*0.12</f>
        <v>0</v>
      </c>
      <c r="O102" s="25" t="n">
        <f aca="false">-SUM(I102:J102,K102/1.12)*L102</f>
        <v>-0</v>
      </c>
      <c r="P102" s="25" t="n">
        <v>145.7</v>
      </c>
      <c r="Q102" s="26"/>
      <c r="R102" s="26"/>
      <c r="S102" s="27"/>
      <c r="T102" s="27"/>
      <c r="U102" s="27"/>
      <c r="V102" s="27"/>
      <c r="W102" s="27"/>
      <c r="X102" s="26"/>
      <c r="Y102" s="26"/>
      <c r="Z102" s="26"/>
      <c r="AA102" s="26"/>
      <c r="AB102" s="27"/>
      <c r="AC102" s="27"/>
      <c r="AD102" s="26"/>
      <c r="AE102" s="26"/>
      <c r="AF102" s="25" t="n">
        <f aca="false">-SUM(N102:AE102)</f>
        <v>-145.7</v>
      </c>
      <c r="AG102" s="28" t="n">
        <f aca="false">SUM(H102:K102)+AF102+O102</f>
        <v>0</v>
      </c>
    </row>
    <row r="103" s="29" customFormat="true" ht="23.25" hidden="false" customHeight="true" outlineLevel="0" collapsed="false">
      <c r="A103" s="18" t="n">
        <v>43609</v>
      </c>
      <c r="B103" s="19"/>
      <c r="C103" s="20" t="s">
        <v>41</v>
      </c>
      <c r="D103" s="20" t="s">
        <v>42</v>
      </c>
      <c r="E103" s="20" t="s">
        <v>43</v>
      </c>
      <c r="F103" s="21" t="n">
        <v>96483</v>
      </c>
      <c r="G103" s="44" t="s">
        <v>44</v>
      </c>
      <c r="H103" s="23"/>
      <c r="I103" s="23"/>
      <c r="J103" s="23"/>
      <c r="K103" s="23" t="n">
        <v>180</v>
      </c>
      <c r="L103" s="24"/>
      <c r="M103" s="25" t="n">
        <f aca="false">SUM(H103:J103,K103/1.12)</f>
        <v>160.714285714286</v>
      </c>
      <c r="N103" s="25" t="n">
        <f aca="false">K103/1.12*0.12</f>
        <v>19.2857142857143</v>
      </c>
      <c r="O103" s="25" t="n">
        <f aca="false">-SUM(I103:J103,K103/1.12)*L103</f>
        <v>-0</v>
      </c>
      <c r="P103" s="25"/>
      <c r="Q103" s="26" t="n">
        <v>160.71</v>
      </c>
      <c r="R103" s="26"/>
      <c r="S103" s="27"/>
      <c r="T103" s="27"/>
      <c r="U103" s="27"/>
      <c r="V103" s="27"/>
      <c r="W103" s="27"/>
      <c r="X103" s="26"/>
      <c r="Y103" s="26"/>
      <c r="Z103" s="26"/>
      <c r="AA103" s="26"/>
      <c r="AB103" s="27"/>
      <c r="AC103" s="27"/>
      <c r="AD103" s="26"/>
      <c r="AE103" s="26"/>
      <c r="AF103" s="25" t="n">
        <f aca="false">-SUM(N103:AE103)</f>
        <v>-179.995714285714</v>
      </c>
      <c r="AG103" s="28" t="n">
        <f aca="false">SUM(H103:K103)+AF103+O103</f>
        <v>0.00428571428571445</v>
      </c>
    </row>
    <row r="104" s="29" customFormat="true" ht="23.25" hidden="false" customHeight="true" outlineLevel="0" collapsed="false">
      <c r="A104" s="18" t="n">
        <v>43609</v>
      </c>
      <c r="B104" s="19"/>
      <c r="C104" s="20" t="s">
        <v>613</v>
      </c>
      <c r="D104" s="20" t="s">
        <v>614</v>
      </c>
      <c r="E104" s="20" t="s">
        <v>615</v>
      </c>
      <c r="F104" s="21" t="n">
        <v>5277</v>
      </c>
      <c r="G104" s="44" t="s">
        <v>616</v>
      </c>
      <c r="H104" s="23"/>
      <c r="I104" s="23"/>
      <c r="J104" s="23"/>
      <c r="K104" s="23" t="n">
        <v>350</v>
      </c>
      <c r="L104" s="24"/>
      <c r="M104" s="25" t="n">
        <f aca="false">SUM(H104:J104,K104/1.12)</f>
        <v>312.5</v>
      </c>
      <c r="N104" s="25" t="n">
        <f aca="false">K104/1.12*0.12</f>
        <v>37.5</v>
      </c>
      <c r="O104" s="25" t="n">
        <f aca="false">-SUM(I104:J104,K104/1.12)*L104</f>
        <v>-0</v>
      </c>
      <c r="P104" s="25"/>
      <c r="Q104" s="26"/>
      <c r="R104" s="26"/>
      <c r="S104" s="27"/>
      <c r="T104" s="27"/>
      <c r="U104" s="27"/>
      <c r="V104" s="27"/>
      <c r="W104" s="27"/>
      <c r="X104" s="26"/>
      <c r="Y104" s="26"/>
      <c r="Z104" s="26" t="n">
        <v>312.5</v>
      </c>
      <c r="AA104" s="26"/>
      <c r="AB104" s="27"/>
      <c r="AC104" s="27"/>
      <c r="AD104" s="26"/>
      <c r="AE104" s="26"/>
      <c r="AF104" s="25" t="n">
        <f aca="false">-SUM(N104:AE104)</f>
        <v>-350</v>
      </c>
      <c r="AG104" s="28" t="n">
        <f aca="false">SUM(H104:K104)+AF104+O104</f>
        <v>0</v>
      </c>
    </row>
    <row r="105" s="29" customFormat="true" ht="23.25" hidden="false" customHeight="true" outlineLevel="0" collapsed="false">
      <c r="A105" s="18" t="n">
        <v>43610</v>
      </c>
      <c r="B105" s="19"/>
      <c r="C105" s="20" t="s">
        <v>322</v>
      </c>
      <c r="D105" s="20" t="s">
        <v>323</v>
      </c>
      <c r="E105" s="20" t="s">
        <v>39</v>
      </c>
      <c r="F105" s="21" t="n">
        <v>246041</v>
      </c>
      <c r="G105" s="44" t="s">
        <v>44</v>
      </c>
      <c r="H105" s="23"/>
      <c r="I105" s="23"/>
      <c r="J105" s="23"/>
      <c r="K105" s="23" t="n">
        <v>40</v>
      </c>
      <c r="L105" s="24"/>
      <c r="M105" s="25" t="n">
        <f aca="false">SUM(H105:J105,K105/1.12)</f>
        <v>35.7142857142857</v>
      </c>
      <c r="N105" s="25" t="n">
        <f aca="false">K105/1.12*0.12</f>
        <v>4.28571428571429</v>
      </c>
      <c r="O105" s="25" t="n">
        <f aca="false">-SUM(I105:J105,K105/1.12)*L105</f>
        <v>-0</v>
      </c>
      <c r="P105" s="25"/>
      <c r="Q105" s="26" t="n">
        <v>35.71</v>
      </c>
      <c r="R105" s="26"/>
      <c r="S105" s="27"/>
      <c r="T105" s="27"/>
      <c r="U105" s="27"/>
      <c r="V105" s="27"/>
      <c r="W105" s="27"/>
      <c r="X105" s="26"/>
      <c r="Y105" s="26"/>
      <c r="Z105" s="26"/>
      <c r="AA105" s="26"/>
      <c r="AB105" s="27"/>
      <c r="AC105" s="27"/>
      <c r="AD105" s="26"/>
      <c r="AE105" s="26"/>
      <c r="AF105" s="25" t="n">
        <f aca="false">-SUM(N105:AE105)</f>
        <v>-39.9957142857143</v>
      </c>
      <c r="AG105" s="28" t="n">
        <f aca="false">SUM(H105:K105)+AF105+O105</f>
        <v>0.00428571428571445</v>
      </c>
    </row>
    <row r="106" s="29" customFormat="true" ht="23.25" hidden="false" customHeight="true" outlineLevel="0" collapsed="false">
      <c r="A106" s="18" t="n">
        <v>43610</v>
      </c>
      <c r="B106" s="19"/>
      <c r="C106" s="20" t="s">
        <v>37</v>
      </c>
      <c r="D106" s="20" t="s">
        <v>38</v>
      </c>
      <c r="E106" s="20" t="s">
        <v>39</v>
      </c>
      <c r="F106" s="21" t="n">
        <v>35664</v>
      </c>
      <c r="G106" s="44" t="s">
        <v>617</v>
      </c>
      <c r="H106" s="23"/>
      <c r="I106" s="23"/>
      <c r="J106" s="23"/>
      <c r="K106" s="23" t="n">
        <v>36.75</v>
      </c>
      <c r="L106" s="24"/>
      <c r="M106" s="25" t="n">
        <f aca="false">SUM(H106:J106,K106/1.12)</f>
        <v>32.8125</v>
      </c>
      <c r="N106" s="25" t="n">
        <f aca="false">K106/1.12*0.12</f>
        <v>3.9375</v>
      </c>
      <c r="O106" s="25" t="n">
        <f aca="false">-SUM(I106:J106,K106/1.12)*L106</f>
        <v>-0</v>
      </c>
      <c r="P106" s="25"/>
      <c r="Q106" s="26"/>
      <c r="R106" s="26"/>
      <c r="S106" s="27"/>
      <c r="T106" s="27" t="n">
        <v>32.81</v>
      </c>
      <c r="U106" s="27"/>
      <c r="V106" s="27"/>
      <c r="W106" s="27"/>
      <c r="X106" s="26"/>
      <c r="Y106" s="26"/>
      <c r="Z106" s="26"/>
      <c r="AA106" s="26"/>
      <c r="AB106" s="27"/>
      <c r="AC106" s="27"/>
      <c r="AD106" s="26"/>
      <c r="AE106" s="26"/>
      <c r="AF106" s="25" t="n">
        <f aca="false">-SUM(N106:AE106)</f>
        <v>-36.7475</v>
      </c>
      <c r="AG106" s="28" t="n">
        <f aca="false">SUM(H106:K106)+AF106+O106</f>
        <v>0.00249999999999773</v>
      </c>
    </row>
    <row r="107" s="29" customFormat="true" ht="23.25" hidden="false" customHeight="true" outlineLevel="0" collapsed="false">
      <c r="A107" s="18" t="n">
        <v>43610</v>
      </c>
      <c r="B107" s="19"/>
      <c r="C107" s="20" t="s">
        <v>618</v>
      </c>
      <c r="D107" s="20" t="s">
        <v>619</v>
      </c>
      <c r="E107" s="20" t="s">
        <v>199</v>
      </c>
      <c r="F107" s="21" t="n">
        <v>3608</v>
      </c>
      <c r="G107" s="44" t="s">
        <v>200</v>
      </c>
      <c r="H107" s="23"/>
      <c r="I107" s="23"/>
      <c r="J107" s="23"/>
      <c r="K107" s="23" t="n">
        <v>1300</v>
      </c>
      <c r="L107" s="24"/>
      <c r="M107" s="25" t="n">
        <f aca="false">SUM(H107:J107,K107/1.12)</f>
        <v>1160.71428571429</v>
      </c>
      <c r="N107" s="25" t="n">
        <f aca="false">K107/1.12*0.12</f>
        <v>139.285714285714</v>
      </c>
      <c r="O107" s="25" t="n">
        <f aca="false">-SUM(I107:J107,K107/1.12)*L107</f>
        <v>-0</v>
      </c>
      <c r="P107" s="25"/>
      <c r="Q107" s="26"/>
      <c r="R107" s="26" t="n">
        <v>1160.71</v>
      </c>
      <c r="S107" s="27"/>
      <c r="T107" s="27"/>
      <c r="U107" s="27"/>
      <c r="V107" s="27"/>
      <c r="W107" s="27"/>
      <c r="X107" s="26"/>
      <c r="Y107" s="26"/>
      <c r="Z107" s="26"/>
      <c r="AA107" s="26"/>
      <c r="AB107" s="27"/>
      <c r="AC107" s="27"/>
      <c r="AD107" s="26"/>
      <c r="AE107" s="26"/>
      <c r="AF107" s="25" t="n">
        <f aca="false">-SUM(N107:AE107)</f>
        <v>-1299.99571428571</v>
      </c>
      <c r="AG107" s="28" t="n">
        <f aca="false">SUM(H107:K107)+AF107+O107</f>
        <v>0.00428571428574287</v>
      </c>
    </row>
    <row r="108" s="29" customFormat="true" ht="23.25" hidden="false" customHeight="true" outlineLevel="0" collapsed="false">
      <c r="A108" s="18" t="n">
        <v>43612</v>
      </c>
      <c r="B108" s="19"/>
      <c r="C108" s="20" t="s">
        <v>62</v>
      </c>
      <c r="D108" s="20"/>
      <c r="E108" s="20"/>
      <c r="F108" s="21"/>
      <c r="G108" s="44" t="s">
        <v>224</v>
      </c>
      <c r="H108" s="23" t="n">
        <v>40</v>
      </c>
      <c r="I108" s="23"/>
      <c r="J108" s="23"/>
      <c r="K108" s="23"/>
      <c r="L108" s="24"/>
      <c r="M108" s="25" t="n">
        <f aca="false">SUM(H108:J108,K108/1.12)</f>
        <v>40</v>
      </c>
      <c r="N108" s="25" t="n">
        <f aca="false">K108/1.12*0.12</f>
        <v>0</v>
      </c>
      <c r="O108" s="25" t="n">
        <f aca="false">-SUM(I108:J108,K108/1.12)*L108</f>
        <v>-0</v>
      </c>
      <c r="P108" s="25"/>
      <c r="Q108" s="26"/>
      <c r="R108" s="26"/>
      <c r="S108" s="27"/>
      <c r="T108" s="27"/>
      <c r="U108" s="27"/>
      <c r="V108" s="27"/>
      <c r="W108" s="27"/>
      <c r="X108" s="26"/>
      <c r="Y108" s="26"/>
      <c r="Z108" s="26"/>
      <c r="AA108" s="26" t="n">
        <v>40</v>
      </c>
      <c r="AB108" s="27"/>
      <c r="AC108" s="27"/>
      <c r="AD108" s="26"/>
      <c r="AE108" s="26"/>
      <c r="AF108" s="25" t="n">
        <f aca="false">-SUM(N108:AE108)</f>
        <v>-40</v>
      </c>
      <c r="AG108" s="28" t="n">
        <f aca="false">SUM(H108:K108)+AF108+O108</f>
        <v>0</v>
      </c>
    </row>
    <row r="109" s="29" customFormat="true" ht="23.25" hidden="false" customHeight="true" outlineLevel="0" collapsed="false">
      <c r="A109" s="18" t="n">
        <v>43608</v>
      </c>
      <c r="B109" s="19"/>
      <c r="C109" s="20" t="s">
        <v>41</v>
      </c>
      <c r="D109" s="20" t="s">
        <v>42</v>
      </c>
      <c r="E109" s="20" t="s">
        <v>43</v>
      </c>
      <c r="F109" s="21" t="n">
        <v>81076</v>
      </c>
      <c r="G109" s="44" t="s">
        <v>44</v>
      </c>
      <c r="H109" s="23"/>
      <c r="I109" s="23"/>
      <c r="J109" s="23"/>
      <c r="K109" s="23" t="n">
        <v>180</v>
      </c>
      <c r="L109" s="24"/>
      <c r="M109" s="25" t="n">
        <f aca="false">SUM(H109:J109,K109/1.12)</f>
        <v>160.714285714286</v>
      </c>
      <c r="N109" s="25" t="n">
        <f aca="false">K109/1.12*0.12</f>
        <v>19.2857142857143</v>
      </c>
      <c r="O109" s="25" t="n">
        <f aca="false">-SUM(I109:J109,K109/1.12)*L109</f>
        <v>-0</v>
      </c>
      <c r="P109" s="25"/>
      <c r="Q109" s="26" t="n">
        <v>160.71</v>
      </c>
      <c r="R109" s="26"/>
      <c r="S109" s="27"/>
      <c r="T109" s="27"/>
      <c r="U109" s="27"/>
      <c r="V109" s="27"/>
      <c r="W109" s="27"/>
      <c r="X109" s="26"/>
      <c r="Y109" s="26"/>
      <c r="Z109" s="26"/>
      <c r="AA109" s="26"/>
      <c r="AB109" s="27"/>
      <c r="AC109" s="27"/>
      <c r="AD109" s="26"/>
      <c r="AE109" s="26"/>
      <c r="AF109" s="25" t="n">
        <f aca="false">-SUM(N109:AE109)</f>
        <v>-179.995714285714</v>
      </c>
      <c r="AG109" s="28" t="n">
        <f aca="false">SUM(H109:K109)+AF109+O109</f>
        <v>0.00428571428571445</v>
      </c>
    </row>
    <row r="110" s="29" customFormat="true" ht="23.25" hidden="false" customHeight="true" outlineLevel="0" collapsed="false">
      <c r="A110" s="18" t="n">
        <v>43613</v>
      </c>
      <c r="B110" s="19"/>
      <c r="C110" s="20" t="s">
        <v>45</v>
      </c>
      <c r="D110" s="20" t="s">
        <v>46</v>
      </c>
      <c r="E110" s="20" t="s">
        <v>47</v>
      </c>
      <c r="F110" s="21" t="n">
        <v>231996</v>
      </c>
      <c r="G110" s="44" t="s">
        <v>620</v>
      </c>
      <c r="H110" s="23"/>
      <c r="I110" s="23"/>
      <c r="J110" s="23"/>
      <c r="K110" s="23" t="n">
        <v>1178.3</v>
      </c>
      <c r="L110" s="24"/>
      <c r="M110" s="25" t="n">
        <f aca="false">SUM(H110:J110,K110/1.12)</f>
        <v>1052.05357142857</v>
      </c>
      <c r="N110" s="25" t="n">
        <f aca="false">K110/1.12*0.12</f>
        <v>126.246428571429</v>
      </c>
      <c r="O110" s="25" t="n">
        <f aca="false">-SUM(I110:J110,K110/1.12)*L110</f>
        <v>-0</v>
      </c>
      <c r="P110" s="25" t="n">
        <v>1052.05</v>
      </c>
      <c r="Q110" s="26"/>
      <c r="R110" s="26"/>
      <c r="S110" s="27"/>
      <c r="T110" s="27"/>
      <c r="U110" s="27"/>
      <c r="V110" s="27"/>
      <c r="W110" s="27"/>
      <c r="X110" s="26"/>
      <c r="Y110" s="26"/>
      <c r="Z110" s="26"/>
      <c r="AA110" s="26"/>
      <c r="AB110" s="27"/>
      <c r="AC110" s="27"/>
      <c r="AD110" s="26"/>
      <c r="AE110" s="26"/>
      <c r="AF110" s="25" t="n">
        <f aca="false">-SUM(N110:AE110)</f>
        <v>-1178.29642857143</v>
      </c>
      <c r="AG110" s="28" t="n">
        <f aca="false">SUM(H110:K110)+AF110+O110</f>
        <v>0.0035714285713766</v>
      </c>
    </row>
    <row r="111" s="29" customFormat="true" ht="23.25" hidden="false" customHeight="true" outlineLevel="0" collapsed="false">
      <c r="A111" s="18" t="n">
        <v>43613</v>
      </c>
      <c r="B111" s="19"/>
      <c r="C111" s="20" t="s">
        <v>499</v>
      </c>
      <c r="D111" s="20"/>
      <c r="E111" s="20"/>
      <c r="F111" s="21"/>
      <c r="G111" s="44" t="s">
        <v>621</v>
      </c>
      <c r="H111" s="23" t="n">
        <v>140</v>
      </c>
      <c r="I111" s="23"/>
      <c r="J111" s="23"/>
      <c r="K111" s="23"/>
      <c r="L111" s="24"/>
      <c r="M111" s="25" t="n">
        <f aca="false">SUM(H111:J111,K111/1.12)</f>
        <v>140</v>
      </c>
      <c r="N111" s="25" t="n">
        <f aca="false">K111/1.12*0.12</f>
        <v>0</v>
      </c>
      <c r="O111" s="25" t="n">
        <f aca="false">-SUM(I111:J111,K111/1.12)*L111</f>
        <v>-0</v>
      </c>
      <c r="P111" s="25"/>
      <c r="Q111" s="26"/>
      <c r="R111" s="26"/>
      <c r="S111" s="27"/>
      <c r="T111" s="27"/>
      <c r="U111" s="27"/>
      <c r="V111" s="27"/>
      <c r="W111" s="27"/>
      <c r="X111" s="26"/>
      <c r="Y111" s="26"/>
      <c r="Z111" s="26"/>
      <c r="AA111" s="26" t="n">
        <v>140</v>
      </c>
      <c r="AB111" s="27"/>
      <c r="AC111" s="27"/>
      <c r="AD111" s="26"/>
      <c r="AE111" s="26"/>
      <c r="AF111" s="25" t="n">
        <f aca="false">-SUM(N111:AE111)</f>
        <v>-140</v>
      </c>
      <c r="AG111" s="28" t="n">
        <f aca="false">SUM(H111:K111)+AF111+O111</f>
        <v>0</v>
      </c>
    </row>
    <row r="112" s="29" customFormat="true" ht="22.5" hidden="false" customHeight="true" outlineLevel="0" collapsed="false">
      <c r="A112" s="18" t="n">
        <v>43613</v>
      </c>
      <c r="B112" s="19"/>
      <c r="C112" s="20" t="s">
        <v>45</v>
      </c>
      <c r="D112" s="20" t="s">
        <v>46</v>
      </c>
      <c r="E112" s="20" t="s">
        <v>47</v>
      </c>
      <c r="F112" s="21" t="n">
        <v>79866</v>
      </c>
      <c r="G112" s="44" t="s">
        <v>622</v>
      </c>
      <c r="H112" s="23"/>
      <c r="I112" s="23"/>
      <c r="J112" s="23"/>
      <c r="K112" s="23" t="n">
        <v>968</v>
      </c>
      <c r="L112" s="24"/>
      <c r="M112" s="25" t="n">
        <f aca="false">SUM(H112:J112,K112/1.12)</f>
        <v>864.285714285714</v>
      </c>
      <c r="N112" s="25" t="n">
        <f aca="false">K112/1.12*0.12</f>
        <v>103.714285714286</v>
      </c>
      <c r="O112" s="25" t="n">
        <f aca="false">-SUM(I112:J112,K112/1.12)*L112</f>
        <v>-0</v>
      </c>
      <c r="P112" s="25"/>
      <c r="Q112" s="26"/>
      <c r="R112" s="26"/>
      <c r="S112" s="27"/>
      <c r="T112" s="27"/>
      <c r="U112" s="27"/>
      <c r="V112" s="27"/>
      <c r="W112" s="27"/>
      <c r="X112" s="26" t="n">
        <v>864.29</v>
      </c>
      <c r="Y112" s="26"/>
      <c r="Z112" s="26"/>
      <c r="AA112" s="26"/>
      <c r="AB112" s="27"/>
      <c r="AC112" s="27"/>
      <c r="AD112" s="26"/>
      <c r="AE112" s="26"/>
      <c r="AF112" s="25" t="n">
        <f aca="false">-SUM(N112:AE112)</f>
        <v>-968.004285714286</v>
      </c>
      <c r="AG112" s="28" t="n">
        <f aca="false">SUM(H112:K112)+AF112+O112</f>
        <v>-0.00428571428562918</v>
      </c>
    </row>
    <row r="113" s="29" customFormat="true" ht="22.5" hidden="false" customHeight="true" outlineLevel="0" collapsed="false">
      <c r="A113" s="18" t="n">
        <v>43613</v>
      </c>
      <c r="B113" s="19"/>
      <c r="C113" s="20" t="s">
        <v>623</v>
      </c>
      <c r="D113" s="20" t="s">
        <v>624</v>
      </c>
      <c r="E113" s="20" t="s">
        <v>47</v>
      </c>
      <c r="F113" s="21" t="n">
        <v>1930</v>
      </c>
      <c r="G113" s="44" t="s">
        <v>625</v>
      </c>
      <c r="H113" s="23"/>
      <c r="I113" s="23"/>
      <c r="J113" s="23"/>
      <c r="K113" s="23" t="n">
        <v>598</v>
      </c>
      <c r="L113" s="24"/>
      <c r="M113" s="25" t="n">
        <f aca="false">SUM(H113:J113,K113/1.12)</f>
        <v>533.928571428571</v>
      </c>
      <c r="N113" s="25" t="n">
        <f aca="false">K113/1.12*0.12</f>
        <v>64.0714285714286</v>
      </c>
      <c r="O113" s="25" t="n">
        <f aca="false">-SUM(I113:J113,K113/1.12)*L113</f>
        <v>-0</v>
      </c>
      <c r="P113" s="25"/>
      <c r="Q113" s="26"/>
      <c r="R113" s="26"/>
      <c r="S113" s="27"/>
      <c r="T113" s="27"/>
      <c r="U113" s="27"/>
      <c r="V113" s="27"/>
      <c r="W113" s="27"/>
      <c r="X113" s="26"/>
      <c r="Y113" s="26" t="n">
        <v>533.93</v>
      </c>
      <c r="Z113" s="26"/>
      <c r="AA113" s="26"/>
      <c r="AB113" s="27"/>
      <c r="AC113" s="27"/>
      <c r="AD113" s="26"/>
      <c r="AE113" s="26"/>
      <c r="AF113" s="25" t="n">
        <f aca="false">-SUM(N113:AE113)</f>
        <v>-598.001428571429</v>
      </c>
      <c r="AG113" s="28" t="n">
        <f aca="false">SUM(H113:K113)+AF113+O113</f>
        <v>-0.00142857142850517</v>
      </c>
    </row>
    <row r="114" s="29" customFormat="true" ht="23.25" hidden="false" customHeight="true" outlineLevel="0" collapsed="false">
      <c r="A114" s="30" t="n">
        <v>43613</v>
      </c>
      <c r="B114" s="31"/>
      <c r="C114" s="32" t="s">
        <v>41</v>
      </c>
      <c r="D114" s="32" t="s">
        <v>42</v>
      </c>
      <c r="E114" s="32" t="s">
        <v>43</v>
      </c>
      <c r="F114" s="33" t="n">
        <v>88619</v>
      </c>
      <c r="G114" s="34" t="s">
        <v>44</v>
      </c>
      <c r="H114" s="35"/>
      <c r="I114" s="35"/>
      <c r="J114" s="35"/>
      <c r="K114" s="35" t="n">
        <v>180</v>
      </c>
      <c r="L114" s="36"/>
      <c r="M114" s="37" t="n">
        <f aca="false">SUM(H114:J114,K114/1.12)</f>
        <v>160.714285714286</v>
      </c>
      <c r="N114" s="37" t="n">
        <f aca="false">K114/1.12*0.12</f>
        <v>19.2857142857143</v>
      </c>
      <c r="O114" s="37" t="n">
        <f aca="false">-SUM(I114:J114,K114/1.12)*L114</f>
        <v>-0</v>
      </c>
      <c r="P114" s="37"/>
      <c r="Q114" s="38" t="n">
        <v>160.71</v>
      </c>
      <c r="R114" s="38"/>
      <c r="S114" s="39"/>
      <c r="T114" s="39"/>
      <c r="U114" s="39"/>
      <c r="V114" s="39"/>
      <c r="W114" s="39"/>
      <c r="X114" s="38"/>
      <c r="Y114" s="38"/>
      <c r="Z114" s="38"/>
      <c r="AA114" s="38"/>
      <c r="AB114" s="39"/>
      <c r="AC114" s="39"/>
      <c r="AD114" s="38"/>
      <c r="AE114" s="38"/>
      <c r="AF114" s="37" t="n">
        <f aca="false">-SUM(N114:AE114)</f>
        <v>-179.995714285714</v>
      </c>
      <c r="AG114" s="40" t="n">
        <f aca="false">SUM(H114:K114)+AF114+O114</f>
        <v>0.00428571428571445</v>
      </c>
    </row>
    <row r="115" s="29" customFormat="true" ht="23.25" hidden="false" customHeight="true" outlineLevel="0" collapsed="false">
      <c r="A115" s="18" t="n">
        <v>43613</v>
      </c>
      <c r="B115" s="19"/>
      <c r="C115" s="20" t="s">
        <v>626</v>
      </c>
      <c r="D115" s="20"/>
      <c r="E115" s="20"/>
      <c r="F115" s="21"/>
      <c r="G115" s="44" t="s">
        <v>61</v>
      </c>
      <c r="H115" s="23"/>
      <c r="I115" s="23"/>
      <c r="J115" s="23" t="n">
        <v>1150</v>
      </c>
      <c r="K115" s="23"/>
      <c r="L115" s="24"/>
      <c r="M115" s="25" t="n">
        <f aca="false">SUM(H115:J115,K115/1.12)</f>
        <v>1150</v>
      </c>
      <c r="N115" s="25" t="n">
        <f aca="false">K115/1.12*0.12</f>
        <v>0</v>
      </c>
      <c r="O115" s="25"/>
      <c r="P115" s="25" t="n">
        <v>1150</v>
      </c>
      <c r="Q115" s="26"/>
      <c r="R115" s="26"/>
      <c r="S115" s="27"/>
      <c r="T115" s="27"/>
      <c r="U115" s="27"/>
      <c r="V115" s="27"/>
      <c r="W115" s="27"/>
      <c r="X115" s="26"/>
      <c r="Y115" s="26"/>
      <c r="Z115" s="26"/>
      <c r="AA115" s="26"/>
      <c r="AB115" s="27"/>
      <c r="AC115" s="27"/>
      <c r="AD115" s="26"/>
      <c r="AE115" s="26"/>
      <c r="AF115" s="25" t="n">
        <f aca="false">-SUM(N115:AE115)</f>
        <v>-1150</v>
      </c>
      <c r="AG115" s="28" t="n">
        <f aca="false">SUM(H115:K115)+AF115+O115</f>
        <v>0</v>
      </c>
    </row>
    <row r="116" s="29" customFormat="true" ht="23.25" hidden="false" customHeight="true" outlineLevel="0" collapsed="false">
      <c r="A116" s="18" t="n">
        <v>43613</v>
      </c>
      <c r="B116" s="19"/>
      <c r="C116" s="20" t="s">
        <v>62</v>
      </c>
      <c r="D116" s="20"/>
      <c r="E116" s="20"/>
      <c r="F116" s="21"/>
      <c r="G116" s="44" t="s">
        <v>63</v>
      </c>
      <c r="H116" s="23" t="n">
        <v>40</v>
      </c>
      <c r="I116" s="23"/>
      <c r="J116" s="23"/>
      <c r="K116" s="23"/>
      <c r="L116" s="24"/>
      <c r="M116" s="25" t="n">
        <f aca="false">SUM(H116:J116,K116/1.12)</f>
        <v>40</v>
      </c>
      <c r="N116" s="25" t="n">
        <f aca="false">K116/1.12*0.12</f>
        <v>0</v>
      </c>
      <c r="O116" s="25"/>
      <c r="P116" s="25"/>
      <c r="Q116" s="26"/>
      <c r="R116" s="26"/>
      <c r="S116" s="27"/>
      <c r="T116" s="27"/>
      <c r="U116" s="27"/>
      <c r="V116" s="27"/>
      <c r="W116" s="27"/>
      <c r="X116" s="26"/>
      <c r="Y116" s="26"/>
      <c r="Z116" s="26"/>
      <c r="AA116" s="26" t="n">
        <v>40</v>
      </c>
      <c r="AB116" s="27"/>
      <c r="AC116" s="27"/>
      <c r="AD116" s="26"/>
      <c r="AE116" s="26"/>
      <c r="AF116" s="25" t="n">
        <f aca="false">-SUM(N116:AE116)</f>
        <v>-40</v>
      </c>
      <c r="AG116" s="28" t="n">
        <f aca="false">SUM(H116:K116)+AF116+O116</f>
        <v>0</v>
      </c>
    </row>
    <row r="117" s="29" customFormat="true" ht="23.25" hidden="false" customHeight="true" outlineLevel="0" collapsed="false">
      <c r="A117" s="18" t="n">
        <v>43613</v>
      </c>
      <c r="B117" s="19"/>
      <c r="C117" s="20" t="s">
        <v>54</v>
      </c>
      <c r="D117" s="20" t="s">
        <v>55</v>
      </c>
      <c r="E117" s="20" t="s">
        <v>56</v>
      </c>
      <c r="F117" s="21" t="n">
        <v>3170</v>
      </c>
      <c r="G117" s="44" t="s">
        <v>627</v>
      </c>
      <c r="H117" s="23"/>
      <c r="I117" s="23"/>
      <c r="J117" s="23" t="n">
        <v>880</v>
      </c>
      <c r="K117" s="23"/>
      <c r="L117" s="24"/>
      <c r="M117" s="25" t="n">
        <f aca="false">SUM(H117:J117,K117/1.12)</f>
        <v>880</v>
      </c>
      <c r="N117" s="25" t="n">
        <f aca="false">K117/1.12*0.12</f>
        <v>0</v>
      </c>
      <c r="O117" s="25"/>
      <c r="P117" s="25" t="n">
        <v>880</v>
      </c>
      <c r="Q117" s="26"/>
      <c r="R117" s="26"/>
      <c r="S117" s="27"/>
      <c r="T117" s="27"/>
      <c r="U117" s="27"/>
      <c r="V117" s="27"/>
      <c r="W117" s="27"/>
      <c r="X117" s="26"/>
      <c r="Y117" s="26"/>
      <c r="Z117" s="26"/>
      <c r="AA117" s="26"/>
      <c r="AB117" s="27"/>
      <c r="AC117" s="27"/>
      <c r="AD117" s="26"/>
      <c r="AE117" s="26"/>
      <c r="AF117" s="25" t="n">
        <f aca="false">-SUM(N117:AE117)</f>
        <v>-880</v>
      </c>
      <c r="AG117" s="28" t="n">
        <f aca="false">SUM(H117:K117)+AF117+O117</f>
        <v>0</v>
      </c>
    </row>
    <row r="118" s="29" customFormat="true" ht="23.25" hidden="false" customHeight="true" outlineLevel="0" collapsed="false">
      <c r="A118" s="18" t="n">
        <v>43613</v>
      </c>
      <c r="B118" s="19"/>
      <c r="C118" s="20" t="s">
        <v>58</v>
      </c>
      <c r="D118" s="20"/>
      <c r="E118" s="20"/>
      <c r="F118" s="21"/>
      <c r="G118" s="44" t="s">
        <v>130</v>
      </c>
      <c r="H118" s="23" t="n">
        <v>100</v>
      </c>
      <c r="I118" s="23"/>
      <c r="J118" s="23"/>
      <c r="K118" s="23"/>
      <c r="L118" s="24"/>
      <c r="M118" s="25" t="n">
        <f aca="false">SUM(H118:J118,K118/1.12)</f>
        <v>100</v>
      </c>
      <c r="N118" s="25" t="n">
        <f aca="false">K118/1.12*0.12</f>
        <v>0</v>
      </c>
      <c r="O118" s="25"/>
      <c r="P118" s="25"/>
      <c r="Q118" s="26"/>
      <c r="R118" s="26"/>
      <c r="S118" s="27"/>
      <c r="T118" s="27"/>
      <c r="U118" s="27"/>
      <c r="V118" s="27"/>
      <c r="W118" s="27"/>
      <c r="X118" s="26"/>
      <c r="Y118" s="26"/>
      <c r="Z118" s="26"/>
      <c r="AA118" s="26" t="n">
        <v>100</v>
      </c>
      <c r="AB118" s="27"/>
      <c r="AC118" s="27"/>
      <c r="AD118" s="26"/>
      <c r="AE118" s="26"/>
      <c r="AF118" s="25" t="n">
        <f aca="false">-SUM(N118:AE118)</f>
        <v>-100</v>
      </c>
      <c r="AG118" s="28" t="n">
        <f aca="false">SUM(H118:K118)+AF118+O118</f>
        <v>0</v>
      </c>
    </row>
    <row r="119" s="29" customFormat="true" ht="23.25" hidden="false" customHeight="true" outlineLevel="0" collapsed="false">
      <c r="A119" s="18" t="n">
        <v>43614</v>
      </c>
      <c r="B119" s="19"/>
      <c r="C119" s="20" t="s">
        <v>45</v>
      </c>
      <c r="D119" s="20" t="s">
        <v>46</v>
      </c>
      <c r="E119" s="20" t="s">
        <v>47</v>
      </c>
      <c r="F119" s="21" t="n">
        <v>162185</v>
      </c>
      <c r="G119" s="44" t="s">
        <v>628</v>
      </c>
      <c r="H119" s="23"/>
      <c r="I119" s="23"/>
      <c r="J119" s="23"/>
      <c r="K119" s="23" t="n">
        <f aca="false">678.21+81.39</f>
        <v>759.6</v>
      </c>
      <c r="L119" s="24"/>
      <c r="M119" s="25" t="n">
        <f aca="false">SUM(H119:J119,K119/1.12)</f>
        <v>678.214285714286</v>
      </c>
      <c r="N119" s="25" t="n">
        <f aca="false">K119/1.12*0.12</f>
        <v>81.3857142857143</v>
      </c>
      <c r="O119" s="25"/>
      <c r="P119" s="25" t="n">
        <v>678.21</v>
      </c>
      <c r="Q119" s="26"/>
      <c r="R119" s="26"/>
      <c r="S119" s="27"/>
      <c r="T119" s="27"/>
      <c r="U119" s="27"/>
      <c r="V119" s="27"/>
      <c r="W119" s="27"/>
      <c r="X119" s="26"/>
      <c r="Y119" s="26"/>
      <c r="Z119" s="26"/>
      <c r="AA119" s="26"/>
      <c r="AB119" s="27"/>
      <c r="AC119" s="27"/>
      <c r="AD119" s="26"/>
      <c r="AE119" s="26"/>
      <c r="AF119" s="25" t="n">
        <f aca="false">-SUM(N119:AE119)</f>
        <v>-759.595714285714</v>
      </c>
      <c r="AG119" s="28" t="n">
        <f aca="false">SUM(H119:K119)+AF119+O119</f>
        <v>0.00428571428574287</v>
      </c>
    </row>
    <row r="120" s="29" customFormat="true" ht="23.25" hidden="false" customHeight="true" outlineLevel="0" collapsed="false">
      <c r="A120" s="18" t="n">
        <v>43614</v>
      </c>
      <c r="B120" s="19"/>
      <c r="C120" s="20" t="s">
        <v>45</v>
      </c>
      <c r="D120" s="20" t="s">
        <v>46</v>
      </c>
      <c r="E120" s="20" t="s">
        <v>47</v>
      </c>
      <c r="F120" s="21"/>
      <c r="G120" s="44" t="s">
        <v>629</v>
      </c>
      <c r="H120" s="23"/>
      <c r="I120" s="23"/>
      <c r="J120" s="23" t="n">
        <v>189.25</v>
      </c>
      <c r="K120" s="23"/>
      <c r="L120" s="24"/>
      <c r="M120" s="25" t="n">
        <f aca="false">SUM(H120:J120,K120/1.12)</f>
        <v>189.25</v>
      </c>
      <c r="N120" s="25" t="n">
        <f aca="false">K120/1.12*0.12</f>
        <v>0</v>
      </c>
      <c r="O120" s="25"/>
      <c r="P120" s="25" t="n">
        <v>189.25</v>
      </c>
      <c r="Q120" s="26"/>
      <c r="R120" s="26"/>
      <c r="S120" s="27"/>
      <c r="T120" s="27"/>
      <c r="U120" s="27"/>
      <c r="V120" s="27"/>
      <c r="W120" s="27"/>
      <c r="X120" s="26"/>
      <c r="Y120" s="26"/>
      <c r="Z120" s="26"/>
      <c r="AA120" s="26"/>
      <c r="AB120" s="27"/>
      <c r="AC120" s="27"/>
      <c r="AD120" s="26"/>
      <c r="AE120" s="26"/>
      <c r="AF120" s="25" t="n">
        <f aca="false">-SUM(N120:AE120)</f>
        <v>-189.25</v>
      </c>
      <c r="AG120" s="28" t="n">
        <f aca="false">SUM(H120:K120)+AF120+O120</f>
        <v>0</v>
      </c>
    </row>
    <row r="121" s="29" customFormat="true" ht="23.25" hidden="false" customHeight="true" outlineLevel="0" collapsed="false">
      <c r="A121" s="18" t="n">
        <v>43614</v>
      </c>
      <c r="B121" s="19"/>
      <c r="C121" s="20" t="s">
        <v>41</v>
      </c>
      <c r="D121" s="20" t="s">
        <v>42</v>
      </c>
      <c r="E121" s="20" t="s">
        <v>43</v>
      </c>
      <c r="F121" s="21" t="n">
        <v>88619</v>
      </c>
      <c r="G121" s="44" t="s">
        <v>44</v>
      </c>
      <c r="H121" s="23"/>
      <c r="I121" s="23"/>
      <c r="J121" s="23"/>
      <c r="K121" s="23" t="n">
        <v>180</v>
      </c>
      <c r="L121" s="24"/>
      <c r="M121" s="25" t="n">
        <f aca="false">SUM(H121:J121,K121/1.12)</f>
        <v>160.714285714286</v>
      </c>
      <c r="N121" s="25" t="n">
        <f aca="false">K121/1.12*0.12</f>
        <v>19.2857142857143</v>
      </c>
      <c r="O121" s="25" t="n">
        <f aca="false">-SUM(I121:J121,K121/1.12)*L121</f>
        <v>-0</v>
      </c>
      <c r="P121" s="25"/>
      <c r="Q121" s="26" t="n">
        <v>160.71</v>
      </c>
      <c r="R121" s="26"/>
      <c r="S121" s="27"/>
      <c r="T121" s="27"/>
      <c r="U121" s="27"/>
      <c r="V121" s="27"/>
      <c r="W121" s="27"/>
      <c r="X121" s="26"/>
      <c r="Y121" s="26"/>
      <c r="Z121" s="26"/>
      <c r="AA121" s="26"/>
      <c r="AB121" s="27"/>
      <c r="AC121" s="27"/>
      <c r="AD121" s="26"/>
      <c r="AE121" s="26"/>
      <c r="AF121" s="25" t="n">
        <f aca="false">-SUM(N121:AE121)</f>
        <v>-179.995714285714</v>
      </c>
      <c r="AG121" s="28" t="n">
        <f aca="false">SUM(H121:K121)+AF121+O121</f>
        <v>0.00428571428571445</v>
      </c>
    </row>
    <row r="122" s="29" customFormat="true" ht="23.25" hidden="false" customHeight="true" outlineLevel="0" collapsed="false">
      <c r="A122" s="18" t="n">
        <v>43614</v>
      </c>
      <c r="B122" s="19"/>
      <c r="C122" s="20" t="s">
        <v>37</v>
      </c>
      <c r="D122" s="20" t="s">
        <v>38</v>
      </c>
      <c r="E122" s="20" t="s">
        <v>39</v>
      </c>
      <c r="F122" s="21" t="n">
        <v>73508</v>
      </c>
      <c r="G122" s="44" t="s">
        <v>630</v>
      </c>
      <c r="H122" s="23"/>
      <c r="I122" s="23"/>
      <c r="J122" s="23"/>
      <c r="K122" s="23" t="n">
        <v>42.05</v>
      </c>
      <c r="L122" s="24"/>
      <c r="M122" s="25" t="n">
        <f aca="false">SUM(H122:J122,K122/1.12)</f>
        <v>37.5446428571429</v>
      </c>
      <c r="N122" s="25" t="n">
        <f aca="false">K122/1.12*0.12</f>
        <v>4.50535714285714</v>
      </c>
      <c r="O122" s="25"/>
      <c r="P122" s="25" t="n">
        <v>37.54</v>
      </c>
      <c r="Q122" s="26"/>
      <c r="R122" s="26"/>
      <c r="S122" s="27"/>
      <c r="T122" s="27"/>
      <c r="U122" s="27"/>
      <c r="V122" s="27"/>
      <c r="W122" s="27"/>
      <c r="X122" s="26"/>
      <c r="Y122" s="26"/>
      <c r="Z122" s="26"/>
      <c r="AA122" s="26"/>
      <c r="AB122" s="27"/>
      <c r="AC122" s="27"/>
      <c r="AD122" s="26"/>
      <c r="AE122" s="26"/>
      <c r="AF122" s="25" t="n">
        <f aca="false">-SUM(N122:AE122)</f>
        <v>-42.0453571428571</v>
      </c>
      <c r="AG122" s="28" t="n">
        <f aca="false">SUM(H122:K122)+AF122+O122</f>
        <v>0.00464285714285495</v>
      </c>
    </row>
    <row r="123" s="29" customFormat="true" ht="23.25" hidden="false" customHeight="true" outlineLevel="0" collapsed="false">
      <c r="A123" s="18" t="n">
        <v>43614</v>
      </c>
      <c r="B123" s="19"/>
      <c r="C123" s="20" t="s">
        <v>185</v>
      </c>
      <c r="D123" s="20" t="s">
        <v>106</v>
      </c>
      <c r="E123" s="20" t="s">
        <v>39</v>
      </c>
      <c r="F123" s="21" t="n">
        <v>709528</v>
      </c>
      <c r="G123" s="44" t="s">
        <v>631</v>
      </c>
      <c r="H123" s="23"/>
      <c r="I123" s="23"/>
      <c r="J123" s="23"/>
      <c r="K123" s="23" t="n">
        <v>109.75</v>
      </c>
      <c r="L123" s="24"/>
      <c r="M123" s="25" t="n">
        <f aca="false">SUM(H123:J123,K123/1.12)</f>
        <v>97.9910714285714</v>
      </c>
      <c r="N123" s="25" t="n">
        <f aca="false">K123/1.12*0.12</f>
        <v>11.7589285714286</v>
      </c>
      <c r="O123" s="25"/>
      <c r="P123" s="25"/>
      <c r="Q123" s="26"/>
      <c r="R123" s="26"/>
      <c r="S123" s="27"/>
      <c r="T123" s="27" t="n">
        <v>97.99</v>
      </c>
      <c r="U123" s="27"/>
      <c r="V123" s="27"/>
      <c r="W123" s="27"/>
      <c r="X123" s="26"/>
      <c r="Y123" s="26"/>
      <c r="Z123" s="26"/>
      <c r="AA123" s="26"/>
      <c r="AB123" s="27"/>
      <c r="AC123" s="27"/>
      <c r="AD123" s="26"/>
      <c r="AE123" s="26"/>
      <c r="AF123" s="25" t="n">
        <f aca="false">-SUM(N123:AE123)</f>
        <v>-109.748928571429</v>
      </c>
      <c r="AG123" s="28" t="n">
        <f aca="false">SUM(H123:K123)+AF123+O123</f>
        <v>0.00107142857143572</v>
      </c>
    </row>
    <row r="124" s="29" customFormat="true" ht="23.25" hidden="false" customHeight="true" outlineLevel="0" collapsed="false">
      <c r="A124" s="18" t="n">
        <v>43615</v>
      </c>
      <c r="B124" s="19"/>
      <c r="C124" s="20" t="s">
        <v>41</v>
      </c>
      <c r="D124" s="20" t="s">
        <v>42</v>
      </c>
      <c r="E124" s="20" t="s">
        <v>43</v>
      </c>
      <c r="F124" s="21" t="n">
        <v>88668</v>
      </c>
      <c r="G124" s="44" t="s">
        <v>44</v>
      </c>
      <c r="H124" s="23"/>
      <c r="I124" s="23"/>
      <c r="J124" s="23"/>
      <c r="K124" s="23" t="n">
        <v>180</v>
      </c>
      <c r="L124" s="24"/>
      <c r="M124" s="25" t="n">
        <f aca="false">SUM(H124:J124,K124/1.12)</f>
        <v>160.714285714286</v>
      </c>
      <c r="N124" s="25" t="n">
        <f aca="false">K124/1.12*0.12</f>
        <v>19.2857142857143</v>
      </c>
      <c r="O124" s="25" t="n">
        <f aca="false">-SUM(I124:J124,K124/1.12)*L124</f>
        <v>-0</v>
      </c>
      <c r="P124" s="25"/>
      <c r="Q124" s="26" t="n">
        <v>160.71</v>
      </c>
      <c r="R124" s="26"/>
      <c r="S124" s="27"/>
      <c r="T124" s="27"/>
      <c r="U124" s="27"/>
      <c r="V124" s="27"/>
      <c r="W124" s="27"/>
      <c r="X124" s="26"/>
      <c r="Y124" s="26"/>
      <c r="Z124" s="26"/>
      <c r="AA124" s="26"/>
      <c r="AB124" s="27"/>
      <c r="AC124" s="27"/>
      <c r="AD124" s="26"/>
      <c r="AE124" s="26"/>
      <c r="AF124" s="25" t="n">
        <f aca="false">-SUM(N124:AE124)</f>
        <v>-179.995714285714</v>
      </c>
      <c r="AG124" s="28" t="n">
        <f aca="false">SUM(H124:K124)+AF124+O124</f>
        <v>0.00428571428571445</v>
      </c>
    </row>
    <row r="125" s="29" customFormat="true" ht="23.25" hidden="false" customHeight="true" outlineLevel="0" collapsed="false">
      <c r="A125" s="18" t="n">
        <v>43615</v>
      </c>
      <c r="B125" s="19"/>
      <c r="C125" s="20" t="s">
        <v>37</v>
      </c>
      <c r="D125" s="20" t="s">
        <v>38</v>
      </c>
      <c r="E125" s="20" t="s">
        <v>39</v>
      </c>
      <c r="F125" s="21" t="n">
        <v>35729</v>
      </c>
      <c r="G125" s="44" t="s">
        <v>632</v>
      </c>
      <c r="H125" s="23"/>
      <c r="I125" s="23"/>
      <c r="J125" s="23"/>
      <c r="K125" s="23" t="n">
        <v>473.7</v>
      </c>
      <c r="L125" s="24"/>
      <c r="M125" s="25" t="n">
        <f aca="false">SUM(H125:J125,K125/1.12)</f>
        <v>422.946428571429</v>
      </c>
      <c r="N125" s="25" t="n">
        <f aca="false">K125/1.12*0.12</f>
        <v>50.7535714285714</v>
      </c>
      <c r="O125" s="25"/>
      <c r="P125" s="25" t="n">
        <v>422.95</v>
      </c>
      <c r="Q125" s="26"/>
      <c r="R125" s="26"/>
      <c r="S125" s="27"/>
      <c r="T125" s="27"/>
      <c r="U125" s="27"/>
      <c r="V125" s="27"/>
      <c r="W125" s="27"/>
      <c r="X125" s="26"/>
      <c r="Y125" s="26"/>
      <c r="Z125" s="26"/>
      <c r="AA125" s="26"/>
      <c r="AB125" s="27"/>
      <c r="AC125" s="27"/>
      <c r="AD125" s="26"/>
      <c r="AE125" s="26"/>
      <c r="AF125" s="25" t="n">
        <f aca="false">-SUM(N125:AE125)</f>
        <v>-473.703571428571</v>
      </c>
      <c r="AG125" s="28" t="n">
        <f aca="false">SUM(H125:K125)+AF125+O125</f>
        <v>-0.00357142857143344</v>
      </c>
    </row>
    <row r="126" s="29" customFormat="true" ht="23.25" hidden="false" customHeight="true" outlineLevel="0" collapsed="false">
      <c r="A126" s="18" t="n">
        <v>43615</v>
      </c>
      <c r="B126" s="19"/>
      <c r="C126" s="20" t="s">
        <v>348</v>
      </c>
      <c r="D126" s="20"/>
      <c r="E126" s="20"/>
      <c r="F126" s="21"/>
      <c r="G126" s="44" t="s">
        <v>125</v>
      </c>
      <c r="H126" s="23" t="n">
        <v>537</v>
      </c>
      <c r="I126" s="23"/>
      <c r="J126" s="23"/>
      <c r="K126" s="23"/>
      <c r="L126" s="24"/>
      <c r="M126" s="25" t="n">
        <f aca="false">SUM(H126:J126,K126/1.12)</f>
        <v>537</v>
      </c>
      <c r="N126" s="25" t="n">
        <f aca="false">K126/1.12*0.12</f>
        <v>0</v>
      </c>
      <c r="O126" s="25"/>
      <c r="P126" s="25"/>
      <c r="Q126" s="26"/>
      <c r="R126" s="26"/>
      <c r="S126" s="27"/>
      <c r="T126" s="27"/>
      <c r="U126" s="27"/>
      <c r="V126" s="27"/>
      <c r="W126" s="27"/>
      <c r="X126" s="26"/>
      <c r="Y126" s="26"/>
      <c r="Z126" s="26"/>
      <c r="AA126" s="26"/>
      <c r="AB126" s="27" t="n">
        <v>537</v>
      </c>
      <c r="AC126" s="27"/>
      <c r="AD126" s="26"/>
      <c r="AE126" s="26"/>
      <c r="AF126" s="25" t="n">
        <f aca="false">-SUM(N126:AE126)</f>
        <v>-537</v>
      </c>
      <c r="AG126" s="28" t="n">
        <f aca="false">SUM(H126:K126)+AF126+O126</f>
        <v>0</v>
      </c>
    </row>
    <row r="127" s="29" customFormat="true" ht="23.25" hidden="false" customHeight="true" outlineLevel="0" collapsed="false">
      <c r="A127" s="18" t="n">
        <v>43615</v>
      </c>
      <c r="B127" s="19"/>
      <c r="C127" s="20" t="s">
        <v>62</v>
      </c>
      <c r="D127" s="20"/>
      <c r="E127" s="20"/>
      <c r="F127" s="21"/>
      <c r="G127" s="44" t="s">
        <v>633</v>
      </c>
      <c r="H127" s="23" t="n">
        <v>30</v>
      </c>
      <c r="I127" s="23"/>
      <c r="J127" s="23"/>
      <c r="K127" s="23"/>
      <c r="L127" s="24"/>
      <c r="M127" s="25" t="n">
        <f aca="false">SUM(H127:J127,K127/1.12)</f>
        <v>30</v>
      </c>
      <c r="N127" s="25" t="n">
        <f aca="false">K127/1.12*0.12</f>
        <v>0</v>
      </c>
      <c r="O127" s="25"/>
      <c r="P127" s="25"/>
      <c r="Q127" s="26"/>
      <c r="R127" s="26"/>
      <c r="S127" s="27"/>
      <c r="T127" s="27"/>
      <c r="U127" s="27"/>
      <c r="V127" s="27"/>
      <c r="W127" s="27"/>
      <c r="X127" s="26"/>
      <c r="Y127" s="26"/>
      <c r="Z127" s="26"/>
      <c r="AA127" s="26" t="n">
        <v>30</v>
      </c>
      <c r="AB127" s="27"/>
      <c r="AC127" s="27"/>
      <c r="AD127" s="26"/>
      <c r="AE127" s="26"/>
      <c r="AF127" s="25" t="n">
        <f aca="false">-SUM(N127:AE127)</f>
        <v>-30</v>
      </c>
      <c r="AG127" s="28" t="n">
        <f aca="false">SUM(H127:K127)+AF127+O127</f>
        <v>0</v>
      </c>
    </row>
    <row r="128" s="29" customFormat="true" ht="23.25" hidden="false" customHeight="true" outlineLevel="0" collapsed="false">
      <c r="A128" s="18" t="n">
        <v>43615</v>
      </c>
      <c r="B128" s="19"/>
      <c r="C128" s="20" t="s">
        <v>37</v>
      </c>
      <c r="D128" s="20" t="s">
        <v>38</v>
      </c>
      <c r="E128" s="20" t="s">
        <v>39</v>
      </c>
      <c r="F128" s="21" t="n">
        <v>222265</v>
      </c>
      <c r="G128" s="44" t="s">
        <v>251</v>
      </c>
      <c r="H128" s="23"/>
      <c r="I128" s="23"/>
      <c r="J128" s="23"/>
      <c r="K128" s="23" t="n">
        <v>750</v>
      </c>
      <c r="L128" s="24"/>
      <c r="M128" s="25" t="n">
        <f aca="false">SUM(H128:J128,K128/1.12)</f>
        <v>669.642857142857</v>
      </c>
      <c r="N128" s="25" t="n">
        <f aca="false">K128/1.12*0.12</f>
        <v>80.3571428571429</v>
      </c>
      <c r="O128" s="25"/>
      <c r="P128" s="25"/>
      <c r="Q128" s="26" t="n">
        <v>669.64</v>
      </c>
      <c r="R128" s="26"/>
      <c r="S128" s="27"/>
      <c r="T128" s="27"/>
      <c r="U128" s="27"/>
      <c r="V128" s="27"/>
      <c r="W128" s="27"/>
      <c r="X128" s="26"/>
      <c r="Y128" s="26"/>
      <c r="Z128" s="26"/>
      <c r="AA128" s="26"/>
      <c r="AB128" s="27"/>
      <c r="AC128" s="27"/>
      <c r="AD128" s="26"/>
      <c r="AE128" s="26"/>
      <c r="AF128" s="25" t="n">
        <f aca="false">-SUM(N128:AE128)</f>
        <v>-749.997142857143</v>
      </c>
      <c r="AG128" s="28" t="n">
        <f aca="false">SUM(H128:K128)+AF128+O128</f>
        <v>0.00285714285712402</v>
      </c>
    </row>
    <row r="129" s="29" customFormat="true" ht="23.25" hidden="false" customHeight="true" outlineLevel="0" collapsed="false">
      <c r="A129" s="18" t="n">
        <v>43615</v>
      </c>
      <c r="B129" s="19"/>
      <c r="C129" s="20" t="s">
        <v>41</v>
      </c>
      <c r="D129" s="20" t="s">
        <v>42</v>
      </c>
      <c r="E129" s="20" t="s">
        <v>43</v>
      </c>
      <c r="F129" s="21" t="n">
        <v>88715</v>
      </c>
      <c r="G129" s="44" t="s">
        <v>44</v>
      </c>
      <c r="H129" s="23"/>
      <c r="I129" s="23"/>
      <c r="J129" s="23"/>
      <c r="K129" s="23" t="n">
        <v>180</v>
      </c>
      <c r="L129" s="24"/>
      <c r="M129" s="25" t="n">
        <f aca="false">SUM(H129:J129,K129/1.12)</f>
        <v>160.714285714286</v>
      </c>
      <c r="N129" s="25" t="n">
        <f aca="false">K129/1.12*0.12</f>
        <v>19.2857142857143</v>
      </c>
      <c r="O129" s="25" t="n">
        <f aca="false">-SUM(I129:J129,K129/1.12)*L129</f>
        <v>-0</v>
      </c>
      <c r="P129" s="25"/>
      <c r="Q129" s="26" t="n">
        <v>160.71</v>
      </c>
      <c r="R129" s="26"/>
      <c r="S129" s="27"/>
      <c r="T129" s="27"/>
      <c r="U129" s="27"/>
      <c r="V129" s="27"/>
      <c r="W129" s="27"/>
      <c r="X129" s="26"/>
      <c r="Y129" s="26"/>
      <c r="Z129" s="26"/>
      <c r="AA129" s="26"/>
      <c r="AB129" s="27"/>
      <c r="AC129" s="27"/>
      <c r="AD129" s="26"/>
      <c r="AE129" s="26"/>
      <c r="AF129" s="25" t="n">
        <f aca="false">-SUM(N129:AE129)</f>
        <v>-179.995714285714</v>
      </c>
      <c r="AG129" s="28" t="n">
        <f aca="false">SUM(H129:K129)+AF129+O129</f>
        <v>0.00428571428571445</v>
      </c>
    </row>
    <row r="130" s="29" customFormat="true" ht="23.25" hidden="false" customHeight="true" outlineLevel="0" collapsed="false">
      <c r="A130" s="18" t="n">
        <v>43616</v>
      </c>
      <c r="B130" s="19"/>
      <c r="C130" s="20" t="s">
        <v>45</v>
      </c>
      <c r="D130" s="20" t="s">
        <v>46</v>
      </c>
      <c r="E130" s="20" t="s">
        <v>47</v>
      </c>
      <c r="F130" s="21" t="n">
        <v>127284</v>
      </c>
      <c r="G130" s="44" t="s">
        <v>634</v>
      </c>
      <c r="H130" s="23"/>
      <c r="I130" s="23"/>
      <c r="J130" s="23"/>
      <c r="K130" s="23" t="n">
        <f aca="false">500.76+60.09</f>
        <v>560.85</v>
      </c>
      <c r="L130" s="24"/>
      <c r="M130" s="25" t="n">
        <f aca="false">SUM(H130:J130,K130/1.12)</f>
        <v>500.758928571429</v>
      </c>
      <c r="N130" s="25" t="n">
        <f aca="false">K130/1.12*0.12</f>
        <v>60.0910714285714</v>
      </c>
      <c r="O130" s="25"/>
      <c r="P130" s="25" t="n">
        <v>500.76</v>
      </c>
      <c r="Q130" s="26"/>
      <c r="R130" s="26"/>
      <c r="S130" s="27"/>
      <c r="T130" s="27"/>
      <c r="U130" s="27"/>
      <c r="V130" s="27"/>
      <c r="W130" s="27"/>
      <c r="X130" s="26"/>
      <c r="Y130" s="26"/>
      <c r="Z130" s="26"/>
      <c r="AA130" s="26"/>
      <c r="AB130" s="27"/>
      <c r="AC130" s="27"/>
      <c r="AD130" s="26"/>
      <c r="AE130" s="26"/>
      <c r="AF130" s="25" t="n">
        <f aca="false">-SUM(N130:AE130)</f>
        <v>-560.851071428572</v>
      </c>
      <c r="AG130" s="28" t="n">
        <f aca="false">SUM(H130:K130)+AF130+O130</f>
        <v>-0.00107142857143572</v>
      </c>
    </row>
    <row r="131" s="29" customFormat="true" ht="23.25" hidden="false" customHeight="true" outlineLevel="0" collapsed="false">
      <c r="A131" s="18" t="n">
        <v>43616</v>
      </c>
      <c r="B131" s="19"/>
      <c r="C131" s="20" t="s">
        <v>45</v>
      </c>
      <c r="D131" s="20" t="s">
        <v>46</v>
      </c>
      <c r="E131" s="20" t="s">
        <v>47</v>
      </c>
      <c r="F131" s="21" t="n">
        <v>127284</v>
      </c>
      <c r="G131" s="44" t="s">
        <v>173</v>
      </c>
      <c r="H131" s="23"/>
      <c r="I131" s="23"/>
      <c r="J131" s="23" t="n">
        <v>289</v>
      </c>
      <c r="K131" s="23"/>
      <c r="L131" s="24"/>
      <c r="M131" s="25" t="n">
        <f aca="false">SUM(H131:J131,K131/1.12)</f>
        <v>289</v>
      </c>
      <c r="N131" s="25" t="n">
        <f aca="false">K131/1.12*0.12</f>
        <v>0</v>
      </c>
      <c r="O131" s="25"/>
      <c r="P131" s="25" t="n">
        <v>289</v>
      </c>
      <c r="Q131" s="26"/>
      <c r="R131" s="26"/>
      <c r="S131" s="27"/>
      <c r="T131" s="27"/>
      <c r="U131" s="27"/>
      <c r="V131" s="27"/>
      <c r="W131" s="27"/>
      <c r="X131" s="26"/>
      <c r="Y131" s="26"/>
      <c r="Z131" s="26"/>
      <c r="AA131" s="26"/>
      <c r="AB131" s="27"/>
      <c r="AC131" s="27"/>
      <c r="AD131" s="26"/>
      <c r="AE131" s="26"/>
      <c r="AF131" s="25" t="n">
        <f aca="false">-SUM(N131:AE131)</f>
        <v>-289</v>
      </c>
      <c r="AG131" s="28" t="n">
        <f aca="false">SUM(H131:K131)+AF131+O131</f>
        <v>0</v>
      </c>
    </row>
    <row r="132" s="29" customFormat="true" ht="23.25" hidden="false" customHeight="true" outlineLevel="0" collapsed="false">
      <c r="A132" s="18" t="n">
        <v>43616</v>
      </c>
      <c r="B132" s="19"/>
      <c r="C132" s="20" t="s">
        <v>185</v>
      </c>
      <c r="D132" s="20" t="s">
        <v>106</v>
      </c>
      <c r="E132" s="20" t="s">
        <v>39</v>
      </c>
      <c r="F132" s="21" t="n">
        <v>750246</v>
      </c>
      <c r="G132" s="44" t="s">
        <v>635</v>
      </c>
      <c r="H132" s="23"/>
      <c r="I132" s="23"/>
      <c r="J132" s="23"/>
      <c r="K132" s="23" t="n">
        <v>350</v>
      </c>
      <c r="L132" s="24"/>
      <c r="M132" s="25" t="n">
        <f aca="false">SUM(H132:J132,K132/1.12)</f>
        <v>312.5</v>
      </c>
      <c r="N132" s="25" t="n">
        <f aca="false">K132/1.12*0.12</f>
        <v>37.5</v>
      </c>
      <c r="O132" s="25"/>
      <c r="P132" s="25"/>
      <c r="Q132" s="26"/>
      <c r="R132" s="26"/>
      <c r="S132" s="27"/>
      <c r="T132" s="27" t="n">
        <v>312.5</v>
      </c>
      <c r="U132" s="27"/>
      <c r="V132" s="27"/>
      <c r="W132" s="27"/>
      <c r="X132" s="26"/>
      <c r="Y132" s="26"/>
      <c r="Z132" s="26"/>
      <c r="AA132" s="26"/>
      <c r="AB132" s="27"/>
      <c r="AC132" s="27"/>
      <c r="AD132" s="26"/>
      <c r="AE132" s="26"/>
      <c r="AF132" s="25" t="n">
        <f aca="false">-SUM(N132:AE132)</f>
        <v>-350</v>
      </c>
      <c r="AG132" s="28" t="n">
        <f aca="false">SUM(H132:K132)+AF132+O132</f>
        <v>0</v>
      </c>
    </row>
    <row r="133" s="29" customFormat="true" ht="23.25" hidden="false" customHeight="true" outlineLevel="0" collapsed="false">
      <c r="A133" s="18" t="n">
        <v>43616</v>
      </c>
      <c r="B133" s="19"/>
      <c r="C133" s="20" t="s">
        <v>636</v>
      </c>
      <c r="D133" s="20" t="s">
        <v>637</v>
      </c>
      <c r="E133" s="20" t="s">
        <v>638</v>
      </c>
      <c r="F133" s="21" t="n">
        <v>843</v>
      </c>
      <c r="G133" s="44" t="s">
        <v>639</v>
      </c>
      <c r="H133" s="23"/>
      <c r="I133" s="23"/>
      <c r="J133" s="23"/>
      <c r="K133" s="23" t="n">
        <v>141</v>
      </c>
      <c r="L133" s="24"/>
      <c r="M133" s="25" t="n">
        <f aca="false">SUM(H133:J133,K133/1.12)</f>
        <v>125.892857142857</v>
      </c>
      <c r="N133" s="25" t="n">
        <f aca="false">K133/1.12*0.12</f>
        <v>15.1071428571429</v>
      </c>
      <c r="O133" s="25"/>
      <c r="P133" s="25"/>
      <c r="Q133" s="26"/>
      <c r="R133" s="26"/>
      <c r="S133" s="27" t="n">
        <v>125.89</v>
      </c>
      <c r="T133" s="27"/>
      <c r="U133" s="27"/>
      <c r="V133" s="27"/>
      <c r="W133" s="27"/>
      <c r="X133" s="26"/>
      <c r="Y133" s="26"/>
      <c r="Z133" s="26"/>
      <c r="AA133" s="26"/>
      <c r="AB133" s="27"/>
      <c r="AC133" s="27"/>
      <c r="AD133" s="26"/>
      <c r="AE133" s="26"/>
      <c r="AF133" s="25" t="n">
        <f aca="false">-SUM(N133:AE133)</f>
        <v>-140.997142857143</v>
      </c>
      <c r="AG133" s="28" t="n">
        <f aca="false">SUM(H133:K133)+AF133+O133</f>
        <v>0.00285714285715244</v>
      </c>
    </row>
    <row r="134" s="29" customFormat="true" ht="23.25" hidden="false" customHeight="true" outlineLevel="0" collapsed="false">
      <c r="A134" s="18" t="n">
        <v>43616</v>
      </c>
      <c r="B134" s="19"/>
      <c r="C134" s="20" t="s">
        <v>348</v>
      </c>
      <c r="D134" s="20"/>
      <c r="E134" s="20"/>
      <c r="F134" s="21"/>
      <c r="G134" s="44" t="s">
        <v>125</v>
      </c>
      <c r="H134" s="23" t="n">
        <v>537</v>
      </c>
      <c r="I134" s="23"/>
      <c r="J134" s="23"/>
      <c r="K134" s="23"/>
      <c r="L134" s="24"/>
      <c r="M134" s="25" t="n">
        <f aca="false">SUM(H134:J134,K134/1.12)</f>
        <v>537</v>
      </c>
      <c r="N134" s="25" t="n">
        <f aca="false">K134/1.12*0.12</f>
        <v>0</v>
      </c>
      <c r="O134" s="25"/>
      <c r="P134" s="25"/>
      <c r="Q134" s="26"/>
      <c r="R134" s="26"/>
      <c r="S134" s="27"/>
      <c r="T134" s="27"/>
      <c r="U134" s="27"/>
      <c r="V134" s="27"/>
      <c r="W134" s="27"/>
      <c r="X134" s="26"/>
      <c r="Y134" s="26"/>
      <c r="Z134" s="26"/>
      <c r="AA134" s="26"/>
      <c r="AB134" s="27" t="n">
        <v>537</v>
      </c>
      <c r="AC134" s="27"/>
      <c r="AD134" s="26"/>
      <c r="AE134" s="26"/>
      <c r="AF134" s="25" t="n">
        <f aca="false">-SUM(N134:AE134)</f>
        <v>-537</v>
      </c>
      <c r="AG134" s="28" t="n">
        <f aca="false">SUM(H134:K134)+AF134+O134</f>
        <v>0</v>
      </c>
    </row>
    <row r="135" s="29" customFormat="true" ht="23.25" hidden="false" customHeight="true" outlineLevel="0" collapsed="false">
      <c r="A135" s="18" t="n">
        <v>43616</v>
      </c>
      <c r="B135" s="19"/>
      <c r="C135" s="20" t="s">
        <v>278</v>
      </c>
      <c r="D135" s="20"/>
      <c r="E135" s="20"/>
      <c r="F135" s="21"/>
      <c r="G135" s="44" t="s">
        <v>177</v>
      </c>
      <c r="H135" s="23" t="n">
        <v>537</v>
      </c>
      <c r="I135" s="23"/>
      <c r="J135" s="23"/>
      <c r="K135" s="23"/>
      <c r="L135" s="24"/>
      <c r="M135" s="25" t="n">
        <f aca="false">SUM(H135:J135,K135/1.12)</f>
        <v>537</v>
      </c>
      <c r="N135" s="25" t="n">
        <f aca="false">K135/1.12*0.12</f>
        <v>0</v>
      </c>
      <c r="O135" s="25"/>
      <c r="P135" s="25"/>
      <c r="Q135" s="26"/>
      <c r="R135" s="26"/>
      <c r="S135" s="27"/>
      <c r="T135" s="27"/>
      <c r="U135" s="27"/>
      <c r="V135" s="27"/>
      <c r="W135" s="27"/>
      <c r="X135" s="26"/>
      <c r="Y135" s="26"/>
      <c r="Z135" s="26"/>
      <c r="AA135" s="26"/>
      <c r="AB135" s="27" t="n">
        <v>537</v>
      </c>
      <c r="AC135" s="27"/>
      <c r="AD135" s="26"/>
      <c r="AE135" s="26"/>
      <c r="AF135" s="25" t="n">
        <f aca="false">-SUM(N135:AE135)</f>
        <v>-537</v>
      </c>
      <c r="AG135" s="28" t="n">
        <f aca="false">SUM(H135:K135)+AF135+O135</f>
        <v>0</v>
      </c>
    </row>
    <row r="136" s="29" customFormat="true" ht="19.5" hidden="false" customHeight="true" outlineLevel="0" collapsed="false">
      <c r="A136" s="18"/>
      <c r="B136" s="19"/>
      <c r="C136" s="45"/>
      <c r="D136" s="45"/>
      <c r="E136" s="45"/>
      <c r="F136" s="21"/>
      <c r="G136" s="22"/>
      <c r="H136" s="23"/>
      <c r="I136" s="23"/>
      <c r="J136" s="23"/>
      <c r="K136" s="23"/>
      <c r="L136" s="24"/>
      <c r="M136" s="26" t="n">
        <f aca="false">SUM(H136:J136,K136/1.12)</f>
        <v>0</v>
      </c>
      <c r="N136" s="26" t="n">
        <f aca="false">K136/1.12*0.12</f>
        <v>0</v>
      </c>
      <c r="O136" s="26" t="n">
        <f aca="false">-SUM(I136:J136,K136/1.12)*L136</f>
        <v>-0</v>
      </c>
      <c r="P136" s="26"/>
      <c r="Q136" s="26"/>
      <c r="R136" s="26"/>
      <c r="S136" s="26"/>
      <c r="T136" s="27"/>
      <c r="U136" s="27"/>
      <c r="V136" s="27"/>
      <c r="W136" s="27"/>
      <c r="X136" s="27"/>
      <c r="Y136" s="46"/>
      <c r="Z136" s="26"/>
      <c r="AA136" s="26"/>
      <c r="AB136" s="26"/>
      <c r="AC136" s="27"/>
      <c r="AD136" s="27"/>
      <c r="AE136" s="47"/>
      <c r="AF136" s="25" t="n">
        <f aca="false">-SUM(N136:AE136)</f>
        <v>-0</v>
      </c>
      <c r="AG136" s="28" t="n">
        <f aca="false">SUM(H136:K136)+AF136+O136</f>
        <v>0</v>
      </c>
    </row>
    <row r="137" s="57" customFormat="true" ht="12" hidden="false" customHeight="true" outlineLevel="0" collapsed="false">
      <c r="A137" s="49"/>
      <c r="B137" s="50"/>
      <c r="C137" s="51"/>
      <c r="D137" s="52"/>
      <c r="E137" s="52"/>
      <c r="F137" s="53"/>
      <c r="G137" s="51"/>
      <c r="H137" s="54" t="n">
        <f aca="false">SUM(H5:H136)</f>
        <v>6064</v>
      </c>
      <c r="I137" s="54" t="n">
        <f aca="false">SUM(I5:I136)</f>
        <v>0</v>
      </c>
      <c r="J137" s="54" t="n">
        <f aca="false">SUM(J5:J136)</f>
        <v>12858.2</v>
      </c>
      <c r="K137" s="54" t="n">
        <f aca="false">SUM(K5:K136)</f>
        <v>36498.85</v>
      </c>
      <c r="L137" s="54" t="n">
        <f aca="false">SUM(L5:L136)</f>
        <v>0.04</v>
      </c>
      <c r="M137" s="54" t="n">
        <f aca="false">SUM(M5:M136)</f>
        <v>51510.4589285714</v>
      </c>
      <c r="N137" s="54" t="n">
        <f aca="false">SUM(N5:N136)</f>
        <v>3910.59107142857</v>
      </c>
      <c r="O137" s="54" t="n">
        <f aca="false">SUM(O5:O136)</f>
        <v>-71.4285714285714</v>
      </c>
      <c r="P137" s="54" t="n">
        <f aca="false">SUM(P5:P136)</f>
        <v>27621.97</v>
      </c>
      <c r="Q137" s="54" t="n">
        <f aca="false">SUM(Q5:Q136)</f>
        <v>8381.03</v>
      </c>
      <c r="R137" s="54" t="n">
        <f aca="false">SUM(R5:R136)</f>
        <v>1160.71</v>
      </c>
      <c r="S137" s="54" t="n">
        <f aca="false">SUM(S5:S136)</f>
        <v>270.89</v>
      </c>
      <c r="T137" s="54" t="n">
        <f aca="false">SUM(T5:T136)</f>
        <v>2061.6</v>
      </c>
      <c r="U137" s="54" t="n">
        <f aca="false">SUM(U5:U136)</f>
        <v>0</v>
      </c>
      <c r="V137" s="54" t="n">
        <f aca="false">SUM(V5:V136)</f>
        <v>0</v>
      </c>
      <c r="W137" s="54" t="n">
        <f aca="false">SUM(W5:W136)</f>
        <v>0</v>
      </c>
      <c r="X137" s="54" t="n">
        <f aca="false">SUM(X5:X136)</f>
        <v>864.29</v>
      </c>
      <c r="Y137" s="54" t="n">
        <f aca="false">SUM(Y5:Y136)</f>
        <v>4579.47</v>
      </c>
      <c r="Z137" s="54" t="n">
        <f aca="false">SUM(Z5:Z136)</f>
        <v>393.75</v>
      </c>
      <c r="AA137" s="54" t="n">
        <f aca="false">SUM(AA5:AA136)</f>
        <v>1879.61</v>
      </c>
      <c r="AB137" s="54" t="n">
        <f aca="false">SUM(AB5:AB136)</f>
        <v>4296</v>
      </c>
      <c r="AC137" s="54" t="n">
        <f aca="false">SUM(AC5:AC136)</f>
        <v>0</v>
      </c>
      <c r="AD137" s="54" t="n">
        <f aca="false">SUM(AD5:AD136)</f>
        <v>0</v>
      </c>
      <c r="AE137" s="54" t="n">
        <f aca="false">SUM(AE5:AE136)</f>
        <v>0</v>
      </c>
      <c r="AF137" s="54" t="n">
        <f aca="false">SUM(AF5:AF136)</f>
        <v>-55348.4825</v>
      </c>
      <c r="AG137" s="54" t="n">
        <f aca="false">SUM(AG5:AG136)</f>
        <v>1.13892857142952</v>
      </c>
    </row>
    <row r="138" customFormat="false" ht="12" hidden="false" customHeight="true" outlineLevel="0" collapsed="false"/>
    <row r="139" customFormat="false" ht="12" hidden="false" customHeight="false" outlineLevel="0" collapsed="false">
      <c r="K139" s="58" t="n">
        <f aca="false">H137+I137+J137+K137</f>
        <v>55421.05</v>
      </c>
      <c r="M139" s="5" t="n">
        <f aca="false">M71+M83</f>
        <v>3571.42857142857</v>
      </c>
      <c r="AF139" s="58" t="n">
        <f aca="false">+AF137</f>
        <v>-55348.4825</v>
      </c>
    </row>
    <row r="141" customFormat="false" ht="12" hidden="false" customHeight="false" outlineLevel="0" collapsed="false">
      <c r="C141" s="59" t="s">
        <v>194</v>
      </c>
      <c r="G141" s="57"/>
      <c r="K141" s="60"/>
      <c r="L141" s="60"/>
      <c r="M141" s="60"/>
    </row>
    <row r="143" customFormat="false" ht="11.25" hidden="false" customHeight="false" outlineLevel="0" collapsed="false">
      <c r="K143" s="5" t="n">
        <f aca="false">K137/1.12-M139</f>
        <v>29016.8303571429</v>
      </c>
    </row>
    <row r="144" s="3" customFormat="true" ht="11.25" hidden="false" customHeight="false" outlineLevel="0" collapsed="false">
      <c r="K144" s="5"/>
      <c r="L144" s="6"/>
      <c r="M144" s="5"/>
      <c r="Y144" s="5"/>
    </row>
    <row r="151" customFormat="false" ht="11.25" hidden="false" customHeight="false" outlineLevel="0" collapsed="false">
      <c r="Q151" s="5" t="n">
        <v>0</v>
      </c>
    </row>
  </sheetData>
  <mergeCells count="1">
    <mergeCell ref="K141:M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fals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9.79"/>
    <col collapsed="false" customWidth="true" hidden="false" outlineLevel="0" max="8" min="8" style="5" width="13.86"/>
    <col collapsed="false" customWidth="true" hidden="fals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3.14"/>
    <col collapsed="false" customWidth="true" hidden="false" outlineLevel="0" max="12" min="12" style="6" width="9.89"/>
    <col collapsed="false" customWidth="true" hidden="false" outlineLevel="0" max="13" min="13" style="5" width="12.23"/>
    <col collapsed="false" customWidth="true" hidden="false" outlineLevel="0" max="14" min="14" style="5" width="10.8"/>
    <col collapsed="false" customWidth="true" hidden="false" outlineLevel="0" max="15" min="15" style="5" width="11.34"/>
    <col collapsed="false" customWidth="true" hidden="false" outlineLevel="0" max="16" min="16" style="5" width="12.41"/>
    <col collapsed="false" customWidth="true" hidden="false" outlineLevel="0" max="17" min="17" style="5" width="12.06"/>
    <col collapsed="false" customWidth="true" hidden="false" outlineLevel="0" max="18" min="18" style="5" width="13.5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13.32"/>
    <col collapsed="false" customWidth="true" hidden="false" outlineLevel="0" max="23" min="23" style="5" width="10.26"/>
    <col collapsed="false" customWidth="true" hidden="false" outlineLevel="0" max="24" min="24" style="5" width="12.41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10.97"/>
    <col collapsed="false" customWidth="true" hidden="false" outlineLevel="0" max="28" min="28" style="5" width="12.06"/>
    <col collapsed="false" customWidth="true" hidden="false" outlineLevel="0" max="30" min="29" style="5" width="10.08"/>
    <col collapsed="false" customWidth="true" hidden="false" outlineLevel="0" max="31" min="31" style="5" width="12.78"/>
    <col collapsed="false" customWidth="true" hidden="false" outlineLevel="0" max="32" min="32" style="5" width="13.5"/>
    <col collapsed="false" customWidth="true" hidden="false" outlineLevel="0" max="33" min="33" style="3" width="13.5"/>
    <col collapsed="false" customWidth="false" hidden="false" outlineLevel="0" max="1025" min="34" style="3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640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1002</v>
      </c>
    </row>
    <row r="4" s="17" customFormat="true" ht="43.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="29" customFormat="true" ht="23.25" hidden="false" customHeight="true" outlineLevel="0" collapsed="false">
      <c r="A5" s="18" t="n">
        <v>43622</v>
      </c>
      <c r="B5" s="19"/>
      <c r="C5" s="62" t="s">
        <v>240</v>
      </c>
      <c r="D5" s="20" t="s">
        <v>241</v>
      </c>
      <c r="E5" s="20" t="s">
        <v>242</v>
      </c>
      <c r="F5" s="21" t="n">
        <v>114147</v>
      </c>
      <c r="G5" s="44" t="s">
        <v>466</v>
      </c>
      <c r="H5" s="23"/>
      <c r="I5" s="23"/>
      <c r="J5" s="23"/>
      <c r="K5" s="23" t="n">
        <v>1770</v>
      </c>
      <c r="L5" s="24"/>
      <c r="M5" s="25" t="n">
        <f aca="false">SUM(H5:J5,K5/1.12)</f>
        <v>1580.35714285714</v>
      </c>
      <c r="N5" s="25" t="n">
        <f aca="false">K5/1.12*0.12</f>
        <v>189.642857142857</v>
      </c>
      <c r="O5" s="25"/>
      <c r="P5" s="25"/>
      <c r="Q5" s="26" t="n">
        <v>1580.36</v>
      </c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 t="n">
        <f aca="false">-SUM(N5:AE5)</f>
        <v>-1770.00285714286</v>
      </c>
      <c r="AG5" s="28" t="n">
        <f aca="false">SUM(H5:K5)+AF5+O5</f>
        <v>-0.00285714285701033</v>
      </c>
    </row>
    <row r="6" s="29" customFormat="true" ht="23.25" hidden="false" customHeight="true" outlineLevel="0" collapsed="false">
      <c r="A6" s="18" t="n">
        <v>43622</v>
      </c>
      <c r="B6" s="19"/>
      <c r="C6" s="20" t="s">
        <v>62</v>
      </c>
      <c r="D6" s="20"/>
      <c r="E6" s="20"/>
      <c r="F6" s="21"/>
      <c r="G6" s="44" t="s">
        <v>641</v>
      </c>
      <c r="H6" s="23" t="n">
        <v>30</v>
      </c>
      <c r="I6" s="23"/>
      <c r="J6" s="23"/>
      <c r="K6" s="23"/>
      <c r="L6" s="24"/>
      <c r="M6" s="25" t="n">
        <f aca="false">SUM(H6:J6,K6/1.12)</f>
        <v>30</v>
      </c>
      <c r="N6" s="25" t="n">
        <f aca="false">K6/1.12*0.12</f>
        <v>0</v>
      </c>
      <c r="O6" s="25"/>
      <c r="P6" s="25"/>
      <c r="Q6" s="26"/>
      <c r="R6" s="26"/>
      <c r="S6" s="27"/>
      <c r="T6" s="27"/>
      <c r="U6" s="27"/>
      <c r="V6" s="27"/>
      <c r="W6" s="27"/>
      <c r="X6" s="26"/>
      <c r="Y6" s="26"/>
      <c r="Z6" s="26"/>
      <c r="AA6" s="26" t="n">
        <v>30</v>
      </c>
      <c r="AB6" s="27"/>
      <c r="AC6" s="27"/>
      <c r="AD6" s="26"/>
      <c r="AE6" s="26"/>
      <c r="AF6" s="25" t="n">
        <f aca="false">-SUM(N6:AE6)</f>
        <v>-30</v>
      </c>
      <c r="AG6" s="28" t="n">
        <f aca="false">SUM(H6:K6)+AF6+O6</f>
        <v>0</v>
      </c>
    </row>
    <row r="7" s="29" customFormat="true" ht="23.25" hidden="false" customHeight="true" outlineLevel="0" collapsed="false">
      <c r="A7" s="18" t="n">
        <v>43622</v>
      </c>
      <c r="B7" s="19"/>
      <c r="C7" s="20" t="s">
        <v>41</v>
      </c>
      <c r="D7" s="20" t="s">
        <v>42</v>
      </c>
      <c r="E7" s="20" t="s">
        <v>43</v>
      </c>
      <c r="F7" s="21" t="n">
        <v>197229</v>
      </c>
      <c r="G7" s="22" t="s">
        <v>44</v>
      </c>
      <c r="H7" s="23"/>
      <c r="I7" s="23"/>
      <c r="J7" s="23"/>
      <c r="K7" s="23" t="n">
        <v>180</v>
      </c>
      <c r="L7" s="24"/>
      <c r="M7" s="25" t="n">
        <f aca="false">SUM(H7:J7,K7/1.12)</f>
        <v>160.714285714286</v>
      </c>
      <c r="N7" s="25" t="n">
        <f aca="false">K7/1.12*0.12</f>
        <v>19.2857142857143</v>
      </c>
      <c r="O7" s="25" t="n">
        <f aca="false">-SUM(I7:J7,K7/1.12)*L7</f>
        <v>-0</v>
      </c>
      <c r="P7" s="25"/>
      <c r="Q7" s="26" t="n">
        <v>160.71</v>
      </c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 t="n">
        <f aca="false">-SUM(N7:AE7)</f>
        <v>-179.995714285714</v>
      </c>
      <c r="AG7" s="28" t="n">
        <f aca="false">SUM(H7:K7)+AF7+O7</f>
        <v>0.00428571428571445</v>
      </c>
    </row>
    <row r="8" s="29" customFormat="true" ht="23.25" hidden="false" customHeight="true" outlineLevel="0" collapsed="false">
      <c r="A8" s="18" t="n">
        <v>43622</v>
      </c>
      <c r="B8" s="19"/>
      <c r="C8" s="20" t="s">
        <v>45</v>
      </c>
      <c r="D8" s="20" t="s">
        <v>46</v>
      </c>
      <c r="E8" s="20" t="s">
        <v>47</v>
      </c>
      <c r="F8" s="21" t="n">
        <v>155704</v>
      </c>
      <c r="G8" s="44" t="s">
        <v>642</v>
      </c>
      <c r="H8" s="23"/>
      <c r="I8" s="23"/>
      <c r="J8" s="23"/>
      <c r="K8" s="23" t="n">
        <v>183</v>
      </c>
      <c r="L8" s="24"/>
      <c r="M8" s="25" t="n">
        <f aca="false">SUM(H8:J8,K8/1.12)</f>
        <v>163.392857142857</v>
      </c>
      <c r="N8" s="25" t="n">
        <f aca="false">K8/1.12*0.12</f>
        <v>19.6071428571429</v>
      </c>
      <c r="O8" s="25"/>
      <c r="P8" s="25" t="n">
        <v>163.39</v>
      </c>
      <c r="Q8" s="26"/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 t="n">
        <f aca="false">-SUM(N8:AE8)</f>
        <v>-182.997142857143</v>
      </c>
      <c r="AG8" s="28" t="n">
        <f aca="false">SUM(H8:K8)+AF8+O8</f>
        <v>0.00285714285715244</v>
      </c>
    </row>
    <row r="9" s="29" customFormat="true" ht="23.25" hidden="false" customHeight="true" outlineLevel="0" collapsed="false">
      <c r="A9" s="18" t="n">
        <v>43623</v>
      </c>
      <c r="B9" s="19"/>
      <c r="C9" s="20" t="s">
        <v>41</v>
      </c>
      <c r="D9" s="20" t="s">
        <v>42</v>
      </c>
      <c r="E9" s="20" t="s">
        <v>43</v>
      </c>
      <c r="F9" s="21" t="n">
        <v>192528</v>
      </c>
      <c r="G9" s="22" t="s">
        <v>44</v>
      </c>
      <c r="H9" s="23"/>
      <c r="I9" s="23"/>
      <c r="J9" s="23"/>
      <c r="K9" s="23" t="n">
        <v>180</v>
      </c>
      <c r="L9" s="24"/>
      <c r="M9" s="25" t="n">
        <f aca="false">SUM(H9:J9,K9/1.12)</f>
        <v>160.714285714286</v>
      </c>
      <c r="N9" s="25" t="n">
        <f aca="false">K9/1.12*0.12</f>
        <v>19.2857142857143</v>
      </c>
      <c r="O9" s="25" t="n">
        <f aca="false">-SUM(I9:J9,K9/1.12)*L9</f>
        <v>-0</v>
      </c>
      <c r="P9" s="25"/>
      <c r="Q9" s="26" t="n">
        <v>160.71</v>
      </c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 t="n">
        <f aca="false">-SUM(N9:AE9)</f>
        <v>-179.995714285714</v>
      </c>
      <c r="AG9" s="28" t="n">
        <f aca="false">SUM(H9:K9)+AF9+O9</f>
        <v>0.00428571428571445</v>
      </c>
    </row>
    <row r="10" s="29" customFormat="true" ht="23.25" hidden="false" customHeight="true" outlineLevel="0" collapsed="false">
      <c r="A10" s="18" t="n">
        <v>43623</v>
      </c>
      <c r="B10" s="19"/>
      <c r="C10" s="20" t="s">
        <v>643</v>
      </c>
      <c r="D10" s="20" t="s">
        <v>644</v>
      </c>
      <c r="E10" s="20" t="s">
        <v>645</v>
      </c>
      <c r="F10" s="21" t="n">
        <v>4659</v>
      </c>
      <c r="G10" s="44" t="s">
        <v>646</v>
      </c>
      <c r="H10" s="23"/>
      <c r="I10" s="23"/>
      <c r="J10" s="23"/>
      <c r="K10" s="23" t="n">
        <v>2600</v>
      </c>
      <c r="L10" s="24"/>
      <c r="M10" s="25" t="n">
        <f aca="false">SUM(H10:J10,K10/1.12)</f>
        <v>2321.42857142857</v>
      </c>
      <c r="N10" s="25" t="n">
        <f aca="false">K10/1.12*0.12</f>
        <v>278.571428571429</v>
      </c>
      <c r="O10" s="25"/>
      <c r="P10" s="25"/>
      <c r="Q10" s="26" t="n">
        <v>2321.43</v>
      </c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 t="n">
        <f aca="false">-SUM(N10:AE10)</f>
        <v>-2600.00142857143</v>
      </c>
      <c r="AG10" s="28" t="n">
        <f aca="false">SUM(H10:K10)+AF10+O10</f>
        <v>-0.00142857142827779</v>
      </c>
    </row>
    <row r="11" s="29" customFormat="true" ht="23.25" hidden="false" customHeight="true" outlineLevel="0" collapsed="false">
      <c r="A11" s="18" t="n">
        <v>43623</v>
      </c>
      <c r="B11" s="19"/>
      <c r="C11" s="20" t="s">
        <v>45</v>
      </c>
      <c r="D11" s="20" t="s">
        <v>46</v>
      </c>
      <c r="E11" s="20" t="s">
        <v>47</v>
      </c>
      <c r="F11" s="21" t="n">
        <v>157416</v>
      </c>
      <c r="G11" s="44" t="s">
        <v>647</v>
      </c>
      <c r="H11" s="23"/>
      <c r="I11" s="23"/>
      <c r="J11" s="23"/>
      <c r="K11" s="23" t="n">
        <v>1381.8</v>
      </c>
      <c r="L11" s="24"/>
      <c r="M11" s="25" t="n">
        <f aca="false">SUM(H11:J11,K11/1.12)</f>
        <v>1233.75</v>
      </c>
      <c r="N11" s="25" t="n">
        <f aca="false">K11/1.12*0.12</f>
        <v>148.05</v>
      </c>
      <c r="O11" s="25" t="n">
        <f aca="false">-SUM(I11:J11,K11/1.12)*L11</f>
        <v>-0</v>
      </c>
      <c r="P11" s="25" t="n">
        <v>1233.75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 t="n">
        <f aca="false">-SUM(N11:AE11)</f>
        <v>-1381.8</v>
      </c>
      <c r="AG11" s="28" t="n">
        <f aca="false">SUM(H11:K11)+AF11+O11</f>
        <v>0</v>
      </c>
    </row>
    <row r="12" s="29" customFormat="true" ht="23.25" hidden="false" customHeight="true" outlineLevel="0" collapsed="false">
      <c r="A12" s="18" t="n">
        <v>43623</v>
      </c>
      <c r="B12" s="19"/>
      <c r="C12" s="20" t="s">
        <v>37</v>
      </c>
      <c r="D12" s="20" t="s">
        <v>38</v>
      </c>
      <c r="E12" s="20" t="s">
        <v>39</v>
      </c>
      <c r="F12" s="21" t="n">
        <v>95756</v>
      </c>
      <c r="G12" s="44" t="s">
        <v>648</v>
      </c>
      <c r="H12" s="23"/>
      <c r="I12" s="23"/>
      <c r="J12" s="23"/>
      <c r="K12" s="23" t="n">
        <v>107.64</v>
      </c>
      <c r="L12" s="24"/>
      <c r="M12" s="25" t="n">
        <f aca="false">SUM(H12:J12,K12/1.12)</f>
        <v>96.1071428571428</v>
      </c>
      <c r="N12" s="25" t="n">
        <f aca="false">K12/1.12*0.12</f>
        <v>11.5328571428571</v>
      </c>
      <c r="O12" s="25"/>
      <c r="P12" s="25" t="n">
        <v>96.11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 t="n">
        <f aca="false">-SUM(N12:AE12)</f>
        <v>-107.642857142857</v>
      </c>
      <c r="AG12" s="28" t="n">
        <f aca="false">SUM(H12:K12)+AF12+O12</f>
        <v>-0.00285714285713823</v>
      </c>
    </row>
    <row r="13" s="29" customFormat="true" ht="23.25" hidden="false" customHeight="true" outlineLevel="0" collapsed="false">
      <c r="A13" s="18" t="n">
        <v>43623</v>
      </c>
      <c r="B13" s="19"/>
      <c r="C13" s="20" t="s">
        <v>649</v>
      </c>
      <c r="D13" s="20" t="s">
        <v>66</v>
      </c>
      <c r="E13" s="20" t="s">
        <v>650</v>
      </c>
      <c r="F13" s="21" t="n">
        <v>2351</v>
      </c>
      <c r="G13" s="44" t="s">
        <v>68</v>
      </c>
      <c r="H13" s="23"/>
      <c r="I13" s="23"/>
      <c r="J13" s="23"/>
      <c r="K13" s="23" t="n">
        <v>1320</v>
      </c>
      <c r="L13" s="24" t="n">
        <v>0.01</v>
      </c>
      <c r="M13" s="25" t="n">
        <f aca="false">SUM(H13:J13,K13/1.12)</f>
        <v>1178.57142857143</v>
      </c>
      <c r="N13" s="25" t="n">
        <f aca="false">K13/1.12*0.12</f>
        <v>141.428571428571</v>
      </c>
      <c r="O13" s="25" t="n">
        <f aca="false">-SUM(I13:J13,K13/1.12)*L13</f>
        <v>-11.7857142857143</v>
      </c>
      <c r="P13" s="25"/>
      <c r="Q13" s="26" t="n">
        <v>1178.57</v>
      </c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 t="n">
        <f aca="false">-SUM(N13:AE13)</f>
        <v>-1308.21285714286</v>
      </c>
      <c r="AG13" s="28" t="n">
        <f aca="false">SUM(H13:K13)+AF13+O13</f>
        <v>0.00142857142866859</v>
      </c>
    </row>
    <row r="14" s="29" customFormat="true" ht="23.25" hidden="false" customHeight="true" outlineLevel="0" collapsed="false">
      <c r="A14" s="18" t="n">
        <v>43623</v>
      </c>
      <c r="B14" s="19"/>
      <c r="C14" s="20" t="s">
        <v>348</v>
      </c>
      <c r="D14" s="20"/>
      <c r="E14" s="20"/>
      <c r="F14" s="21"/>
      <c r="G14" s="44" t="s">
        <v>177</v>
      </c>
      <c r="H14" s="23" t="n">
        <v>537</v>
      </c>
      <c r="I14" s="23"/>
      <c r="J14" s="23"/>
      <c r="K14" s="23"/>
      <c r="L14" s="24"/>
      <c r="M14" s="25" t="n">
        <f aca="false">SUM(H14:J14,K14/1.12)</f>
        <v>537</v>
      </c>
      <c r="N14" s="25" t="n">
        <f aca="false">K14/1.12*0.12</f>
        <v>0</v>
      </c>
      <c r="O14" s="25" t="n">
        <f aca="false">-SUM(I14:J14,K14/1.12)*L14</f>
        <v>-0</v>
      </c>
      <c r="P14" s="25"/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 t="n">
        <v>537</v>
      </c>
      <c r="AC14" s="27"/>
      <c r="AD14" s="26"/>
      <c r="AE14" s="26"/>
      <c r="AF14" s="25" t="n">
        <f aca="false">-SUM(N14:AE14)</f>
        <v>-537</v>
      </c>
      <c r="AG14" s="28" t="n">
        <f aca="false">SUM(H14:K14)+AF14+O14</f>
        <v>0</v>
      </c>
    </row>
    <row r="15" s="29" customFormat="true" ht="23.25" hidden="false" customHeight="true" outlineLevel="0" collapsed="false">
      <c r="A15" s="18" t="n">
        <v>43624</v>
      </c>
      <c r="B15" s="19"/>
      <c r="C15" s="20" t="s">
        <v>322</v>
      </c>
      <c r="D15" s="20" t="s">
        <v>323</v>
      </c>
      <c r="E15" s="20" t="s">
        <v>47</v>
      </c>
      <c r="F15" s="21" t="n">
        <v>772</v>
      </c>
      <c r="G15" s="44" t="s">
        <v>44</v>
      </c>
      <c r="H15" s="23"/>
      <c r="I15" s="23"/>
      <c r="J15" s="23"/>
      <c r="K15" s="23" t="n">
        <v>40</v>
      </c>
      <c r="L15" s="24"/>
      <c r="M15" s="25" t="n">
        <f aca="false">SUM(H15:J15,K15/1.12)</f>
        <v>35.7142857142857</v>
      </c>
      <c r="N15" s="25" t="n">
        <f aca="false">K15/1.12*0.12</f>
        <v>4.28571428571429</v>
      </c>
      <c r="O15" s="25"/>
      <c r="P15" s="25"/>
      <c r="Q15" s="26" t="n">
        <v>35.71</v>
      </c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 t="n">
        <f aca="false">-SUM(N15:AE15)</f>
        <v>-39.9957142857143</v>
      </c>
      <c r="AG15" s="28" t="n">
        <f aca="false">SUM(H15:K15)+AF15+O15</f>
        <v>0.00428571428571445</v>
      </c>
    </row>
    <row r="16" s="29" customFormat="true" ht="23.25" hidden="false" customHeight="true" outlineLevel="0" collapsed="false">
      <c r="A16" s="18" t="n">
        <v>43624</v>
      </c>
      <c r="B16" s="19"/>
      <c r="C16" s="20" t="s">
        <v>37</v>
      </c>
      <c r="D16" s="20" t="s">
        <v>38</v>
      </c>
      <c r="E16" s="20" t="s">
        <v>39</v>
      </c>
      <c r="F16" s="21" t="n">
        <v>35853</v>
      </c>
      <c r="G16" s="44" t="s">
        <v>651</v>
      </c>
      <c r="H16" s="23"/>
      <c r="I16" s="23"/>
      <c r="J16" s="23"/>
      <c r="K16" s="23" t="n">
        <v>139.5</v>
      </c>
      <c r="L16" s="24"/>
      <c r="M16" s="25" t="n">
        <f aca="false">SUM(H16:J16,K16/1.12)</f>
        <v>124.553571428571</v>
      </c>
      <c r="N16" s="25" t="n">
        <f aca="false">K16/1.12*0.12</f>
        <v>14.9464285714286</v>
      </c>
      <c r="O16" s="25"/>
      <c r="P16" s="25"/>
      <c r="Q16" s="26"/>
      <c r="R16" s="26" t="n">
        <v>124.55</v>
      </c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 t="n">
        <f aca="false">-SUM(N16:AE16)</f>
        <v>-139.496428571429</v>
      </c>
      <c r="AG16" s="28" t="n">
        <f aca="false">SUM(H16:K16)+AF16+O16</f>
        <v>0.00357142857143344</v>
      </c>
    </row>
    <row r="17" s="29" customFormat="true" ht="23.25" hidden="false" customHeight="true" outlineLevel="0" collapsed="false">
      <c r="A17" s="18" t="n">
        <v>43626</v>
      </c>
      <c r="B17" s="19"/>
      <c r="C17" s="20" t="s">
        <v>41</v>
      </c>
      <c r="D17" s="20" t="s">
        <v>42</v>
      </c>
      <c r="E17" s="20" t="s">
        <v>43</v>
      </c>
      <c r="F17" s="21" t="n">
        <v>52423</v>
      </c>
      <c r="G17" s="22" t="s">
        <v>44</v>
      </c>
      <c r="H17" s="23"/>
      <c r="I17" s="23"/>
      <c r="J17" s="23"/>
      <c r="K17" s="23" t="n">
        <v>180</v>
      </c>
      <c r="L17" s="24"/>
      <c r="M17" s="25" t="n">
        <f aca="false">SUM(H17:J17,K17/1.12)</f>
        <v>160.714285714286</v>
      </c>
      <c r="N17" s="25" t="n">
        <f aca="false">K17/1.12*0.12</f>
        <v>19.2857142857143</v>
      </c>
      <c r="O17" s="25" t="n">
        <f aca="false">-SUM(I17:J17,K17/1.12)*L17</f>
        <v>-0</v>
      </c>
      <c r="P17" s="25"/>
      <c r="Q17" s="26" t="n">
        <v>160.71</v>
      </c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/>
      <c r="AE17" s="26"/>
      <c r="AF17" s="25" t="n">
        <f aca="false">-SUM(N17:AE17)</f>
        <v>-179.995714285714</v>
      </c>
      <c r="AG17" s="28" t="n">
        <f aca="false">SUM(H17:K17)+AF17+O17</f>
        <v>0.00428571428571445</v>
      </c>
    </row>
    <row r="18" s="29" customFormat="true" ht="23.25" hidden="false" customHeight="true" outlineLevel="0" collapsed="false">
      <c r="A18" s="18" t="n">
        <v>43626</v>
      </c>
      <c r="B18" s="19"/>
      <c r="C18" s="20" t="s">
        <v>37</v>
      </c>
      <c r="D18" s="20" t="s">
        <v>38</v>
      </c>
      <c r="E18" s="20" t="s">
        <v>39</v>
      </c>
      <c r="F18" s="21" t="n">
        <v>358660</v>
      </c>
      <c r="G18" s="44" t="s">
        <v>652</v>
      </c>
      <c r="H18" s="23"/>
      <c r="I18" s="23"/>
      <c r="J18" s="23"/>
      <c r="K18" s="23" t="n">
        <v>473.7</v>
      </c>
      <c r="L18" s="24"/>
      <c r="M18" s="25" t="n">
        <f aca="false">SUM(H18:J18,K18/1.12)</f>
        <v>422.946428571429</v>
      </c>
      <c r="N18" s="25" t="n">
        <f aca="false">K18/1.12*0.12</f>
        <v>50.7535714285714</v>
      </c>
      <c r="O18" s="25"/>
      <c r="P18" s="25" t="n">
        <v>422.95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 t="n">
        <f aca="false">-SUM(N18:AE18)</f>
        <v>-473.703571428571</v>
      </c>
      <c r="AG18" s="28" t="n">
        <f aca="false">SUM(H18:K18)+AF18+O18</f>
        <v>-0.00357142857143344</v>
      </c>
    </row>
    <row r="19" s="29" customFormat="true" ht="23.25" hidden="false" customHeight="true" outlineLevel="0" collapsed="false">
      <c r="A19" s="18" t="n">
        <v>43627</v>
      </c>
      <c r="B19" s="19"/>
      <c r="C19" s="20" t="s">
        <v>41</v>
      </c>
      <c r="D19" s="20" t="s">
        <v>42</v>
      </c>
      <c r="E19" s="20" t="s">
        <v>43</v>
      </c>
      <c r="F19" s="21" t="n">
        <v>55827</v>
      </c>
      <c r="G19" s="22" t="s">
        <v>44</v>
      </c>
      <c r="H19" s="23"/>
      <c r="I19" s="23"/>
      <c r="J19" s="23"/>
      <c r="K19" s="23" t="n">
        <v>180</v>
      </c>
      <c r="L19" s="24"/>
      <c r="M19" s="25" t="n">
        <f aca="false">SUM(H19:J19,K19/1.12)</f>
        <v>160.714285714286</v>
      </c>
      <c r="N19" s="25" t="n">
        <f aca="false">K19/1.12*0.12</f>
        <v>19.2857142857143</v>
      </c>
      <c r="O19" s="25" t="n">
        <f aca="false">-SUM(I19:J19,K19/1.12)*L19</f>
        <v>-0</v>
      </c>
      <c r="P19" s="25"/>
      <c r="Q19" s="26" t="n">
        <v>160.71</v>
      </c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 t="n">
        <f aca="false">-SUM(N19:AE19)</f>
        <v>-179.995714285714</v>
      </c>
      <c r="AG19" s="28" t="n">
        <f aca="false">SUM(H19:K19)+AF19+O19</f>
        <v>0.00428571428571445</v>
      </c>
    </row>
    <row r="20" s="29" customFormat="true" ht="23.25" hidden="false" customHeight="true" outlineLevel="0" collapsed="false">
      <c r="A20" s="18" t="n">
        <v>43627</v>
      </c>
      <c r="B20" s="19"/>
      <c r="C20" s="20" t="s">
        <v>45</v>
      </c>
      <c r="D20" s="20" t="s">
        <v>46</v>
      </c>
      <c r="E20" s="20" t="s">
        <v>47</v>
      </c>
      <c r="F20" s="21" t="n">
        <v>181493</v>
      </c>
      <c r="G20" s="44" t="s">
        <v>653</v>
      </c>
      <c r="H20" s="23"/>
      <c r="I20" s="23"/>
      <c r="J20" s="23"/>
      <c r="K20" s="23" t="n">
        <v>574.05</v>
      </c>
      <c r="L20" s="24"/>
      <c r="M20" s="25" t="n">
        <f aca="false">SUM(H20:J20,K20/1.12)</f>
        <v>512.544642857143</v>
      </c>
      <c r="N20" s="25" t="n">
        <f aca="false">K20/1.12*0.12</f>
        <v>61.5053571428571</v>
      </c>
      <c r="O20" s="25"/>
      <c r="P20" s="25" t="n">
        <v>512.54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 t="n">
        <f aca="false">-SUM(N20:AE20)</f>
        <v>-574.045357142857</v>
      </c>
      <c r="AG20" s="28" t="n">
        <f aca="false">SUM(H20:K20)+AF20+O20</f>
        <v>0.00464285714281232</v>
      </c>
    </row>
    <row r="21" s="41" customFormat="true" ht="23.25" hidden="false" customHeight="true" outlineLevel="0" collapsed="false">
      <c r="A21" s="30" t="n">
        <v>43629</v>
      </c>
      <c r="B21" s="31"/>
      <c r="C21" s="32" t="s">
        <v>41</v>
      </c>
      <c r="D21" s="32" t="s">
        <v>42</v>
      </c>
      <c r="E21" s="32" t="s">
        <v>43</v>
      </c>
      <c r="F21" s="33" t="n">
        <v>60557</v>
      </c>
      <c r="G21" s="34" t="s">
        <v>44</v>
      </c>
      <c r="H21" s="35"/>
      <c r="I21" s="35"/>
      <c r="J21" s="35"/>
      <c r="K21" s="35" t="n">
        <v>180</v>
      </c>
      <c r="L21" s="36"/>
      <c r="M21" s="37" t="n">
        <f aca="false">SUM(H21:J21,K21/1.12)</f>
        <v>160.714285714286</v>
      </c>
      <c r="N21" s="37" t="n">
        <f aca="false">K21/1.12*0.12</f>
        <v>19.2857142857143</v>
      </c>
      <c r="O21" s="37" t="n">
        <f aca="false">-SUM(I21:J21,K21/1.12)*L21</f>
        <v>-0</v>
      </c>
      <c r="P21" s="37"/>
      <c r="Q21" s="38" t="n">
        <v>160.71</v>
      </c>
      <c r="R21" s="38"/>
      <c r="S21" s="39"/>
      <c r="T21" s="39"/>
      <c r="U21" s="39"/>
      <c r="V21" s="39"/>
      <c r="W21" s="39"/>
      <c r="X21" s="38"/>
      <c r="Y21" s="38"/>
      <c r="Z21" s="38"/>
      <c r="AA21" s="38"/>
      <c r="AB21" s="39"/>
      <c r="AC21" s="39"/>
      <c r="AD21" s="38"/>
      <c r="AE21" s="38"/>
      <c r="AF21" s="37" t="n">
        <f aca="false">-SUM(N21:AE21)</f>
        <v>-179.995714285714</v>
      </c>
      <c r="AG21" s="40" t="n">
        <f aca="false">SUM(H21:K21)+AF21+O21</f>
        <v>0.00428571428571445</v>
      </c>
    </row>
    <row r="22" s="29" customFormat="true" ht="23.25" hidden="false" customHeight="true" outlineLevel="0" collapsed="false">
      <c r="A22" s="18" t="n">
        <v>43623</v>
      </c>
      <c r="B22" s="19"/>
      <c r="C22" s="62" t="s">
        <v>654</v>
      </c>
      <c r="D22" s="20"/>
      <c r="E22" s="20"/>
      <c r="F22" s="21"/>
      <c r="G22" s="44" t="s">
        <v>655</v>
      </c>
      <c r="H22" s="23"/>
      <c r="I22" s="23"/>
      <c r="J22" s="23"/>
      <c r="K22" s="23" t="n">
        <v>900</v>
      </c>
      <c r="L22" s="24"/>
      <c r="M22" s="25" t="n">
        <f aca="false">SUM(H22:J22,K22/1.12)</f>
        <v>803.571428571429</v>
      </c>
      <c r="N22" s="25" t="n">
        <f aca="false">K22/1.12*0.12</f>
        <v>96.4285714285714</v>
      </c>
      <c r="O22" s="25"/>
      <c r="P22" s="25"/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 t="n">
        <v>803.57</v>
      </c>
      <c r="AE22" s="26"/>
      <c r="AF22" s="25" t="n">
        <f aca="false">-SUM(N22:AE22)</f>
        <v>-899.998571428572</v>
      </c>
      <c r="AG22" s="28" t="n">
        <f aca="false">SUM(H22:K22)+AF22+O22</f>
        <v>0.00142857142850517</v>
      </c>
    </row>
    <row r="23" s="29" customFormat="true" ht="23.25" hidden="false" customHeight="true" outlineLevel="0" collapsed="false">
      <c r="A23" s="18" t="n">
        <v>43629</v>
      </c>
      <c r="B23" s="19"/>
      <c r="C23" s="20" t="s">
        <v>62</v>
      </c>
      <c r="D23" s="20"/>
      <c r="E23" s="20"/>
      <c r="F23" s="21"/>
      <c r="G23" s="44" t="s">
        <v>158</v>
      </c>
      <c r="H23" s="23" t="n">
        <v>120</v>
      </c>
      <c r="I23" s="23"/>
      <c r="J23" s="23"/>
      <c r="K23" s="23"/>
      <c r="L23" s="24"/>
      <c r="M23" s="25" t="n">
        <f aca="false">SUM(H23:J23,K23/1.12)</f>
        <v>120</v>
      </c>
      <c r="N23" s="25" t="n">
        <f aca="false">K23/1.12*0.12</f>
        <v>0</v>
      </c>
      <c r="O23" s="25"/>
      <c r="P23" s="25"/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 t="n">
        <v>120</v>
      </c>
      <c r="AB23" s="27"/>
      <c r="AC23" s="27"/>
      <c r="AD23" s="26"/>
      <c r="AE23" s="26"/>
      <c r="AF23" s="25" t="n">
        <f aca="false">-SUM(N23:AE23)</f>
        <v>-120</v>
      </c>
      <c r="AG23" s="28" t="n">
        <f aca="false">SUM(H23:K23)+AF23+O23</f>
        <v>0</v>
      </c>
    </row>
    <row r="24" s="29" customFormat="true" ht="23.25" hidden="false" customHeight="true" outlineLevel="0" collapsed="false">
      <c r="A24" s="18" t="n">
        <v>43629</v>
      </c>
      <c r="B24" s="19"/>
      <c r="C24" s="20" t="s">
        <v>60</v>
      </c>
      <c r="D24" s="20"/>
      <c r="E24" s="20"/>
      <c r="F24" s="21"/>
      <c r="G24" s="22" t="s">
        <v>656</v>
      </c>
      <c r="H24" s="23"/>
      <c r="I24" s="23"/>
      <c r="J24" s="23" t="n">
        <v>70</v>
      </c>
      <c r="K24" s="23"/>
      <c r="L24" s="24"/>
      <c r="M24" s="25" t="n">
        <f aca="false">SUM(H24:J24,K24/1.12)</f>
        <v>70</v>
      </c>
      <c r="N24" s="25" t="n">
        <f aca="false">K24/1.12*0.12</f>
        <v>0</v>
      </c>
      <c r="O24" s="25" t="n">
        <f aca="false">-SUM(I24:J24,K24/1.12)*L24</f>
        <v>-0</v>
      </c>
      <c r="P24" s="25"/>
      <c r="Q24" s="26"/>
      <c r="R24" s="26" t="n">
        <v>70</v>
      </c>
      <c r="S24" s="27"/>
      <c r="T24" s="27"/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 t="n">
        <f aca="false">-SUM(N24:AE24)</f>
        <v>-70</v>
      </c>
      <c r="AG24" s="28" t="n">
        <f aca="false">SUM(H24:K24)+AF24+O24</f>
        <v>0</v>
      </c>
    </row>
    <row r="25" s="29" customFormat="true" ht="23.25" hidden="false" customHeight="true" outlineLevel="0" collapsed="false">
      <c r="A25" s="18" t="n">
        <v>43629</v>
      </c>
      <c r="B25" s="19"/>
      <c r="C25" s="20" t="s">
        <v>60</v>
      </c>
      <c r="D25" s="20"/>
      <c r="E25" s="20"/>
      <c r="F25" s="21"/>
      <c r="G25" s="44" t="s">
        <v>657</v>
      </c>
      <c r="H25" s="23"/>
      <c r="I25" s="23"/>
      <c r="J25" s="23" t="n">
        <v>40</v>
      </c>
      <c r="K25" s="23"/>
      <c r="L25" s="24"/>
      <c r="M25" s="25" t="n">
        <f aca="false">SUM(H25:J25,K25/1.12)</f>
        <v>40</v>
      </c>
      <c r="N25" s="25" t="n">
        <f aca="false">K25/1.12*0.12</f>
        <v>0</v>
      </c>
      <c r="O25" s="25"/>
      <c r="P25" s="25"/>
      <c r="Q25" s="26"/>
      <c r="R25" s="26"/>
      <c r="S25" s="27"/>
      <c r="T25" s="27" t="n">
        <v>40</v>
      </c>
      <c r="U25" s="27"/>
      <c r="V25" s="27"/>
      <c r="W25" s="27"/>
      <c r="X25" s="26"/>
      <c r="Y25" s="26"/>
      <c r="Z25" s="26"/>
      <c r="AA25" s="26"/>
      <c r="AB25" s="27"/>
      <c r="AC25" s="27"/>
      <c r="AD25" s="26"/>
      <c r="AE25" s="26"/>
      <c r="AF25" s="25" t="n">
        <f aca="false">-SUM(N25:AE25)</f>
        <v>-40</v>
      </c>
      <c r="AG25" s="28" t="n">
        <f aca="false">SUM(H25:K25)+AF25+O25</f>
        <v>0</v>
      </c>
    </row>
    <row r="26" s="29" customFormat="true" ht="23.25" hidden="false" customHeight="true" outlineLevel="0" collapsed="false">
      <c r="A26" s="18" t="n">
        <v>43629</v>
      </c>
      <c r="B26" s="19"/>
      <c r="C26" s="20" t="s">
        <v>658</v>
      </c>
      <c r="D26" s="20" t="s">
        <v>659</v>
      </c>
      <c r="E26" s="20" t="s">
        <v>161</v>
      </c>
      <c r="F26" s="21" t="n">
        <v>2101</v>
      </c>
      <c r="G26" s="22" t="s">
        <v>656</v>
      </c>
      <c r="H26" s="23"/>
      <c r="I26" s="23"/>
      <c r="J26" s="23" t="n">
        <v>180</v>
      </c>
      <c r="K26" s="23"/>
      <c r="L26" s="24"/>
      <c r="M26" s="25" t="n">
        <f aca="false">SUM(H26:J26,K26/1.12)</f>
        <v>180</v>
      </c>
      <c r="N26" s="25" t="n">
        <f aca="false">K26/1.12*0.12</f>
        <v>0</v>
      </c>
      <c r="O26" s="25" t="n">
        <f aca="false">-SUM(I26:J26,K26/1.12)*L26</f>
        <v>-0</v>
      </c>
      <c r="P26" s="25"/>
      <c r="Q26" s="26"/>
      <c r="R26" s="26" t="n">
        <v>180</v>
      </c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 t="n">
        <f aca="false">-SUM(N26:AE26)</f>
        <v>-180</v>
      </c>
      <c r="AG26" s="28" t="n">
        <f aca="false">SUM(H26:K26)+AF26+O26</f>
        <v>0</v>
      </c>
    </row>
    <row r="27" s="29" customFormat="true" ht="23.25" hidden="false" customHeight="true" outlineLevel="0" collapsed="false">
      <c r="A27" s="18" t="n">
        <v>43629</v>
      </c>
      <c r="B27" s="19"/>
      <c r="C27" s="20" t="s">
        <v>159</v>
      </c>
      <c r="D27" s="20" t="s">
        <v>160</v>
      </c>
      <c r="E27" s="20" t="s">
        <v>161</v>
      </c>
      <c r="F27" s="21" t="n">
        <v>17242</v>
      </c>
      <c r="G27" s="44" t="s">
        <v>660</v>
      </c>
      <c r="H27" s="23"/>
      <c r="I27" s="23"/>
      <c r="J27" s="23"/>
      <c r="K27" s="23" t="n">
        <v>2250</v>
      </c>
      <c r="L27" s="24"/>
      <c r="M27" s="25" t="n">
        <f aca="false">SUM(H27:J27,K27/1.12)</f>
        <v>2008.92857142857</v>
      </c>
      <c r="N27" s="25" t="n">
        <f aca="false">K27/1.12*0.12</f>
        <v>241.071428571429</v>
      </c>
      <c r="O27" s="25"/>
      <c r="P27" s="25"/>
      <c r="Q27" s="26"/>
      <c r="R27" s="26"/>
      <c r="S27" s="27" t="n">
        <v>2008.93</v>
      </c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 t="n">
        <f aca="false">-SUM(N27:AE27)</f>
        <v>-2250.00142857143</v>
      </c>
      <c r="AG27" s="28" t="n">
        <f aca="false">SUM(H27:K27)+AF27+O27</f>
        <v>-0.00142857142873254</v>
      </c>
    </row>
    <row r="28" s="29" customFormat="true" ht="23.25" hidden="false" customHeight="true" outlineLevel="0" collapsed="false">
      <c r="A28" s="18" t="n">
        <v>43629</v>
      </c>
      <c r="B28" s="19"/>
      <c r="C28" s="20" t="s">
        <v>37</v>
      </c>
      <c r="D28" s="20" t="s">
        <v>38</v>
      </c>
      <c r="E28" s="20" t="s">
        <v>39</v>
      </c>
      <c r="F28" s="21" t="n">
        <v>95851</v>
      </c>
      <c r="G28" s="44" t="s">
        <v>553</v>
      </c>
      <c r="H28" s="23"/>
      <c r="I28" s="23"/>
      <c r="J28" s="23"/>
      <c r="K28" s="23" t="n">
        <v>115</v>
      </c>
      <c r="L28" s="24"/>
      <c r="M28" s="25" t="n">
        <f aca="false">SUM(H28:J28,K28/1.12)</f>
        <v>102.678571428571</v>
      </c>
      <c r="N28" s="25" t="n">
        <f aca="false">K28/1.12*0.12</f>
        <v>12.3214285714286</v>
      </c>
      <c r="O28" s="25" t="n">
        <f aca="false">-SUM(I28:J28,K28/1.12)*L28</f>
        <v>-0</v>
      </c>
      <c r="P28" s="25" t="n">
        <v>102.68</v>
      </c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 t="n">
        <f aca="false">-SUM(N28:AE28)</f>
        <v>-115.001428571429</v>
      </c>
      <c r="AG28" s="28" t="n">
        <f aca="false">SUM(H28:K28)+AF28+O28</f>
        <v>-0.00142857142857622</v>
      </c>
    </row>
    <row r="29" s="29" customFormat="true" ht="23.25" hidden="false" customHeight="true" outlineLevel="0" collapsed="false">
      <c r="A29" s="18" t="n">
        <v>43629</v>
      </c>
      <c r="B29" s="19"/>
      <c r="C29" s="20" t="s">
        <v>45</v>
      </c>
      <c r="D29" s="20" t="s">
        <v>46</v>
      </c>
      <c r="E29" s="20" t="s">
        <v>47</v>
      </c>
      <c r="F29" s="21" t="n">
        <v>164850</v>
      </c>
      <c r="G29" s="44" t="s">
        <v>661</v>
      </c>
      <c r="H29" s="23"/>
      <c r="I29" s="23"/>
      <c r="J29" s="23" t="n">
        <v>37.21</v>
      </c>
      <c r="K29" s="23"/>
      <c r="L29" s="24"/>
      <c r="M29" s="25" t="n">
        <f aca="false">SUM(H29:J29,K29/1.12)</f>
        <v>37.21</v>
      </c>
      <c r="N29" s="25" t="n">
        <f aca="false">K29/1.12*0.12</f>
        <v>0</v>
      </c>
      <c r="O29" s="25"/>
      <c r="P29" s="25" t="n">
        <v>37.21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 t="n">
        <f aca="false">-SUM(N29:AE29)</f>
        <v>-37.21</v>
      </c>
      <c r="AG29" s="28" t="n">
        <f aca="false">SUM(H29:K29)+AF29+O29</f>
        <v>0</v>
      </c>
    </row>
    <row r="30" s="29" customFormat="true" ht="23.25" hidden="false" customHeight="true" outlineLevel="0" collapsed="false">
      <c r="A30" s="18" t="n">
        <v>43629</v>
      </c>
      <c r="B30" s="19"/>
      <c r="C30" s="20" t="s">
        <v>45</v>
      </c>
      <c r="D30" s="20" t="s">
        <v>46</v>
      </c>
      <c r="E30" s="20" t="s">
        <v>47</v>
      </c>
      <c r="F30" s="21" t="n">
        <v>164850</v>
      </c>
      <c r="G30" s="44" t="s">
        <v>662</v>
      </c>
      <c r="H30" s="23"/>
      <c r="I30" s="23"/>
      <c r="J30" s="23"/>
      <c r="K30" s="23" t="n">
        <f aca="false">310.04+152.6</f>
        <v>462.64</v>
      </c>
      <c r="L30" s="24"/>
      <c r="M30" s="25" t="n">
        <f aca="false">SUM(H30:J30,K30/1.12)</f>
        <v>413.071428571429</v>
      </c>
      <c r="N30" s="25" t="n">
        <f aca="false">K30/1.12*0.12</f>
        <v>49.5685714285714</v>
      </c>
      <c r="O30" s="25" t="n">
        <f aca="false">-SUM(I30:J30,K30/1.12)*L30</f>
        <v>-0</v>
      </c>
      <c r="P30" s="25" t="n">
        <v>413.07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 t="n">
        <f aca="false">-SUM(N30:AE30)</f>
        <v>-462.638571428571</v>
      </c>
      <c r="AG30" s="28" t="n">
        <f aca="false">SUM(H30:K30)+AF30+O30</f>
        <v>0.00142857142856201</v>
      </c>
    </row>
    <row r="31" s="29" customFormat="true" ht="23.25" hidden="false" customHeight="true" outlineLevel="0" collapsed="false">
      <c r="A31" s="18" t="n">
        <v>43630</v>
      </c>
      <c r="B31" s="19"/>
      <c r="C31" s="20" t="s">
        <v>348</v>
      </c>
      <c r="D31" s="20"/>
      <c r="E31" s="20"/>
      <c r="F31" s="21"/>
      <c r="G31" s="44" t="s">
        <v>663</v>
      </c>
      <c r="H31" s="23" t="n">
        <v>537</v>
      </c>
      <c r="I31" s="23"/>
      <c r="J31" s="23"/>
      <c r="K31" s="23"/>
      <c r="L31" s="24"/>
      <c r="M31" s="25" t="n">
        <f aca="false">SUM(H31:J31,K31/1.12)</f>
        <v>537</v>
      </c>
      <c r="N31" s="25" t="n">
        <f aca="false">K31/1.12*0.12</f>
        <v>0</v>
      </c>
      <c r="O31" s="25" t="n">
        <f aca="false">-SUM(I31:J31,K31/1.12)*L31</f>
        <v>-0</v>
      </c>
      <c r="P31" s="25"/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 t="n">
        <v>537</v>
      </c>
      <c r="AC31" s="27"/>
      <c r="AD31" s="26"/>
      <c r="AE31" s="26"/>
      <c r="AF31" s="25" t="n">
        <f aca="false">-SUM(N31:AE31)</f>
        <v>-537</v>
      </c>
      <c r="AG31" s="28" t="n">
        <f aca="false">SUM(H31:K31)+AF31+O31</f>
        <v>0</v>
      </c>
    </row>
    <row r="32" s="29" customFormat="true" ht="23.25" hidden="false" customHeight="true" outlineLevel="0" collapsed="false">
      <c r="A32" s="18" t="n">
        <v>43630</v>
      </c>
      <c r="B32" s="19"/>
      <c r="C32" s="20" t="s">
        <v>45</v>
      </c>
      <c r="D32" s="20" t="s">
        <v>46</v>
      </c>
      <c r="E32" s="20" t="s">
        <v>47</v>
      </c>
      <c r="F32" s="21" t="n">
        <v>196216</v>
      </c>
      <c r="G32" s="44" t="s">
        <v>664</v>
      </c>
      <c r="H32" s="23"/>
      <c r="I32" s="23"/>
      <c r="J32" s="23"/>
      <c r="K32" s="23" t="n">
        <v>253</v>
      </c>
      <c r="L32" s="24"/>
      <c r="M32" s="25" t="n">
        <f aca="false">SUM(H32:J32,K32/1.12)</f>
        <v>225.892857142857</v>
      </c>
      <c r="N32" s="25" t="n">
        <f aca="false">K32/1.12*0.12</f>
        <v>27.1071428571428</v>
      </c>
      <c r="O32" s="25"/>
      <c r="P32" s="25"/>
      <c r="Q32" s="26" t="n">
        <v>225.89</v>
      </c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 t="n">
        <f aca="false">-SUM(N32:AE32)</f>
        <v>-252.997142857143</v>
      </c>
      <c r="AG32" s="28" t="n">
        <f aca="false">SUM(H32:K32)+AF32+O32</f>
        <v>0.00285714285715244</v>
      </c>
    </row>
    <row r="33" s="29" customFormat="true" ht="23.25" hidden="false" customHeight="true" outlineLevel="0" collapsed="false">
      <c r="A33" s="18" t="n">
        <v>43630</v>
      </c>
      <c r="B33" s="19"/>
      <c r="C33" s="20" t="s">
        <v>45</v>
      </c>
      <c r="D33" s="20" t="s">
        <v>46</v>
      </c>
      <c r="E33" s="20" t="s">
        <v>47</v>
      </c>
      <c r="F33" s="21" t="n">
        <v>196216</v>
      </c>
      <c r="G33" s="44" t="s">
        <v>665</v>
      </c>
      <c r="H33" s="23"/>
      <c r="I33" s="23"/>
      <c r="J33" s="23"/>
      <c r="K33" s="23" t="n">
        <v>444.1</v>
      </c>
      <c r="L33" s="24"/>
      <c r="M33" s="25" t="n">
        <f aca="false">SUM(H33:J33,K33/1.12)</f>
        <v>396.517857142857</v>
      </c>
      <c r="N33" s="25" t="n">
        <f aca="false">K33/1.12*0.12</f>
        <v>47.5821428571429</v>
      </c>
      <c r="O33" s="25"/>
      <c r="P33" s="25"/>
      <c r="Q33" s="26"/>
      <c r="R33" s="26" t="n">
        <v>396.52</v>
      </c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 t="n">
        <f aca="false">-SUM(N33:AE33)</f>
        <v>-444.102142857143</v>
      </c>
      <c r="AG33" s="28" t="n">
        <f aca="false">SUM(H33:K33)+AF33+O33</f>
        <v>-0.00214285714281459</v>
      </c>
    </row>
    <row r="34" s="29" customFormat="true" ht="24.75" hidden="false" customHeight="true" outlineLevel="0" collapsed="false">
      <c r="A34" s="18" t="n">
        <v>43630</v>
      </c>
      <c r="B34" s="19"/>
      <c r="C34" s="20" t="s">
        <v>41</v>
      </c>
      <c r="D34" s="20" t="s">
        <v>42</v>
      </c>
      <c r="E34" s="20" t="s">
        <v>43</v>
      </c>
      <c r="F34" s="21" t="n">
        <v>60514</v>
      </c>
      <c r="G34" s="22" t="s">
        <v>44</v>
      </c>
      <c r="H34" s="23"/>
      <c r="I34" s="23"/>
      <c r="J34" s="23"/>
      <c r="K34" s="23" t="n">
        <v>180</v>
      </c>
      <c r="L34" s="24"/>
      <c r="M34" s="25" t="n">
        <f aca="false">SUM(H34:J34,K34/1.12)</f>
        <v>160.714285714286</v>
      </c>
      <c r="N34" s="25" t="n">
        <f aca="false">K34/1.12*0.12</f>
        <v>19.2857142857143</v>
      </c>
      <c r="O34" s="25" t="n">
        <f aca="false">-SUM(I34:J34,K34/1.12)*L34</f>
        <v>-0</v>
      </c>
      <c r="P34" s="25"/>
      <c r="Q34" s="26" t="n">
        <v>160.71</v>
      </c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 t="n">
        <f aca="false">-SUM(N34:AE34)</f>
        <v>-179.995714285714</v>
      </c>
      <c r="AG34" s="28" t="n">
        <f aca="false">SUM(H34:K34)+AF34+O34</f>
        <v>0.00428571428571445</v>
      </c>
    </row>
    <row r="35" s="29" customFormat="true" ht="23.25" hidden="false" customHeight="true" outlineLevel="0" collapsed="false">
      <c r="A35" s="18" t="n">
        <v>43630</v>
      </c>
      <c r="B35" s="19"/>
      <c r="C35" s="20" t="s">
        <v>45</v>
      </c>
      <c r="D35" s="20" t="s">
        <v>46</v>
      </c>
      <c r="E35" s="20" t="s">
        <v>47</v>
      </c>
      <c r="F35" s="21" t="n">
        <v>173877</v>
      </c>
      <c r="G35" s="44" t="s">
        <v>666</v>
      </c>
      <c r="H35" s="23"/>
      <c r="I35" s="23"/>
      <c r="J35" s="23"/>
      <c r="K35" s="23" t="n">
        <f aca="false">52.25*2</f>
        <v>104.5</v>
      </c>
      <c r="L35" s="24"/>
      <c r="M35" s="25" t="n">
        <f aca="false">SUM(H35:J35,K35/1.12)</f>
        <v>93.3035714285714</v>
      </c>
      <c r="N35" s="25" t="n">
        <f aca="false">K35/1.12*0.12</f>
        <v>11.1964285714286</v>
      </c>
      <c r="O35" s="25"/>
      <c r="P35" s="25" t="n">
        <v>93.3</v>
      </c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 t="n">
        <f aca="false">-SUM(N35:AE35)</f>
        <v>-104.496428571429</v>
      </c>
      <c r="AG35" s="28" t="n">
        <f aca="false">SUM(H35:K35)+AF35+O35</f>
        <v>0.00357142857143344</v>
      </c>
    </row>
    <row r="36" s="29" customFormat="true" ht="23.25" hidden="false" customHeight="true" outlineLevel="0" collapsed="false">
      <c r="A36" s="18" t="n">
        <v>43630</v>
      </c>
      <c r="B36" s="19"/>
      <c r="C36" s="20" t="s">
        <v>45</v>
      </c>
      <c r="D36" s="20" t="s">
        <v>46</v>
      </c>
      <c r="E36" s="20" t="s">
        <v>47</v>
      </c>
      <c r="F36" s="21" t="n">
        <v>173877</v>
      </c>
      <c r="G36" s="22" t="s">
        <v>289</v>
      </c>
      <c r="H36" s="23"/>
      <c r="I36" s="23"/>
      <c r="J36" s="23"/>
      <c r="K36" s="23" t="n">
        <v>281.75</v>
      </c>
      <c r="L36" s="24"/>
      <c r="M36" s="25" t="n">
        <f aca="false">SUM(H36:J36,K36/1.12)</f>
        <v>251.5625</v>
      </c>
      <c r="N36" s="25" t="n">
        <f aca="false">K36/1.12*0.12</f>
        <v>30.1875</v>
      </c>
      <c r="O36" s="25" t="n">
        <f aca="false">-SUM(I36:J36,K36/1.12)*L36</f>
        <v>-0</v>
      </c>
      <c r="P36" s="25"/>
      <c r="Q36" s="26"/>
      <c r="R36" s="26"/>
      <c r="S36" s="27" t="n">
        <v>251.56</v>
      </c>
      <c r="T36" s="27"/>
      <c r="U36" s="27"/>
      <c r="V36" s="27"/>
      <c r="W36" s="27"/>
      <c r="X36" s="26"/>
      <c r="Y36" s="26"/>
      <c r="Z36" s="26"/>
      <c r="AA36" s="26"/>
      <c r="AB36" s="27"/>
      <c r="AC36" s="27"/>
      <c r="AD36" s="26"/>
      <c r="AE36" s="26"/>
      <c r="AF36" s="25" t="n">
        <f aca="false">-SUM(N36:AE36)</f>
        <v>-281.7475</v>
      </c>
      <c r="AG36" s="28" t="n">
        <f aca="false">SUM(H36:K36)+AF36+O36</f>
        <v>0.00249999999999773</v>
      </c>
    </row>
    <row r="37" s="29" customFormat="true" ht="23.25" hidden="false" customHeight="true" outlineLevel="0" collapsed="false">
      <c r="A37" s="18" t="n">
        <v>43631</v>
      </c>
      <c r="B37" s="19"/>
      <c r="C37" s="20" t="s">
        <v>322</v>
      </c>
      <c r="D37" s="20" t="s">
        <v>323</v>
      </c>
      <c r="E37" s="20" t="s">
        <v>47</v>
      </c>
      <c r="F37" s="21" t="n">
        <v>796</v>
      </c>
      <c r="G37" s="44" t="s">
        <v>44</v>
      </c>
      <c r="H37" s="23"/>
      <c r="I37" s="23"/>
      <c r="J37" s="23"/>
      <c r="K37" s="23" t="n">
        <v>80</v>
      </c>
      <c r="L37" s="24"/>
      <c r="M37" s="25" t="n">
        <f aca="false">SUM(H37:J37,K37/1.12)</f>
        <v>71.4285714285714</v>
      </c>
      <c r="N37" s="25" t="n">
        <f aca="false">K37/1.12*0.12</f>
        <v>8.57142857142857</v>
      </c>
      <c r="O37" s="25" t="n">
        <f aca="false">-SUM(I37:J37,K37/1.12)*L37</f>
        <v>-0</v>
      </c>
      <c r="P37" s="25"/>
      <c r="Q37" s="26" t="n">
        <v>71.43</v>
      </c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/>
      <c r="AC37" s="27"/>
      <c r="AD37" s="26"/>
      <c r="AE37" s="26"/>
      <c r="AF37" s="25" t="n">
        <f aca="false">-SUM(N37:AE37)</f>
        <v>-80.0014285714286</v>
      </c>
      <c r="AG37" s="28" t="n">
        <f aca="false">SUM(H37:K37)+AF37+O37</f>
        <v>-0.00142857142857622</v>
      </c>
    </row>
    <row r="38" s="29" customFormat="true" ht="23.25" hidden="false" customHeight="true" outlineLevel="0" collapsed="false">
      <c r="A38" s="18" t="n">
        <v>43631</v>
      </c>
      <c r="B38" s="19"/>
      <c r="C38" s="20" t="s">
        <v>54</v>
      </c>
      <c r="D38" s="20" t="s">
        <v>55</v>
      </c>
      <c r="E38" s="20" t="s">
        <v>56</v>
      </c>
      <c r="F38" s="21" t="n">
        <v>3205</v>
      </c>
      <c r="G38" s="44" t="s">
        <v>667</v>
      </c>
      <c r="H38" s="23"/>
      <c r="I38" s="23"/>
      <c r="J38" s="23" t="n">
        <v>1900</v>
      </c>
      <c r="K38" s="23"/>
      <c r="L38" s="24"/>
      <c r="M38" s="25" t="n">
        <f aca="false">SUM(H38:J38,K38/1.12)</f>
        <v>1900</v>
      </c>
      <c r="N38" s="25" t="n">
        <f aca="false">K38/1.12*0.12</f>
        <v>0</v>
      </c>
      <c r="O38" s="25" t="n">
        <f aca="false">-SUM(I38:J38,K38/1.12)*L38</f>
        <v>-0</v>
      </c>
      <c r="P38" s="25" t="n">
        <v>1900</v>
      </c>
      <c r="Q38" s="26"/>
      <c r="R38" s="26"/>
      <c r="S38" s="27"/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 t="n">
        <f aca="false">-SUM(N38:AE38)</f>
        <v>-1900</v>
      </c>
      <c r="AG38" s="28" t="n">
        <f aca="false">SUM(H38:K38)+AF38+O38</f>
        <v>0</v>
      </c>
    </row>
    <row r="39" s="29" customFormat="true" ht="23.25" hidden="false" customHeight="true" outlineLevel="0" collapsed="false">
      <c r="A39" s="18" t="n">
        <v>43631</v>
      </c>
      <c r="B39" s="19"/>
      <c r="C39" s="20" t="s">
        <v>58</v>
      </c>
      <c r="D39" s="20"/>
      <c r="E39" s="20"/>
      <c r="F39" s="21"/>
      <c r="G39" s="44" t="s">
        <v>668</v>
      </c>
      <c r="H39" s="23" t="n">
        <v>100</v>
      </c>
      <c r="I39" s="23"/>
      <c r="J39" s="23"/>
      <c r="K39" s="23"/>
      <c r="L39" s="24"/>
      <c r="M39" s="25" t="n">
        <f aca="false">SUM(H39:J39,K39/1.12)</f>
        <v>100</v>
      </c>
      <c r="N39" s="25" t="n">
        <f aca="false">K39/1.12*0.12</f>
        <v>0</v>
      </c>
      <c r="O39" s="25" t="n">
        <f aca="false">-SUM(I39:J39,K39/1.12)*L39</f>
        <v>-0</v>
      </c>
      <c r="P39" s="25"/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 t="n">
        <v>100</v>
      </c>
      <c r="AB39" s="27"/>
      <c r="AC39" s="27"/>
      <c r="AD39" s="26"/>
      <c r="AE39" s="26"/>
      <c r="AF39" s="25" t="n">
        <f aca="false">-SUM(N39:AE39)</f>
        <v>-100</v>
      </c>
      <c r="AG39" s="28" t="n">
        <f aca="false">SUM(H39:K39)+AF39+O39</f>
        <v>0</v>
      </c>
    </row>
    <row r="40" s="29" customFormat="true" ht="23.25" hidden="false" customHeight="true" outlineLevel="0" collapsed="false">
      <c r="A40" s="18" t="n">
        <v>43631</v>
      </c>
      <c r="B40" s="19"/>
      <c r="C40" s="20" t="s">
        <v>45</v>
      </c>
      <c r="D40" s="20" t="s">
        <v>46</v>
      </c>
      <c r="E40" s="20" t="s">
        <v>47</v>
      </c>
      <c r="F40" s="21" t="n">
        <v>194762</v>
      </c>
      <c r="G40" s="44" t="s">
        <v>669</v>
      </c>
      <c r="H40" s="23"/>
      <c r="I40" s="23"/>
      <c r="J40" s="23"/>
      <c r="K40" s="23" t="n">
        <f aca="false">800.27+96.03</f>
        <v>896.3</v>
      </c>
      <c r="L40" s="24"/>
      <c r="M40" s="25" t="n">
        <f aca="false">SUM(H40:J40,K40/1.12)</f>
        <v>800.267857142857</v>
      </c>
      <c r="N40" s="25" t="n">
        <f aca="false">K40/1.12*0.12</f>
        <v>96.0321428571428</v>
      </c>
      <c r="O40" s="25" t="n">
        <f aca="false">-SUM(I40:J40,K40/1.12)*L40</f>
        <v>-0</v>
      </c>
      <c r="P40" s="25" t="n">
        <v>800.27</v>
      </c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 t="n">
        <f aca="false">-SUM(N40:AE40)</f>
        <v>-896.302142857143</v>
      </c>
      <c r="AG40" s="28" t="n">
        <f aca="false">SUM(H40:K40)+AF40+O40</f>
        <v>-0.00214285714287143</v>
      </c>
    </row>
    <row r="41" s="29" customFormat="true" ht="23.25" hidden="false" customHeight="true" outlineLevel="0" collapsed="false">
      <c r="A41" s="18" t="n">
        <v>43631</v>
      </c>
      <c r="B41" s="19"/>
      <c r="C41" s="20" t="s">
        <v>45</v>
      </c>
      <c r="D41" s="20" t="s">
        <v>46</v>
      </c>
      <c r="E41" s="20" t="s">
        <v>47</v>
      </c>
      <c r="F41" s="21" t="n">
        <v>194762</v>
      </c>
      <c r="G41" s="44" t="s">
        <v>670</v>
      </c>
      <c r="H41" s="23"/>
      <c r="I41" s="23"/>
      <c r="J41" s="23" t="n">
        <v>79.05</v>
      </c>
      <c r="K41" s="23"/>
      <c r="L41" s="24"/>
      <c r="M41" s="25" t="n">
        <f aca="false">SUM(H41:J41,K41/1.12)</f>
        <v>79.05</v>
      </c>
      <c r="N41" s="25" t="n">
        <f aca="false">K41/1.12*0.12</f>
        <v>0</v>
      </c>
      <c r="O41" s="25" t="n">
        <f aca="false">-SUM(I41:J41,K41/1.12)*L41</f>
        <v>-0</v>
      </c>
      <c r="P41" s="25" t="n">
        <v>79.05</v>
      </c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/>
      <c r="AB41" s="27"/>
      <c r="AC41" s="27"/>
      <c r="AD41" s="26"/>
      <c r="AE41" s="26"/>
      <c r="AF41" s="25" t="n">
        <f aca="false">-SUM(N41:AE41)</f>
        <v>-79.05</v>
      </c>
      <c r="AG41" s="28" t="n">
        <f aca="false">SUM(H41:K41)+AF41+O41</f>
        <v>0</v>
      </c>
    </row>
    <row r="42" s="29" customFormat="true" ht="24.75" hidden="false" customHeight="true" outlineLevel="0" collapsed="false">
      <c r="A42" s="18" t="n">
        <v>43633</v>
      </c>
      <c r="B42" s="19"/>
      <c r="C42" s="20" t="s">
        <v>41</v>
      </c>
      <c r="D42" s="20" t="s">
        <v>42</v>
      </c>
      <c r="E42" s="20" t="s">
        <v>43</v>
      </c>
      <c r="F42" s="21" t="n">
        <v>68103</v>
      </c>
      <c r="G42" s="22" t="s">
        <v>44</v>
      </c>
      <c r="H42" s="23"/>
      <c r="I42" s="23"/>
      <c r="J42" s="23"/>
      <c r="K42" s="23" t="n">
        <v>180</v>
      </c>
      <c r="L42" s="24"/>
      <c r="M42" s="25" t="n">
        <f aca="false">SUM(H42:J42,K42/1.12)</f>
        <v>160.714285714286</v>
      </c>
      <c r="N42" s="25" t="n">
        <f aca="false">K42/1.12*0.12</f>
        <v>19.2857142857143</v>
      </c>
      <c r="O42" s="25" t="n">
        <f aca="false">-SUM(I42:J42,K42/1.12)*L42</f>
        <v>-0</v>
      </c>
      <c r="P42" s="25"/>
      <c r="Q42" s="26" t="n">
        <v>160.71</v>
      </c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 t="n">
        <f aca="false">-SUM(N42:AE42)</f>
        <v>-179.995714285714</v>
      </c>
      <c r="AG42" s="28" t="n">
        <f aca="false">SUM(H42:K42)+AF42+O42</f>
        <v>0.00428571428571445</v>
      </c>
    </row>
    <row r="43" s="41" customFormat="true" ht="24.75" hidden="false" customHeight="true" outlineLevel="0" collapsed="false">
      <c r="A43" s="30" t="n">
        <v>43634</v>
      </c>
      <c r="B43" s="31"/>
      <c r="C43" s="32" t="s">
        <v>41</v>
      </c>
      <c r="D43" s="32" t="s">
        <v>42</v>
      </c>
      <c r="E43" s="32" t="s">
        <v>43</v>
      </c>
      <c r="F43" s="33" t="n">
        <v>68161</v>
      </c>
      <c r="G43" s="34" t="s">
        <v>44</v>
      </c>
      <c r="H43" s="35"/>
      <c r="I43" s="35"/>
      <c r="J43" s="35"/>
      <c r="K43" s="35" t="n">
        <v>180</v>
      </c>
      <c r="L43" s="36"/>
      <c r="M43" s="37" t="n">
        <f aca="false">SUM(H43:J43,K43/1.12)</f>
        <v>160.714285714286</v>
      </c>
      <c r="N43" s="37" t="n">
        <f aca="false">K43/1.12*0.12</f>
        <v>19.2857142857143</v>
      </c>
      <c r="O43" s="37" t="n">
        <f aca="false">-SUM(I43:J43,K43/1.12)*L43</f>
        <v>-0</v>
      </c>
      <c r="P43" s="37"/>
      <c r="Q43" s="38" t="n">
        <v>160.71</v>
      </c>
      <c r="R43" s="38"/>
      <c r="S43" s="39"/>
      <c r="T43" s="39"/>
      <c r="U43" s="39"/>
      <c r="V43" s="39"/>
      <c r="W43" s="39"/>
      <c r="X43" s="38"/>
      <c r="Y43" s="38"/>
      <c r="Z43" s="38"/>
      <c r="AA43" s="38"/>
      <c r="AB43" s="39"/>
      <c r="AC43" s="39"/>
      <c r="AD43" s="38"/>
      <c r="AE43" s="38"/>
      <c r="AF43" s="37" t="n">
        <f aca="false">-SUM(N43:AE43)</f>
        <v>-179.995714285714</v>
      </c>
      <c r="AG43" s="40" t="n">
        <f aca="false">SUM(H43:K43)+AF43+O43</f>
        <v>0.00428571428571445</v>
      </c>
    </row>
    <row r="44" s="29" customFormat="true" ht="23.25" hidden="false" customHeight="true" outlineLevel="0" collapsed="false">
      <c r="A44" s="18" t="n">
        <v>43634</v>
      </c>
      <c r="B44" s="19"/>
      <c r="C44" s="20" t="s">
        <v>45</v>
      </c>
      <c r="D44" s="20" t="s">
        <v>46</v>
      </c>
      <c r="E44" s="20" t="s">
        <v>47</v>
      </c>
      <c r="F44" s="21" t="n">
        <v>169183</v>
      </c>
      <c r="G44" s="44" t="s">
        <v>671</v>
      </c>
      <c r="H44" s="23"/>
      <c r="I44" s="23"/>
      <c r="J44" s="23"/>
      <c r="K44" s="23" t="n">
        <v>1381.8</v>
      </c>
      <c r="L44" s="24"/>
      <c r="M44" s="25" t="n">
        <f aca="false">SUM(H44:J44,K44/1.12)</f>
        <v>1233.75</v>
      </c>
      <c r="N44" s="25" t="n">
        <f aca="false">K44/1.12*0.12</f>
        <v>148.05</v>
      </c>
      <c r="O44" s="25"/>
      <c r="P44" s="25" t="n">
        <v>1233.75</v>
      </c>
      <c r="Q44" s="26"/>
      <c r="R44" s="26"/>
      <c r="S44" s="27"/>
      <c r="T44" s="27"/>
      <c r="U44" s="27"/>
      <c r="V44" s="27"/>
      <c r="W44" s="27"/>
      <c r="X44" s="26"/>
      <c r="Y44" s="26"/>
      <c r="Z44" s="26"/>
      <c r="AA44" s="26"/>
      <c r="AB44" s="27"/>
      <c r="AC44" s="27"/>
      <c r="AD44" s="26"/>
      <c r="AE44" s="26"/>
      <c r="AF44" s="25" t="n">
        <f aca="false">-SUM(N44:AE44)</f>
        <v>-1381.8</v>
      </c>
      <c r="AG44" s="28" t="n">
        <f aca="false">SUM(H44:K44)+AF44+O44</f>
        <v>0</v>
      </c>
    </row>
    <row r="45" s="29" customFormat="true" ht="23.25" hidden="false" customHeight="true" outlineLevel="0" collapsed="false">
      <c r="A45" s="18" t="n">
        <v>43634</v>
      </c>
      <c r="B45" s="19"/>
      <c r="C45" s="20" t="s">
        <v>37</v>
      </c>
      <c r="D45" s="20" t="s">
        <v>38</v>
      </c>
      <c r="E45" s="20" t="s">
        <v>39</v>
      </c>
      <c r="F45" s="21" t="n">
        <v>35994</v>
      </c>
      <c r="G45" s="44" t="s">
        <v>672</v>
      </c>
      <c r="H45" s="23"/>
      <c r="I45" s="23"/>
      <c r="J45" s="23"/>
      <c r="K45" s="23" t="n">
        <v>30.46</v>
      </c>
      <c r="L45" s="24"/>
      <c r="M45" s="25" t="n">
        <f aca="false">SUM(H45:J45,K45/1.12)</f>
        <v>27.1964285714286</v>
      </c>
      <c r="N45" s="25" t="n">
        <f aca="false">K45/1.12*0.12</f>
        <v>3.26357142857143</v>
      </c>
      <c r="O45" s="25"/>
      <c r="P45" s="25" t="n">
        <v>27.2</v>
      </c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 t="n">
        <f aca="false">-SUM(N45:AE45)</f>
        <v>-30.4635714285714</v>
      </c>
      <c r="AG45" s="28" t="n">
        <f aca="false">SUM(H45:K45)+AF45+O45</f>
        <v>-0.00357142857142634</v>
      </c>
    </row>
    <row r="46" s="29" customFormat="true" ht="23.25" hidden="false" customHeight="true" outlineLevel="0" collapsed="false">
      <c r="A46" s="18" t="n">
        <v>43635</v>
      </c>
      <c r="B46" s="19"/>
      <c r="C46" s="20" t="s">
        <v>45</v>
      </c>
      <c r="D46" s="20" t="s">
        <v>46</v>
      </c>
      <c r="E46" s="20" t="s">
        <v>47</v>
      </c>
      <c r="F46" s="21" t="n">
        <v>149747</v>
      </c>
      <c r="G46" s="22" t="s">
        <v>673</v>
      </c>
      <c r="H46" s="23"/>
      <c r="I46" s="23"/>
      <c r="J46" s="23"/>
      <c r="K46" s="23" t="n">
        <f aca="false">1466.16+175.94</f>
        <v>1642.1</v>
      </c>
      <c r="L46" s="24"/>
      <c r="M46" s="25" t="n">
        <f aca="false">SUM(H46:J46,K46/1.12)</f>
        <v>1466.16071428571</v>
      </c>
      <c r="N46" s="25" t="n">
        <f aca="false">K46/1.12*0.12</f>
        <v>175.939285714286</v>
      </c>
      <c r="O46" s="25" t="n">
        <f aca="false">-SUM(I46:J46,K46/1.12)*L46</f>
        <v>-0</v>
      </c>
      <c r="P46" s="25" t="n">
        <v>1466.16</v>
      </c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 t="n">
        <f aca="false">-SUM(N46:AE46)</f>
        <v>-1642.09928571429</v>
      </c>
      <c r="AG46" s="28" t="n">
        <f aca="false">SUM(H46:K46)+AF46+O46</f>
        <v>0.00071428571436627</v>
      </c>
    </row>
    <row r="47" s="29" customFormat="true" ht="23.25" hidden="false" customHeight="true" outlineLevel="0" collapsed="false">
      <c r="A47" s="18" t="n">
        <v>43635</v>
      </c>
      <c r="B47" s="19"/>
      <c r="C47" s="20" t="s">
        <v>45</v>
      </c>
      <c r="D47" s="20" t="s">
        <v>46</v>
      </c>
      <c r="E47" s="20" t="s">
        <v>47</v>
      </c>
      <c r="F47" s="21" t="n">
        <v>149747</v>
      </c>
      <c r="G47" s="44" t="s">
        <v>193</v>
      </c>
      <c r="H47" s="23"/>
      <c r="I47" s="23"/>
      <c r="J47" s="23" t="n">
        <v>130</v>
      </c>
      <c r="K47" s="23"/>
      <c r="L47" s="24"/>
      <c r="M47" s="25" t="n">
        <f aca="false">SUM(H47:J47,K47/1.12)</f>
        <v>130</v>
      </c>
      <c r="N47" s="25" t="n">
        <f aca="false">K47/1.12*0.12</f>
        <v>0</v>
      </c>
      <c r="O47" s="25"/>
      <c r="P47" s="25" t="n">
        <v>130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 t="n">
        <f aca="false">-SUM(N47:AE47)</f>
        <v>-130</v>
      </c>
      <c r="AG47" s="28" t="n">
        <f aca="false">SUM(H47:K47)+AF47+O47</f>
        <v>0</v>
      </c>
    </row>
    <row r="48" s="29" customFormat="true" ht="23.25" hidden="false" customHeight="true" outlineLevel="0" collapsed="false">
      <c r="A48" s="18" t="n">
        <v>43635</v>
      </c>
      <c r="B48" s="19"/>
      <c r="C48" s="20" t="s">
        <v>674</v>
      </c>
      <c r="D48" s="20" t="s">
        <v>476</v>
      </c>
      <c r="E48" s="20" t="s">
        <v>47</v>
      </c>
      <c r="F48" s="21" t="n">
        <v>43004</v>
      </c>
      <c r="G48" s="22" t="s">
        <v>477</v>
      </c>
      <c r="H48" s="23"/>
      <c r="I48" s="23"/>
      <c r="J48" s="23"/>
      <c r="K48" s="23" t="n">
        <v>1300</v>
      </c>
      <c r="L48" s="24"/>
      <c r="M48" s="25" t="n">
        <f aca="false">SUM(H48:J48,K48/1.12)</f>
        <v>1160.71428571429</v>
      </c>
      <c r="N48" s="25" t="n">
        <f aca="false">K48/1.12*0.12</f>
        <v>139.285714285714</v>
      </c>
      <c r="O48" s="25" t="n">
        <f aca="false">-SUM(I48:J48,K48/1.12)*L48</f>
        <v>-0</v>
      </c>
      <c r="P48" s="25"/>
      <c r="Q48" s="26"/>
      <c r="R48" s="26" t="n">
        <v>1160.71</v>
      </c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 t="n">
        <f aca="false">-SUM(N48:AE48)</f>
        <v>-1299.99571428571</v>
      </c>
      <c r="AG48" s="28" t="n">
        <f aca="false">SUM(H48:K48)+AF48+O48</f>
        <v>0.00428571428574287</v>
      </c>
    </row>
    <row r="49" s="29" customFormat="true" ht="24" hidden="false" customHeight="true" outlineLevel="0" collapsed="false">
      <c r="A49" s="18" t="n">
        <v>43635</v>
      </c>
      <c r="B49" s="19"/>
      <c r="C49" s="20" t="s">
        <v>636</v>
      </c>
      <c r="D49" s="20" t="s">
        <v>637</v>
      </c>
      <c r="E49" s="20" t="s">
        <v>47</v>
      </c>
      <c r="F49" s="21" t="n">
        <v>908</v>
      </c>
      <c r="G49" s="44" t="s">
        <v>675</v>
      </c>
      <c r="H49" s="23"/>
      <c r="I49" s="23"/>
      <c r="J49" s="23"/>
      <c r="K49" s="23" t="n">
        <v>235</v>
      </c>
      <c r="L49" s="24"/>
      <c r="M49" s="25" t="n">
        <f aca="false">SUM(H49:J49,K49/1.12)</f>
        <v>209.821428571429</v>
      </c>
      <c r="N49" s="25" t="n">
        <f aca="false">K49/1.12*0.12</f>
        <v>25.1785714285714</v>
      </c>
      <c r="O49" s="25"/>
      <c r="P49" s="25"/>
      <c r="Q49" s="26"/>
      <c r="R49" s="26"/>
      <c r="S49" s="27" t="n">
        <v>209.82</v>
      </c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 t="n">
        <f aca="false">-SUM(N49:AE49)</f>
        <v>-234.998571428571</v>
      </c>
      <c r="AG49" s="28" t="n">
        <f aca="false">SUM(H49:K49)+AF49+O49</f>
        <v>0.00142857142859043</v>
      </c>
    </row>
    <row r="50" s="29" customFormat="true" ht="24.75" hidden="false" customHeight="true" outlineLevel="0" collapsed="false">
      <c r="A50" s="18" t="n">
        <v>43635</v>
      </c>
      <c r="B50" s="19"/>
      <c r="C50" s="20" t="s">
        <v>41</v>
      </c>
      <c r="D50" s="20" t="s">
        <v>42</v>
      </c>
      <c r="E50" s="20" t="s">
        <v>43</v>
      </c>
      <c r="F50" s="21" t="n">
        <v>68209</v>
      </c>
      <c r="G50" s="22" t="s">
        <v>44</v>
      </c>
      <c r="H50" s="23"/>
      <c r="I50" s="23"/>
      <c r="J50" s="23"/>
      <c r="K50" s="23" t="n">
        <v>180</v>
      </c>
      <c r="L50" s="24"/>
      <c r="M50" s="25" t="n">
        <f aca="false">SUM(H50:J50,K50/1.12)</f>
        <v>160.714285714286</v>
      </c>
      <c r="N50" s="25" t="n">
        <f aca="false">K50/1.12*0.12</f>
        <v>19.2857142857143</v>
      </c>
      <c r="O50" s="25" t="n">
        <f aca="false">-SUM(I50:J50,K50/1.12)*L50</f>
        <v>-0</v>
      </c>
      <c r="P50" s="25"/>
      <c r="Q50" s="26" t="n">
        <v>160.71</v>
      </c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/>
      <c r="AC50" s="27"/>
      <c r="AD50" s="26"/>
      <c r="AE50" s="26"/>
      <c r="AF50" s="25" t="n">
        <f aca="false">-SUM(N50:AE50)</f>
        <v>-179.995714285714</v>
      </c>
      <c r="AG50" s="28" t="n">
        <f aca="false">SUM(H50:K50)+AF50+O50</f>
        <v>0.00428571428571445</v>
      </c>
    </row>
    <row r="51" s="29" customFormat="true" ht="23.25" hidden="false" customHeight="true" outlineLevel="0" collapsed="false">
      <c r="A51" s="18" t="n">
        <v>43636</v>
      </c>
      <c r="B51" s="19"/>
      <c r="C51" s="20" t="s">
        <v>37</v>
      </c>
      <c r="D51" s="20" t="s">
        <v>38</v>
      </c>
      <c r="E51" s="20" t="s">
        <v>39</v>
      </c>
      <c r="F51" s="21" t="n">
        <v>96017</v>
      </c>
      <c r="G51" s="44" t="s">
        <v>553</v>
      </c>
      <c r="H51" s="23"/>
      <c r="I51" s="23"/>
      <c r="J51" s="23"/>
      <c r="K51" s="23" t="n">
        <v>124.2</v>
      </c>
      <c r="L51" s="24"/>
      <c r="M51" s="25" t="n">
        <f aca="false">SUM(H51:J51,K51/1.12)</f>
        <v>110.892857142857</v>
      </c>
      <c r="N51" s="25" t="n">
        <f aca="false">K51/1.12*0.12</f>
        <v>13.3071428571429</v>
      </c>
      <c r="O51" s="25"/>
      <c r="P51" s="25" t="n">
        <v>110.89</v>
      </c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 t="n">
        <f aca="false">-SUM(N51:AE51)</f>
        <v>-124.197142857143</v>
      </c>
      <c r="AG51" s="28" t="n">
        <f aca="false">SUM(H51:K51)+AF51+O51</f>
        <v>0.00285714285713823</v>
      </c>
    </row>
    <row r="52" s="29" customFormat="true" ht="23.25" hidden="false" customHeight="true" outlineLevel="0" collapsed="false">
      <c r="A52" s="18" t="n">
        <v>43636</v>
      </c>
      <c r="B52" s="19"/>
      <c r="C52" s="20" t="s">
        <v>45</v>
      </c>
      <c r="D52" s="20" t="s">
        <v>46</v>
      </c>
      <c r="E52" s="20" t="s">
        <v>47</v>
      </c>
      <c r="F52" s="21" t="n">
        <v>171530</v>
      </c>
      <c r="G52" s="44" t="s">
        <v>676</v>
      </c>
      <c r="H52" s="23"/>
      <c r="I52" s="23"/>
      <c r="J52" s="23"/>
      <c r="K52" s="23" t="n">
        <f aca="false">247.54+29.71</f>
        <v>277.25</v>
      </c>
      <c r="L52" s="24"/>
      <c r="M52" s="25" t="n">
        <f aca="false">SUM(H52:J52,K52/1.12)</f>
        <v>247.544642857143</v>
      </c>
      <c r="N52" s="25" t="n">
        <f aca="false">K52/1.12*0.12</f>
        <v>29.7053571428571</v>
      </c>
      <c r="O52" s="25" t="n">
        <f aca="false">-SUM(I52:J52,K52/1.12)*L52</f>
        <v>-0</v>
      </c>
      <c r="P52" s="25" t="n">
        <v>247.54</v>
      </c>
      <c r="Q52" s="26"/>
      <c r="R52" s="26"/>
      <c r="S52" s="27"/>
      <c r="T52" s="27"/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 t="n">
        <f aca="false">-SUM(N52:AE52)</f>
        <v>-277.245357142857</v>
      </c>
      <c r="AG52" s="28" t="n">
        <f aca="false">SUM(H52:K52)+AF52+O52</f>
        <v>0.00464285714286916</v>
      </c>
    </row>
    <row r="53" s="29" customFormat="true" ht="23.25" hidden="false" customHeight="true" outlineLevel="0" collapsed="false">
      <c r="A53" s="18" t="n">
        <v>43636</v>
      </c>
      <c r="B53" s="19"/>
      <c r="C53" s="20" t="s">
        <v>45</v>
      </c>
      <c r="D53" s="20" t="s">
        <v>46</v>
      </c>
      <c r="E53" s="20" t="s">
        <v>47</v>
      </c>
      <c r="F53" s="21" t="n">
        <v>171530</v>
      </c>
      <c r="G53" s="44" t="s">
        <v>677</v>
      </c>
      <c r="H53" s="23"/>
      <c r="I53" s="23"/>
      <c r="J53" s="23" t="n">
        <v>52.35</v>
      </c>
      <c r="K53" s="23"/>
      <c r="L53" s="24"/>
      <c r="M53" s="25" t="n">
        <f aca="false">SUM(H53:J53,K53/1.12)</f>
        <v>52.35</v>
      </c>
      <c r="N53" s="25" t="n">
        <f aca="false">K53/1.12*0.12</f>
        <v>0</v>
      </c>
      <c r="O53" s="25" t="n">
        <f aca="false">-SUM(I53:J53,K53/1.12)*L53</f>
        <v>-0</v>
      </c>
      <c r="P53" s="25" t="n">
        <v>52.35</v>
      </c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/>
      <c r="AC53" s="27"/>
      <c r="AD53" s="26"/>
      <c r="AE53" s="26"/>
      <c r="AF53" s="25" t="n">
        <f aca="false">-SUM(N53:AE53)</f>
        <v>-52.35</v>
      </c>
      <c r="AG53" s="28" t="n">
        <f aca="false">SUM(H53:K53)+AF53+O53</f>
        <v>0</v>
      </c>
    </row>
    <row r="54" s="29" customFormat="true" ht="23.25" hidden="false" customHeight="true" outlineLevel="0" collapsed="false">
      <c r="A54" s="18" t="n">
        <v>43636</v>
      </c>
      <c r="B54" s="19"/>
      <c r="C54" s="20" t="s">
        <v>37</v>
      </c>
      <c r="D54" s="20" t="s">
        <v>38</v>
      </c>
      <c r="E54" s="20" t="s">
        <v>39</v>
      </c>
      <c r="F54" s="21" t="n">
        <v>80570</v>
      </c>
      <c r="G54" s="44" t="s">
        <v>678</v>
      </c>
      <c r="H54" s="23"/>
      <c r="I54" s="23"/>
      <c r="J54" s="23"/>
      <c r="K54" s="23" t="n">
        <v>199</v>
      </c>
      <c r="L54" s="24"/>
      <c r="M54" s="25" t="n">
        <f aca="false">SUM(H54:J54,K54/1.12)</f>
        <v>177.678571428571</v>
      </c>
      <c r="N54" s="25" t="n">
        <f aca="false">K54/1.12*0.12</f>
        <v>21.3214285714286</v>
      </c>
      <c r="O54" s="25"/>
      <c r="P54" s="25"/>
      <c r="Q54" s="26" t="n">
        <v>177.68</v>
      </c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 t="n">
        <f aca="false">-SUM(N54:AE54)</f>
        <v>-199.001428571429</v>
      </c>
      <c r="AG54" s="28" t="n">
        <f aca="false">SUM(H54:K54)+AF54+O54</f>
        <v>-0.00142857142856201</v>
      </c>
    </row>
    <row r="55" s="29" customFormat="true" ht="23.25" hidden="false" customHeight="true" outlineLevel="0" collapsed="false">
      <c r="A55" s="18" t="n">
        <v>43636</v>
      </c>
      <c r="B55" s="19"/>
      <c r="C55" s="20" t="s">
        <v>37</v>
      </c>
      <c r="D55" s="20" t="s">
        <v>38</v>
      </c>
      <c r="E55" s="20" t="s">
        <v>39</v>
      </c>
      <c r="F55" s="21" t="n">
        <v>96018</v>
      </c>
      <c r="G55" s="44" t="s">
        <v>679</v>
      </c>
      <c r="H55" s="23"/>
      <c r="I55" s="23"/>
      <c r="J55" s="23"/>
      <c r="K55" s="23" t="n">
        <v>616</v>
      </c>
      <c r="L55" s="24"/>
      <c r="M55" s="25" t="n">
        <f aca="false">SUM(H55:J55,K55/1.12)</f>
        <v>550</v>
      </c>
      <c r="N55" s="25" t="n">
        <f aca="false">K55/1.12*0.12</f>
        <v>66</v>
      </c>
      <c r="O55" s="25"/>
      <c r="P55" s="25" t="n">
        <v>550</v>
      </c>
      <c r="Q55" s="26"/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 t="n">
        <f aca="false">-SUM(N55:AE55)</f>
        <v>-616</v>
      </c>
      <c r="AG55" s="28" t="n">
        <f aca="false">SUM(H55:K55)+AF55+O55</f>
        <v>0</v>
      </c>
    </row>
    <row r="56" s="29" customFormat="true" ht="24.75" hidden="false" customHeight="true" outlineLevel="0" collapsed="false">
      <c r="A56" s="18" t="n">
        <v>43636</v>
      </c>
      <c r="B56" s="19"/>
      <c r="C56" s="20" t="s">
        <v>41</v>
      </c>
      <c r="D56" s="20" t="s">
        <v>42</v>
      </c>
      <c r="E56" s="20" t="s">
        <v>43</v>
      </c>
      <c r="F56" s="21" t="n">
        <v>72512</v>
      </c>
      <c r="G56" s="22" t="s">
        <v>44</v>
      </c>
      <c r="H56" s="23"/>
      <c r="I56" s="23"/>
      <c r="J56" s="23"/>
      <c r="K56" s="23" t="n">
        <v>180</v>
      </c>
      <c r="L56" s="24"/>
      <c r="M56" s="25" t="n">
        <f aca="false">SUM(H56:J56,K56/1.12)</f>
        <v>160.714285714286</v>
      </c>
      <c r="N56" s="25" t="n">
        <f aca="false">K56/1.12*0.12</f>
        <v>19.2857142857143</v>
      </c>
      <c r="O56" s="25" t="n">
        <f aca="false">-SUM(I56:J56,K56/1.12)*L56</f>
        <v>-0</v>
      </c>
      <c r="P56" s="25"/>
      <c r="Q56" s="26" t="n">
        <v>160.71</v>
      </c>
      <c r="R56" s="26"/>
      <c r="S56" s="27"/>
      <c r="T56" s="27"/>
      <c r="U56" s="27"/>
      <c r="V56" s="27"/>
      <c r="W56" s="27"/>
      <c r="X56" s="26"/>
      <c r="Y56" s="26"/>
      <c r="Z56" s="26"/>
      <c r="AA56" s="26"/>
      <c r="AB56" s="27"/>
      <c r="AC56" s="27"/>
      <c r="AD56" s="26"/>
      <c r="AE56" s="26"/>
      <c r="AF56" s="25" t="n">
        <f aca="false">-SUM(N56:AE56)</f>
        <v>-179.995714285714</v>
      </c>
      <c r="AG56" s="28" t="n">
        <f aca="false">SUM(H56:K56)+AF56+O56</f>
        <v>0.00428571428571445</v>
      </c>
    </row>
    <row r="57" s="29" customFormat="true" ht="23.25" hidden="false" customHeight="true" outlineLevel="0" collapsed="false">
      <c r="A57" s="18" t="n">
        <v>43636</v>
      </c>
      <c r="B57" s="19"/>
      <c r="C57" s="20" t="s">
        <v>348</v>
      </c>
      <c r="D57" s="20"/>
      <c r="E57" s="20"/>
      <c r="F57" s="21"/>
      <c r="G57" s="44" t="s">
        <v>177</v>
      </c>
      <c r="H57" s="23" t="n">
        <v>537</v>
      </c>
      <c r="I57" s="23"/>
      <c r="J57" s="23"/>
      <c r="K57" s="23"/>
      <c r="L57" s="24"/>
      <c r="M57" s="25" t="n">
        <f aca="false">SUM(H57:J57,K57/1.12)</f>
        <v>537</v>
      </c>
      <c r="N57" s="25" t="n">
        <f aca="false">K57/1.12*0.12</f>
        <v>0</v>
      </c>
      <c r="O57" s="25"/>
      <c r="P57" s="25"/>
      <c r="Q57" s="26"/>
      <c r="R57" s="26"/>
      <c r="S57" s="27"/>
      <c r="T57" s="27"/>
      <c r="U57" s="27"/>
      <c r="V57" s="27"/>
      <c r="W57" s="27"/>
      <c r="X57" s="26"/>
      <c r="Y57" s="26"/>
      <c r="Z57" s="26"/>
      <c r="AA57" s="26"/>
      <c r="AB57" s="27" t="n">
        <v>537</v>
      </c>
      <c r="AC57" s="27"/>
      <c r="AD57" s="26"/>
      <c r="AE57" s="26"/>
      <c r="AF57" s="25" t="n">
        <f aca="false">-SUM(N57:AE57)</f>
        <v>-537</v>
      </c>
      <c r="AG57" s="28" t="n">
        <f aca="false">SUM(H57:K57)+AF57+O57</f>
        <v>0</v>
      </c>
    </row>
    <row r="58" s="29" customFormat="true" ht="23.25" hidden="false" customHeight="true" outlineLevel="0" collapsed="false">
      <c r="A58" s="18" t="n">
        <v>43637</v>
      </c>
      <c r="B58" s="19"/>
      <c r="C58" s="20" t="s">
        <v>643</v>
      </c>
      <c r="D58" s="20" t="s">
        <v>644</v>
      </c>
      <c r="E58" s="20" t="s">
        <v>645</v>
      </c>
      <c r="F58" s="21" t="n">
        <v>4673</v>
      </c>
      <c r="G58" s="22" t="s">
        <v>646</v>
      </c>
      <c r="H58" s="23"/>
      <c r="I58" s="23"/>
      <c r="J58" s="23"/>
      <c r="K58" s="23" t="n">
        <v>2600</v>
      </c>
      <c r="L58" s="24"/>
      <c r="M58" s="25" t="n">
        <f aca="false">SUM(H58:J58,K58/1.12)</f>
        <v>2321.42857142857</v>
      </c>
      <c r="N58" s="25" t="n">
        <f aca="false">K58/1.12*0.12</f>
        <v>278.571428571429</v>
      </c>
      <c r="O58" s="25" t="n">
        <f aca="false">-SUM(I58:J58,K58/1.12)*L58</f>
        <v>-0</v>
      </c>
      <c r="P58" s="25"/>
      <c r="Q58" s="26" t="n">
        <v>2321.43</v>
      </c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/>
      <c r="AE58" s="26"/>
      <c r="AF58" s="25" t="n">
        <f aca="false">-SUM(N58:AE58)</f>
        <v>-2600.00142857143</v>
      </c>
      <c r="AG58" s="28" t="n">
        <f aca="false">SUM(H58:K58)+AF58+O58</f>
        <v>-0.00142857142827779</v>
      </c>
    </row>
    <row r="59" s="29" customFormat="true" ht="23.25" hidden="false" customHeight="true" outlineLevel="0" collapsed="false">
      <c r="A59" s="18" t="n">
        <v>43637</v>
      </c>
      <c r="B59" s="19"/>
      <c r="C59" s="20" t="s">
        <v>45</v>
      </c>
      <c r="D59" s="20" t="s">
        <v>46</v>
      </c>
      <c r="E59" s="20" t="s">
        <v>47</v>
      </c>
      <c r="F59" s="21" t="n">
        <v>183277</v>
      </c>
      <c r="G59" s="44" t="s">
        <v>680</v>
      </c>
      <c r="H59" s="23"/>
      <c r="I59" s="23"/>
      <c r="J59" s="23"/>
      <c r="K59" s="23" t="n">
        <f aca="false">585.4+70.25</f>
        <v>655.65</v>
      </c>
      <c r="L59" s="24"/>
      <c r="M59" s="25" t="n">
        <f aca="false">SUM(H59:J59,K59/1.12)</f>
        <v>585.401785714286</v>
      </c>
      <c r="N59" s="25" t="n">
        <f aca="false">K59/1.12*0.12</f>
        <v>70.2482142857143</v>
      </c>
      <c r="O59" s="25" t="n">
        <f aca="false">-SUM(I59:J59,K59/1.12)*L59</f>
        <v>-0</v>
      </c>
      <c r="P59" s="25" t="n">
        <v>585.4</v>
      </c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/>
      <c r="AB59" s="27"/>
      <c r="AC59" s="27"/>
      <c r="AD59" s="26"/>
      <c r="AE59" s="26"/>
      <c r="AF59" s="25" t="n">
        <f aca="false">-SUM(N59:AE59)</f>
        <v>-655.648214285714</v>
      </c>
      <c r="AG59" s="28" t="n">
        <f aca="false">SUM(H59:K59)+AF59+O59</f>
        <v>0.0017857142856883</v>
      </c>
    </row>
    <row r="60" s="29" customFormat="true" ht="23.25" hidden="false" customHeight="true" outlineLevel="0" collapsed="false">
      <c r="A60" s="18" t="n">
        <v>43637</v>
      </c>
      <c r="B60" s="19"/>
      <c r="C60" s="20" t="s">
        <v>45</v>
      </c>
      <c r="D60" s="20" t="s">
        <v>46</v>
      </c>
      <c r="E60" s="20" t="s">
        <v>47</v>
      </c>
      <c r="F60" s="21" t="n">
        <v>183277</v>
      </c>
      <c r="G60" s="44" t="s">
        <v>553</v>
      </c>
      <c r="H60" s="23"/>
      <c r="I60" s="23"/>
      <c r="J60" s="23" t="n">
        <v>53.5</v>
      </c>
      <c r="K60" s="23"/>
      <c r="L60" s="24"/>
      <c r="M60" s="25" t="n">
        <f aca="false">SUM(H60:J60,K60/1.12)</f>
        <v>53.5</v>
      </c>
      <c r="N60" s="25" t="n">
        <f aca="false">K60/1.12*0.12</f>
        <v>0</v>
      </c>
      <c r="O60" s="25" t="n">
        <f aca="false">-SUM(I60:J60,K60/1.12)*L60</f>
        <v>-0</v>
      </c>
      <c r="P60" s="25" t="n">
        <v>53.5</v>
      </c>
      <c r="Q60" s="26"/>
      <c r="R60" s="26"/>
      <c r="S60" s="27"/>
      <c r="T60" s="27"/>
      <c r="U60" s="27"/>
      <c r="V60" s="27"/>
      <c r="W60" s="27"/>
      <c r="X60" s="26"/>
      <c r="Y60" s="26"/>
      <c r="Z60" s="26"/>
      <c r="AA60" s="26"/>
      <c r="AB60" s="27"/>
      <c r="AC60" s="27"/>
      <c r="AD60" s="26"/>
      <c r="AE60" s="26"/>
      <c r="AF60" s="25" t="n">
        <f aca="false">-SUM(N60:AE60)</f>
        <v>-53.5</v>
      </c>
      <c r="AG60" s="28" t="n">
        <f aca="false">SUM(H60:K60)+AF60+O60</f>
        <v>0</v>
      </c>
    </row>
    <row r="61" s="29" customFormat="true" ht="24.75" hidden="false" customHeight="true" outlineLevel="0" collapsed="false">
      <c r="A61" s="18" t="n">
        <v>43637</v>
      </c>
      <c r="B61" s="19"/>
      <c r="C61" s="20" t="s">
        <v>41</v>
      </c>
      <c r="D61" s="20" t="s">
        <v>42</v>
      </c>
      <c r="E61" s="20" t="s">
        <v>43</v>
      </c>
      <c r="F61" s="21" t="n">
        <v>72564</v>
      </c>
      <c r="G61" s="22" t="s">
        <v>44</v>
      </c>
      <c r="H61" s="23"/>
      <c r="I61" s="23"/>
      <c r="J61" s="23"/>
      <c r="K61" s="23" t="n">
        <v>180</v>
      </c>
      <c r="L61" s="24"/>
      <c r="M61" s="25" t="n">
        <f aca="false">SUM(H61:J61,K61/1.12)</f>
        <v>160.714285714286</v>
      </c>
      <c r="N61" s="25" t="n">
        <f aca="false">K61/1.12*0.12</f>
        <v>19.2857142857143</v>
      </c>
      <c r="O61" s="25" t="n">
        <f aca="false">-SUM(I61:J61,K61/1.12)*L61</f>
        <v>-0</v>
      </c>
      <c r="P61" s="25"/>
      <c r="Q61" s="26" t="n">
        <v>160.71</v>
      </c>
      <c r="R61" s="26"/>
      <c r="S61" s="27"/>
      <c r="T61" s="27"/>
      <c r="U61" s="27"/>
      <c r="V61" s="27"/>
      <c r="W61" s="27"/>
      <c r="X61" s="26"/>
      <c r="Y61" s="26"/>
      <c r="Z61" s="26"/>
      <c r="AA61" s="26"/>
      <c r="AB61" s="27"/>
      <c r="AC61" s="27"/>
      <c r="AD61" s="26"/>
      <c r="AE61" s="26"/>
      <c r="AF61" s="25" t="n">
        <f aca="false">-SUM(N61:AE61)</f>
        <v>-179.995714285714</v>
      </c>
      <c r="AG61" s="28" t="n">
        <f aca="false">SUM(H61:K61)+AF61+O61</f>
        <v>0.00428571428571445</v>
      </c>
    </row>
    <row r="62" s="29" customFormat="true" ht="23.25" hidden="false" customHeight="true" outlineLevel="0" collapsed="false">
      <c r="A62" s="18" t="n">
        <v>43637</v>
      </c>
      <c r="B62" s="19"/>
      <c r="C62" s="20" t="s">
        <v>348</v>
      </c>
      <c r="D62" s="20"/>
      <c r="E62" s="20"/>
      <c r="F62" s="21"/>
      <c r="G62" s="44" t="s">
        <v>177</v>
      </c>
      <c r="H62" s="23" t="n">
        <v>537</v>
      </c>
      <c r="I62" s="23"/>
      <c r="J62" s="23"/>
      <c r="K62" s="23"/>
      <c r="L62" s="24"/>
      <c r="M62" s="25" t="n">
        <f aca="false">SUM(H62:J62,K62/1.12)</f>
        <v>537</v>
      </c>
      <c r="N62" s="25" t="n">
        <f aca="false">K62/1.12*0.12</f>
        <v>0</v>
      </c>
      <c r="O62" s="25"/>
      <c r="P62" s="25"/>
      <c r="Q62" s="26"/>
      <c r="R62" s="26"/>
      <c r="S62" s="27"/>
      <c r="T62" s="27"/>
      <c r="U62" s="27"/>
      <c r="V62" s="27"/>
      <c r="W62" s="27"/>
      <c r="X62" s="26"/>
      <c r="Y62" s="26"/>
      <c r="Z62" s="26"/>
      <c r="AA62" s="26"/>
      <c r="AB62" s="27" t="n">
        <v>537</v>
      </c>
      <c r="AC62" s="27"/>
      <c r="AD62" s="26"/>
      <c r="AE62" s="26"/>
      <c r="AF62" s="25" t="n">
        <f aca="false">-SUM(N62:AE62)</f>
        <v>-537</v>
      </c>
      <c r="AG62" s="28" t="n">
        <f aca="false">SUM(H62:K62)+AF62+O62</f>
        <v>0</v>
      </c>
    </row>
    <row r="63" s="29" customFormat="true" ht="23.25" hidden="false" customHeight="true" outlineLevel="0" collapsed="false">
      <c r="A63" s="18" t="n">
        <v>43638</v>
      </c>
      <c r="B63" s="19"/>
      <c r="C63" s="20" t="s">
        <v>455</v>
      </c>
      <c r="D63" s="20" t="s">
        <v>456</v>
      </c>
      <c r="E63" s="20" t="s">
        <v>47</v>
      </c>
      <c r="F63" s="21" t="n">
        <v>990</v>
      </c>
      <c r="G63" s="44" t="s">
        <v>44</v>
      </c>
      <c r="H63" s="23"/>
      <c r="I63" s="23"/>
      <c r="J63" s="23"/>
      <c r="K63" s="23" t="n">
        <v>40</v>
      </c>
      <c r="L63" s="24"/>
      <c r="M63" s="25" t="n">
        <f aca="false">SUM(H63:J63,K63/1.12)</f>
        <v>35.7142857142857</v>
      </c>
      <c r="N63" s="25" t="n">
        <f aca="false">K63/1.12*0.12</f>
        <v>4.28571428571429</v>
      </c>
      <c r="O63" s="25" t="n">
        <f aca="false">-SUM(I63:J63,K63/1.12)*L63</f>
        <v>-0</v>
      </c>
      <c r="P63" s="25" t="n">
        <v>35.71</v>
      </c>
      <c r="Q63" s="26"/>
      <c r="R63" s="26"/>
      <c r="S63" s="27"/>
      <c r="T63" s="27"/>
      <c r="U63" s="27"/>
      <c r="V63" s="27"/>
      <c r="W63" s="27"/>
      <c r="X63" s="26"/>
      <c r="Y63" s="26"/>
      <c r="Z63" s="26"/>
      <c r="AA63" s="26"/>
      <c r="AB63" s="27"/>
      <c r="AC63" s="27"/>
      <c r="AD63" s="26"/>
      <c r="AE63" s="26"/>
      <c r="AF63" s="25" t="n">
        <f aca="false">-SUM(N63:AE63)</f>
        <v>-39.9957142857143</v>
      </c>
      <c r="AG63" s="28" t="n">
        <f aca="false">SUM(H63:K63)+AF63+O63</f>
        <v>0.00428571428571445</v>
      </c>
    </row>
    <row r="64" s="29" customFormat="true" ht="24.75" hidden="false" customHeight="true" outlineLevel="0" collapsed="false">
      <c r="A64" s="18" t="n">
        <v>43641</v>
      </c>
      <c r="B64" s="19"/>
      <c r="C64" s="20" t="s">
        <v>41</v>
      </c>
      <c r="D64" s="20" t="s">
        <v>42</v>
      </c>
      <c r="E64" s="20" t="s">
        <v>43</v>
      </c>
      <c r="F64" s="21" t="n">
        <v>75807</v>
      </c>
      <c r="G64" s="22" t="s">
        <v>44</v>
      </c>
      <c r="H64" s="23"/>
      <c r="I64" s="23"/>
      <c r="J64" s="23"/>
      <c r="K64" s="23" t="n">
        <v>180</v>
      </c>
      <c r="L64" s="24"/>
      <c r="M64" s="25" t="n">
        <f aca="false">SUM(H64:J64,K64/1.12)</f>
        <v>160.714285714286</v>
      </c>
      <c r="N64" s="25" t="n">
        <f aca="false">K64/1.12*0.12</f>
        <v>19.2857142857143</v>
      </c>
      <c r="O64" s="25" t="n">
        <f aca="false">-SUM(I64:J64,K64/1.12)*L64</f>
        <v>-0</v>
      </c>
      <c r="P64" s="25"/>
      <c r="Q64" s="26" t="n">
        <v>160.71</v>
      </c>
      <c r="R64" s="26"/>
      <c r="S64" s="27"/>
      <c r="T64" s="27"/>
      <c r="U64" s="27"/>
      <c r="V64" s="27"/>
      <c r="W64" s="27"/>
      <c r="X64" s="26"/>
      <c r="Y64" s="26"/>
      <c r="Z64" s="26"/>
      <c r="AA64" s="26"/>
      <c r="AB64" s="27"/>
      <c r="AC64" s="27"/>
      <c r="AD64" s="26"/>
      <c r="AE64" s="26"/>
      <c r="AF64" s="25" t="n">
        <f aca="false">-SUM(N64:AE64)</f>
        <v>-179.995714285714</v>
      </c>
      <c r="AG64" s="28" t="n">
        <f aca="false">SUM(H64:K64)+AF64+O64</f>
        <v>0.00428571428571445</v>
      </c>
    </row>
    <row r="65" s="29" customFormat="true" ht="24.75" hidden="false" customHeight="true" outlineLevel="0" collapsed="false">
      <c r="A65" s="18" t="n">
        <v>43641</v>
      </c>
      <c r="B65" s="19"/>
      <c r="C65" s="20" t="s">
        <v>37</v>
      </c>
      <c r="D65" s="20" t="s">
        <v>38</v>
      </c>
      <c r="E65" s="20" t="s">
        <v>39</v>
      </c>
      <c r="F65" s="21" t="n">
        <v>36005</v>
      </c>
      <c r="G65" s="22" t="s">
        <v>681</v>
      </c>
      <c r="H65" s="23"/>
      <c r="I65" s="23"/>
      <c r="J65" s="23"/>
      <c r="K65" s="23" t="n">
        <v>175</v>
      </c>
      <c r="L65" s="24"/>
      <c r="M65" s="25" t="n">
        <f aca="false">SUM(H65:J65,K65/1.12)</f>
        <v>156.25</v>
      </c>
      <c r="N65" s="25" t="n">
        <f aca="false">K65/1.12*0.12</f>
        <v>18.75</v>
      </c>
      <c r="O65" s="25" t="n">
        <f aca="false">-SUM(I65:J65,K65/1.12)*L65</f>
        <v>-0</v>
      </c>
      <c r="P65" s="25" t="n">
        <v>156.25</v>
      </c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/>
      <c r="AB65" s="27"/>
      <c r="AC65" s="27"/>
      <c r="AD65" s="26"/>
      <c r="AE65" s="26"/>
      <c r="AF65" s="25" t="n">
        <f aca="false">-SUM(N65:AE65)</f>
        <v>-175</v>
      </c>
      <c r="AG65" s="28" t="n">
        <f aca="false">SUM(H65:K65)+AF65+O65</f>
        <v>0</v>
      </c>
    </row>
    <row r="66" s="29" customFormat="true" ht="23.25" hidden="false" customHeight="true" outlineLevel="0" collapsed="false">
      <c r="A66" s="18" t="n">
        <v>43641</v>
      </c>
      <c r="B66" s="19"/>
      <c r="C66" s="20" t="s">
        <v>682</v>
      </c>
      <c r="D66" s="20" t="s">
        <v>143</v>
      </c>
      <c r="E66" s="20" t="s">
        <v>47</v>
      </c>
      <c r="F66" s="21" t="n">
        <v>179247</v>
      </c>
      <c r="G66" s="44" t="s">
        <v>683</v>
      </c>
      <c r="H66" s="23"/>
      <c r="I66" s="23"/>
      <c r="J66" s="23"/>
      <c r="K66" s="23" t="n">
        <v>1385</v>
      </c>
      <c r="L66" s="24"/>
      <c r="M66" s="25" t="n">
        <f aca="false">SUM(H66:J66,K66/1.12)</f>
        <v>1236.60714285714</v>
      </c>
      <c r="N66" s="25" t="n">
        <f aca="false">K66/1.12*0.12</f>
        <v>148.392857142857</v>
      </c>
      <c r="O66" s="25" t="n">
        <f aca="false">-SUM(I66:J66,K66/1.12)*L66</f>
        <v>-0</v>
      </c>
      <c r="P66" s="25"/>
      <c r="Q66" s="26"/>
      <c r="R66" s="26"/>
      <c r="S66" s="27" t="n">
        <v>1236.61</v>
      </c>
      <c r="T66" s="27"/>
      <c r="U66" s="27"/>
      <c r="V66" s="27"/>
      <c r="W66" s="27"/>
      <c r="X66" s="26"/>
      <c r="Y66" s="26"/>
      <c r="Z66" s="26"/>
      <c r="AA66" s="26"/>
      <c r="AB66" s="27"/>
      <c r="AC66" s="27"/>
      <c r="AD66" s="26"/>
      <c r="AE66" s="26"/>
      <c r="AF66" s="25" t="n">
        <f aca="false">-SUM(N66:AE66)</f>
        <v>-1385.00285714286</v>
      </c>
      <c r="AG66" s="28" t="n">
        <f aca="false">SUM(H66:K66)+AF66+O66</f>
        <v>-0.00285714285701033</v>
      </c>
    </row>
    <row r="67" s="29" customFormat="true" ht="23.25" hidden="false" customHeight="true" outlineLevel="0" collapsed="false">
      <c r="A67" s="18" t="n">
        <v>43641</v>
      </c>
      <c r="B67" s="19"/>
      <c r="C67" s="20" t="s">
        <v>62</v>
      </c>
      <c r="D67" s="20"/>
      <c r="E67" s="20"/>
      <c r="F67" s="21"/>
      <c r="G67" s="44" t="s">
        <v>684</v>
      </c>
      <c r="H67" s="23" t="n">
        <v>65</v>
      </c>
      <c r="I67" s="23"/>
      <c r="J67" s="23"/>
      <c r="K67" s="23"/>
      <c r="L67" s="24"/>
      <c r="M67" s="25" t="n">
        <f aca="false">SUM(H67:J67,K67/1.12)</f>
        <v>65</v>
      </c>
      <c r="N67" s="25" t="n">
        <f aca="false">K67/1.12*0.12</f>
        <v>0</v>
      </c>
      <c r="O67" s="25" t="n">
        <f aca="false">-SUM(I67:J67,K67/1.12)*L67</f>
        <v>-0</v>
      </c>
      <c r="P67" s="25"/>
      <c r="Q67" s="26"/>
      <c r="R67" s="26"/>
      <c r="S67" s="27"/>
      <c r="T67" s="27"/>
      <c r="U67" s="27"/>
      <c r="V67" s="27"/>
      <c r="W67" s="27"/>
      <c r="X67" s="27"/>
      <c r="Y67" s="26"/>
      <c r="Z67" s="26"/>
      <c r="AA67" s="26" t="n">
        <v>65</v>
      </c>
      <c r="AB67" s="27"/>
      <c r="AC67" s="27"/>
      <c r="AD67" s="27"/>
      <c r="AE67" s="26"/>
      <c r="AF67" s="25" t="n">
        <f aca="false">-SUM(N67:AE67)</f>
        <v>-65</v>
      </c>
      <c r="AG67" s="28" t="n">
        <f aca="false">SUM(H67:K67)+AF67+O67</f>
        <v>0</v>
      </c>
    </row>
    <row r="68" s="29" customFormat="true" ht="24.75" hidden="false" customHeight="true" outlineLevel="0" collapsed="false">
      <c r="A68" s="18" t="n">
        <v>43641</v>
      </c>
      <c r="B68" s="19"/>
      <c r="C68" s="20" t="s">
        <v>41</v>
      </c>
      <c r="D68" s="20" t="s">
        <v>42</v>
      </c>
      <c r="E68" s="20" t="s">
        <v>43</v>
      </c>
      <c r="F68" s="21" t="n">
        <v>75859</v>
      </c>
      <c r="G68" s="22" t="s">
        <v>44</v>
      </c>
      <c r="H68" s="23"/>
      <c r="I68" s="23"/>
      <c r="J68" s="23"/>
      <c r="K68" s="23" t="n">
        <v>180</v>
      </c>
      <c r="L68" s="24"/>
      <c r="M68" s="25" t="n">
        <f aca="false">SUM(H68:J68,K68/1.12)</f>
        <v>160.714285714286</v>
      </c>
      <c r="N68" s="25" t="n">
        <f aca="false">K68/1.12*0.12</f>
        <v>19.2857142857143</v>
      </c>
      <c r="O68" s="25" t="n">
        <f aca="false">-SUM(I68:J68,K68/1.12)*L68</f>
        <v>-0</v>
      </c>
      <c r="P68" s="25"/>
      <c r="Q68" s="26" t="n">
        <v>160.71</v>
      </c>
      <c r="R68" s="26"/>
      <c r="S68" s="27"/>
      <c r="T68" s="27"/>
      <c r="U68" s="27"/>
      <c r="V68" s="27"/>
      <c r="W68" s="27"/>
      <c r="X68" s="26"/>
      <c r="Y68" s="26"/>
      <c r="Z68" s="26"/>
      <c r="AA68" s="26"/>
      <c r="AB68" s="27"/>
      <c r="AC68" s="27"/>
      <c r="AD68" s="26"/>
      <c r="AE68" s="26"/>
      <c r="AF68" s="25" t="n">
        <f aca="false">-SUM(N68:AE68)</f>
        <v>-179.995714285714</v>
      </c>
      <c r="AG68" s="28" t="n">
        <f aca="false">SUM(H68:K68)+AF68+O68</f>
        <v>0.00428571428571445</v>
      </c>
    </row>
    <row r="69" s="29" customFormat="true" ht="23.25" hidden="false" customHeight="true" outlineLevel="0" collapsed="false">
      <c r="A69" s="18" t="n">
        <v>43641</v>
      </c>
      <c r="B69" s="19"/>
      <c r="C69" s="20" t="s">
        <v>54</v>
      </c>
      <c r="D69" s="20" t="s">
        <v>55</v>
      </c>
      <c r="E69" s="20" t="s">
        <v>56</v>
      </c>
      <c r="F69" s="21" t="n">
        <v>3226</v>
      </c>
      <c r="G69" s="44" t="s">
        <v>685</v>
      </c>
      <c r="H69" s="23"/>
      <c r="I69" s="23"/>
      <c r="J69" s="23" t="n">
        <v>930</v>
      </c>
      <c r="K69" s="23"/>
      <c r="L69" s="24"/>
      <c r="M69" s="25" t="n">
        <f aca="false">SUM(H69:J69,K69/1.12)</f>
        <v>930</v>
      </c>
      <c r="N69" s="25" t="n">
        <f aca="false">K69/1.12*0.12</f>
        <v>0</v>
      </c>
      <c r="O69" s="25" t="n">
        <f aca="false">-SUM(I69:J69,K69/1.12)*L69</f>
        <v>-0</v>
      </c>
      <c r="P69" s="25" t="n">
        <v>930</v>
      </c>
      <c r="Q69" s="26"/>
      <c r="R69" s="26"/>
      <c r="S69" s="27"/>
      <c r="T69" s="27"/>
      <c r="U69" s="27"/>
      <c r="V69" s="27"/>
      <c r="W69" s="27"/>
      <c r="X69" s="27"/>
      <c r="Y69" s="26"/>
      <c r="Z69" s="26"/>
      <c r="AA69" s="26"/>
      <c r="AB69" s="27"/>
      <c r="AC69" s="27"/>
      <c r="AD69" s="27"/>
      <c r="AE69" s="26"/>
      <c r="AF69" s="25" t="n">
        <f aca="false">-SUM(N69:AE69)</f>
        <v>-930</v>
      </c>
      <c r="AG69" s="28" t="n">
        <f aca="false">SUM(H69:K69)+AF69+O69</f>
        <v>0</v>
      </c>
    </row>
    <row r="70" s="29" customFormat="true" ht="23.25" hidden="false" customHeight="true" outlineLevel="0" collapsed="false">
      <c r="A70" s="18" t="n">
        <v>43641</v>
      </c>
      <c r="B70" s="19"/>
      <c r="C70" s="20" t="s">
        <v>58</v>
      </c>
      <c r="D70" s="20"/>
      <c r="E70" s="20"/>
      <c r="F70" s="21"/>
      <c r="G70" s="44" t="s">
        <v>686</v>
      </c>
      <c r="H70" s="23" t="n">
        <v>100</v>
      </c>
      <c r="I70" s="23"/>
      <c r="J70" s="23"/>
      <c r="K70" s="23"/>
      <c r="L70" s="24"/>
      <c r="M70" s="25" t="n">
        <f aca="false">SUM(H70:J70,K70/1.12)</f>
        <v>100</v>
      </c>
      <c r="N70" s="25" t="n">
        <f aca="false">K70/1.12*0.12</f>
        <v>0</v>
      </c>
      <c r="O70" s="25" t="n">
        <f aca="false">-SUM(I70:J70,K70/1.12)*L70</f>
        <v>-0</v>
      </c>
      <c r="P70" s="25"/>
      <c r="Q70" s="26"/>
      <c r="R70" s="26"/>
      <c r="S70" s="27"/>
      <c r="T70" s="27"/>
      <c r="U70" s="27"/>
      <c r="V70" s="27"/>
      <c r="W70" s="27"/>
      <c r="X70" s="27"/>
      <c r="Y70" s="26"/>
      <c r="Z70" s="26"/>
      <c r="AA70" s="26" t="n">
        <v>100</v>
      </c>
      <c r="AB70" s="27"/>
      <c r="AC70" s="27"/>
      <c r="AD70" s="27"/>
      <c r="AE70" s="26"/>
      <c r="AF70" s="25" t="n">
        <f aca="false">-SUM(N70:AE70)</f>
        <v>-100</v>
      </c>
      <c r="AG70" s="28" t="n">
        <f aca="false">SUM(H70:K70)+AF70+O70</f>
        <v>0</v>
      </c>
    </row>
    <row r="71" s="29" customFormat="true" ht="23.25" hidden="false" customHeight="true" outlineLevel="0" collapsed="false">
      <c r="A71" s="18" t="n">
        <v>43641</v>
      </c>
      <c r="B71" s="19"/>
      <c r="C71" s="20" t="s">
        <v>45</v>
      </c>
      <c r="D71" s="20" t="s">
        <v>46</v>
      </c>
      <c r="E71" s="20" t="s">
        <v>47</v>
      </c>
      <c r="F71" s="21" t="n">
        <v>175981</v>
      </c>
      <c r="G71" s="44" t="s">
        <v>687</v>
      </c>
      <c r="H71" s="23"/>
      <c r="I71" s="23"/>
      <c r="J71" s="23"/>
      <c r="K71" s="23" t="n">
        <v>96.6</v>
      </c>
      <c r="L71" s="24"/>
      <c r="M71" s="25" t="n">
        <f aca="false">SUM(H71:J71,K71/1.12)</f>
        <v>86.25</v>
      </c>
      <c r="N71" s="25" t="n">
        <f aca="false">K71/1.12*0.12</f>
        <v>10.35</v>
      </c>
      <c r="O71" s="25" t="n">
        <f aca="false">-SUM(I71:J71,K71/1.12)*L71</f>
        <v>-0</v>
      </c>
      <c r="P71" s="25"/>
      <c r="Q71" s="26"/>
      <c r="R71" s="26"/>
      <c r="S71" s="27" t="n">
        <v>86.25</v>
      </c>
      <c r="T71" s="27"/>
      <c r="U71" s="27"/>
      <c r="V71" s="27"/>
      <c r="W71" s="27"/>
      <c r="X71" s="27"/>
      <c r="Y71" s="26"/>
      <c r="Z71" s="26"/>
      <c r="AA71" s="26"/>
      <c r="AB71" s="27"/>
      <c r="AC71" s="27"/>
      <c r="AD71" s="27"/>
      <c r="AE71" s="26"/>
      <c r="AF71" s="25" t="n">
        <f aca="false">-SUM(N71:AE71)</f>
        <v>-96.6</v>
      </c>
      <c r="AG71" s="28" t="n">
        <f aca="false">SUM(H71:K71)+AF71+O71</f>
        <v>0</v>
      </c>
    </row>
    <row r="72" s="29" customFormat="true" ht="23.25" hidden="false" customHeight="true" outlineLevel="0" collapsed="false">
      <c r="A72" s="18" t="n">
        <v>43641</v>
      </c>
      <c r="B72" s="19"/>
      <c r="C72" s="20" t="s">
        <v>37</v>
      </c>
      <c r="D72" s="20" t="s">
        <v>38</v>
      </c>
      <c r="E72" s="20" t="s">
        <v>39</v>
      </c>
      <c r="F72" s="21" t="n">
        <v>36128</v>
      </c>
      <c r="G72" s="44" t="s">
        <v>688</v>
      </c>
      <c r="H72" s="23"/>
      <c r="I72" s="23"/>
      <c r="J72" s="23"/>
      <c r="K72" s="23" t="n">
        <v>232.48</v>
      </c>
      <c r="L72" s="24"/>
      <c r="M72" s="25" t="n">
        <f aca="false">SUM(H72:J72,K72/1.12)</f>
        <v>207.571428571429</v>
      </c>
      <c r="N72" s="25" t="n">
        <f aca="false">K72/1.12*0.12</f>
        <v>24.9085714285714</v>
      </c>
      <c r="O72" s="25" t="n">
        <f aca="false">-SUM(I72:J72,K72/1.12)*L72</f>
        <v>-0</v>
      </c>
      <c r="P72" s="25" t="n">
        <v>207.57</v>
      </c>
      <c r="Q72" s="26"/>
      <c r="R72" s="26"/>
      <c r="S72" s="27"/>
      <c r="T72" s="27"/>
      <c r="U72" s="27"/>
      <c r="V72" s="27"/>
      <c r="W72" s="27"/>
      <c r="X72" s="27"/>
      <c r="Y72" s="26"/>
      <c r="Z72" s="26"/>
      <c r="AA72" s="26"/>
      <c r="AB72" s="27"/>
      <c r="AC72" s="27"/>
      <c r="AD72" s="27"/>
      <c r="AE72" s="26"/>
      <c r="AF72" s="25" t="n">
        <f aca="false">-SUM(N72:AE72)</f>
        <v>-232.478571428571</v>
      </c>
      <c r="AG72" s="28" t="n">
        <f aca="false">SUM(H72:K72)+AF72+O72</f>
        <v>0.00142857142856201</v>
      </c>
    </row>
    <row r="73" s="29" customFormat="true" ht="24.75" hidden="false" customHeight="true" outlineLevel="0" collapsed="false">
      <c r="A73" s="18" t="n">
        <v>43642</v>
      </c>
      <c r="B73" s="19"/>
      <c r="C73" s="20" t="s">
        <v>41</v>
      </c>
      <c r="D73" s="20" t="s">
        <v>42</v>
      </c>
      <c r="E73" s="20" t="s">
        <v>43</v>
      </c>
      <c r="F73" s="21" t="n">
        <v>180011</v>
      </c>
      <c r="G73" s="22" t="s">
        <v>44</v>
      </c>
      <c r="H73" s="23"/>
      <c r="I73" s="23"/>
      <c r="J73" s="23"/>
      <c r="K73" s="23" t="n">
        <v>180</v>
      </c>
      <c r="L73" s="24"/>
      <c r="M73" s="25" t="n">
        <f aca="false">SUM(H73:J73,K73/1.12)</f>
        <v>160.714285714286</v>
      </c>
      <c r="N73" s="25" t="n">
        <f aca="false">K73/1.12*0.12</f>
        <v>19.2857142857143</v>
      </c>
      <c r="O73" s="25" t="n">
        <f aca="false">-SUM(I73:J73,K73/1.12)*L73</f>
        <v>-0</v>
      </c>
      <c r="P73" s="25"/>
      <c r="Q73" s="26" t="n">
        <v>160.71</v>
      </c>
      <c r="R73" s="26"/>
      <c r="S73" s="27"/>
      <c r="T73" s="27"/>
      <c r="U73" s="27"/>
      <c r="V73" s="27"/>
      <c r="W73" s="27"/>
      <c r="X73" s="26"/>
      <c r="Y73" s="26"/>
      <c r="Z73" s="26"/>
      <c r="AA73" s="26"/>
      <c r="AB73" s="27"/>
      <c r="AC73" s="27"/>
      <c r="AD73" s="26"/>
      <c r="AE73" s="26"/>
      <c r="AF73" s="25" t="n">
        <f aca="false">-SUM(N73:AE73)</f>
        <v>-179.995714285714</v>
      </c>
      <c r="AG73" s="28" t="n">
        <f aca="false">SUM(H73:K73)+AF73+O73</f>
        <v>0.00428571428571445</v>
      </c>
    </row>
    <row r="74" s="29" customFormat="true" ht="23.25" hidden="false" customHeight="true" outlineLevel="0" collapsed="false">
      <c r="A74" s="18" t="n">
        <v>43642</v>
      </c>
      <c r="B74" s="19"/>
      <c r="C74" s="20" t="s">
        <v>45</v>
      </c>
      <c r="D74" s="20" t="s">
        <v>46</v>
      </c>
      <c r="E74" s="20" t="s">
        <v>47</v>
      </c>
      <c r="F74" s="21" t="n">
        <v>161480</v>
      </c>
      <c r="G74" s="44" t="s">
        <v>689</v>
      </c>
      <c r="H74" s="23"/>
      <c r="I74" s="23"/>
      <c r="J74" s="23"/>
      <c r="K74" s="23" t="n">
        <f aca="false">661.38+79.37</f>
        <v>740.75</v>
      </c>
      <c r="L74" s="24"/>
      <c r="M74" s="25" t="n">
        <f aca="false">SUM(H74:J74,K74/1.12)</f>
        <v>661.383928571429</v>
      </c>
      <c r="N74" s="25" t="n">
        <f aca="false">K74/1.12*0.12</f>
        <v>79.3660714285714</v>
      </c>
      <c r="O74" s="25" t="n">
        <f aca="false">-SUM(I74:J74,K74/1.12)*L74</f>
        <v>-0</v>
      </c>
      <c r="P74" s="25" t="n">
        <v>661.38</v>
      </c>
      <c r="Q74" s="26"/>
      <c r="R74" s="26"/>
      <c r="S74" s="27"/>
      <c r="T74" s="27"/>
      <c r="U74" s="27"/>
      <c r="V74" s="27"/>
      <c r="W74" s="27"/>
      <c r="X74" s="27"/>
      <c r="Y74" s="26"/>
      <c r="Z74" s="26"/>
      <c r="AA74" s="26"/>
      <c r="AB74" s="27"/>
      <c r="AC74" s="27"/>
      <c r="AD74" s="27"/>
      <c r="AE74" s="26"/>
      <c r="AF74" s="25" t="n">
        <f aca="false">-SUM(N74:AE74)</f>
        <v>-740.746071428571</v>
      </c>
      <c r="AG74" s="28" t="n">
        <f aca="false">SUM(H74:K74)+AF74+O74</f>
        <v>0.00392857142855974</v>
      </c>
    </row>
    <row r="75" s="29" customFormat="true" ht="23.25" hidden="false" customHeight="true" outlineLevel="0" collapsed="false">
      <c r="A75" s="18" t="n">
        <v>43642</v>
      </c>
      <c r="B75" s="19"/>
      <c r="C75" s="20" t="s">
        <v>45</v>
      </c>
      <c r="D75" s="20" t="s">
        <v>46</v>
      </c>
      <c r="E75" s="20" t="s">
        <v>47</v>
      </c>
      <c r="F75" s="21" t="n">
        <v>161480</v>
      </c>
      <c r="G75" s="44" t="s">
        <v>690</v>
      </c>
      <c r="H75" s="23"/>
      <c r="I75" s="23"/>
      <c r="J75" s="23" t="n">
        <v>250</v>
      </c>
      <c r="K75" s="23"/>
      <c r="L75" s="24"/>
      <c r="M75" s="25" t="n">
        <f aca="false">SUM(H75:J75,K75/1.12)</f>
        <v>250</v>
      </c>
      <c r="N75" s="25" t="n">
        <f aca="false">K75/1.12*0.12</f>
        <v>0</v>
      </c>
      <c r="O75" s="25" t="n">
        <f aca="false">-SUM(I75:J75,K75/1.12)*L75</f>
        <v>-0</v>
      </c>
      <c r="P75" s="25" t="n">
        <v>250</v>
      </c>
      <c r="Q75" s="26"/>
      <c r="R75" s="26"/>
      <c r="S75" s="27"/>
      <c r="T75" s="27"/>
      <c r="U75" s="27"/>
      <c r="V75" s="27"/>
      <c r="W75" s="27"/>
      <c r="X75" s="27"/>
      <c r="Y75" s="26"/>
      <c r="Z75" s="26"/>
      <c r="AA75" s="26"/>
      <c r="AB75" s="27"/>
      <c r="AC75" s="27"/>
      <c r="AD75" s="27"/>
      <c r="AE75" s="26"/>
      <c r="AF75" s="25" t="n">
        <f aca="false">-SUM(N75:AE75)</f>
        <v>-250</v>
      </c>
      <c r="AG75" s="28" t="n">
        <f aca="false">SUM(H75:K75)+AF75+O75</f>
        <v>0</v>
      </c>
    </row>
    <row r="76" s="29" customFormat="true" ht="23.25" hidden="false" customHeight="true" outlineLevel="0" collapsed="false">
      <c r="A76" s="18" t="n">
        <v>43642</v>
      </c>
      <c r="B76" s="19"/>
      <c r="C76" s="20" t="s">
        <v>37</v>
      </c>
      <c r="D76" s="20" t="s">
        <v>38</v>
      </c>
      <c r="E76" s="20" t="s">
        <v>39</v>
      </c>
      <c r="F76" s="21" t="n">
        <v>36144</v>
      </c>
      <c r="G76" s="44" t="s">
        <v>691</v>
      </c>
      <c r="H76" s="23"/>
      <c r="I76" s="23"/>
      <c r="J76" s="23"/>
      <c r="K76" s="23" t="n">
        <v>172</v>
      </c>
      <c r="L76" s="24"/>
      <c r="M76" s="25" t="n">
        <f aca="false">SUM(H76:J76,K76/1.12)</f>
        <v>153.571428571429</v>
      </c>
      <c r="N76" s="25" t="n">
        <f aca="false">K76/1.12*0.12</f>
        <v>18.4285714285714</v>
      </c>
      <c r="O76" s="25" t="n">
        <f aca="false">-SUM(I76:J76,K76/1.12)*L76</f>
        <v>-0</v>
      </c>
      <c r="P76" s="25" t="n">
        <v>153.57</v>
      </c>
      <c r="Q76" s="26"/>
      <c r="R76" s="26"/>
      <c r="S76" s="27"/>
      <c r="T76" s="27"/>
      <c r="U76" s="27"/>
      <c r="V76" s="27"/>
      <c r="W76" s="27"/>
      <c r="X76" s="27"/>
      <c r="Y76" s="26"/>
      <c r="Z76" s="26"/>
      <c r="AA76" s="26"/>
      <c r="AB76" s="27"/>
      <c r="AC76" s="27"/>
      <c r="AD76" s="27"/>
      <c r="AE76" s="26"/>
      <c r="AF76" s="25" t="n">
        <f aca="false">-SUM(N76:AE76)</f>
        <v>-171.998571428571</v>
      </c>
      <c r="AG76" s="28" t="n">
        <f aca="false">SUM(H76:K76)+AF76+O76</f>
        <v>0.00142857142859043</v>
      </c>
    </row>
    <row r="77" s="29" customFormat="true" ht="23.25" hidden="false" customHeight="true" outlineLevel="0" collapsed="false">
      <c r="A77" s="18" t="n">
        <v>43642</v>
      </c>
      <c r="B77" s="19"/>
      <c r="C77" s="20" t="s">
        <v>54</v>
      </c>
      <c r="D77" s="20" t="s">
        <v>55</v>
      </c>
      <c r="E77" s="20" t="s">
        <v>56</v>
      </c>
      <c r="F77" s="21" t="n">
        <v>3229</v>
      </c>
      <c r="G77" s="44" t="s">
        <v>627</v>
      </c>
      <c r="H77" s="23"/>
      <c r="I77" s="23"/>
      <c r="J77" s="23" t="n">
        <v>880</v>
      </c>
      <c r="K77" s="23"/>
      <c r="L77" s="24"/>
      <c r="M77" s="25" t="n">
        <f aca="false">SUM(H77:J77,K77/1.12)</f>
        <v>880</v>
      </c>
      <c r="N77" s="25" t="n">
        <f aca="false">K77/1.12*0.12</f>
        <v>0</v>
      </c>
      <c r="O77" s="25" t="n">
        <f aca="false">-SUM(I77:J77,K77/1.12)*L77</f>
        <v>-0</v>
      </c>
      <c r="P77" s="25" t="n">
        <v>880</v>
      </c>
      <c r="Q77" s="26"/>
      <c r="R77" s="26"/>
      <c r="S77" s="27"/>
      <c r="T77" s="27"/>
      <c r="U77" s="27"/>
      <c r="V77" s="27"/>
      <c r="W77" s="27"/>
      <c r="X77" s="27"/>
      <c r="Y77" s="26"/>
      <c r="Z77" s="26"/>
      <c r="AA77" s="26"/>
      <c r="AB77" s="27"/>
      <c r="AC77" s="27"/>
      <c r="AD77" s="27"/>
      <c r="AE77" s="26"/>
      <c r="AF77" s="25" t="n">
        <f aca="false">-SUM(N77:AE77)</f>
        <v>-880</v>
      </c>
      <c r="AG77" s="28" t="n">
        <f aca="false">SUM(H77:K77)+AF77+O77</f>
        <v>0</v>
      </c>
    </row>
    <row r="78" s="41" customFormat="true" ht="23.25" hidden="false" customHeight="true" outlineLevel="0" collapsed="false">
      <c r="A78" s="30" t="n">
        <v>43642</v>
      </c>
      <c r="B78" s="31"/>
      <c r="C78" s="32" t="s">
        <v>58</v>
      </c>
      <c r="D78" s="32"/>
      <c r="E78" s="32"/>
      <c r="F78" s="33"/>
      <c r="G78" s="34" t="s">
        <v>686</v>
      </c>
      <c r="H78" s="35" t="n">
        <v>100</v>
      </c>
      <c r="I78" s="35"/>
      <c r="J78" s="35"/>
      <c r="K78" s="35"/>
      <c r="L78" s="36"/>
      <c r="M78" s="37" t="n">
        <f aca="false">SUM(H78:J78,K78/1.12)</f>
        <v>100</v>
      </c>
      <c r="N78" s="37" t="n">
        <f aca="false">K78/1.12*0.12</f>
        <v>0</v>
      </c>
      <c r="O78" s="37" t="n">
        <f aca="false">-SUM(I78:J78,K78/1.12)*L78</f>
        <v>-0</v>
      </c>
      <c r="P78" s="37"/>
      <c r="Q78" s="38"/>
      <c r="R78" s="38"/>
      <c r="S78" s="39"/>
      <c r="T78" s="39"/>
      <c r="U78" s="39"/>
      <c r="V78" s="39"/>
      <c r="W78" s="39"/>
      <c r="X78" s="39"/>
      <c r="Y78" s="38"/>
      <c r="Z78" s="38"/>
      <c r="AA78" s="38" t="n">
        <v>100</v>
      </c>
      <c r="AB78" s="39"/>
      <c r="AC78" s="39"/>
      <c r="AD78" s="39"/>
      <c r="AE78" s="38"/>
      <c r="AF78" s="37" t="n">
        <f aca="false">-SUM(N78:AE78)</f>
        <v>-100</v>
      </c>
      <c r="AG78" s="40" t="n">
        <f aca="false">SUM(H78:K78)+AF78+O78</f>
        <v>0</v>
      </c>
    </row>
    <row r="79" s="29" customFormat="true" ht="23.25" hidden="false" customHeight="true" outlineLevel="0" collapsed="false">
      <c r="A79" s="18" t="n">
        <v>43643</v>
      </c>
      <c r="B79" s="19"/>
      <c r="C79" s="20" t="s">
        <v>37</v>
      </c>
      <c r="D79" s="20" t="s">
        <v>38</v>
      </c>
      <c r="E79" s="20" t="s">
        <v>39</v>
      </c>
      <c r="F79" s="21" t="n">
        <v>36049</v>
      </c>
      <c r="G79" s="65" t="s">
        <v>692</v>
      </c>
      <c r="H79" s="23"/>
      <c r="I79" s="23"/>
      <c r="J79" s="23"/>
      <c r="K79" s="23" t="n">
        <v>398</v>
      </c>
      <c r="L79" s="24"/>
      <c r="M79" s="25" t="n">
        <f aca="false">SUM(H79:J79,K79/1.12)</f>
        <v>355.357142857143</v>
      </c>
      <c r="N79" s="25" t="n">
        <f aca="false">K79/1.12*0.12</f>
        <v>42.6428571428571</v>
      </c>
      <c r="O79" s="25" t="n">
        <f aca="false">-SUM(I79:J79,K79/1.12)*L79</f>
        <v>-0</v>
      </c>
      <c r="P79" s="25"/>
      <c r="Q79" s="26" t="n">
        <v>355.36</v>
      </c>
      <c r="R79" s="26"/>
      <c r="S79" s="27"/>
      <c r="T79" s="27"/>
      <c r="U79" s="27"/>
      <c r="V79" s="27"/>
      <c r="W79" s="27"/>
      <c r="X79" s="26"/>
      <c r="Y79" s="26"/>
      <c r="Z79" s="26"/>
      <c r="AA79" s="26"/>
      <c r="AB79" s="27"/>
      <c r="AC79" s="27"/>
      <c r="AD79" s="26"/>
      <c r="AE79" s="26"/>
      <c r="AF79" s="25" t="n">
        <f aca="false">-SUM(N79:AE79)</f>
        <v>-398.002857142857</v>
      </c>
      <c r="AG79" s="28" t="n">
        <f aca="false">SUM(H79:K79)+AF79+O79</f>
        <v>-0.00285714285712402</v>
      </c>
    </row>
    <row r="80" s="29" customFormat="true" ht="24.75" hidden="false" customHeight="true" outlineLevel="0" collapsed="false">
      <c r="A80" s="18" t="n">
        <v>43643</v>
      </c>
      <c r="B80" s="19"/>
      <c r="C80" s="20" t="s">
        <v>41</v>
      </c>
      <c r="D80" s="20" t="s">
        <v>42</v>
      </c>
      <c r="E80" s="20" t="s">
        <v>43</v>
      </c>
      <c r="F80" s="21" t="n">
        <v>75758</v>
      </c>
      <c r="G80" s="22" t="s">
        <v>44</v>
      </c>
      <c r="H80" s="23"/>
      <c r="I80" s="23"/>
      <c r="J80" s="23"/>
      <c r="K80" s="23" t="n">
        <v>180</v>
      </c>
      <c r="L80" s="24"/>
      <c r="M80" s="25" t="n">
        <f aca="false">SUM(H80:J80,K80/1.12)</f>
        <v>160.714285714286</v>
      </c>
      <c r="N80" s="25" t="n">
        <f aca="false">K80/1.12*0.12</f>
        <v>19.2857142857143</v>
      </c>
      <c r="O80" s="25" t="n">
        <f aca="false">-SUM(I80:J80,K80/1.12)*L80</f>
        <v>-0</v>
      </c>
      <c r="P80" s="25"/>
      <c r="Q80" s="26" t="n">
        <v>160.71</v>
      </c>
      <c r="R80" s="26"/>
      <c r="S80" s="27"/>
      <c r="T80" s="27"/>
      <c r="U80" s="27"/>
      <c r="V80" s="27"/>
      <c r="W80" s="27"/>
      <c r="X80" s="26"/>
      <c r="Y80" s="26"/>
      <c r="Z80" s="26"/>
      <c r="AA80" s="26"/>
      <c r="AB80" s="27"/>
      <c r="AC80" s="27"/>
      <c r="AD80" s="26"/>
      <c r="AE80" s="26"/>
      <c r="AF80" s="25" t="n">
        <f aca="false">-SUM(N80:AE80)</f>
        <v>-179.995714285714</v>
      </c>
      <c r="AG80" s="28" t="n">
        <f aca="false">SUM(H80:K80)+AF80+O80</f>
        <v>0.00428571428571445</v>
      </c>
    </row>
    <row r="81" s="29" customFormat="true" ht="23.25" hidden="false" customHeight="true" outlineLevel="0" collapsed="false">
      <c r="A81" s="18" t="n">
        <v>43644</v>
      </c>
      <c r="B81" s="19"/>
      <c r="C81" s="20" t="s">
        <v>693</v>
      </c>
      <c r="D81" s="20"/>
      <c r="E81" s="20"/>
      <c r="F81" s="21"/>
      <c r="G81" s="65" t="s">
        <v>694</v>
      </c>
      <c r="H81" s="23" t="n">
        <v>268.5</v>
      </c>
      <c r="I81" s="23"/>
      <c r="J81" s="23"/>
      <c r="K81" s="23"/>
      <c r="L81" s="24"/>
      <c r="M81" s="25" t="n">
        <f aca="false">SUM(H81:J81,K81/1.12)</f>
        <v>268.5</v>
      </c>
      <c r="N81" s="25" t="n">
        <f aca="false">K81/1.12*0.12</f>
        <v>0</v>
      </c>
      <c r="O81" s="25" t="n">
        <f aca="false">-SUM(I81:J81,K81/1.12)*L81</f>
        <v>-0</v>
      </c>
      <c r="P81" s="25"/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/>
      <c r="AB81" s="27" t="n">
        <v>268.5</v>
      </c>
      <c r="AC81" s="27"/>
      <c r="AD81" s="26"/>
      <c r="AE81" s="26"/>
      <c r="AF81" s="25" t="n">
        <f aca="false">-SUM(N81:AE81)</f>
        <v>-268.5</v>
      </c>
      <c r="AG81" s="28" t="n">
        <f aca="false">SUM(H81:K81)+AF81+O81</f>
        <v>0</v>
      </c>
    </row>
    <row r="82" s="29" customFormat="true" ht="23.25" hidden="false" customHeight="true" outlineLevel="0" collapsed="false">
      <c r="A82" s="18" t="n">
        <v>43644</v>
      </c>
      <c r="B82" s="19"/>
      <c r="C82" s="20" t="s">
        <v>695</v>
      </c>
      <c r="D82" s="20"/>
      <c r="E82" s="20"/>
      <c r="F82" s="21"/>
      <c r="G82" s="44" t="s">
        <v>696</v>
      </c>
      <c r="H82" s="23" t="n">
        <v>537</v>
      </c>
      <c r="I82" s="23"/>
      <c r="J82" s="23"/>
      <c r="K82" s="23"/>
      <c r="L82" s="24"/>
      <c r="M82" s="25" t="n">
        <f aca="false">SUM(H82:J82,K82/1.12)</f>
        <v>537</v>
      </c>
      <c r="N82" s="25" t="n">
        <f aca="false">K82/1.12*0.12</f>
        <v>0</v>
      </c>
      <c r="O82" s="25" t="n">
        <f aca="false">-SUM(I82:J82,K82/1.12)*L82</f>
        <v>-0</v>
      </c>
      <c r="P82" s="25"/>
      <c r="Q82" s="26"/>
      <c r="R82" s="26"/>
      <c r="S82" s="27"/>
      <c r="T82" s="27"/>
      <c r="U82" s="27"/>
      <c r="V82" s="27"/>
      <c r="W82" s="27"/>
      <c r="X82" s="26"/>
      <c r="Y82" s="26"/>
      <c r="Z82" s="26"/>
      <c r="AA82" s="26"/>
      <c r="AB82" s="27" t="n">
        <v>537</v>
      </c>
      <c r="AC82" s="27"/>
      <c r="AD82" s="26"/>
      <c r="AE82" s="26"/>
      <c r="AF82" s="25" t="n">
        <f aca="false">-SUM(N82:AE82)</f>
        <v>-537</v>
      </c>
      <c r="AG82" s="28" t="n">
        <f aca="false">SUM(H82:K82)+AF82+O82</f>
        <v>0</v>
      </c>
    </row>
    <row r="83" s="29" customFormat="true" ht="23.25" hidden="false" customHeight="true" outlineLevel="0" collapsed="false">
      <c r="A83" s="18" t="n">
        <v>43644</v>
      </c>
      <c r="B83" s="19"/>
      <c r="C83" s="20" t="s">
        <v>45</v>
      </c>
      <c r="D83" s="20" t="s">
        <v>46</v>
      </c>
      <c r="E83" s="20" t="s">
        <v>47</v>
      </c>
      <c r="F83" s="21" t="n">
        <v>196404</v>
      </c>
      <c r="G83" s="20" t="s">
        <v>697</v>
      </c>
      <c r="H83" s="23"/>
      <c r="I83" s="23"/>
      <c r="J83" s="23"/>
      <c r="K83" s="23" t="n">
        <f aca="false">900.18+108.02</f>
        <v>1008.2</v>
      </c>
      <c r="L83" s="24"/>
      <c r="M83" s="25" t="n">
        <f aca="false">SUM(H83:J83,K83/1.12)</f>
        <v>900.178571428571</v>
      </c>
      <c r="N83" s="25" t="n">
        <f aca="false">K83/1.12*0.12</f>
        <v>108.021428571429</v>
      </c>
      <c r="O83" s="25" t="n">
        <f aca="false">-SUM(I83:J83,K83/1.12)*L83</f>
        <v>-0</v>
      </c>
      <c r="P83" s="25" t="n">
        <v>900.18</v>
      </c>
      <c r="Q83" s="26"/>
      <c r="R83" s="26"/>
      <c r="S83" s="27"/>
      <c r="T83" s="27"/>
      <c r="U83" s="27"/>
      <c r="V83" s="27"/>
      <c r="W83" s="27"/>
      <c r="X83" s="26"/>
      <c r="Y83" s="26"/>
      <c r="Z83" s="26"/>
      <c r="AA83" s="26"/>
      <c r="AB83" s="27"/>
      <c r="AC83" s="27"/>
      <c r="AD83" s="26"/>
      <c r="AE83" s="26"/>
      <c r="AF83" s="25" t="n">
        <f aca="false">-SUM(N83:AE83)</f>
        <v>-1008.20142857143</v>
      </c>
      <c r="AG83" s="28" t="n">
        <f aca="false">SUM(H83:K83)+AF83+O83</f>
        <v>-0.00142857142861885</v>
      </c>
    </row>
    <row r="84" s="29" customFormat="true" ht="23.25" hidden="false" customHeight="true" outlineLevel="0" collapsed="false">
      <c r="A84" s="18" t="n">
        <v>43644</v>
      </c>
      <c r="B84" s="19"/>
      <c r="C84" s="20" t="s">
        <v>45</v>
      </c>
      <c r="D84" s="20" t="s">
        <v>46</v>
      </c>
      <c r="E84" s="20" t="s">
        <v>47</v>
      </c>
      <c r="F84" s="21" t="n">
        <v>196404</v>
      </c>
      <c r="G84" s="44" t="s">
        <v>698</v>
      </c>
      <c r="H84" s="23"/>
      <c r="I84" s="23"/>
      <c r="J84" s="23" t="n">
        <v>183.5</v>
      </c>
      <c r="K84" s="23"/>
      <c r="L84" s="24"/>
      <c r="M84" s="25" t="n">
        <f aca="false">SUM(H84:J84,K84/1.12)</f>
        <v>183.5</v>
      </c>
      <c r="N84" s="25" t="n">
        <f aca="false">K84/1.12*0.12</f>
        <v>0</v>
      </c>
      <c r="O84" s="25" t="n">
        <f aca="false">-SUM(I84:J84,K84/1.12)*L84</f>
        <v>-0</v>
      </c>
      <c r="P84" s="25" t="n">
        <v>183.5</v>
      </c>
      <c r="Q84" s="26"/>
      <c r="R84" s="26"/>
      <c r="S84" s="27"/>
      <c r="T84" s="27"/>
      <c r="U84" s="27"/>
      <c r="V84" s="27"/>
      <c r="W84" s="27"/>
      <c r="X84" s="26"/>
      <c r="Y84" s="26"/>
      <c r="Z84" s="26"/>
      <c r="AA84" s="26"/>
      <c r="AB84" s="27"/>
      <c r="AC84" s="27"/>
      <c r="AD84" s="26"/>
      <c r="AE84" s="26"/>
      <c r="AF84" s="25" t="n">
        <f aca="false">-SUM(N84:AE84)</f>
        <v>-183.5</v>
      </c>
      <c r="AG84" s="28" t="n">
        <f aca="false">SUM(H84:K84)+AF84+O84</f>
        <v>0</v>
      </c>
    </row>
    <row r="85" s="29" customFormat="true" ht="24.75" hidden="false" customHeight="true" outlineLevel="0" collapsed="false">
      <c r="A85" s="18" t="n">
        <v>43644</v>
      </c>
      <c r="B85" s="19"/>
      <c r="C85" s="20" t="s">
        <v>41</v>
      </c>
      <c r="D85" s="20" t="s">
        <v>42</v>
      </c>
      <c r="E85" s="20" t="s">
        <v>43</v>
      </c>
      <c r="F85" s="21" t="n">
        <v>185715</v>
      </c>
      <c r="G85" s="22" t="s">
        <v>44</v>
      </c>
      <c r="H85" s="23"/>
      <c r="I85" s="23"/>
      <c r="J85" s="23"/>
      <c r="K85" s="23" t="n">
        <v>180</v>
      </c>
      <c r="L85" s="24"/>
      <c r="M85" s="25" t="n">
        <f aca="false">SUM(H85:J85,K85/1.12)</f>
        <v>160.714285714286</v>
      </c>
      <c r="N85" s="25" t="n">
        <f aca="false">K85/1.12*0.12</f>
        <v>19.2857142857143</v>
      </c>
      <c r="O85" s="25" t="n">
        <f aca="false">-SUM(I85:J85,K85/1.12)*L85</f>
        <v>-0</v>
      </c>
      <c r="P85" s="25"/>
      <c r="Q85" s="26" t="n">
        <v>160.71</v>
      </c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 t="n">
        <f aca="false">-SUM(N85:AE85)</f>
        <v>-179.995714285714</v>
      </c>
      <c r="AG85" s="28" t="n">
        <f aca="false">SUM(H85:K85)+AF85+O85</f>
        <v>0.00428571428571445</v>
      </c>
    </row>
    <row r="86" s="29" customFormat="true" ht="23.25" hidden="false" customHeight="true" outlineLevel="0" collapsed="false">
      <c r="A86" s="18"/>
      <c r="B86" s="19"/>
      <c r="C86" s="20"/>
      <c r="D86" s="20"/>
      <c r="E86" s="20"/>
      <c r="F86" s="21"/>
      <c r="G86" s="22"/>
      <c r="H86" s="23"/>
      <c r="I86" s="23"/>
      <c r="J86" s="23"/>
      <c r="K86" s="23"/>
      <c r="L86" s="24"/>
      <c r="M86" s="25"/>
      <c r="N86" s="25"/>
      <c r="O86" s="25"/>
      <c r="P86" s="25"/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/>
      <c r="AB86" s="27"/>
      <c r="AC86" s="27"/>
      <c r="AD86" s="26"/>
      <c r="AE86" s="26"/>
      <c r="AF86" s="25"/>
      <c r="AG86" s="28"/>
    </row>
    <row r="87" s="29" customFormat="true" ht="23.25" hidden="false" customHeight="true" outlineLevel="0" collapsed="false">
      <c r="A87" s="18"/>
      <c r="B87" s="19"/>
      <c r="C87" s="20"/>
      <c r="D87" s="20"/>
      <c r="E87" s="20"/>
      <c r="F87" s="21"/>
      <c r="G87" s="22"/>
      <c r="H87" s="23"/>
      <c r="I87" s="23"/>
      <c r="J87" s="23"/>
      <c r="K87" s="23"/>
      <c r="L87" s="24"/>
      <c r="M87" s="25"/>
      <c r="N87" s="25"/>
      <c r="O87" s="25"/>
      <c r="P87" s="25"/>
      <c r="Q87" s="26"/>
      <c r="R87" s="26"/>
      <c r="S87" s="27"/>
      <c r="T87" s="27"/>
      <c r="U87" s="27"/>
      <c r="V87" s="27"/>
      <c r="W87" s="27"/>
      <c r="X87" s="26"/>
      <c r="Y87" s="26"/>
      <c r="Z87" s="26"/>
      <c r="AA87" s="26"/>
      <c r="AB87" s="27"/>
      <c r="AC87" s="27"/>
      <c r="AD87" s="26"/>
      <c r="AE87" s="26"/>
      <c r="AF87" s="25"/>
      <c r="AG87" s="28"/>
    </row>
    <row r="88" s="29" customFormat="true" ht="23.25" hidden="false" customHeight="true" outlineLevel="0" collapsed="false">
      <c r="A88" s="18"/>
      <c r="B88" s="19"/>
      <c r="C88" s="20"/>
      <c r="D88" s="20"/>
      <c r="E88" s="20"/>
      <c r="F88" s="21"/>
      <c r="G88" s="22"/>
      <c r="H88" s="23"/>
      <c r="I88" s="23"/>
      <c r="J88" s="23"/>
      <c r="K88" s="23"/>
      <c r="L88" s="24"/>
      <c r="M88" s="25"/>
      <c r="N88" s="25"/>
      <c r="O88" s="25"/>
      <c r="P88" s="25"/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/>
      <c r="AB88" s="27"/>
      <c r="AC88" s="27"/>
      <c r="AD88" s="26"/>
      <c r="AE88" s="26"/>
      <c r="AF88" s="25"/>
      <c r="AG88" s="28"/>
    </row>
    <row r="89" s="29" customFormat="true" ht="19.5" hidden="false" customHeight="true" outlineLevel="0" collapsed="false">
      <c r="A89" s="18"/>
      <c r="B89" s="19"/>
      <c r="C89" s="45"/>
      <c r="D89" s="45"/>
      <c r="E89" s="45"/>
      <c r="F89" s="21"/>
      <c r="G89" s="22"/>
      <c r="H89" s="23"/>
      <c r="I89" s="23"/>
      <c r="J89" s="23"/>
      <c r="K89" s="23"/>
      <c r="L89" s="24"/>
      <c r="M89" s="26" t="n">
        <f aca="false">SUM(H89:J89,K89/1.12)</f>
        <v>0</v>
      </c>
      <c r="N89" s="26" t="n">
        <f aca="false">K89/1.12*0.12</f>
        <v>0</v>
      </c>
      <c r="O89" s="26" t="n">
        <f aca="false">-SUM(I89:J89,K89/1.12)*L89</f>
        <v>-0</v>
      </c>
      <c r="P89" s="26"/>
      <c r="Q89" s="26"/>
      <c r="R89" s="26"/>
      <c r="S89" s="26"/>
      <c r="T89" s="27"/>
      <c r="U89" s="27"/>
      <c r="V89" s="27"/>
      <c r="W89" s="27"/>
      <c r="X89" s="27"/>
      <c r="Y89" s="46"/>
      <c r="Z89" s="26"/>
      <c r="AA89" s="26"/>
      <c r="AB89" s="26"/>
      <c r="AC89" s="27"/>
      <c r="AD89" s="27"/>
      <c r="AE89" s="47"/>
      <c r="AF89" s="25" t="n">
        <f aca="false">-SUM(N89:AE89)</f>
        <v>-0</v>
      </c>
      <c r="AG89" s="28" t="n">
        <f aca="false">SUM(H89:K89)+AF89+O89</f>
        <v>0</v>
      </c>
    </row>
    <row r="90" s="57" customFormat="true" ht="12" hidden="false" customHeight="true" outlineLevel="0" collapsed="false">
      <c r="A90" s="49"/>
      <c r="B90" s="50"/>
      <c r="C90" s="51"/>
      <c r="D90" s="52"/>
      <c r="E90" s="52"/>
      <c r="F90" s="53"/>
      <c r="G90" s="51"/>
      <c r="H90" s="54" t="n">
        <f aca="false">SUM(H5:H89)</f>
        <v>3468.5</v>
      </c>
      <c r="I90" s="54" t="n">
        <f aca="false">SUM(I5:I89)</f>
        <v>0</v>
      </c>
      <c r="J90" s="54" t="n">
        <f aca="false">SUM(J5:J89)</f>
        <v>4785.61</v>
      </c>
      <c r="K90" s="54" t="n">
        <f aca="false">SUM(K5:K89)</f>
        <v>30566.47</v>
      </c>
      <c r="L90" s="54" t="n">
        <f aca="false">SUM(L5:L89)</f>
        <v>0.01</v>
      </c>
      <c r="M90" s="54" t="n">
        <f aca="false">SUM(M5:M89)</f>
        <v>35545.6010714286</v>
      </c>
      <c r="N90" s="54" t="n">
        <f aca="false">SUM(N5:N89)</f>
        <v>3274.97892857143</v>
      </c>
      <c r="O90" s="54" t="n">
        <f aca="false">SUM(O5:O89)</f>
        <v>-11.7857142857143</v>
      </c>
      <c r="P90" s="54" t="n">
        <f aca="false">SUM(P5:P89)</f>
        <v>14669.27</v>
      </c>
      <c r="Q90" s="54" t="n">
        <f aca="false">SUM(Q5:Q89)</f>
        <v>10839.22</v>
      </c>
      <c r="R90" s="54" t="n">
        <f aca="false">SUM(R5:R89)</f>
        <v>1931.78</v>
      </c>
      <c r="S90" s="54" t="n">
        <f aca="false">SUM(S5:S89)</f>
        <v>3793.17</v>
      </c>
      <c r="T90" s="54" t="n">
        <f aca="false">SUM(T5:T89)</f>
        <v>40</v>
      </c>
      <c r="U90" s="54" t="n">
        <f aca="false">SUM(U5:U89)</f>
        <v>0</v>
      </c>
      <c r="V90" s="54" t="n">
        <f aca="false">SUM(V5:V89)</f>
        <v>0</v>
      </c>
      <c r="W90" s="54" t="n">
        <f aca="false">SUM(W5:W89)</f>
        <v>0</v>
      </c>
      <c r="X90" s="54" t="n">
        <f aca="false">SUM(X5:X89)</f>
        <v>0</v>
      </c>
      <c r="Y90" s="54" t="n">
        <f aca="false">SUM(Y5:Y89)</f>
        <v>0</v>
      </c>
      <c r="Z90" s="54" t="n">
        <f aca="false">SUM(Z5:Z89)</f>
        <v>0</v>
      </c>
      <c r="AA90" s="54" t="n">
        <f aca="false">SUM(AA5:AA89)</f>
        <v>515</v>
      </c>
      <c r="AB90" s="54" t="n">
        <f aca="false">SUM(AB5:AB89)</f>
        <v>2953.5</v>
      </c>
      <c r="AC90" s="54" t="n">
        <f aca="false">SUM(AC5:AC89)</f>
        <v>0</v>
      </c>
      <c r="AD90" s="54" t="n">
        <f aca="false">SUM(AD5:AD89)</f>
        <v>803.57</v>
      </c>
      <c r="AE90" s="54" t="n">
        <f aca="false">SUM(AE5:AE89)</f>
        <v>0</v>
      </c>
      <c r="AF90" s="54" t="n">
        <f aca="false">SUM(AF5:AF89)</f>
        <v>-38808.7032142857</v>
      </c>
      <c r="AG90" s="54" t="n">
        <f aca="false">SUM(AG5:AG89)</f>
        <v>0.0910714285722349</v>
      </c>
    </row>
    <row r="91" customFormat="false" ht="12" hidden="false" customHeight="true" outlineLevel="0" collapsed="false"/>
    <row r="92" customFormat="false" ht="12" hidden="false" customHeight="false" outlineLevel="0" collapsed="false">
      <c r="K92" s="58" t="n">
        <f aca="false">H90+I90+J90+K90</f>
        <v>38820.58</v>
      </c>
      <c r="AF92" s="58" t="n">
        <f aca="false">+AF90</f>
        <v>-38808.7032142857</v>
      </c>
    </row>
    <row r="94" customFormat="false" ht="12" hidden="false" customHeight="false" outlineLevel="0" collapsed="false">
      <c r="C94" s="59" t="s">
        <v>194</v>
      </c>
      <c r="G94" s="57"/>
      <c r="K94" s="60"/>
      <c r="L94" s="60"/>
      <c r="M94" s="60"/>
    </row>
    <row r="95" customFormat="false" ht="11.25" hidden="false" customHeight="false" outlineLevel="0" collapsed="false">
      <c r="K95" s="5" t="n">
        <f aca="false">K90/1.12</f>
        <v>27291.4910714286</v>
      </c>
    </row>
    <row r="97" s="3" customFormat="true" ht="11.25" hidden="false" customHeight="false" outlineLevel="0" collapsed="false">
      <c r="K97" s="5"/>
      <c r="L97" s="6"/>
      <c r="M97" s="5"/>
      <c r="Y97" s="5"/>
    </row>
    <row r="104" customFormat="false" ht="11.25" hidden="false" customHeight="false" outlineLevel="0" collapsed="false">
      <c r="Q104" s="5" t="n">
        <v>0</v>
      </c>
    </row>
  </sheetData>
  <mergeCells count="1">
    <mergeCell ref="K94:M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67" width="14.4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tru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9.79"/>
    <col collapsed="false" customWidth="true" hidden="false" outlineLevel="0" max="8" min="8" style="68" width="13.86"/>
    <col collapsed="false" customWidth="true" hidden="false" outlineLevel="0" max="9" min="9" style="68" width="10.62"/>
    <col collapsed="false" customWidth="true" hidden="false" outlineLevel="0" max="10" min="10" style="68" width="12.23"/>
    <col collapsed="false" customWidth="true" hidden="false" outlineLevel="0" max="11" min="11" style="68" width="13.14"/>
    <col collapsed="false" customWidth="true" hidden="false" outlineLevel="0" max="12" min="12" style="6" width="9.89"/>
    <col collapsed="false" customWidth="true" hidden="false" outlineLevel="0" max="13" min="13" style="5" width="12.23"/>
    <col collapsed="false" customWidth="true" hidden="false" outlineLevel="0" max="14" min="14" style="5" width="10.8"/>
    <col collapsed="false" customWidth="true" hidden="false" outlineLevel="0" max="15" min="15" style="5" width="11.34"/>
    <col collapsed="false" customWidth="true" hidden="false" outlineLevel="0" max="16" min="16" style="5" width="12.41"/>
    <col collapsed="false" customWidth="true" hidden="false" outlineLevel="0" max="17" min="17" style="5" width="12.06"/>
    <col collapsed="false" customWidth="true" hidden="false" outlineLevel="0" max="18" min="18" style="5" width="13.5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13.32"/>
    <col collapsed="false" customWidth="true" hidden="false" outlineLevel="0" max="23" min="23" style="5" width="10.26"/>
    <col collapsed="false" customWidth="true" hidden="false" outlineLevel="0" max="24" min="24" style="5" width="12.41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10.97"/>
    <col collapsed="false" customWidth="true" hidden="false" outlineLevel="0" max="28" min="28" style="5" width="12.06"/>
    <col collapsed="false" customWidth="true" hidden="false" outlineLevel="0" max="30" min="29" style="5" width="10.08"/>
    <col collapsed="false" customWidth="true" hidden="false" outlineLevel="0" max="31" min="31" style="5" width="12.78"/>
    <col collapsed="false" customWidth="true" hidden="false" outlineLevel="0" max="32" min="32" style="5" width="13.5"/>
    <col collapsed="false" customWidth="true" hidden="false" outlineLevel="0" max="33" min="33" style="3" width="13.5"/>
    <col collapsed="false" customWidth="false" hidden="false" outlineLevel="0" max="1025" min="34" style="3" width="11.52"/>
  </cols>
  <sheetData>
    <row r="1" customFormat="false" ht="12" hidden="false" customHeight="true" outlineLevel="0" collapsed="false">
      <c r="A1" s="69" t="s">
        <v>0</v>
      </c>
      <c r="C1" s="8"/>
    </row>
    <row r="2" customFormat="false" ht="12" hidden="false" customHeight="true" outlineLevel="0" collapsed="false">
      <c r="A2" s="69" t="s">
        <v>1</v>
      </c>
    </row>
    <row r="3" customFormat="false" ht="12" hidden="false" customHeight="true" outlineLevel="0" collapsed="false">
      <c r="A3" s="69" t="s">
        <v>699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 t="n">
        <v>6211</v>
      </c>
      <c r="Y3" s="10" t="s">
        <v>3</v>
      </c>
      <c r="Z3" s="10" t="n">
        <v>6231</v>
      </c>
      <c r="AA3" s="10" t="n">
        <v>6230</v>
      </c>
      <c r="AB3" s="10" t="s">
        <v>4</v>
      </c>
      <c r="AC3" s="10" t="n">
        <v>6202</v>
      </c>
      <c r="AD3" s="10" t="n">
        <v>6999</v>
      </c>
      <c r="AE3" s="10" t="n">
        <v>6109</v>
      </c>
      <c r="AF3" s="10" t="n">
        <v>1002</v>
      </c>
    </row>
    <row r="4" s="17" customFormat="true" ht="43.5" hidden="false" customHeight="true" outlineLevel="0" collapsed="false">
      <c r="A4" s="70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71" t="s">
        <v>12</v>
      </c>
      <c r="I4" s="71" t="s">
        <v>13</v>
      </c>
      <c r="J4" s="71" t="s">
        <v>14</v>
      </c>
      <c r="K4" s="71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="29" customFormat="true" ht="24.75" hidden="true" customHeight="true" outlineLevel="0" collapsed="false">
      <c r="A5" s="72" t="n">
        <v>43647</v>
      </c>
      <c r="B5" s="19"/>
      <c r="C5" s="20" t="s">
        <v>185</v>
      </c>
      <c r="D5" s="20" t="s">
        <v>106</v>
      </c>
      <c r="E5" s="20" t="s">
        <v>47</v>
      </c>
      <c r="F5" s="21" t="n">
        <v>756009</v>
      </c>
      <c r="G5" s="22" t="s">
        <v>700</v>
      </c>
      <c r="H5" s="73"/>
      <c r="I5" s="73"/>
      <c r="J5" s="73"/>
      <c r="K5" s="73" t="n">
        <v>732.75</v>
      </c>
      <c r="L5" s="24"/>
      <c r="M5" s="25" t="n">
        <f aca="false">SUM(H5:J5,K5/1.12)</f>
        <v>654.241071428571</v>
      </c>
      <c r="N5" s="25" t="n">
        <f aca="false">K5/1.12*0.12</f>
        <v>78.5089285714286</v>
      </c>
      <c r="O5" s="25" t="n">
        <f aca="false">-SUM(I5:J5,K5/1.12)*L5</f>
        <v>-0</v>
      </c>
      <c r="P5" s="25"/>
      <c r="Q5" s="26"/>
      <c r="R5" s="26"/>
      <c r="S5" s="27"/>
      <c r="T5" s="27" t="n">
        <v>654.24</v>
      </c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 t="n">
        <f aca="false">-SUM(N5:AE5)</f>
        <v>-732.748928571429</v>
      </c>
      <c r="AG5" s="28" t="n">
        <f aca="false">SUM(H5:K5)+AF5+O5</f>
        <v>0.00107142857143572</v>
      </c>
    </row>
    <row r="6" s="29" customFormat="true" ht="24.75" hidden="true" customHeight="true" outlineLevel="0" collapsed="false">
      <c r="A6" s="72" t="n">
        <v>43647</v>
      </c>
      <c r="B6" s="19"/>
      <c r="C6" s="20" t="s">
        <v>41</v>
      </c>
      <c r="D6" s="20" t="s">
        <v>42</v>
      </c>
      <c r="E6" s="20" t="s">
        <v>43</v>
      </c>
      <c r="F6" s="21" t="n">
        <v>193149</v>
      </c>
      <c r="G6" s="22" t="s">
        <v>44</v>
      </c>
      <c r="H6" s="73"/>
      <c r="I6" s="73"/>
      <c r="J6" s="73"/>
      <c r="K6" s="73" t="n">
        <v>180</v>
      </c>
      <c r="L6" s="24"/>
      <c r="M6" s="25" t="n">
        <f aca="false">SUM(H6:J6,K6/1.12)</f>
        <v>160.714285714286</v>
      </c>
      <c r="N6" s="25" t="n">
        <f aca="false">K6/1.12*0.12</f>
        <v>19.2857142857143</v>
      </c>
      <c r="O6" s="25" t="n">
        <f aca="false">-SUM(I6:J6,K6/1.12)*L6</f>
        <v>-0</v>
      </c>
      <c r="P6" s="25"/>
      <c r="Q6" s="26" t="n">
        <v>160.71</v>
      </c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 t="n">
        <f aca="false">-SUM(N6:AE6)</f>
        <v>-179.995714285714</v>
      </c>
      <c r="AG6" s="28" t="n">
        <f aca="false">SUM(H6:K6)+AF6+O6</f>
        <v>0.00428571428571445</v>
      </c>
    </row>
    <row r="7" s="29" customFormat="true" ht="24.75" hidden="true" customHeight="true" outlineLevel="0" collapsed="false">
      <c r="A7" s="72" t="n">
        <v>43647</v>
      </c>
      <c r="B7" s="19"/>
      <c r="C7" s="20" t="s">
        <v>54</v>
      </c>
      <c r="D7" s="20" t="s">
        <v>55</v>
      </c>
      <c r="E7" s="20" t="s">
        <v>56</v>
      </c>
      <c r="F7" s="21" t="n">
        <v>3240</v>
      </c>
      <c r="G7" s="22" t="s">
        <v>492</v>
      </c>
      <c r="H7" s="73"/>
      <c r="I7" s="73"/>
      <c r="J7" s="73" t="n">
        <v>2140</v>
      </c>
      <c r="K7" s="73"/>
      <c r="L7" s="24"/>
      <c r="M7" s="25" t="n">
        <f aca="false">SUM(H7:J7,K7/1.12)</f>
        <v>2140</v>
      </c>
      <c r="N7" s="25" t="n">
        <f aca="false">K7/1.12*0.12</f>
        <v>0</v>
      </c>
      <c r="O7" s="25" t="n">
        <f aca="false">-SUM(I7:J7,K7/1.12)*L7</f>
        <v>-0</v>
      </c>
      <c r="P7" s="25" t="n">
        <v>2140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 t="n">
        <f aca="false">-SUM(N7:AE7)</f>
        <v>-2140</v>
      </c>
      <c r="AG7" s="28" t="n">
        <f aca="false">SUM(H7:K7)+AF7+O7</f>
        <v>0</v>
      </c>
    </row>
    <row r="8" s="29" customFormat="true" ht="24.75" hidden="true" customHeight="true" outlineLevel="0" collapsed="false">
      <c r="A8" s="72" t="n">
        <v>43647</v>
      </c>
      <c r="B8" s="19"/>
      <c r="C8" s="20" t="s">
        <v>58</v>
      </c>
      <c r="D8" s="20"/>
      <c r="E8" s="20"/>
      <c r="F8" s="21"/>
      <c r="G8" s="22" t="s">
        <v>295</v>
      </c>
      <c r="H8" s="73" t="n">
        <v>100</v>
      </c>
      <c r="I8" s="73"/>
      <c r="J8" s="73"/>
      <c r="K8" s="73"/>
      <c r="L8" s="24"/>
      <c r="M8" s="25" t="n">
        <f aca="false">SUM(H8:J8,K8/1.12)</f>
        <v>100</v>
      </c>
      <c r="N8" s="25" t="n">
        <f aca="false">K8/1.12*0.12</f>
        <v>0</v>
      </c>
      <c r="O8" s="25" t="n">
        <f aca="false">-SUM(I8:J8,K8/1.12)*L8</f>
        <v>-0</v>
      </c>
      <c r="P8" s="25"/>
      <c r="Q8" s="26"/>
      <c r="R8" s="26"/>
      <c r="S8" s="27"/>
      <c r="T8" s="27"/>
      <c r="U8" s="27"/>
      <c r="V8" s="27"/>
      <c r="W8" s="27"/>
      <c r="X8" s="26"/>
      <c r="Y8" s="26"/>
      <c r="Z8" s="26"/>
      <c r="AA8" s="26" t="n">
        <v>100</v>
      </c>
      <c r="AB8" s="27"/>
      <c r="AC8" s="27"/>
      <c r="AD8" s="26"/>
      <c r="AE8" s="26"/>
      <c r="AF8" s="25" t="n">
        <f aca="false">-SUM(N8:AE8)</f>
        <v>-100</v>
      </c>
      <c r="AG8" s="28" t="n">
        <f aca="false">SUM(H8:K8)+AF8+O8</f>
        <v>0</v>
      </c>
    </row>
    <row r="9" s="29" customFormat="true" ht="24.75" hidden="true" customHeight="true" outlineLevel="0" collapsed="false">
      <c r="A9" s="72" t="n">
        <v>43647</v>
      </c>
      <c r="B9" s="19"/>
      <c r="C9" s="20" t="s">
        <v>45</v>
      </c>
      <c r="D9" s="20" t="s">
        <v>46</v>
      </c>
      <c r="E9" s="20" t="s">
        <v>47</v>
      </c>
      <c r="F9" s="21" t="n">
        <v>167999</v>
      </c>
      <c r="G9" s="22" t="s">
        <v>701</v>
      </c>
      <c r="H9" s="73"/>
      <c r="I9" s="73"/>
      <c r="J9" s="73"/>
      <c r="K9" s="73" t="n">
        <v>1254.44</v>
      </c>
      <c r="L9" s="24"/>
      <c r="M9" s="25" t="n">
        <f aca="false">SUM(H9:J9,K9/1.12)</f>
        <v>1120.03571428571</v>
      </c>
      <c r="N9" s="25" t="n">
        <f aca="false">K9/1.12*0.12</f>
        <v>134.404285714286</v>
      </c>
      <c r="O9" s="25" t="n">
        <f aca="false">-SUM(I9:J9,K9/1.12)*L9</f>
        <v>-0</v>
      </c>
      <c r="P9" s="25" t="n">
        <v>1120.04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 t="n">
        <f aca="false">-SUM(N9:AE9)</f>
        <v>-1254.44428571429</v>
      </c>
      <c r="AG9" s="28" t="n">
        <f aca="false">SUM(H9:K9)+AF9+O9</f>
        <v>-0.0042857142855155</v>
      </c>
    </row>
    <row r="10" s="29" customFormat="true" ht="24.75" hidden="true" customHeight="true" outlineLevel="0" collapsed="false">
      <c r="A10" s="72" t="n">
        <v>43647</v>
      </c>
      <c r="B10" s="19"/>
      <c r="C10" s="20" t="s">
        <v>41</v>
      </c>
      <c r="D10" s="20" t="s">
        <v>42</v>
      </c>
      <c r="E10" s="20" t="s">
        <v>43</v>
      </c>
      <c r="F10" s="21" t="n">
        <v>185798</v>
      </c>
      <c r="G10" s="22" t="s">
        <v>44</v>
      </c>
      <c r="H10" s="73"/>
      <c r="I10" s="73"/>
      <c r="J10" s="73"/>
      <c r="K10" s="73" t="n">
        <v>180</v>
      </c>
      <c r="L10" s="24"/>
      <c r="M10" s="25" t="n">
        <f aca="false">SUM(H10:J10,K10/1.12)</f>
        <v>160.714285714286</v>
      </c>
      <c r="N10" s="25" t="n">
        <f aca="false">K10/1.12*0.12</f>
        <v>19.2857142857143</v>
      </c>
      <c r="O10" s="25" t="n">
        <f aca="false">-SUM(I10:J10,K10/1.12)*L10</f>
        <v>-0</v>
      </c>
      <c r="P10" s="25"/>
      <c r="Q10" s="26" t="n">
        <v>160.71</v>
      </c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 t="n">
        <f aca="false">-SUM(N10:AE10)</f>
        <v>-179.995714285714</v>
      </c>
      <c r="AG10" s="28" t="n">
        <f aca="false">SUM(H10:K10)+AF10+O10</f>
        <v>0.00428571428571445</v>
      </c>
    </row>
    <row r="11" s="29" customFormat="true" ht="24.75" hidden="true" customHeight="true" outlineLevel="0" collapsed="false">
      <c r="A11" s="72" t="n">
        <v>43648</v>
      </c>
      <c r="B11" s="19"/>
      <c r="C11" s="20" t="s">
        <v>50</v>
      </c>
      <c r="D11" s="20" t="s">
        <v>51</v>
      </c>
      <c r="E11" s="20" t="s">
        <v>47</v>
      </c>
      <c r="F11" s="21" t="n">
        <v>58111</v>
      </c>
      <c r="G11" s="22" t="s">
        <v>702</v>
      </c>
      <c r="H11" s="73"/>
      <c r="I11" s="73"/>
      <c r="J11" s="73"/>
      <c r="K11" s="73" t="n">
        <v>834.47</v>
      </c>
      <c r="L11" s="24"/>
      <c r="M11" s="25" t="n">
        <f aca="false">SUM(H11:J11,K11/1.12)</f>
        <v>745.0625</v>
      </c>
      <c r="N11" s="25" t="n">
        <f aca="false">K11/1.12*0.12</f>
        <v>89.4075</v>
      </c>
      <c r="O11" s="25" t="n">
        <f aca="false">-SUM(I11:J11,K11/1.12)*L11</f>
        <v>-0</v>
      </c>
      <c r="P11" s="25" t="n">
        <v>745.06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 t="n">
        <f aca="false">-SUM(N11:AE11)</f>
        <v>-834.4675</v>
      </c>
      <c r="AG11" s="28" t="n">
        <f aca="false">SUM(H11:K11)+AF11+O11</f>
        <v>0.00250000000005457</v>
      </c>
    </row>
    <row r="12" s="29" customFormat="true" ht="24.75" hidden="true" customHeight="true" outlineLevel="0" collapsed="false">
      <c r="A12" s="72" t="n">
        <v>43648</v>
      </c>
      <c r="B12" s="19"/>
      <c r="C12" s="20" t="s">
        <v>37</v>
      </c>
      <c r="D12" s="20" t="s">
        <v>38</v>
      </c>
      <c r="E12" s="20" t="s">
        <v>39</v>
      </c>
      <c r="F12" s="21" t="n">
        <v>36202</v>
      </c>
      <c r="G12" s="22" t="s">
        <v>703</v>
      </c>
      <c r="H12" s="73"/>
      <c r="I12" s="73"/>
      <c r="J12" s="73"/>
      <c r="K12" s="73" t="n">
        <v>72.25</v>
      </c>
      <c r="L12" s="24"/>
      <c r="M12" s="25" t="n">
        <f aca="false">SUM(H12:J12,K12/1.12)</f>
        <v>64.5089285714286</v>
      </c>
      <c r="N12" s="25" t="n">
        <f aca="false">K12/1.12*0.12</f>
        <v>7.74107142857143</v>
      </c>
      <c r="O12" s="25" t="n">
        <f aca="false">-SUM(I12:J12,K12/1.12)*L12</f>
        <v>-0</v>
      </c>
      <c r="P12" s="25"/>
      <c r="Q12" s="26" t="n">
        <v>64.51</v>
      </c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 t="n">
        <f aca="false">-SUM(N12:AE12)</f>
        <v>-72.2510714285714</v>
      </c>
      <c r="AG12" s="28" t="n">
        <f aca="false">SUM(H12:K12)+AF12+O12</f>
        <v>-0.00107142857143572</v>
      </c>
    </row>
    <row r="13" s="29" customFormat="true" ht="24.75" hidden="true" customHeight="true" outlineLevel="0" collapsed="false">
      <c r="A13" s="72" t="n">
        <v>43648</v>
      </c>
      <c r="B13" s="19"/>
      <c r="C13" s="20" t="s">
        <v>37</v>
      </c>
      <c r="D13" s="20" t="s">
        <v>38</v>
      </c>
      <c r="E13" s="20" t="s">
        <v>39</v>
      </c>
      <c r="F13" s="21" t="n">
        <v>36254</v>
      </c>
      <c r="G13" s="22" t="s">
        <v>704</v>
      </c>
      <c r="H13" s="73"/>
      <c r="I13" s="73"/>
      <c r="J13" s="73"/>
      <c r="K13" s="73" t="n">
        <v>49.8</v>
      </c>
      <c r="L13" s="24"/>
      <c r="M13" s="25" t="n">
        <f aca="false">SUM(H13:J13,K13/1.12)</f>
        <v>44.4642857142857</v>
      </c>
      <c r="N13" s="25" t="n">
        <f aca="false">K13/1.12*0.12</f>
        <v>5.33571428571428</v>
      </c>
      <c r="O13" s="25" t="n">
        <f aca="false">-SUM(I13:J13,K13/1.12)*L13</f>
        <v>-0</v>
      </c>
      <c r="P13" s="25" t="n">
        <v>44.46</v>
      </c>
      <c r="Q13" s="26"/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 t="n">
        <f aca="false">-SUM(N13:AE13)</f>
        <v>-49.7957142857143</v>
      </c>
      <c r="AG13" s="28" t="n">
        <f aca="false">SUM(H13:K13)+AF13+O13</f>
        <v>0.00428571428571445</v>
      </c>
    </row>
    <row r="14" s="29" customFormat="true" ht="23.25" hidden="true" customHeight="true" outlineLevel="0" collapsed="false">
      <c r="A14" s="72" t="n">
        <v>43649</v>
      </c>
      <c r="B14" s="19"/>
      <c r="C14" s="20" t="s">
        <v>37</v>
      </c>
      <c r="D14" s="20" t="s">
        <v>38</v>
      </c>
      <c r="E14" s="20" t="s">
        <v>39</v>
      </c>
      <c r="F14" s="21" t="n">
        <v>36211</v>
      </c>
      <c r="G14" s="22" t="s">
        <v>251</v>
      </c>
      <c r="H14" s="73"/>
      <c r="I14" s="73"/>
      <c r="J14" s="73"/>
      <c r="K14" s="73" t="n">
        <v>216</v>
      </c>
      <c r="L14" s="24"/>
      <c r="M14" s="25" t="n">
        <f aca="false">SUM(H14:J14,K14/1.12)</f>
        <v>192.857142857143</v>
      </c>
      <c r="N14" s="25" t="n">
        <f aca="false">K14/1.12*0.12</f>
        <v>23.1428571428571</v>
      </c>
      <c r="O14" s="25" t="n">
        <f aca="false">-SUM(I14:J14,K14/1.12)*L14</f>
        <v>-0</v>
      </c>
      <c r="P14" s="25"/>
      <c r="Q14" s="26" t="n">
        <v>192.86</v>
      </c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 t="n">
        <f aca="false">-SUM(N14:AE14)</f>
        <v>-216.002857142857</v>
      </c>
      <c r="AG14" s="28" t="n">
        <f aca="false">SUM(H14:K14)+AF14+O14</f>
        <v>-0.00285714285715244</v>
      </c>
    </row>
    <row r="15" s="29" customFormat="true" ht="24.75" hidden="true" customHeight="true" outlineLevel="0" collapsed="false">
      <c r="A15" s="72" t="n">
        <v>43649</v>
      </c>
      <c r="B15" s="19"/>
      <c r="C15" s="20" t="s">
        <v>41</v>
      </c>
      <c r="D15" s="20" t="s">
        <v>42</v>
      </c>
      <c r="E15" s="20" t="s">
        <v>43</v>
      </c>
      <c r="F15" s="21" t="n">
        <v>197844</v>
      </c>
      <c r="G15" s="22" t="s">
        <v>44</v>
      </c>
      <c r="H15" s="73"/>
      <c r="I15" s="73"/>
      <c r="J15" s="73"/>
      <c r="K15" s="73" t="n">
        <v>180</v>
      </c>
      <c r="L15" s="24"/>
      <c r="M15" s="25" t="n">
        <f aca="false">SUM(H15:J15,K15/1.12)</f>
        <v>160.714285714286</v>
      </c>
      <c r="N15" s="25" t="n">
        <f aca="false">K15/1.12*0.12</f>
        <v>19.2857142857143</v>
      </c>
      <c r="O15" s="25" t="n">
        <f aca="false">-SUM(I15:J15,K15/1.12)*L15</f>
        <v>-0</v>
      </c>
      <c r="P15" s="25"/>
      <c r="Q15" s="26" t="n">
        <v>160.71</v>
      </c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 t="n">
        <f aca="false">-SUM(N15:AE15)</f>
        <v>-179.995714285714</v>
      </c>
      <c r="AG15" s="28" t="n">
        <f aca="false">SUM(H15:K15)+AF15+O15</f>
        <v>0.00428571428571445</v>
      </c>
    </row>
    <row r="16" s="29" customFormat="true" ht="23.25" hidden="true" customHeight="true" outlineLevel="0" collapsed="false">
      <c r="A16" s="72" t="n">
        <v>43649</v>
      </c>
      <c r="B16" s="19"/>
      <c r="C16" s="20" t="s">
        <v>185</v>
      </c>
      <c r="D16" s="20" t="s">
        <v>106</v>
      </c>
      <c r="E16" s="20" t="s">
        <v>47</v>
      </c>
      <c r="F16" s="21" t="n">
        <v>715309</v>
      </c>
      <c r="G16" s="22" t="s">
        <v>232</v>
      </c>
      <c r="H16" s="73"/>
      <c r="I16" s="73"/>
      <c r="J16" s="73"/>
      <c r="K16" s="73" t="n">
        <v>44.5</v>
      </c>
      <c r="L16" s="24"/>
      <c r="M16" s="25" t="n">
        <f aca="false">SUM(H16:J16,K16/1.12)</f>
        <v>39.7321428571429</v>
      </c>
      <c r="N16" s="25" t="n">
        <f aca="false">K16/1.12*0.12</f>
        <v>4.76785714285714</v>
      </c>
      <c r="O16" s="25" t="n">
        <f aca="false">-SUM(I16:J16,K16/1.12)*L16</f>
        <v>-0</v>
      </c>
      <c r="P16" s="25"/>
      <c r="Q16" s="26"/>
      <c r="R16" s="26"/>
      <c r="S16" s="27"/>
      <c r="T16" s="27" t="n">
        <v>39.73</v>
      </c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 t="n">
        <f aca="false">-SUM(N16:AE16)</f>
        <v>-44.4978571428571</v>
      </c>
      <c r="AG16" s="28" t="n">
        <f aca="false">SUM(H16:K16)+AF16+O16</f>
        <v>0.00214285714285722</v>
      </c>
    </row>
    <row r="17" s="29" customFormat="true" ht="23.25" hidden="true" customHeight="true" outlineLevel="0" collapsed="false">
      <c r="A17" s="72" t="n">
        <v>43649</v>
      </c>
      <c r="B17" s="19"/>
      <c r="C17" s="20" t="s">
        <v>45</v>
      </c>
      <c r="D17" s="20" t="s">
        <v>46</v>
      </c>
      <c r="E17" s="20" t="s">
        <v>47</v>
      </c>
      <c r="F17" s="21" t="n">
        <v>177186</v>
      </c>
      <c r="G17" s="22" t="s">
        <v>705</v>
      </c>
      <c r="H17" s="73"/>
      <c r="I17" s="73"/>
      <c r="J17" s="73" t="n">
        <v>412.9</v>
      </c>
      <c r="K17" s="73"/>
      <c r="L17" s="24"/>
      <c r="M17" s="25" t="n">
        <f aca="false">SUM(H17:J17,K17/1.12)</f>
        <v>412.9</v>
      </c>
      <c r="N17" s="25" t="n">
        <f aca="false">K17/1.12*0.12</f>
        <v>0</v>
      </c>
      <c r="O17" s="25" t="n">
        <f aca="false">-SUM(I17:J17,K17/1.12)*L17</f>
        <v>-0</v>
      </c>
      <c r="P17" s="25" t="n">
        <v>412.9</v>
      </c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/>
      <c r="AE17" s="26"/>
      <c r="AF17" s="25" t="n">
        <f aca="false">-SUM(N17:AE17)</f>
        <v>-412.9</v>
      </c>
      <c r="AG17" s="28" t="n">
        <f aca="false">SUM(H17:K17)+AF17+O17</f>
        <v>0</v>
      </c>
    </row>
    <row r="18" s="29" customFormat="true" ht="23.25" hidden="true" customHeight="true" outlineLevel="0" collapsed="false">
      <c r="A18" s="72" t="n">
        <v>43649</v>
      </c>
      <c r="B18" s="19"/>
      <c r="C18" s="20" t="s">
        <v>45</v>
      </c>
      <c r="D18" s="20" t="s">
        <v>46</v>
      </c>
      <c r="E18" s="20" t="s">
        <v>47</v>
      </c>
      <c r="F18" s="21" t="n">
        <v>177186</v>
      </c>
      <c r="G18" s="22" t="s">
        <v>706</v>
      </c>
      <c r="H18" s="73"/>
      <c r="I18" s="73"/>
      <c r="J18" s="73"/>
      <c r="K18" s="73" t="n">
        <f aca="false">768.75+92.25</f>
        <v>861</v>
      </c>
      <c r="L18" s="24"/>
      <c r="M18" s="25" t="n">
        <f aca="false">SUM(H18:J18,K18/1.12)</f>
        <v>768.75</v>
      </c>
      <c r="N18" s="25" t="n">
        <f aca="false">K18/1.12*0.12</f>
        <v>92.25</v>
      </c>
      <c r="O18" s="25" t="n">
        <f aca="false">-SUM(I18:J18,K18/1.12)*L18</f>
        <v>-0</v>
      </c>
      <c r="P18" s="25" t="n">
        <v>768.75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 t="n">
        <f aca="false">-SUM(N18:AE18)</f>
        <v>-861</v>
      </c>
      <c r="AG18" s="28" t="n">
        <f aca="false">SUM(H18:K18)+AF18+O18</f>
        <v>0</v>
      </c>
    </row>
    <row r="19" s="41" customFormat="true" ht="23.25" hidden="true" customHeight="true" outlineLevel="0" collapsed="false">
      <c r="A19" s="74" t="n">
        <v>43649</v>
      </c>
      <c r="B19" s="31"/>
      <c r="C19" s="32" t="s">
        <v>37</v>
      </c>
      <c r="D19" s="32" t="s">
        <v>38</v>
      </c>
      <c r="E19" s="32" t="s">
        <v>39</v>
      </c>
      <c r="F19" s="33" t="n">
        <v>36260</v>
      </c>
      <c r="G19" s="34" t="s">
        <v>365</v>
      </c>
      <c r="H19" s="75"/>
      <c r="I19" s="75"/>
      <c r="J19" s="75"/>
      <c r="K19" s="75" t="n">
        <v>194</v>
      </c>
      <c r="L19" s="36"/>
      <c r="M19" s="37" t="n">
        <f aca="false">SUM(H19:J19,K19/1.12)</f>
        <v>173.214285714286</v>
      </c>
      <c r="N19" s="37" t="n">
        <f aca="false">K19/1.12*0.12</f>
        <v>20.7857142857143</v>
      </c>
      <c r="O19" s="37" t="n">
        <f aca="false">-SUM(I19:J19,K19/1.12)*L19</f>
        <v>-0</v>
      </c>
      <c r="P19" s="37"/>
      <c r="Q19" s="38"/>
      <c r="R19" s="38"/>
      <c r="S19" s="39"/>
      <c r="T19" s="39"/>
      <c r="U19" s="39"/>
      <c r="V19" s="39"/>
      <c r="W19" s="39"/>
      <c r="X19" s="38"/>
      <c r="Y19" s="38" t="n">
        <v>173.21</v>
      </c>
      <c r="Z19" s="38"/>
      <c r="AA19" s="38"/>
      <c r="AB19" s="39"/>
      <c r="AC19" s="39"/>
      <c r="AD19" s="38"/>
      <c r="AE19" s="38"/>
      <c r="AF19" s="37" t="n">
        <f aca="false">-SUM(N19:AE19)</f>
        <v>-193.995714285714</v>
      </c>
      <c r="AG19" s="40" t="n">
        <f aca="false">SUM(H19:K19)+AF19+O19</f>
        <v>0.00428571428571445</v>
      </c>
    </row>
    <row r="20" s="29" customFormat="true" ht="23.25" hidden="true" customHeight="true" outlineLevel="0" collapsed="false">
      <c r="A20" s="72" t="n">
        <v>43650</v>
      </c>
      <c r="B20" s="19"/>
      <c r="C20" s="20" t="s">
        <v>45</v>
      </c>
      <c r="D20" s="20" t="s">
        <v>46</v>
      </c>
      <c r="E20" s="20" t="s">
        <v>47</v>
      </c>
      <c r="F20" s="21" t="n">
        <v>131986</v>
      </c>
      <c r="G20" s="65" t="s">
        <v>707</v>
      </c>
      <c r="H20" s="73"/>
      <c r="I20" s="73"/>
      <c r="J20" s="73" t="n">
        <v>867</v>
      </c>
      <c r="K20" s="73"/>
      <c r="L20" s="24"/>
      <c r="M20" s="25" t="n">
        <f aca="false">SUM(H20:J20,K20/1.12)</f>
        <v>867</v>
      </c>
      <c r="N20" s="25" t="n">
        <f aca="false">K20/1.12*0.12</f>
        <v>0</v>
      </c>
      <c r="O20" s="25" t="n">
        <f aca="false">-SUM(I20:J20,K20/1.12)*L20</f>
        <v>-0</v>
      </c>
      <c r="P20" s="25" t="n">
        <v>867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 t="n">
        <f aca="false">-SUM(N20:AE20)</f>
        <v>-867</v>
      </c>
      <c r="AG20" s="28" t="n">
        <f aca="false">SUM(H20:K20)+AF20+O20</f>
        <v>0</v>
      </c>
    </row>
    <row r="21" s="29" customFormat="true" ht="24.75" hidden="true" customHeight="true" outlineLevel="0" collapsed="false">
      <c r="A21" s="72" t="n">
        <v>43650</v>
      </c>
      <c r="B21" s="19"/>
      <c r="C21" s="20" t="s">
        <v>45</v>
      </c>
      <c r="D21" s="20" t="s">
        <v>46</v>
      </c>
      <c r="E21" s="20" t="s">
        <v>47</v>
      </c>
      <c r="F21" s="21" t="n">
        <v>131986</v>
      </c>
      <c r="G21" s="22" t="s">
        <v>708</v>
      </c>
      <c r="H21" s="73"/>
      <c r="I21" s="73"/>
      <c r="J21" s="73"/>
      <c r="K21" s="73" t="n">
        <f aca="false">301.38+36.17</f>
        <v>337.55</v>
      </c>
      <c r="L21" s="24"/>
      <c r="M21" s="25" t="n">
        <f aca="false">SUM(H21:J21,K21/1.12)</f>
        <v>301.383928571429</v>
      </c>
      <c r="N21" s="25" t="n">
        <f aca="false">K21/1.12*0.12</f>
        <v>36.1660714285714</v>
      </c>
      <c r="O21" s="25" t="n">
        <f aca="false">-SUM(I21:J21,K21/1.12)*L21</f>
        <v>-0</v>
      </c>
      <c r="P21" s="25" t="n">
        <v>301.38</v>
      </c>
      <c r="Q21" s="26"/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 t="n">
        <f aca="false">-SUM(N21:AE21)</f>
        <v>-337.546071428571</v>
      </c>
      <c r="AG21" s="28" t="n">
        <f aca="false">SUM(H21:K21)+AF21+O21</f>
        <v>0.00392857142861658</v>
      </c>
    </row>
    <row r="22" s="29" customFormat="true" ht="23.25" hidden="true" customHeight="true" outlineLevel="0" collapsed="false">
      <c r="A22" s="72" t="n">
        <v>43650</v>
      </c>
      <c r="B22" s="19"/>
      <c r="C22" s="20" t="s">
        <v>41</v>
      </c>
      <c r="D22" s="20" t="s">
        <v>42</v>
      </c>
      <c r="E22" s="20" t="s">
        <v>43</v>
      </c>
      <c r="F22" s="21" t="n">
        <v>197890</v>
      </c>
      <c r="G22" s="65" t="s">
        <v>44</v>
      </c>
      <c r="H22" s="73"/>
      <c r="I22" s="73"/>
      <c r="J22" s="73"/>
      <c r="K22" s="73" t="n">
        <v>180</v>
      </c>
      <c r="L22" s="24"/>
      <c r="M22" s="25" t="n">
        <f aca="false">SUM(H22:J22,K22/1.12)</f>
        <v>160.714285714286</v>
      </c>
      <c r="N22" s="25" t="n">
        <f aca="false">K22/1.12*0.12</f>
        <v>19.2857142857143</v>
      </c>
      <c r="O22" s="25" t="n">
        <f aca="false">-SUM(I22:J22,K22/1.12)*L22</f>
        <v>-0</v>
      </c>
      <c r="P22" s="25"/>
      <c r="Q22" s="26" t="n">
        <v>160.71</v>
      </c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 t="n">
        <f aca="false">-SUM(N22:AE22)</f>
        <v>-179.995714285714</v>
      </c>
      <c r="AG22" s="28" t="n">
        <f aca="false">SUM(H22:K22)+AF22+O22</f>
        <v>0.00428571428571445</v>
      </c>
    </row>
    <row r="23" s="29" customFormat="true" ht="23.25" hidden="true" customHeight="true" outlineLevel="0" collapsed="false">
      <c r="A23" s="72" t="n">
        <v>43651</v>
      </c>
      <c r="B23" s="19"/>
      <c r="C23" s="20" t="s">
        <v>45</v>
      </c>
      <c r="D23" s="20" t="s">
        <v>46</v>
      </c>
      <c r="E23" s="20" t="s">
        <v>47</v>
      </c>
      <c r="F23" s="21" t="n">
        <v>174241</v>
      </c>
      <c r="G23" s="44" t="s">
        <v>709</v>
      </c>
      <c r="H23" s="73"/>
      <c r="I23" s="73"/>
      <c r="J23" s="73"/>
      <c r="K23" s="73" t="n">
        <f aca="false">1975.67+237.08</f>
        <v>2212.75</v>
      </c>
      <c r="L23" s="24"/>
      <c r="M23" s="25" t="n">
        <f aca="false">SUM(H23:J23,K23/1.12)</f>
        <v>1975.66964285714</v>
      </c>
      <c r="N23" s="25" t="n">
        <f aca="false">K23/1.12*0.12</f>
        <v>237.080357142857</v>
      </c>
      <c r="O23" s="25" t="n">
        <f aca="false">-SUM(I23:J23,K23/1.12)*L23</f>
        <v>-0</v>
      </c>
      <c r="P23" s="25" t="n">
        <v>1975.67</v>
      </c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 t="n">
        <f aca="false">-SUM(N23:AE23)</f>
        <v>-2212.75035714286</v>
      </c>
      <c r="AG23" s="28" t="n">
        <f aca="false">SUM(H23:K23)+AF23+O23</f>
        <v>-0.000357142856955761</v>
      </c>
    </row>
    <row r="24" s="29" customFormat="true" ht="23.25" hidden="true" customHeight="true" outlineLevel="0" collapsed="false">
      <c r="A24" s="72" t="n">
        <v>43651</v>
      </c>
      <c r="B24" s="19"/>
      <c r="C24" s="20" t="s">
        <v>45</v>
      </c>
      <c r="D24" s="20" t="s">
        <v>46</v>
      </c>
      <c r="E24" s="20" t="s">
        <v>47</v>
      </c>
      <c r="F24" s="21" t="n">
        <v>174241</v>
      </c>
      <c r="G24" s="20" t="s">
        <v>710</v>
      </c>
      <c r="H24" s="73"/>
      <c r="I24" s="73"/>
      <c r="J24" s="73" t="n">
        <v>197.45</v>
      </c>
      <c r="K24" s="73"/>
      <c r="L24" s="24"/>
      <c r="M24" s="25" t="n">
        <f aca="false">SUM(H24:J24,K24/1.12)</f>
        <v>197.45</v>
      </c>
      <c r="N24" s="25" t="n">
        <f aca="false">K24/1.12*0.12</f>
        <v>0</v>
      </c>
      <c r="O24" s="25" t="n">
        <f aca="false">-SUM(I24:J24,K24/1.12)*L24</f>
        <v>-0</v>
      </c>
      <c r="P24" s="25" t="n">
        <v>197.45</v>
      </c>
      <c r="Q24" s="26"/>
      <c r="R24" s="26"/>
      <c r="S24" s="27"/>
      <c r="T24" s="27"/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 t="n">
        <f aca="false">-SUM(N24:AE24)</f>
        <v>-197.45</v>
      </c>
      <c r="AG24" s="28" t="n">
        <f aca="false">SUM(H24:K24)+AF24+O24</f>
        <v>0</v>
      </c>
    </row>
    <row r="25" s="29" customFormat="true" ht="23.25" hidden="true" customHeight="true" outlineLevel="0" collapsed="false">
      <c r="A25" s="72" t="n">
        <v>43651</v>
      </c>
      <c r="B25" s="19"/>
      <c r="C25" s="20" t="s">
        <v>41</v>
      </c>
      <c r="D25" s="20" t="s">
        <v>42</v>
      </c>
      <c r="E25" s="20" t="s">
        <v>43</v>
      </c>
      <c r="F25" s="21" t="n">
        <v>197943</v>
      </c>
      <c r="G25" s="44" t="s">
        <v>44</v>
      </c>
      <c r="H25" s="73"/>
      <c r="I25" s="73"/>
      <c r="J25" s="73"/>
      <c r="K25" s="73" t="n">
        <v>180</v>
      </c>
      <c r="L25" s="24"/>
      <c r="M25" s="25" t="n">
        <f aca="false">SUM(H25:J25,K25/1.12)</f>
        <v>160.714285714286</v>
      </c>
      <c r="N25" s="25" t="n">
        <f aca="false">K25/1.12*0.12</f>
        <v>19.2857142857143</v>
      </c>
      <c r="O25" s="25" t="n">
        <f aca="false">-SUM(I25:J25,K25/1.12)*L25</f>
        <v>-0</v>
      </c>
      <c r="P25" s="25"/>
      <c r="Q25" s="26" t="n">
        <v>160.71</v>
      </c>
      <c r="R25" s="26"/>
      <c r="S25" s="27"/>
      <c r="T25" s="27"/>
      <c r="U25" s="27"/>
      <c r="V25" s="27"/>
      <c r="W25" s="27"/>
      <c r="X25" s="26"/>
      <c r="Y25" s="26"/>
      <c r="Z25" s="26"/>
      <c r="AA25" s="26"/>
      <c r="AB25" s="27"/>
      <c r="AC25" s="27"/>
      <c r="AD25" s="26"/>
      <c r="AE25" s="26"/>
      <c r="AF25" s="25" t="n">
        <f aca="false">-SUM(N25:AE25)</f>
        <v>-179.995714285714</v>
      </c>
      <c r="AG25" s="28" t="n">
        <f aca="false">SUM(H25:K25)+AF25+O25</f>
        <v>0.00428571428571445</v>
      </c>
    </row>
    <row r="26" s="29" customFormat="true" ht="24.75" hidden="true" customHeight="true" outlineLevel="0" collapsed="false">
      <c r="A26" s="72" t="n">
        <v>43652</v>
      </c>
      <c r="B26" s="19"/>
      <c r="C26" s="20" t="s">
        <v>348</v>
      </c>
      <c r="D26" s="20"/>
      <c r="E26" s="20"/>
      <c r="F26" s="21"/>
      <c r="G26" s="22" t="s">
        <v>711</v>
      </c>
      <c r="H26" s="73" t="n">
        <v>537</v>
      </c>
      <c r="I26" s="73"/>
      <c r="J26" s="73"/>
      <c r="K26" s="73"/>
      <c r="L26" s="24"/>
      <c r="M26" s="25" t="n">
        <f aca="false">SUM(H26:J26,K26/1.12)</f>
        <v>537</v>
      </c>
      <c r="N26" s="25" t="n">
        <f aca="false">K26/1.12*0.12</f>
        <v>0</v>
      </c>
      <c r="O26" s="25" t="n">
        <f aca="false">-SUM(I26:J26,K26/1.12)*L26</f>
        <v>-0</v>
      </c>
      <c r="P26" s="25"/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 t="n">
        <v>537</v>
      </c>
      <c r="AC26" s="27"/>
      <c r="AD26" s="26"/>
      <c r="AE26" s="26"/>
      <c r="AF26" s="25" t="n">
        <f aca="false">-SUM(N26:AE26)</f>
        <v>-537</v>
      </c>
      <c r="AG26" s="28" t="n">
        <f aca="false">SUM(H26:K26)+AF26+O26</f>
        <v>0</v>
      </c>
    </row>
    <row r="27" s="29" customFormat="true" ht="24.75" hidden="true" customHeight="true" outlineLevel="0" collapsed="false">
      <c r="A27" s="72" t="n">
        <v>43652</v>
      </c>
      <c r="B27" s="19"/>
      <c r="C27" s="20" t="s">
        <v>322</v>
      </c>
      <c r="D27" s="20" t="s">
        <v>323</v>
      </c>
      <c r="E27" s="20" t="s">
        <v>712</v>
      </c>
      <c r="F27" s="21" t="n">
        <v>1444</v>
      </c>
      <c r="G27" s="22" t="s">
        <v>44</v>
      </c>
      <c r="H27" s="73"/>
      <c r="I27" s="73"/>
      <c r="J27" s="73"/>
      <c r="K27" s="73" t="n">
        <v>80</v>
      </c>
      <c r="L27" s="24"/>
      <c r="M27" s="25" t="n">
        <f aca="false">SUM(H27:J27,K27/1.12)</f>
        <v>71.4285714285714</v>
      </c>
      <c r="N27" s="25" t="n">
        <f aca="false">K27/1.12*0.12</f>
        <v>8.57142857142857</v>
      </c>
      <c r="O27" s="25" t="n">
        <f aca="false">-SUM(I27:J27,K27/1.12)*L27</f>
        <v>-0</v>
      </c>
      <c r="P27" s="25"/>
      <c r="Q27" s="26" t="n">
        <v>71.43</v>
      </c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 t="n">
        <f aca="false">-SUM(N27:AE27)</f>
        <v>-80.0014285714286</v>
      </c>
      <c r="AG27" s="28" t="n">
        <f aca="false">SUM(H27:K27)+AF27+O27</f>
        <v>-0.00142857142857622</v>
      </c>
    </row>
    <row r="28" s="29" customFormat="true" ht="24.75" hidden="true" customHeight="true" outlineLevel="0" collapsed="false">
      <c r="A28" s="72" t="n">
        <v>43654</v>
      </c>
      <c r="B28" s="19"/>
      <c r="C28" s="20" t="s">
        <v>41</v>
      </c>
      <c r="D28" s="20" t="s">
        <v>42</v>
      </c>
      <c r="E28" s="20" t="s">
        <v>43</v>
      </c>
      <c r="F28" s="21" t="n">
        <v>153182</v>
      </c>
      <c r="G28" s="22" t="s">
        <v>44</v>
      </c>
      <c r="H28" s="73"/>
      <c r="I28" s="73"/>
      <c r="J28" s="73"/>
      <c r="K28" s="73" t="n">
        <v>180</v>
      </c>
      <c r="L28" s="24"/>
      <c r="M28" s="25" t="n">
        <f aca="false">SUM(H28:J28,K28/1.12)</f>
        <v>160.714285714286</v>
      </c>
      <c r="N28" s="25" t="n">
        <f aca="false">K28/1.12*0.12</f>
        <v>19.2857142857143</v>
      </c>
      <c r="O28" s="25" t="n">
        <f aca="false">-SUM(I28:J28,K28/1.12)*L28</f>
        <v>-0</v>
      </c>
      <c r="P28" s="25"/>
      <c r="Q28" s="26" t="n">
        <v>160.71</v>
      </c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 t="n">
        <f aca="false">-SUM(N28:AE28)</f>
        <v>-179.995714285714</v>
      </c>
      <c r="AG28" s="28" t="n">
        <f aca="false">SUM(H28:K28)+AF28+O28</f>
        <v>0.00428571428571445</v>
      </c>
    </row>
    <row r="29" s="29" customFormat="true" ht="24.75" hidden="true" customHeight="true" outlineLevel="0" collapsed="false">
      <c r="A29" s="72" t="n">
        <v>43654</v>
      </c>
      <c r="B29" s="19"/>
      <c r="C29" s="20" t="s">
        <v>348</v>
      </c>
      <c r="D29" s="20"/>
      <c r="E29" s="20"/>
      <c r="F29" s="21"/>
      <c r="G29" s="22" t="s">
        <v>713</v>
      </c>
      <c r="H29" s="73" t="n">
        <v>537</v>
      </c>
      <c r="I29" s="73"/>
      <c r="J29" s="73"/>
      <c r="K29" s="73"/>
      <c r="L29" s="24"/>
      <c r="M29" s="25" t="n">
        <f aca="false">SUM(H29:J29,K29/1.12)</f>
        <v>537</v>
      </c>
      <c r="N29" s="25" t="n">
        <f aca="false">K29/1.12*0.12</f>
        <v>0</v>
      </c>
      <c r="O29" s="25" t="n">
        <f aca="false">-SUM(I29:J29,K29/1.12)*L29</f>
        <v>-0</v>
      </c>
      <c r="P29" s="25"/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 t="n">
        <v>537</v>
      </c>
      <c r="AC29" s="27"/>
      <c r="AD29" s="26"/>
      <c r="AE29" s="26"/>
      <c r="AF29" s="25" t="n">
        <f aca="false">-SUM(N29:AE29)</f>
        <v>-537</v>
      </c>
      <c r="AG29" s="28" t="n">
        <f aca="false">SUM(H29:K29)+AF29+O29</f>
        <v>0</v>
      </c>
    </row>
    <row r="30" s="29" customFormat="true" ht="24.75" hidden="true" customHeight="true" outlineLevel="0" collapsed="false">
      <c r="A30" s="72" t="n">
        <v>43654</v>
      </c>
      <c r="B30" s="19"/>
      <c r="C30" s="20" t="s">
        <v>714</v>
      </c>
      <c r="D30" s="20" t="s">
        <v>337</v>
      </c>
      <c r="E30" s="20" t="s">
        <v>47</v>
      </c>
      <c r="F30" s="21" t="n">
        <v>1697083</v>
      </c>
      <c r="G30" s="22" t="s">
        <v>715</v>
      </c>
      <c r="H30" s="73"/>
      <c r="I30" s="73"/>
      <c r="J30" s="73"/>
      <c r="K30" s="73" t="n">
        <v>219.5</v>
      </c>
      <c r="L30" s="24"/>
      <c r="M30" s="25" t="n">
        <f aca="false">SUM(H30:J30,K30/1.12)</f>
        <v>195.982142857143</v>
      </c>
      <c r="N30" s="25" t="n">
        <f aca="false">K30/1.12*0.12</f>
        <v>23.5178571428571</v>
      </c>
      <c r="O30" s="25" t="n">
        <f aca="false">-SUM(I30:J30,K30/1.12)*L30</f>
        <v>-0</v>
      </c>
      <c r="P30" s="25"/>
      <c r="Q30" s="26"/>
      <c r="R30" s="26"/>
      <c r="S30" s="27"/>
      <c r="T30" s="27"/>
      <c r="U30" s="27"/>
      <c r="V30" s="27"/>
      <c r="W30" s="27"/>
      <c r="X30" s="26"/>
      <c r="Y30" s="26" t="n">
        <v>195.98</v>
      </c>
      <c r="Z30" s="26"/>
      <c r="AA30" s="26"/>
      <c r="AB30" s="27"/>
      <c r="AC30" s="27"/>
      <c r="AD30" s="26"/>
      <c r="AE30" s="26"/>
      <c r="AF30" s="25" t="n">
        <f aca="false">-SUM(N30:AE30)</f>
        <v>-219.497857142857</v>
      </c>
      <c r="AG30" s="28" t="n">
        <f aca="false">SUM(H30:K30)+AF30+O30</f>
        <v>0.00214285714287143</v>
      </c>
    </row>
    <row r="31" s="29" customFormat="true" ht="24.75" hidden="true" customHeight="true" outlineLevel="0" collapsed="false">
      <c r="A31" s="72" t="n">
        <v>43655</v>
      </c>
      <c r="B31" s="19"/>
      <c r="C31" s="20" t="s">
        <v>342</v>
      </c>
      <c r="D31" s="20" t="s">
        <v>716</v>
      </c>
      <c r="E31" s="20" t="s">
        <v>712</v>
      </c>
      <c r="F31" s="21" t="n">
        <v>1745495</v>
      </c>
      <c r="G31" s="22" t="s">
        <v>44</v>
      </c>
      <c r="H31" s="73"/>
      <c r="I31" s="73"/>
      <c r="J31" s="73"/>
      <c r="K31" s="73" t="n">
        <v>48</v>
      </c>
      <c r="L31" s="24"/>
      <c r="M31" s="25" t="n">
        <f aca="false">SUM(H31:J31,K31/1.12)</f>
        <v>42.8571428571429</v>
      </c>
      <c r="N31" s="25" t="n">
        <f aca="false">K31/1.12*0.12</f>
        <v>5.14285714285714</v>
      </c>
      <c r="O31" s="25" t="n">
        <f aca="false">-SUM(I31:J31,K31/1.12)*L31</f>
        <v>-0</v>
      </c>
      <c r="P31" s="25"/>
      <c r="Q31" s="26" t="n">
        <v>42.86</v>
      </c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 t="n">
        <f aca="false">-SUM(N31:AE31)</f>
        <v>-48.0028571428571</v>
      </c>
      <c r="AG31" s="28" t="n">
        <f aca="false">SUM(H31:K31)+AF31+O31</f>
        <v>-0.00285714285713823</v>
      </c>
    </row>
    <row r="32" s="29" customFormat="true" ht="24.75" hidden="true" customHeight="true" outlineLevel="0" collapsed="false">
      <c r="A32" s="72" t="n">
        <v>43655</v>
      </c>
      <c r="B32" s="19"/>
      <c r="C32" s="20" t="s">
        <v>322</v>
      </c>
      <c r="D32" s="20" t="s">
        <v>323</v>
      </c>
      <c r="E32" s="20" t="s">
        <v>712</v>
      </c>
      <c r="F32" s="21" t="n">
        <v>951</v>
      </c>
      <c r="G32" s="22" t="s">
        <v>44</v>
      </c>
      <c r="H32" s="73"/>
      <c r="I32" s="73"/>
      <c r="J32" s="73"/>
      <c r="K32" s="73" t="n">
        <v>40</v>
      </c>
      <c r="L32" s="24"/>
      <c r="M32" s="25" t="n">
        <f aca="false">SUM(H32:J32,K32/1.12)</f>
        <v>35.7142857142857</v>
      </c>
      <c r="N32" s="25" t="n">
        <f aca="false">K32/1.12*0.12</f>
        <v>4.28571428571429</v>
      </c>
      <c r="O32" s="25" t="n">
        <f aca="false">-SUM(I32:J32,K32/1.12)*L32</f>
        <v>-0</v>
      </c>
      <c r="P32" s="25"/>
      <c r="Q32" s="26" t="n">
        <v>35.71</v>
      </c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 t="n">
        <f aca="false">-SUM(N32:AE32)</f>
        <v>-39.9957142857143</v>
      </c>
      <c r="AG32" s="28" t="n">
        <f aca="false">SUM(H32:K32)+AF32+O32</f>
        <v>0.00428571428571445</v>
      </c>
    </row>
    <row r="33" s="29" customFormat="true" ht="23.25" hidden="false" customHeight="true" outlineLevel="0" collapsed="false">
      <c r="A33" s="72" t="n">
        <v>43655</v>
      </c>
      <c r="B33" s="19"/>
      <c r="C33" s="20" t="s">
        <v>80</v>
      </c>
      <c r="D33" s="20" t="s">
        <v>181</v>
      </c>
      <c r="E33" s="20" t="s">
        <v>47</v>
      </c>
      <c r="F33" s="21" t="n">
        <v>1912</v>
      </c>
      <c r="G33" s="22" t="s">
        <v>717</v>
      </c>
      <c r="H33" s="73"/>
      <c r="I33" s="73"/>
      <c r="J33" s="73"/>
      <c r="K33" s="73" t="n">
        <v>1294</v>
      </c>
      <c r="L33" s="24" t="n">
        <v>0.01</v>
      </c>
      <c r="M33" s="25" t="n">
        <f aca="false">SUM(H33:J33,K33/1.12)</f>
        <v>1155.35714285714</v>
      </c>
      <c r="N33" s="25" t="n">
        <f aca="false">K33/1.12*0.12</f>
        <v>138.642857142857</v>
      </c>
      <c r="O33" s="25" t="n">
        <f aca="false">-SUM(I33:J33,K33/1.12)*L33</f>
        <v>-11.5535714285714</v>
      </c>
      <c r="P33" s="25" t="n">
        <v>1155.36</v>
      </c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 t="n">
        <f aca="false">-SUM(N33:AE33)</f>
        <v>-1282.44928571429</v>
      </c>
      <c r="AG33" s="28" t="n">
        <f aca="false">SUM(H33:K33)+AF33+O33</f>
        <v>-0.00285714285710625</v>
      </c>
    </row>
    <row r="34" s="29" customFormat="true" ht="24.75" hidden="true" customHeight="true" outlineLevel="0" collapsed="false">
      <c r="A34" s="72" t="n">
        <v>43655</v>
      </c>
      <c r="B34" s="19"/>
      <c r="C34" s="20" t="s">
        <v>58</v>
      </c>
      <c r="D34" s="20"/>
      <c r="E34" s="20"/>
      <c r="F34" s="21"/>
      <c r="G34" s="22" t="s">
        <v>59</v>
      </c>
      <c r="H34" s="73" t="n">
        <v>50</v>
      </c>
      <c r="I34" s="73"/>
      <c r="J34" s="73"/>
      <c r="K34" s="73"/>
      <c r="L34" s="24"/>
      <c r="M34" s="25" t="n">
        <f aca="false">SUM(H34:J34,K34/1.12)</f>
        <v>50</v>
      </c>
      <c r="N34" s="25" t="n">
        <f aca="false">K34/1.12*0.12</f>
        <v>0</v>
      </c>
      <c r="O34" s="25" t="n">
        <f aca="false">-SUM(I34:J34,K34/1.12)*L34</f>
        <v>-0</v>
      </c>
      <c r="P34" s="25"/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 t="n">
        <v>50</v>
      </c>
      <c r="AB34" s="27"/>
      <c r="AC34" s="27"/>
      <c r="AD34" s="26"/>
      <c r="AE34" s="26"/>
      <c r="AF34" s="25" t="n">
        <f aca="false">-SUM(N34:AE34)</f>
        <v>-50</v>
      </c>
      <c r="AG34" s="28" t="n">
        <f aca="false">SUM(H34:K34)+AF34+O34</f>
        <v>0</v>
      </c>
    </row>
    <row r="35" s="29" customFormat="true" ht="23.25" hidden="true" customHeight="true" outlineLevel="0" collapsed="false">
      <c r="A35" s="72" t="n">
        <v>43655</v>
      </c>
      <c r="B35" s="19"/>
      <c r="C35" s="20" t="s">
        <v>45</v>
      </c>
      <c r="D35" s="20" t="s">
        <v>46</v>
      </c>
      <c r="E35" s="20" t="s">
        <v>47</v>
      </c>
      <c r="F35" s="21" t="n">
        <v>213036</v>
      </c>
      <c r="G35" s="22" t="s">
        <v>718</v>
      </c>
      <c r="H35" s="73"/>
      <c r="I35" s="73"/>
      <c r="J35" s="73"/>
      <c r="K35" s="73" t="n">
        <f aca="false">788.84+94.66</f>
        <v>883.5</v>
      </c>
      <c r="L35" s="24"/>
      <c r="M35" s="25" t="n">
        <f aca="false">SUM(H35:J35,K35/1.12)</f>
        <v>788.839285714286</v>
      </c>
      <c r="N35" s="25" t="n">
        <f aca="false">K35/1.12*0.12</f>
        <v>94.6607142857143</v>
      </c>
      <c r="O35" s="25" t="n">
        <f aca="false">-SUM(I35:J35,K35/1.12)*L35</f>
        <v>-0</v>
      </c>
      <c r="P35" s="25" t="n">
        <v>788.84</v>
      </c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 t="n">
        <f aca="false">-SUM(N35:AE35)</f>
        <v>-883.500714285714</v>
      </c>
      <c r="AG35" s="28" t="n">
        <f aca="false">SUM(H35:K35)+AF35+O35</f>
        <v>-0.00071428571436627</v>
      </c>
    </row>
    <row r="36" s="29" customFormat="true" ht="24.75" hidden="true" customHeight="true" outlineLevel="0" collapsed="false">
      <c r="A36" s="72" t="n">
        <v>43655</v>
      </c>
      <c r="B36" s="19"/>
      <c r="C36" s="20" t="s">
        <v>45</v>
      </c>
      <c r="D36" s="20" t="s">
        <v>46</v>
      </c>
      <c r="E36" s="20" t="s">
        <v>47</v>
      </c>
      <c r="F36" s="21" t="n">
        <v>213036</v>
      </c>
      <c r="G36" s="22" t="s">
        <v>719</v>
      </c>
      <c r="H36" s="73"/>
      <c r="I36" s="73"/>
      <c r="J36" s="73" t="n">
        <v>136</v>
      </c>
      <c r="K36" s="73"/>
      <c r="L36" s="24"/>
      <c r="M36" s="25" t="n">
        <f aca="false">SUM(H36:J36,K36/1.12)</f>
        <v>136</v>
      </c>
      <c r="N36" s="25" t="n">
        <f aca="false">K36/1.12*0.12</f>
        <v>0</v>
      </c>
      <c r="O36" s="25" t="n">
        <f aca="false">-SUM(I36:J36,K36/1.12)*L36</f>
        <v>-0</v>
      </c>
      <c r="P36" s="25" t="n">
        <v>136</v>
      </c>
      <c r="Q36" s="26"/>
      <c r="R36" s="26"/>
      <c r="S36" s="27"/>
      <c r="T36" s="27"/>
      <c r="U36" s="27"/>
      <c r="V36" s="27"/>
      <c r="W36" s="27"/>
      <c r="X36" s="26"/>
      <c r="Y36" s="26"/>
      <c r="Z36" s="26"/>
      <c r="AA36" s="26"/>
      <c r="AB36" s="27"/>
      <c r="AC36" s="27"/>
      <c r="AD36" s="26"/>
      <c r="AE36" s="26"/>
      <c r="AF36" s="25" t="n">
        <f aca="false">-SUM(N36:AE36)</f>
        <v>-136</v>
      </c>
      <c r="AG36" s="28" t="n">
        <f aca="false">SUM(H36:K36)+AF36+O36</f>
        <v>0</v>
      </c>
    </row>
    <row r="37" s="29" customFormat="true" ht="24.75" hidden="true" customHeight="true" outlineLevel="0" collapsed="false">
      <c r="A37" s="72" t="n">
        <v>43655</v>
      </c>
      <c r="B37" s="19"/>
      <c r="C37" s="20" t="s">
        <v>348</v>
      </c>
      <c r="D37" s="20"/>
      <c r="E37" s="20"/>
      <c r="F37" s="21"/>
      <c r="G37" s="22" t="s">
        <v>720</v>
      </c>
      <c r="H37" s="73" t="n">
        <v>537</v>
      </c>
      <c r="I37" s="73"/>
      <c r="J37" s="73"/>
      <c r="K37" s="73"/>
      <c r="L37" s="24"/>
      <c r="M37" s="25" t="n">
        <f aca="false">SUM(H37:J37,K37/1.12)</f>
        <v>537</v>
      </c>
      <c r="N37" s="25" t="n">
        <f aca="false">K37/1.12*0.12</f>
        <v>0</v>
      </c>
      <c r="O37" s="25" t="n">
        <f aca="false">-SUM(I37:J37,K37/1.12)*L37</f>
        <v>-0</v>
      </c>
      <c r="P37" s="25"/>
      <c r="Q37" s="26"/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 t="n">
        <v>537</v>
      </c>
      <c r="AC37" s="27"/>
      <c r="AD37" s="26"/>
      <c r="AE37" s="26"/>
      <c r="AF37" s="25" t="n">
        <f aca="false">-SUM(N37:AE37)</f>
        <v>-537</v>
      </c>
      <c r="AG37" s="28" t="n">
        <f aca="false">SUM(H37:K37)+AF37+O37</f>
        <v>0</v>
      </c>
    </row>
    <row r="38" s="29" customFormat="true" ht="24.75" hidden="true" customHeight="true" outlineLevel="0" collapsed="false">
      <c r="A38" s="72" t="n">
        <v>43655</v>
      </c>
      <c r="B38" s="19"/>
      <c r="C38" s="20" t="s">
        <v>41</v>
      </c>
      <c r="D38" s="20" t="s">
        <v>42</v>
      </c>
      <c r="E38" s="20" t="s">
        <v>43</v>
      </c>
      <c r="F38" s="21" t="n">
        <v>152958</v>
      </c>
      <c r="G38" s="22" t="s">
        <v>44</v>
      </c>
      <c r="H38" s="73"/>
      <c r="I38" s="73"/>
      <c r="J38" s="73"/>
      <c r="K38" s="73" t="n">
        <v>180</v>
      </c>
      <c r="L38" s="24"/>
      <c r="M38" s="25" t="n">
        <f aca="false">SUM(H38:J38,K38/1.12)</f>
        <v>160.714285714286</v>
      </c>
      <c r="N38" s="25" t="n">
        <f aca="false">K38/1.12*0.12</f>
        <v>19.2857142857143</v>
      </c>
      <c r="O38" s="25" t="n">
        <f aca="false">-SUM(I38:J38,K38/1.12)*L38</f>
        <v>-0</v>
      </c>
      <c r="P38" s="25"/>
      <c r="Q38" s="26" t="n">
        <v>160.71</v>
      </c>
      <c r="R38" s="26"/>
      <c r="S38" s="27"/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 t="n">
        <f aca="false">-SUM(N38:AE38)</f>
        <v>-179.995714285714</v>
      </c>
      <c r="AG38" s="28" t="n">
        <f aca="false">SUM(H38:K38)+AF38+O38</f>
        <v>0.00428571428571445</v>
      </c>
    </row>
    <row r="39" s="29" customFormat="true" ht="24.75" hidden="true" customHeight="true" outlineLevel="0" collapsed="false">
      <c r="A39" s="72" t="n">
        <v>43656</v>
      </c>
      <c r="B39" s="19"/>
      <c r="C39" s="20" t="s">
        <v>41</v>
      </c>
      <c r="D39" s="20" t="s">
        <v>42</v>
      </c>
      <c r="E39" s="20" t="s">
        <v>43</v>
      </c>
      <c r="F39" s="21" t="n">
        <v>152982</v>
      </c>
      <c r="G39" s="22" t="s">
        <v>44</v>
      </c>
      <c r="H39" s="73"/>
      <c r="I39" s="73"/>
      <c r="J39" s="73"/>
      <c r="K39" s="73" t="n">
        <v>180</v>
      </c>
      <c r="L39" s="24"/>
      <c r="M39" s="25" t="n">
        <f aca="false">SUM(H39:J39,K39/1.12)</f>
        <v>160.714285714286</v>
      </c>
      <c r="N39" s="25" t="n">
        <f aca="false">K39/1.12*0.12</f>
        <v>19.2857142857143</v>
      </c>
      <c r="O39" s="25" t="n">
        <f aca="false">-SUM(I39:J39,K39/1.12)*L39</f>
        <v>-0</v>
      </c>
      <c r="P39" s="25"/>
      <c r="Q39" s="26" t="n">
        <v>160.71</v>
      </c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 t="n">
        <f aca="false">-SUM(N39:AE39)</f>
        <v>-179.995714285714</v>
      </c>
      <c r="AG39" s="28" t="n">
        <f aca="false">SUM(H39:K39)+AF39+O39</f>
        <v>0.00428571428571445</v>
      </c>
    </row>
    <row r="40" s="29" customFormat="true" ht="23.25" hidden="true" customHeight="true" outlineLevel="0" collapsed="false">
      <c r="A40" s="72" t="n">
        <v>43656</v>
      </c>
      <c r="B40" s="19"/>
      <c r="C40" s="20" t="s">
        <v>58</v>
      </c>
      <c r="D40" s="20"/>
      <c r="E40" s="20"/>
      <c r="F40" s="21"/>
      <c r="G40" s="22" t="s">
        <v>721</v>
      </c>
      <c r="H40" s="73" t="n">
        <v>50</v>
      </c>
      <c r="I40" s="73"/>
      <c r="J40" s="73"/>
      <c r="K40" s="73"/>
      <c r="L40" s="24"/>
      <c r="M40" s="25" t="n">
        <f aca="false">SUM(H40:J40,K40/1.12)</f>
        <v>50</v>
      </c>
      <c r="N40" s="25" t="n">
        <f aca="false">K40/1.12*0.12</f>
        <v>0</v>
      </c>
      <c r="O40" s="25" t="n">
        <f aca="false">-SUM(I40:J40,K40/1.12)*L40</f>
        <v>-0</v>
      </c>
      <c r="P40" s="25"/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 t="n">
        <v>50</v>
      </c>
      <c r="AB40" s="27"/>
      <c r="AC40" s="27"/>
      <c r="AD40" s="26"/>
      <c r="AE40" s="26"/>
      <c r="AF40" s="25" t="n">
        <f aca="false">-SUM(N40:AE40)</f>
        <v>-50</v>
      </c>
      <c r="AG40" s="28" t="n">
        <f aca="false">SUM(H40:K40)+AF40+O40</f>
        <v>0</v>
      </c>
    </row>
    <row r="41" s="29" customFormat="true" ht="23.25" hidden="true" customHeight="true" outlineLevel="0" collapsed="false">
      <c r="A41" s="72" t="n">
        <v>43656</v>
      </c>
      <c r="B41" s="19"/>
      <c r="C41" s="20" t="s">
        <v>37</v>
      </c>
      <c r="D41" s="20" t="s">
        <v>38</v>
      </c>
      <c r="E41" s="20" t="s">
        <v>39</v>
      </c>
      <c r="F41" s="21" t="n">
        <v>36328</v>
      </c>
      <c r="G41" s="22" t="s">
        <v>417</v>
      </c>
      <c r="H41" s="73"/>
      <c r="I41" s="73"/>
      <c r="J41" s="73"/>
      <c r="K41" s="73" t="n">
        <v>207</v>
      </c>
      <c r="L41" s="24"/>
      <c r="M41" s="25" t="n">
        <f aca="false">SUM(H41:J41,K41/1.12)</f>
        <v>184.821428571429</v>
      </c>
      <c r="N41" s="25" t="n">
        <f aca="false">K41/1.12*0.12</f>
        <v>22.1785714285714</v>
      </c>
      <c r="O41" s="25" t="n">
        <f aca="false">-SUM(I41:J41,K41/1.12)*L41</f>
        <v>-0</v>
      </c>
      <c r="P41" s="25"/>
      <c r="Q41" s="26" t="n">
        <v>184.82</v>
      </c>
      <c r="R41" s="26"/>
      <c r="S41" s="27"/>
      <c r="T41" s="27"/>
      <c r="U41" s="27"/>
      <c r="V41" s="27"/>
      <c r="W41" s="27"/>
      <c r="X41" s="26"/>
      <c r="Y41" s="26"/>
      <c r="Z41" s="26"/>
      <c r="AA41" s="26"/>
      <c r="AB41" s="27"/>
      <c r="AC41" s="27"/>
      <c r="AD41" s="26"/>
      <c r="AE41" s="26"/>
      <c r="AF41" s="25" t="n">
        <f aca="false">-SUM(N41:AE41)</f>
        <v>-206.998571428571</v>
      </c>
      <c r="AG41" s="28" t="n">
        <f aca="false">SUM(H41:K41)+AF41+O41</f>
        <v>0.00142857142859043</v>
      </c>
    </row>
    <row r="42" s="29" customFormat="true" ht="23.25" hidden="true" customHeight="true" outlineLevel="0" collapsed="false">
      <c r="A42" s="72" t="n">
        <v>43656</v>
      </c>
      <c r="B42" s="19"/>
      <c r="C42" s="20" t="s">
        <v>37</v>
      </c>
      <c r="D42" s="20" t="s">
        <v>38</v>
      </c>
      <c r="E42" s="20" t="s">
        <v>39</v>
      </c>
      <c r="F42" s="21" t="n">
        <v>36330</v>
      </c>
      <c r="G42" s="22" t="s">
        <v>722</v>
      </c>
      <c r="H42" s="73"/>
      <c r="I42" s="73"/>
      <c r="J42" s="73"/>
      <c r="K42" s="73" t="n">
        <v>443.5</v>
      </c>
      <c r="L42" s="24"/>
      <c r="M42" s="25" t="n">
        <f aca="false">SUM(H42:J42,K42/1.12)</f>
        <v>395.982142857143</v>
      </c>
      <c r="N42" s="25" t="n">
        <f aca="false">K42/1.12*0.12</f>
        <v>47.5178571428571</v>
      </c>
      <c r="O42" s="25" t="n">
        <f aca="false">-SUM(I42:J42,K42/1.12)*L42</f>
        <v>-0</v>
      </c>
      <c r="P42" s="25" t="n">
        <v>395.98</v>
      </c>
      <c r="Q42" s="26"/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 t="n">
        <f aca="false">-SUM(N42:AE42)</f>
        <v>-443.497857142857</v>
      </c>
      <c r="AG42" s="28" t="n">
        <f aca="false">SUM(H42:K42)+AF42+O42</f>
        <v>0.00214285714287143</v>
      </c>
    </row>
    <row r="43" s="29" customFormat="true" ht="24.75" hidden="true" customHeight="true" outlineLevel="0" collapsed="false">
      <c r="A43" s="72" t="n">
        <v>43656</v>
      </c>
      <c r="B43" s="19"/>
      <c r="C43" s="20" t="s">
        <v>348</v>
      </c>
      <c r="D43" s="20"/>
      <c r="E43" s="20"/>
      <c r="F43" s="21"/>
      <c r="G43" s="22" t="s">
        <v>723</v>
      </c>
      <c r="H43" s="73" t="n">
        <v>537</v>
      </c>
      <c r="I43" s="73"/>
      <c r="J43" s="73"/>
      <c r="K43" s="73"/>
      <c r="L43" s="24"/>
      <c r="M43" s="25" t="n">
        <f aca="false">SUM(H43:J43,K43/1.12)</f>
        <v>537</v>
      </c>
      <c r="N43" s="25" t="n">
        <f aca="false">K43/1.12*0.12</f>
        <v>0</v>
      </c>
      <c r="O43" s="25" t="n">
        <f aca="false">-SUM(I43:J43,K43/1.12)*L43</f>
        <v>-0</v>
      </c>
      <c r="P43" s="25"/>
      <c r="Q43" s="26"/>
      <c r="R43" s="26"/>
      <c r="S43" s="27"/>
      <c r="T43" s="27"/>
      <c r="U43" s="27"/>
      <c r="V43" s="27"/>
      <c r="W43" s="27"/>
      <c r="X43" s="26"/>
      <c r="Y43" s="26"/>
      <c r="Z43" s="26"/>
      <c r="AA43" s="26"/>
      <c r="AB43" s="27" t="n">
        <v>537</v>
      </c>
      <c r="AC43" s="27"/>
      <c r="AD43" s="26"/>
      <c r="AE43" s="26"/>
      <c r="AF43" s="25" t="n">
        <f aca="false">-SUM(N43:AE43)</f>
        <v>-537</v>
      </c>
      <c r="AG43" s="28" t="n">
        <f aca="false">SUM(H43:K43)+AF43+O43</f>
        <v>0</v>
      </c>
    </row>
    <row r="44" s="29" customFormat="true" ht="23.25" hidden="true" customHeight="true" outlineLevel="0" collapsed="false">
      <c r="A44" s="72" t="n">
        <v>43656</v>
      </c>
      <c r="B44" s="19"/>
      <c r="C44" s="20" t="s">
        <v>185</v>
      </c>
      <c r="D44" s="20" t="s">
        <v>106</v>
      </c>
      <c r="E44" s="20" t="s">
        <v>47</v>
      </c>
      <c r="F44" s="21" t="n">
        <v>757961</v>
      </c>
      <c r="G44" s="22" t="s">
        <v>724</v>
      </c>
      <c r="H44" s="73"/>
      <c r="I44" s="73"/>
      <c r="J44" s="73"/>
      <c r="K44" s="73" t="n">
        <f aca="false">16.5+38.5+4</f>
        <v>59</v>
      </c>
      <c r="L44" s="24"/>
      <c r="M44" s="25" t="n">
        <f aca="false">SUM(H44:J44,K44/1.12)</f>
        <v>52.6785714285714</v>
      </c>
      <c r="N44" s="25" t="n">
        <f aca="false">K44/1.12*0.12</f>
        <v>6.32142857142857</v>
      </c>
      <c r="O44" s="25" t="n">
        <f aca="false">-SUM(I44:J44,K44/1.12)*L44</f>
        <v>-0</v>
      </c>
      <c r="P44" s="25"/>
      <c r="Q44" s="26"/>
      <c r="R44" s="26"/>
      <c r="S44" s="27"/>
      <c r="T44" s="27"/>
      <c r="U44" s="27"/>
      <c r="V44" s="27"/>
      <c r="W44" s="27"/>
      <c r="X44" s="26"/>
      <c r="Y44" s="26"/>
      <c r="Z44" s="26" t="n">
        <v>52.68</v>
      </c>
      <c r="AA44" s="26"/>
      <c r="AB44" s="27"/>
      <c r="AC44" s="27"/>
      <c r="AD44" s="26"/>
      <c r="AE44" s="26"/>
      <c r="AF44" s="25" t="n">
        <f aca="false">-SUM(N44:AE44)</f>
        <v>-59.0014285714286</v>
      </c>
      <c r="AG44" s="28" t="n">
        <f aca="false">SUM(H44:K44)+AF44+O44</f>
        <v>-0.00142857142856911</v>
      </c>
    </row>
    <row r="45" s="41" customFormat="true" ht="23.25" hidden="true" customHeight="true" outlineLevel="0" collapsed="false">
      <c r="A45" s="74" t="n">
        <v>43656</v>
      </c>
      <c r="B45" s="31"/>
      <c r="C45" s="32" t="s">
        <v>185</v>
      </c>
      <c r="D45" s="32" t="s">
        <v>106</v>
      </c>
      <c r="E45" s="32" t="s">
        <v>47</v>
      </c>
      <c r="F45" s="33" t="n">
        <v>757961</v>
      </c>
      <c r="G45" s="34" t="s">
        <v>725</v>
      </c>
      <c r="H45" s="75"/>
      <c r="I45" s="75"/>
      <c r="J45" s="75"/>
      <c r="K45" s="75" t="n">
        <f aca="false">2.5+6.5</f>
        <v>9</v>
      </c>
      <c r="L45" s="36"/>
      <c r="M45" s="37" t="n">
        <f aca="false">SUM(H45:J45,K45/1.12)</f>
        <v>8.03571428571429</v>
      </c>
      <c r="N45" s="37" t="n">
        <f aca="false">K45/1.12*0.12</f>
        <v>0.964285714285714</v>
      </c>
      <c r="O45" s="37" t="n">
        <f aca="false">-SUM(I45:J45,K45/1.12)*L45</f>
        <v>-0</v>
      </c>
      <c r="P45" s="37"/>
      <c r="Q45" s="38"/>
      <c r="R45" s="38"/>
      <c r="S45" s="39"/>
      <c r="T45" s="39" t="n">
        <v>8.04</v>
      </c>
      <c r="U45" s="39"/>
      <c r="V45" s="39"/>
      <c r="W45" s="39"/>
      <c r="X45" s="38"/>
      <c r="Y45" s="38"/>
      <c r="Z45" s="38"/>
      <c r="AA45" s="38"/>
      <c r="AB45" s="39"/>
      <c r="AC45" s="39"/>
      <c r="AD45" s="38"/>
      <c r="AE45" s="38"/>
      <c r="AF45" s="37" t="n">
        <f aca="false">-SUM(N45:AE45)</f>
        <v>-9.00428571428571</v>
      </c>
      <c r="AG45" s="40" t="n">
        <f aca="false">SUM(H45:K45)+AF45+O45</f>
        <v>-0.00428571428571267</v>
      </c>
    </row>
    <row r="46" s="29" customFormat="true" ht="23.25" hidden="true" customHeight="true" outlineLevel="0" collapsed="false">
      <c r="A46" s="72" t="n">
        <v>43656</v>
      </c>
      <c r="B46" s="19"/>
      <c r="C46" s="20" t="s">
        <v>45</v>
      </c>
      <c r="D46" s="20" t="s">
        <v>46</v>
      </c>
      <c r="E46" s="20" t="s">
        <v>47</v>
      </c>
      <c r="F46" s="21" t="n">
        <v>154133</v>
      </c>
      <c r="G46" s="65" t="s">
        <v>726</v>
      </c>
      <c r="H46" s="73"/>
      <c r="I46" s="73"/>
      <c r="J46" s="73"/>
      <c r="K46" s="73" t="n">
        <v>791.3</v>
      </c>
      <c r="L46" s="24"/>
      <c r="M46" s="25" t="n">
        <f aca="false">SUM(H46:J46,K46/1.12)</f>
        <v>706.517857142857</v>
      </c>
      <c r="N46" s="25" t="n">
        <f aca="false">K46/1.12*0.12</f>
        <v>84.7821428571428</v>
      </c>
      <c r="O46" s="25" t="n">
        <f aca="false">-SUM(I46:J46,K46/1.12)*L46</f>
        <v>-0</v>
      </c>
      <c r="P46" s="25" t="n">
        <v>706.52</v>
      </c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 t="n">
        <f aca="false">-SUM(N46:AE46)</f>
        <v>-791.302142857143</v>
      </c>
      <c r="AG46" s="28" t="n">
        <f aca="false">SUM(H46:K46)+AF46+O46</f>
        <v>-0.00214285714287143</v>
      </c>
    </row>
    <row r="47" s="29" customFormat="true" ht="24.75" hidden="false" customHeight="true" outlineLevel="0" collapsed="false">
      <c r="A47" s="72" t="n">
        <v>43657</v>
      </c>
      <c r="B47" s="19"/>
      <c r="C47" s="20" t="s">
        <v>80</v>
      </c>
      <c r="D47" s="20" t="s">
        <v>181</v>
      </c>
      <c r="E47" s="20" t="s">
        <v>727</v>
      </c>
      <c r="F47" s="21" t="n">
        <v>1919</v>
      </c>
      <c r="G47" s="22" t="s">
        <v>311</v>
      </c>
      <c r="H47" s="73"/>
      <c r="I47" s="73"/>
      <c r="J47" s="73"/>
      <c r="K47" s="73" t="n">
        <v>4000</v>
      </c>
      <c r="L47" s="24" t="n">
        <v>0.01</v>
      </c>
      <c r="M47" s="25" t="n">
        <f aca="false">SUM(H47:J47,K47/1.12)</f>
        <v>3571.42857142857</v>
      </c>
      <c r="N47" s="25" t="n">
        <f aca="false">K47/1.12*0.12</f>
        <v>428.571428571429</v>
      </c>
      <c r="O47" s="25" t="n">
        <f aca="false">-SUM(I47:J47,K47/1.12)*L47</f>
        <v>-35.7142857142857</v>
      </c>
      <c r="P47" s="25" t="n">
        <v>3571.43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 t="n">
        <f aca="false">-SUM(N47:AE47)</f>
        <v>-3964.28714285714</v>
      </c>
      <c r="AG47" s="28" t="n">
        <f aca="false">SUM(H47:K47)+AF47+O47</f>
        <v>-0.00142857142821384</v>
      </c>
    </row>
    <row r="48" s="29" customFormat="true" ht="23.25" hidden="true" customHeight="true" outlineLevel="0" collapsed="false">
      <c r="A48" s="72" t="n">
        <v>43657</v>
      </c>
      <c r="B48" s="19"/>
      <c r="C48" s="20" t="s">
        <v>37</v>
      </c>
      <c r="D48" s="20" t="s">
        <v>38</v>
      </c>
      <c r="E48" s="20" t="s">
        <v>39</v>
      </c>
      <c r="F48" s="21" t="n">
        <v>99115</v>
      </c>
      <c r="G48" s="65" t="s">
        <v>728</v>
      </c>
      <c r="H48" s="73"/>
      <c r="I48" s="73"/>
      <c r="J48" s="73"/>
      <c r="K48" s="73" t="n">
        <v>79.53</v>
      </c>
      <c r="L48" s="24"/>
      <c r="M48" s="25" t="n">
        <f aca="false">SUM(H48:J48,K48/1.12)</f>
        <v>71.0089285714286</v>
      </c>
      <c r="N48" s="25" t="n">
        <f aca="false">K48/1.12*0.12</f>
        <v>8.52107142857143</v>
      </c>
      <c r="O48" s="25" t="n">
        <f aca="false">-SUM(I48:J48,K48/1.12)*L48</f>
        <v>-0</v>
      </c>
      <c r="P48" s="25" t="n">
        <v>71.01</v>
      </c>
      <c r="Q48" s="26"/>
      <c r="R48" s="26"/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 t="n">
        <f aca="false">-SUM(N48:AE48)</f>
        <v>-79.5310714285714</v>
      </c>
      <c r="AG48" s="28" t="n">
        <f aca="false">SUM(H48:K48)+AF48+O48</f>
        <v>-0.00107142857143572</v>
      </c>
    </row>
    <row r="49" s="29" customFormat="true" ht="24.75" hidden="true" customHeight="true" outlineLevel="0" collapsed="false">
      <c r="A49" s="72" t="n">
        <v>43657</v>
      </c>
      <c r="B49" s="19"/>
      <c r="C49" s="20" t="s">
        <v>41</v>
      </c>
      <c r="D49" s="20" t="s">
        <v>42</v>
      </c>
      <c r="E49" s="20" t="s">
        <v>43</v>
      </c>
      <c r="F49" s="21" t="n">
        <v>161376</v>
      </c>
      <c r="G49" s="22" t="s">
        <v>44</v>
      </c>
      <c r="H49" s="73"/>
      <c r="I49" s="73"/>
      <c r="J49" s="73"/>
      <c r="K49" s="73" t="n">
        <v>90</v>
      </c>
      <c r="L49" s="24"/>
      <c r="M49" s="25" t="n">
        <f aca="false">SUM(H49:J49,K49/1.12)</f>
        <v>80.3571428571429</v>
      </c>
      <c r="N49" s="25" t="n">
        <f aca="false">K49/1.12*0.12</f>
        <v>9.64285714285714</v>
      </c>
      <c r="O49" s="25" t="n">
        <f aca="false">-SUM(I49:J49,K49/1.12)*L49</f>
        <v>-0</v>
      </c>
      <c r="P49" s="25"/>
      <c r="Q49" s="26" t="n">
        <v>80.36</v>
      </c>
      <c r="R49" s="26"/>
      <c r="S49" s="27"/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 t="n">
        <f aca="false">-SUM(N49:AE49)</f>
        <v>-90.0028571428571</v>
      </c>
      <c r="AG49" s="28" t="n">
        <f aca="false">SUM(H49:K49)+AF49+O49</f>
        <v>-0.00285714285713823</v>
      </c>
    </row>
    <row r="50" s="29" customFormat="true" ht="23.25" hidden="true" customHeight="true" outlineLevel="0" collapsed="false">
      <c r="A50" s="72" t="n">
        <v>43657</v>
      </c>
      <c r="B50" s="19"/>
      <c r="C50" s="20" t="s">
        <v>37</v>
      </c>
      <c r="D50" s="20" t="s">
        <v>38</v>
      </c>
      <c r="E50" s="20" t="s">
        <v>39</v>
      </c>
      <c r="F50" s="21" t="n">
        <v>36377</v>
      </c>
      <c r="G50" s="20" t="s">
        <v>729</v>
      </c>
      <c r="H50" s="73"/>
      <c r="I50" s="73"/>
      <c r="J50" s="73"/>
      <c r="K50" s="73" t="n">
        <v>400</v>
      </c>
      <c r="L50" s="24"/>
      <c r="M50" s="25" t="n">
        <f aca="false">SUM(H50:J50,K50/1.12)</f>
        <v>357.142857142857</v>
      </c>
      <c r="N50" s="25" t="n">
        <f aca="false">K50/1.12*0.12</f>
        <v>42.8571428571429</v>
      </c>
      <c r="O50" s="25" t="n">
        <f aca="false">-SUM(I50:J50,K50/1.12)*L50</f>
        <v>-0</v>
      </c>
      <c r="P50" s="25" t="n">
        <v>357.14</v>
      </c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/>
      <c r="AC50" s="27"/>
      <c r="AD50" s="26"/>
      <c r="AE50" s="26"/>
      <c r="AF50" s="25" t="n">
        <f aca="false">-SUM(N50:AE50)</f>
        <v>-399.997142857143</v>
      </c>
      <c r="AG50" s="28" t="n">
        <f aca="false">SUM(H50:K50)+AF50+O50</f>
        <v>0.00285714285718086</v>
      </c>
    </row>
    <row r="51" s="29" customFormat="true" ht="23.25" hidden="true" customHeight="true" outlineLevel="0" collapsed="false">
      <c r="A51" s="72" t="n">
        <v>43657</v>
      </c>
      <c r="B51" s="19"/>
      <c r="C51" s="20" t="s">
        <v>37</v>
      </c>
      <c r="D51" s="20" t="s">
        <v>38</v>
      </c>
      <c r="E51" s="20" t="s">
        <v>39</v>
      </c>
      <c r="F51" s="21" t="n">
        <v>36383</v>
      </c>
      <c r="G51" s="44" t="s">
        <v>466</v>
      </c>
      <c r="H51" s="73"/>
      <c r="I51" s="73"/>
      <c r="J51" s="73"/>
      <c r="K51" s="73" t="n">
        <v>598</v>
      </c>
      <c r="L51" s="24"/>
      <c r="M51" s="25" t="n">
        <f aca="false">SUM(H51:J51,K51/1.12)</f>
        <v>533.928571428571</v>
      </c>
      <c r="N51" s="25" t="n">
        <f aca="false">K51/1.12*0.12</f>
        <v>64.0714285714286</v>
      </c>
      <c r="O51" s="25" t="n">
        <f aca="false">-SUM(I51:J51,K51/1.12)*L51</f>
        <v>-0</v>
      </c>
      <c r="P51" s="25"/>
      <c r="Q51" s="26" t="n">
        <v>533.93</v>
      </c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 t="n">
        <f aca="false">-SUM(N51:AE51)</f>
        <v>-598.001428571429</v>
      </c>
      <c r="AG51" s="28" t="n">
        <f aca="false">SUM(H51:K51)+AF51+O51</f>
        <v>-0.00142857142850517</v>
      </c>
    </row>
    <row r="52" s="29" customFormat="true" ht="24.75" hidden="true" customHeight="true" outlineLevel="0" collapsed="false">
      <c r="A52" s="72" t="n">
        <v>43657</v>
      </c>
      <c r="B52" s="19"/>
      <c r="C52" s="20" t="s">
        <v>157</v>
      </c>
      <c r="D52" s="20"/>
      <c r="E52" s="20"/>
      <c r="F52" s="21"/>
      <c r="G52" s="22" t="s">
        <v>730</v>
      </c>
      <c r="H52" s="73" t="n">
        <v>140</v>
      </c>
      <c r="I52" s="73"/>
      <c r="J52" s="73"/>
      <c r="K52" s="73"/>
      <c r="L52" s="24"/>
      <c r="M52" s="25" t="n">
        <f aca="false">SUM(H52:J52,K52/1.12)</f>
        <v>140</v>
      </c>
      <c r="N52" s="25" t="n">
        <f aca="false">K52/1.12*0.12</f>
        <v>0</v>
      </c>
      <c r="O52" s="25" t="n">
        <f aca="false">-SUM(I52:J52,K52/1.12)*L52</f>
        <v>-0</v>
      </c>
      <c r="P52" s="25"/>
      <c r="Q52" s="26"/>
      <c r="R52" s="26"/>
      <c r="S52" s="27"/>
      <c r="T52" s="27"/>
      <c r="U52" s="27"/>
      <c r="V52" s="27"/>
      <c r="W52" s="27"/>
      <c r="X52" s="26"/>
      <c r="Y52" s="26"/>
      <c r="Z52" s="26"/>
      <c r="AA52" s="26" t="n">
        <v>140</v>
      </c>
      <c r="AB52" s="27"/>
      <c r="AC52" s="27"/>
      <c r="AD52" s="26"/>
      <c r="AE52" s="26"/>
      <c r="AF52" s="25" t="n">
        <f aca="false">-SUM(N52:AE52)</f>
        <v>-140</v>
      </c>
      <c r="AG52" s="28" t="n">
        <f aca="false">SUM(H52:K52)+AF52+O52</f>
        <v>0</v>
      </c>
    </row>
    <row r="53" s="29" customFormat="true" ht="24.75" hidden="true" customHeight="true" outlineLevel="0" collapsed="false">
      <c r="A53" s="72" t="n">
        <v>43658</v>
      </c>
      <c r="B53" s="19"/>
      <c r="C53" s="20" t="s">
        <v>62</v>
      </c>
      <c r="D53" s="20"/>
      <c r="E53" s="20"/>
      <c r="F53" s="21"/>
      <c r="G53" s="22" t="s">
        <v>731</v>
      </c>
      <c r="H53" s="73" t="n">
        <v>40</v>
      </c>
      <c r="I53" s="73"/>
      <c r="J53" s="73"/>
      <c r="K53" s="73"/>
      <c r="L53" s="24"/>
      <c r="M53" s="25" t="n">
        <f aca="false">SUM(H53:J53,K53/1.12)</f>
        <v>40</v>
      </c>
      <c r="N53" s="25" t="n">
        <f aca="false">K53/1.12*0.12</f>
        <v>0</v>
      </c>
      <c r="O53" s="25" t="n">
        <f aca="false">-SUM(I53:J53,K53/1.12)*L53</f>
        <v>-0</v>
      </c>
      <c r="P53" s="25"/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 t="n">
        <v>40</v>
      </c>
      <c r="AB53" s="27"/>
      <c r="AC53" s="27"/>
      <c r="AD53" s="26"/>
      <c r="AE53" s="26"/>
      <c r="AF53" s="25" t="n">
        <f aca="false">-SUM(N53:AE53)</f>
        <v>-40</v>
      </c>
      <c r="AG53" s="28" t="n">
        <f aca="false">SUM(H53:K53)+AF53+O53</f>
        <v>0</v>
      </c>
    </row>
    <row r="54" s="29" customFormat="true" ht="24.75" hidden="true" customHeight="true" outlineLevel="0" collapsed="false">
      <c r="A54" s="72" t="n">
        <v>43658</v>
      </c>
      <c r="B54" s="19"/>
      <c r="C54" s="20" t="s">
        <v>54</v>
      </c>
      <c r="D54" s="20" t="s">
        <v>55</v>
      </c>
      <c r="E54" s="20" t="s">
        <v>56</v>
      </c>
      <c r="F54" s="21" t="n">
        <v>3262</v>
      </c>
      <c r="G54" s="22" t="s">
        <v>732</v>
      </c>
      <c r="H54" s="73"/>
      <c r="I54" s="73"/>
      <c r="J54" s="73" t="n">
        <v>1085</v>
      </c>
      <c r="K54" s="73"/>
      <c r="L54" s="24"/>
      <c r="M54" s="25" t="n">
        <f aca="false">SUM(H54:J54,K54/1.12)</f>
        <v>1085</v>
      </c>
      <c r="N54" s="25" t="n">
        <f aca="false">K54/1.12*0.12</f>
        <v>0</v>
      </c>
      <c r="O54" s="25" t="n">
        <f aca="false">-SUM(I54:J54,K54/1.12)*L54</f>
        <v>-0</v>
      </c>
      <c r="P54" s="25" t="n">
        <v>1085</v>
      </c>
      <c r="Q54" s="26"/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 t="n">
        <f aca="false">-SUM(N54:AE54)</f>
        <v>-1085</v>
      </c>
      <c r="AG54" s="28" t="n">
        <f aca="false">SUM(H54:K54)+AF54+O54</f>
        <v>0</v>
      </c>
    </row>
    <row r="55" s="29" customFormat="true" ht="24.75" hidden="true" customHeight="true" outlineLevel="0" collapsed="false">
      <c r="A55" s="72" t="n">
        <v>43658</v>
      </c>
      <c r="B55" s="19"/>
      <c r="C55" s="20" t="s">
        <v>41</v>
      </c>
      <c r="D55" s="20" t="s">
        <v>42</v>
      </c>
      <c r="E55" s="20" t="s">
        <v>43</v>
      </c>
      <c r="F55" s="21" t="n">
        <v>153071</v>
      </c>
      <c r="G55" s="22" t="s">
        <v>44</v>
      </c>
      <c r="H55" s="73"/>
      <c r="I55" s="73"/>
      <c r="J55" s="73"/>
      <c r="K55" s="73" t="n">
        <v>180</v>
      </c>
      <c r="L55" s="24"/>
      <c r="M55" s="25" t="n">
        <f aca="false">SUM(H55:J55,K55/1.12)</f>
        <v>160.714285714286</v>
      </c>
      <c r="N55" s="25" t="n">
        <f aca="false">K55/1.12*0.12</f>
        <v>19.2857142857143</v>
      </c>
      <c r="O55" s="25" t="n">
        <f aca="false">-SUM(I55:J55,K55/1.12)*L55</f>
        <v>-0</v>
      </c>
      <c r="P55" s="25"/>
      <c r="Q55" s="26" t="n">
        <v>160.71</v>
      </c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 t="n">
        <f aca="false">-SUM(N55:AE55)</f>
        <v>-179.995714285714</v>
      </c>
      <c r="AG55" s="28" t="n">
        <f aca="false">SUM(H55:K55)+AF55+O55</f>
        <v>0.00428571428571445</v>
      </c>
    </row>
    <row r="56" s="29" customFormat="true" ht="24.75" hidden="true" customHeight="true" outlineLevel="0" collapsed="false">
      <c r="A56" s="72" t="n">
        <v>43658</v>
      </c>
      <c r="B56" s="19"/>
      <c r="C56" s="20" t="s">
        <v>58</v>
      </c>
      <c r="D56" s="20"/>
      <c r="E56" s="20"/>
      <c r="F56" s="21"/>
      <c r="G56" s="22" t="s">
        <v>733</v>
      </c>
      <c r="H56" s="73" t="n">
        <v>100</v>
      </c>
      <c r="I56" s="73"/>
      <c r="J56" s="73"/>
      <c r="K56" s="73"/>
      <c r="L56" s="24"/>
      <c r="M56" s="25" t="n">
        <f aca="false">SUM(H56:J56,K56/1.12)</f>
        <v>100</v>
      </c>
      <c r="N56" s="25" t="n">
        <f aca="false">K56/1.12*0.12</f>
        <v>0</v>
      </c>
      <c r="O56" s="25" t="n">
        <f aca="false">-SUM(I56:J56,K56/1.12)*L56</f>
        <v>-0</v>
      </c>
      <c r="P56" s="25"/>
      <c r="Q56" s="26"/>
      <c r="R56" s="26"/>
      <c r="S56" s="27"/>
      <c r="T56" s="27"/>
      <c r="U56" s="27"/>
      <c r="V56" s="27"/>
      <c r="W56" s="27"/>
      <c r="X56" s="26"/>
      <c r="Y56" s="26"/>
      <c r="Z56" s="26"/>
      <c r="AA56" s="26" t="n">
        <v>100</v>
      </c>
      <c r="AB56" s="27"/>
      <c r="AC56" s="27"/>
      <c r="AD56" s="26"/>
      <c r="AE56" s="26"/>
      <c r="AF56" s="25" t="n">
        <f aca="false">-SUM(N56:AE56)</f>
        <v>-100</v>
      </c>
      <c r="AG56" s="28" t="n">
        <f aca="false">SUM(H56:K56)+AF56+O56</f>
        <v>0</v>
      </c>
    </row>
    <row r="57" s="29" customFormat="true" ht="24.75" hidden="true" customHeight="true" outlineLevel="0" collapsed="false">
      <c r="A57" s="72" t="n">
        <v>43658</v>
      </c>
      <c r="B57" s="19"/>
      <c r="C57" s="20" t="s">
        <v>37</v>
      </c>
      <c r="D57" s="20" t="s">
        <v>38</v>
      </c>
      <c r="E57" s="20" t="s">
        <v>39</v>
      </c>
      <c r="F57" s="21" t="n">
        <v>36393</v>
      </c>
      <c r="G57" s="22" t="s">
        <v>734</v>
      </c>
      <c r="H57" s="73"/>
      <c r="I57" s="73"/>
      <c r="J57" s="73"/>
      <c r="K57" s="73" t="n">
        <v>118.5</v>
      </c>
      <c r="L57" s="24"/>
      <c r="M57" s="25" t="n">
        <f aca="false">SUM(H57:J57,K57/1.12)</f>
        <v>105.803571428571</v>
      </c>
      <c r="N57" s="25" t="n">
        <f aca="false">K57/1.12*0.12</f>
        <v>12.6964285714286</v>
      </c>
      <c r="O57" s="25" t="n">
        <f aca="false">-SUM(I57:J57,K57/1.12)*L57</f>
        <v>-0</v>
      </c>
      <c r="P57" s="25" t="n">
        <v>105.8</v>
      </c>
      <c r="Q57" s="26"/>
      <c r="R57" s="26"/>
      <c r="S57" s="27"/>
      <c r="T57" s="27"/>
      <c r="U57" s="27"/>
      <c r="V57" s="27"/>
      <c r="W57" s="27"/>
      <c r="X57" s="26"/>
      <c r="Y57" s="26"/>
      <c r="Z57" s="26"/>
      <c r="AA57" s="26"/>
      <c r="AB57" s="27"/>
      <c r="AC57" s="27"/>
      <c r="AD57" s="26"/>
      <c r="AE57" s="26"/>
      <c r="AF57" s="25" t="n">
        <f aca="false">-SUM(N57:AE57)</f>
        <v>-118.496428571429</v>
      </c>
      <c r="AG57" s="28" t="n">
        <f aca="false">SUM(H57:K57)+AF57+O57</f>
        <v>0.00357142857143344</v>
      </c>
    </row>
    <row r="58" s="29" customFormat="true" ht="24.75" hidden="true" customHeight="true" outlineLevel="0" collapsed="false">
      <c r="A58" s="72" t="n">
        <v>43658</v>
      </c>
      <c r="B58" s="19"/>
      <c r="C58" s="20" t="s">
        <v>735</v>
      </c>
      <c r="D58" s="20"/>
      <c r="E58" s="20"/>
      <c r="F58" s="21"/>
      <c r="G58" s="22" t="s">
        <v>736</v>
      </c>
      <c r="H58" s="73" t="n">
        <v>11.3</v>
      </c>
      <c r="I58" s="73"/>
      <c r="J58" s="73"/>
      <c r="K58" s="73"/>
      <c r="L58" s="24"/>
      <c r="M58" s="25" t="n">
        <f aca="false">SUM(H58:J58,K58/1.12)</f>
        <v>11.3</v>
      </c>
      <c r="N58" s="25" t="n">
        <f aca="false">K58/1.12*0.12</f>
        <v>0</v>
      </c>
      <c r="O58" s="25" t="n">
        <f aca="false">-SUM(I58:J58,K58/1.12)*L58</f>
        <v>-0</v>
      </c>
      <c r="P58" s="25"/>
      <c r="Q58" s="26"/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 t="n">
        <v>11.3</v>
      </c>
      <c r="AE58" s="26"/>
      <c r="AF58" s="25" t="n">
        <f aca="false">-SUM(N58:AE58)</f>
        <v>-11.3</v>
      </c>
      <c r="AG58" s="28" t="n">
        <f aca="false">SUM(H58:K58)+AF58+O58</f>
        <v>0</v>
      </c>
    </row>
    <row r="59" s="29" customFormat="true" ht="23.25" hidden="true" customHeight="true" outlineLevel="0" collapsed="false">
      <c r="A59" s="72" t="n">
        <v>43658</v>
      </c>
      <c r="B59" s="19"/>
      <c r="C59" s="20" t="s">
        <v>45</v>
      </c>
      <c r="D59" s="20" t="s">
        <v>46</v>
      </c>
      <c r="E59" s="20" t="s">
        <v>47</v>
      </c>
      <c r="F59" s="21" t="n">
        <v>179321</v>
      </c>
      <c r="G59" s="22" t="s">
        <v>737</v>
      </c>
      <c r="H59" s="73"/>
      <c r="I59" s="73"/>
      <c r="J59" s="73"/>
      <c r="K59" s="73" t="n">
        <v>3563.9</v>
      </c>
      <c r="L59" s="24"/>
      <c r="M59" s="25" t="n">
        <f aca="false">SUM(H59:J59,K59/1.12)</f>
        <v>3182.05357142857</v>
      </c>
      <c r="N59" s="25" t="n">
        <f aca="false">K59/1.12*0.12</f>
        <v>381.846428571429</v>
      </c>
      <c r="O59" s="25" t="n">
        <f aca="false">-SUM(I59:J59,K59/1.12)*L59</f>
        <v>-0</v>
      </c>
      <c r="P59" s="25" t="n">
        <v>3182.05</v>
      </c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/>
      <c r="AB59" s="27"/>
      <c r="AC59" s="27"/>
      <c r="AD59" s="26"/>
      <c r="AE59" s="26"/>
      <c r="AF59" s="25" t="n">
        <f aca="false">-SUM(N59:AE59)</f>
        <v>-3563.89642857143</v>
      </c>
      <c r="AG59" s="28" t="n">
        <f aca="false">SUM(H59:K59)+AF59+O59</f>
        <v>0.0035714285713766</v>
      </c>
    </row>
    <row r="60" s="29" customFormat="true" ht="24.75" hidden="true" customHeight="true" outlineLevel="0" collapsed="false">
      <c r="A60" s="72" t="n">
        <v>43658</v>
      </c>
      <c r="B60" s="19"/>
      <c r="C60" s="20" t="s">
        <v>643</v>
      </c>
      <c r="D60" s="20" t="s">
        <v>644</v>
      </c>
      <c r="E60" s="20" t="s">
        <v>738</v>
      </c>
      <c r="F60" s="21" t="n">
        <v>5690</v>
      </c>
      <c r="G60" s="22" t="s">
        <v>646</v>
      </c>
      <c r="H60" s="73"/>
      <c r="I60" s="73"/>
      <c r="J60" s="73"/>
      <c r="K60" s="73" t="n">
        <v>2600</v>
      </c>
      <c r="L60" s="24"/>
      <c r="M60" s="25" t="n">
        <f aca="false">SUM(H60:J60,K60/1.12)</f>
        <v>2321.42857142857</v>
      </c>
      <c r="N60" s="25" t="n">
        <f aca="false">K60/1.12*0.12</f>
        <v>278.571428571429</v>
      </c>
      <c r="O60" s="25" t="n">
        <f aca="false">-SUM(I60:J60,K60/1.12)*L60</f>
        <v>-0</v>
      </c>
      <c r="P60" s="25"/>
      <c r="Q60" s="26" t="n">
        <v>2321.43</v>
      </c>
      <c r="R60" s="26"/>
      <c r="S60" s="27"/>
      <c r="T60" s="27"/>
      <c r="U60" s="27"/>
      <c r="V60" s="27"/>
      <c r="W60" s="27"/>
      <c r="X60" s="26"/>
      <c r="Y60" s="26"/>
      <c r="Z60" s="26"/>
      <c r="AA60" s="26"/>
      <c r="AB60" s="27"/>
      <c r="AC60" s="27"/>
      <c r="AD60" s="26"/>
      <c r="AE60" s="26"/>
      <c r="AF60" s="25" t="n">
        <f aca="false">-SUM(N60:AE60)</f>
        <v>-2600.00142857143</v>
      </c>
      <c r="AG60" s="28" t="n">
        <f aca="false">SUM(H60:K60)+AF60+O60</f>
        <v>-0.00142857142827779</v>
      </c>
    </row>
    <row r="61" s="29" customFormat="true" ht="23.25" hidden="true" customHeight="true" outlineLevel="0" collapsed="false">
      <c r="A61" s="72" t="n">
        <v>43659</v>
      </c>
      <c r="B61" s="19"/>
      <c r="C61" s="20" t="s">
        <v>37</v>
      </c>
      <c r="D61" s="20" t="s">
        <v>38</v>
      </c>
      <c r="E61" s="20" t="s">
        <v>39</v>
      </c>
      <c r="F61" s="21" t="n">
        <v>36397</v>
      </c>
      <c r="G61" s="22" t="s">
        <v>739</v>
      </c>
      <c r="H61" s="73"/>
      <c r="I61" s="73"/>
      <c r="J61" s="73"/>
      <c r="K61" s="73" t="n">
        <v>482</v>
      </c>
      <c r="L61" s="24"/>
      <c r="M61" s="25" t="n">
        <f aca="false">SUM(H61:J61,K61/1.12)</f>
        <v>430.357142857143</v>
      </c>
      <c r="N61" s="25" t="n">
        <f aca="false">K61/1.12*0.12</f>
        <v>51.6428571428571</v>
      </c>
      <c r="O61" s="25" t="n">
        <f aca="false">-SUM(I61:J61,K61/1.12)*L61</f>
        <v>-0</v>
      </c>
      <c r="P61" s="25" t="n">
        <v>430.36</v>
      </c>
      <c r="Q61" s="26"/>
      <c r="R61" s="26"/>
      <c r="S61" s="27"/>
      <c r="T61" s="27"/>
      <c r="U61" s="27"/>
      <c r="V61" s="27"/>
      <c r="W61" s="27"/>
      <c r="X61" s="26"/>
      <c r="Y61" s="26"/>
      <c r="Z61" s="26"/>
      <c r="AA61" s="26"/>
      <c r="AB61" s="27"/>
      <c r="AC61" s="27"/>
      <c r="AD61" s="26"/>
      <c r="AE61" s="26"/>
      <c r="AF61" s="25" t="n">
        <f aca="false">-SUM(N61:AE61)</f>
        <v>-482.002857142857</v>
      </c>
      <c r="AG61" s="28" t="n">
        <f aca="false">SUM(H61:K61)+AF61+O61</f>
        <v>-0.00285714285712402</v>
      </c>
    </row>
    <row r="62" s="29" customFormat="true" ht="24.75" hidden="true" customHeight="true" outlineLevel="0" collapsed="false">
      <c r="A62" s="72" t="n">
        <v>43659</v>
      </c>
      <c r="B62" s="19"/>
      <c r="C62" s="20" t="s">
        <v>322</v>
      </c>
      <c r="D62" s="20" t="s">
        <v>323</v>
      </c>
      <c r="E62" s="20" t="s">
        <v>47</v>
      </c>
      <c r="F62" s="21" t="n">
        <v>981</v>
      </c>
      <c r="G62" s="22" t="s">
        <v>44</v>
      </c>
      <c r="H62" s="73"/>
      <c r="I62" s="73"/>
      <c r="J62" s="73"/>
      <c r="K62" s="73" t="n">
        <v>28</v>
      </c>
      <c r="L62" s="24"/>
      <c r="M62" s="25" t="n">
        <f aca="false">SUM(H62:J62,K62/1.12)</f>
        <v>25</v>
      </c>
      <c r="N62" s="25" t="n">
        <f aca="false">K62/1.12*0.12</f>
        <v>3</v>
      </c>
      <c r="O62" s="25" t="n">
        <f aca="false">-SUM(I62:J62,K62/1.12)*L62</f>
        <v>-0</v>
      </c>
      <c r="P62" s="25"/>
      <c r="Q62" s="26" t="n">
        <v>25</v>
      </c>
      <c r="R62" s="26"/>
      <c r="S62" s="27"/>
      <c r="T62" s="27"/>
      <c r="U62" s="27"/>
      <c r="V62" s="27"/>
      <c r="W62" s="27"/>
      <c r="X62" s="26"/>
      <c r="Y62" s="26"/>
      <c r="Z62" s="26"/>
      <c r="AA62" s="26"/>
      <c r="AB62" s="27"/>
      <c r="AC62" s="27"/>
      <c r="AD62" s="26"/>
      <c r="AE62" s="26"/>
      <c r="AF62" s="25" t="n">
        <f aca="false">-SUM(N62:AE62)</f>
        <v>-28</v>
      </c>
      <c r="AG62" s="28" t="n">
        <f aca="false">SUM(H62:K62)+AF62+O62</f>
        <v>0</v>
      </c>
    </row>
    <row r="63" s="29" customFormat="true" ht="24.75" hidden="true" customHeight="true" outlineLevel="0" collapsed="false">
      <c r="A63" s="72" t="n">
        <v>43661</v>
      </c>
      <c r="B63" s="19"/>
      <c r="C63" s="20" t="s">
        <v>37</v>
      </c>
      <c r="D63" s="20" t="s">
        <v>38</v>
      </c>
      <c r="E63" s="20" t="s">
        <v>39</v>
      </c>
      <c r="F63" s="21" t="n">
        <v>36421</v>
      </c>
      <c r="G63" s="22" t="s">
        <v>417</v>
      </c>
      <c r="H63" s="73"/>
      <c r="I63" s="73"/>
      <c r="J63" s="73"/>
      <c r="K63" s="73" t="n">
        <v>207</v>
      </c>
      <c r="L63" s="24"/>
      <c r="M63" s="25" t="n">
        <f aca="false">SUM(H63:J63,K63/1.12)</f>
        <v>184.821428571429</v>
      </c>
      <c r="N63" s="25" t="n">
        <f aca="false">K63/1.12*0.12</f>
        <v>22.1785714285714</v>
      </c>
      <c r="O63" s="25" t="n">
        <f aca="false">-SUM(I63:J63,K63/1.12)*L63</f>
        <v>-0</v>
      </c>
      <c r="P63" s="25"/>
      <c r="Q63" s="26" t="n">
        <v>184.82</v>
      </c>
      <c r="R63" s="26"/>
      <c r="S63" s="27"/>
      <c r="T63" s="27"/>
      <c r="U63" s="27"/>
      <c r="V63" s="27"/>
      <c r="W63" s="27"/>
      <c r="X63" s="26"/>
      <c r="Y63" s="26"/>
      <c r="Z63" s="26"/>
      <c r="AA63" s="26"/>
      <c r="AB63" s="27"/>
      <c r="AC63" s="27"/>
      <c r="AD63" s="26"/>
      <c r="AE63" s="26"/>
      <c r="AF63" s="25" t="n">
        <f aca="false">-SUM(N63:AE63)</f>
        <v>-206.998571428571</v>
      </c>
      <c r="AG63" s="28" t="n">
        <f aca="false">SUM(H63:K63)+AF63+O63</f>
        <v>0.00142857142859043</v>
      </c>
    </row>
    <row r="64" s="29" customFormat="true" ht="24.75" hidden="true" customHeight="true" outlineLevel="0" collapsed="false">
      <c r="A64" s="72" t="n">
        <v>43661</v>
      </c>
      <c r="B64" s="19"/>
      <c r="C64" s="20" t="s">
        <v>740</v>
      </c>
      <c r="D64" s="20" t="s">
        <v>741</v>
      </c>
      <c r="E64" s="20" t="s">
        <v>638</v>
      </c>
      <c r="F64" s="21" t="n">
        <v>191602</v>
      </c>
      <c r="G64" s="22" t="s">
        <v>742</v>
      </c>
      <c r="H64" s="73"/>
      <c r="I64" s="73"/>
      <c r="J64" s="73"/>
      <c r="K64" s="73" t="n">
        <v>27</v>
      </c>
      <c r="L64" s="24"/>
      <c r="M64" s="25" t="n">
        <f aca="false">SUM(H64:J64,K64/1.12)</f>
        <v>24.1071428571429</v>
      </c>
      <c r="N64" s="25" t="n">
        <f aca="false">K64/1.12*0.12</f>
        <v>2.89285714285714</v>
      </c>
      <c r="O64" s="25" t="n">
        <f aca="false">-SUM(I64:J64,K64/1.12)*L64</f>
        <v>-0</v>
      </c>
      <c r="P64" s="25"/>
      <c r="Q64" s="26"/>
      <c r="R64" s="26"/>
      <c r="S64" s="27"/>
      <c r="T64" s="27"/>
      <c r="U64" s="27"/>
      <c r="V64" s="27"/>
      <c r="W64" s="27"/>
      <c r="X64" s="26"/>
      <c r="Y64" s="26"/>
      <c r="Z64" s="26" t="n">
        <v>24.11</v>
      </c>
      <c r="AA64" s="26"/>
      <c r="AB64" s="27"/>
      <c r="AC64" s="27"/>
      <c r="AD64" s="26"/>
      <c r="AE64" s="26"/>
      <c r="AF64" s="25" t="n">
        <f aca="false">-SUM(N64:AE64)</f>
        <v>-27.0028571428571</v>
      </c>
      <c r="AG64" s="28" t="n">
        <f aca="false">SUM(H64:K64)+AF64+O64</f>
        <v>-0.00285714285714178</v>
      </c>
    </row>
    <row r="65" s="29" customFormat="true" ht="24.75" hidden="true" customHeight="true" outlineLevel="0" collapsed="false">
      <c r="A65" s="72" t="n">
        <v>43661</v>
      </c>
      <c r="B65" s="19"/>
      <c r="C65" s="20" t="s">
        <v>157</v>
      </c>
      <c r="D65" s="20"/>
      <c r="E65" s="20"/>
      <c r="F65" s="21"/>
      <c r="G65" s="22" t="s">
        <v>730</v>
      </c>
      <c r="H65" s="73" t="n">
        <v>80</v>
      </c>
      <c r="I65" s="73"/>
      <c r="J65" s="73"/>
      <c r="K65" s="73"/>
      <c r="L65" s="24"/>
      <c r="M65" s="25" t="n">
        <f aca="false">SUM(H65:J65,K65/1.12)</f>
        <v>80</v>
      </c>
      <c r="N65" s="25" t="n">
        <f aca="false">K65/1.12*0.12</f>
        <v>0</v>
      </c>
      <c r="O65" s="25" t="n">
        <f aca="false">-SUM(I65:J65,K65/1.12)*L65</f>
        <v>-0</v>
      </c>
      <c r="P65" s="25"/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 t="n">
        <v>80</v>
      </c>
      <c r="AB65" s="27"/>
      <c r="AC65" s="27"/>
      <c r="AD65" s="26"/>
      <c r="AE65" s="26"/>
      <c r="AF65" s="25" t="n">
        <f aca="false">-SUM(N65:AE65)</f>
        <v>-80</v>
      </c>
      <c r="AG65" s="28" t="n">
        <f aca="false">SUM(H65:K65)+AF65+O65</f>
        <v>0</v>
      </c>
    </row>
    <row r="66" s="29" customFormat="true" ht="23.25" hidden="true" customHeight="true" outlineLevel="0" collapsed="false">
      <c r="A66" s="72" t="n">
        <v>43661</v>
      </c>
      <c r="B66" s="19"/>
      <c r="C66" s="20" t="s">
        <v>743</v>
      </c>
      <c r="D66" s="20" t="s">
        <v>744</v>
      </c>
      <c r="E66" s="20" t="s">
        <v>47</v>
      </c>
      <c r="F66" s="21" t="n">
        <v>14788</v>
      </c>
      <c r="G66" s="22" t="s">
        <v>745</v>
      </c>
      <c r="H66" s="73"/>
      <c r="I66" s="73"/>
      <c r="J66" s="73"/>
      <c r="K66" s="73" t="n">
        <v>188</v>
      </c>
      <c r="L66" s="24"/>
      <c r="M66" s="25" t="n">
        <f aca="false">SUM(H66:J66,K66/1.12)</f>
        <v>167.857142857143</v>
      </c>
      <c r="N66" s="25" t="n">
        <f aca="false">K66/1.12*0.12</f>
        <v>20.1428571428571</v>
      </c>
      <c r="O66" s="25" t="n">
        <f aca="false">-SUM(I66:J66,K66/1.12)*L66</f>
        <v>-0</v>
      </c>
      <c r="P66" s="25"/>
      <c r="Q66" s="26"/>
      <c r="R66" s="26"/>
      <c r="S66" s="27"/>
      <c r="T66" s="27"/>
      <c r="U66" s="27"/>
      <c r="V66" s="27"/>
      <c r="W66" s="27"/>
      <c r="X66" s="26"/>
      <c r="Y66" s="26"/>
      <c r="Z66" s="26"/>
      <c r="AA66" s="26"/>
      <c r="AB66" s="27"/>
      <c r="AC66" s="27"/>
      <c r="AD66" s="26" t="n">
        <v>167.86</v>
      </c>
      <c r="AE66" s="26"/>
      <c r="AF66" s="25" t="n">
        <f aca="false">-SUM(N66:AE66)</f>
        <v>-188.002857142857</v>
      </c>
      <c r="AG66" s="28" t="n">
        <f aca="false">SUM(H66:K66)+AF66+O66</f>
        <v>-0.00285714285715244</v>
      </c>
    </row>
    <row r="67" s="29" customFormat="true" ht="23.25" hidden="true" customHeight="true" outlineLevel="0" collapsed="false">
      <c r="A67" s="72" t="n">
        <v>43661</v>
      </c>
      <c r="B67" s="19"/>
      <c r="C67" s="20" t="s">
        <v>62</v>
      </c>
      <c r="D67" s="20"/>
      <c r="E67" s="20"/>
      <c r="F67" s="21"/>
      <c r="G67" s="22" t="s">
        <v>63</v>
      </c>
      <c r="H67" s="73" t="n">
        <v>40</v>
      </c>
      <c r="I67" s="73"/>
      <c r="J67" s="73"/>
      <c r="K67" s="73"/>
      <c r="L67" s="24"/>
      <c r="M67" s="25" t="n">
        <f aca="false">SUM(H67:J67,K67/1.12)</f>
        <v>40</v>
      </c>
      <c r="N67" s="25" t="n">
        <f aca="false">K67/1.12*0.12</f>
        <v>0</v>
      </c>
      <c r="O67" s="25" t="n">
        <f aca="false">-SUM(I67:J67,K67/1.12)*L67</f>
        <v>-0</v>
      </c>
      <c r="P67" s="25"/>
      <c r="Q67" s="26"/>
      <c r="R67" s="26"/>
      <c r="S67" s="27"/>
      <c r="T67" s="27"/>
      <c r="U67" s="27"/>
      <c r="V67" s="27"/>
      <c r="W67" s="27"/>
      <c r="X67" s="26"/>
      <c r="Y67" s="26"/>
      <c r="Z67" s="26"/>
      <c r="AA67" s="26" t="n">
        <v>40</v>
      </c>
      <c r="AB67" s="27"/>
      <c r="AC67" s="27"/>
      <c r="AD67" s="26"/>
      <c r="AE67" s="26"/>
      <c r="AF67" s="25" t="n">
        <f aca="false">-SUM(N67:AE67)</f>
        <v>-40</v>
      </c>
      <c r="AG67" s="28" t="n">
        <f aca="false">SUM(H67:K67)+AF67+O67</f>
        <v>0</v>
      </c>
    </row>
    <row r="68" s="29" customFormat="true" ht="23.25" hidden="true" customHeight="true" outlineLevel="0" collapsed="false">
      <c r="A68" s="72" t="n">
        <v>43661</v>
      </c>
      <c r="B68" s="19"/>
      <c r="C68" s="20" t="s">
        <v>60</v>
      </c>
      <c r="D68" s="20"/>
      <c r="E68" s="20"/>
      <c r="F68" s="21"/>
      <c r="G68" s="22" t="s">
        <v>61</v>
      </c>
      <c r="H68" s="73"/>
      <c r="I68" s="73"/>
      <c r="J68" s="73" t="n">
        <v>1150</v>
      </c>
      <c r="K68" s="73"/>
      <c r="L68" s="24"/>
      <c r="M68" s="25" t="n">
        <f aca="false">SUM(H68:J68,K68/1.12)</f>
        <v>1150</v>
      </c>
      <c r="N68" s="25" t="n">
        <f aca="false">K68/1.12*0.12</f>
        <v>0</v>
      </c>
      <c r="O68" s="25" t="n">
        <f aca="false">-SUM(I68:J68,K68/1.12)*L68</f>
        <v>-0</v>
      </c>
      <c r="P68" s="25" t="n">
        <v>1150</v>
      </c>
      <c r="Q68" s="26"/>
      <c r="R68" s="26"/>
      <c r="S68" s="27"/>
      <c r="T68" s="27"/>
      <c r="U68" s="27"/>
      <c r="V68" s="27"/>
      <c r="W68" s="27"/>
      <c r="X68" s="26"/>
      <c r="Y68" s="26"/>
      <c r="Z68" s="26"/>
      <c r="AA68" s="26"/>
      <c r="AB68" s="27"/>
      <c r="AC68" s="27"/>
      <c r="AD68" s="26"/>
      <c r="AE68" s="26"/>
      <c r="AF68" s="25" t="n">
        <f aca="false">-SUM(N68:AE68)</f>
        <v>-1150</v>
      </c>
      <c r="AG68" s="28" t="n">
        <f aca="false">SUM(H68:K68)+AF68+O68</f>
        <v>0</v>
      </c>
    </row>
    <row r="69" s="29" customFormat="true" ht="24.75" hidden="true" customHeight="true" outlineLevel="0" collapsed="false">
      <c r="A69" s="72" t="n">
        <v>43661</v>
      </c>
      <c r="B69" s="19"/>
      <c r="C69" s="20" t="s">
        <v>41</v>
      </c>
      <c r="D69" s="20" t="s">
        <v>42</v>
      </c>
      <c r="E69" s="20" t="s">
        <v>43</v>
      </c>
      <c r="F69" s="21" t="n">
        <v>156013</v>
      </c>
      <c r="G69" s="22" t="s">
        <v>44</v>
      </c>
      <c r="H69" s="73"/>
      <c r="I69" s="73"/>
      <c r="J69" s="73"/>
      <c r="K69" s="73" t="n">
        <v>180</v>
      </c>
      <c r="L69" s="24"/>
      <c r="M69" s="25" t="n">
        <f aca="false">SUM(H69:J69,K69/1.12)</f>
        <v>160.714285714286</v>
      </c>
      <c r="N69" s="25" t="n">
        <f aca="false">K69/1.12*0.12</f>
        <v>19.2857142857143</v>
      </c>
      <c r="O69" s="25" t="n">
        <f aca="false">-SUM(I69:J69,K69/1.12)*L69</f>
        <v>-0</v>
      </c>
      <c r="P69" s="25"/>
      <c r="Q69" s="26" t="n">
        <v>160.71</v>
      </c>
      <c r="R69" s="26"/>
      <c r="S69" s="27"/>
      <c r="T69" s="27"/>
      <c r="U69" s="27"/>
      <c r="V69" s="27"/>
      <c r="W69" s="27"/>
      <c r="X69" s="26"/>
      <c r="Y69" s="26"/>
      <c r="Z69" s="26"/>
      <c r="AA69" s="26"/>
      <c r="AB69" s="27"/>
      <c r="AC69" s="27"/>
      <c r="AD69" s="26"/>
      <c r="AE69" s="26"/>
      <c r="AF69" s="25" t="n">
        <f aca="false">-SUM(N69:AE69)</f>
        <v>-179.995714285714</v>
      </c>
      <c r="AG69" s="28" t="n">
        <f aca="false">SUM(H69:K69)+AF69+O69</f>
        <v>0.00428571428571445</v>
      </c>
    </row>
    <row r="70" s="41" customFormat="true" ht="23.25" hidden="true" customHeight="true" outlineLevel="0" collapsed="false">
      <c r="A70" s="74" t="n">
        <v>43661</v>
      </c>
      <c r="B70" s="31"/>
      <c r="C70" s="32" t="s">
        <v>37</v>
      </c>
      <c r="D70" s="32" t="s">
        <v>38</v>
      </c>
      <c r="E70" s="32" t="s">
        <v>39</v>
      </c>
      <c r="F70" s="33" t="n">
        <v>36422</v>
      </c>
      <c r="G70" s="34" t="s">
        <v>61</v>
      </c>
      <c r="H70" s="75"/>
      <c r="I70" s="75"/>
      <c r="J70" s="75"/>
      <c r="K70" s="75" t="n">
        <v>315</v>
      </c>
      <c r="L70" s="36"/>
      <c r="M70" s="37" t="n">
        <f aca="false">SUM(H70:J70,K70/1.12)</f>
        <v>281.25</v>
      </c>
      <c r="N70" s="37" t="n">
        <f aca="false">K70/1.12*0.12</f>
        <v>33.75</v>
      </c>
      <c r="O70" s="37" t="n">
        <f aca="false">-SUM(I70:J70,K70/1.12)*L70</f>
        <v>-0</v>
      </c>
      <c r="P70" s="37" t="n">
        <v>281.25</v>
      </c>
      <c r="Q70" s="38"/>
      <c r="R70" s="38"/>
      <c r="S70" s="39"/>
      <c r="T70" s="39"/>
      <c r="U70" s="39"/>
      <c r="V70" s="39"/>
      <c r="W70" s="39"/>
      <c r="X70" s="38"/>
      <c r="Y70" s="38"/>
      <c r="Z70" s="38"/>
      <c r="AA70" s="38"/>
      <c r="AB70" s="39"/>
      <c r="AC70" s="39"/>
      <c r="AD70" s="38"/>
      <c r="AE70" s="38"/>
      <c r="AF70" s="37" t="n">
        <f aca="false">-SUM(N70:AE70)</f>
        <v>-315</v>
      </c>
      <c r="AG70" s="40" t="n">
        <f aca="false">SUM(H70:K70)+AF70+O70</f>
        <v>0</v>
      </c>
    </row>
    <row r="71" s="29" customFormat="true" ht="23.25" hidden="true" customHeight="true" outlineLevel="0" collapsed="false">
      <c r="A71" s="72" t="n">
        <v>43662</v>
      </c>
      <c r="B71" s="19"/>
      <c r="C71" s="20" t="s">
        <v>62</v>
      </c>
      <c r="D71" s="20"/>
      <c r="E71" s="20"/>
      <c r="F71" s="21"/>
      <c r="G71" s="65" t="s">
        <v>746</v>
      </c>
      <c r="H71" s="73" t="n">
        <v>60</v>
      </c>
      <c r="I71" s="73"/>
      <c r="J71" s="73"/>
      <c r="K71" s="73"/>
      <c r="L71" s="24"/>
      <c r="M71" s="25" t="n">
        <f aca="false">SUM(H71:J71,K71/1.12)</f>
        <v>60</v>
      </c>
      <c r="N71" s="25" t="n">
        <f aca="false">K71/1.12*0.12</f>
        <v>0</v>
      </c>
      <c r="O71" s="25" t="n">
        <f aca="false">-SUM(I71:J71,K71/1.12)*L71</f>
        <v>-0</v>
      </c>
      <c r="P71" s="25"/>
      <c r="Q71" s="26"/>
      <c r="R71" s="26"/>
      <c r="S71" s="27"/>
      <c r="T71" s="27"/>
      <c r="U71" s="27"/>
      <c r="V71" s="27"/>
      <c r="W71" s="27"/>
      <c r="X71" s="26"/>
      <c r="Y71" s="26"/>
      <c r="Z71" s="26"/>
      <c r="AA71" s="26" t="n">
        <v>60</v>
      </c>
      <c r="AB71" s="27"/>
      <c r="AC71" s="27"/>
      <c r="AD71" s="26"/>
      <c r="AE71" s="26"/>
      <c r="AF71" s="25" t="n">
        <f aca="false">-SUM(N71:AE71)</f>
        <v>-60</v>
      </c>
      <c r="AG71" s="28" t="n">
        <f aca="false">SUM(H71:K71)+AF71+O71</f>
        <v>0</v>
      </c>
    </row>
    <row r="72" s="29" customFormat="true" ht="24.75" hidden="true" customHeight="true" outlineLevel="0" collapsed="false">
      <c r="A72" s="72" t="n">
        <v>43662</v>
      </c>
      <c r="B72" s="19"/>
      <c r="C72" s="20" t="s">
        <v>37</v>
      </c>
      <c r="D72" s="20" t="s">
        <v>38</v>
      </c>
      <c r="E72" s="20" t="s">
        <v>39</v>
      </c>
      <c r="F72" s="21" t="n">
        <v>964463</v>
      </c>
      <c r="G72" s="22" t="s">
        <v>648</v>
      </c>
      <c r="H72" s="73"/>
      <c r="I72" s="73"/>
      <c r="J72" s="73"/>
      <c r="K72" s="73" t="n">
        <v>106.72</v>
      </c>
      <c r="L72" s="24"/>
      <c r="M72" s="25" t="n">
        <f aca="false">SUM(H72:J72,K72/1.12)</f>
        <v>95.2857142857143</v>
      </c>
      <c r="N72" s="25" t="n">
        <f aca="false">K72/1.12*0.12</f>
        <v>11.4342857142857</v>
      </c>
      <c r="O72" s="25" t="n">
        <f aca="false">-SUM(I72:J72,K72/1.12)*L72</f>
        <v>-0</v>
      </c>
      <c r="P72" s="25" t="n">
        <v>95.29</v>
      </c>
      <c r="Q72" s="26"/>
      <c r="R72" s="26"/>
      <c r="S72" s="27"/>
      <c r="T72" s="27"/>
      <c r="U72" s="27"/>
      <c r="V72" s="27"/>
      <c r="W72" s="27"/>
      <c r="X72" s="26"/>
      <c r="Y72" s="26"/>
      <c r="Z72" s="26"/>
      <c r="AA72" s="26"/>
      <c r="AB72" s="27"/>
      <c r="AC72" s="27"/>
      <c r="AD72" s="26"/>
      <c r="AE72" s="26"/>
      <c r="AF72" s="25" t="n">
        <f aca="false">-SUM(N72:AE72)</f>
        <v>-106.724285714286</v>
      </c>
      <c r="AG72" s="28" t="n">
        <f aca="false">SUM(H72:K72)+AF72+O72</f>
        <v>-0.00428571428571445</v>
      </c>
    </row>
    <row r="73" s="29" customFormat="true" ht="23.25" hidden="true" customHeight="true" outlineLevel="0" collapsed="false">
      <c r="A73" s="72" t="n">
        <v>43662</v>
      </c>
      <c r="B73" s="19"/>
      <c r="C73" s="20" t="s">
        <v>37</v>
      </c>
      <c r="D73" s="20" t="s">
        <v>38</v>
      </c>
      <c r="E73" s="20" t="s">
        <v>39</v>
      </c>
      <c r="F73" s="21" t="n">
        <v>36429</v>
      </c>
      <c r="G73" s="65" t="s">
        <v>747</v>
      </c>
      <c r="H73" s="73"/>
      <c r="I73" s="73"/>
      <c r="J73" s="73"/>
      <c r="K73" s="73" t="n">
        <v>398</v>
      </c>
      <c r="L73" s="24"/>
      <c r="M73" s="25" t="n">
        <f aca="false">SUM(H73:J73,K73/1.12)</f>
        <v>355.357142857143</v>
      </c>
      <c r="N73" s="25" t="n">
        <f aca="false">K73/1.12*0.12</f>
        <v>42.6428571428571</v>
      </c>
      <c r="O73" s="25" t="n">
        <f aca="false">-SUM(I73:J73,K73/1.12)*L73</f>
        <v>-0</v>
      </c>
      <c r="P73" s="25"/>
      <c r="Q73" s="26" t="n">
        <v>355.36</v>
      </c>
      <c r="R73" s="26"/>
      <c r="S73" s="27"/>
      <c r="T73" s="27"/>
      <c r="U73" s="27"/>
      <c r="V73" s="27"/>
      <c r="W73" s="27"/>
      <c r="X73" s="26"/>
      <c r="Y73" s="26"/>
      <c r="Z73" s="26"/>
      <c r="AA73" s="26"/>
      <c r="AB73" s="27"/>
      <c r="AC73" s="27"/>
      <c r="AD73" s="26"/>
      <c r="AE73" s="26"/>
      <c r="AF73" s="25" t="n">
        <f aca="false">-SUM(N73:AE73)</f>
        <v>-398.002857142857</v>
      </c>
      <c r="AG73" s="28" t="n">
        <f aca="false">SUM(H73:K73)+AF73+O73</f>
        <v>-0.00285714285712402</v>
      </c>
    </row>
    <row r="74" s="29" customFormat="true" ht="24.75" hidden="true" customHeight="true" outlineLevel="0" collapsed="false">
      <c r="A74" s="72" t="n">
        <v>43662</v>
      </c>
      <c r="B74" s="19"/>
      <c r="C74" s="20" t="s">
        <v>41</v>
      </c>
      <c r="D74" s="20" t="s">
        <v>42</v>
      </c>
      <c r="E74" s="20" t="s">
        <v>43</v>
      </c>
      <c r="F74" s="21" t="n">
        <v>155808</v>
      </c>
      <c r="G74" s="22" t="s">
        <v>44</v>
      </c>
      <c r="H74" s="73"/>
      <c r="I74" s="73"/>
      <c r="J74" s="73"/>
      <c r="K74" s="73" t="n">
        <v>180</v>
      </c>
      <c r="L74" s="24"/>
      <c r="M74" s="25" t="n">
        <f aca="false">SUM(H74:J74,K74/1.12)</f>
        <v>160.714285714286</v>
      </c>
      <c r="N74" s="25" t="n">
        <f aca="false">K74/1.12*0.12</f>
        <v>19.2857142857143</v>
      </c>
      <c r="O74" s="25" t="n">
        <f aca="false">-SUM(I74:J74,K74/1.12)*L74</f>
        <v>-0</v>
      </c>
      <c r="P74" s="25"/>
      <c r="Q74" s="26" t="n">
        <v>160.71</v>
      </c>
      <c r="R74" s="26"/>
      <c r="S74" s="27"/>
      <c r="T74" s="27"/>
      <c r="U74" s="27"/>
      <c r="V74" s="27"/>
      <c r="W74" s="27"/>
      <c r="X74" s="26"/>
      <c r="Y74" s="26"/>
      <c r="Z74" s="26"/>
      <c r="AA74" s="26"/>
      <c r="AB74" s="27"/>
      <c r="AC74" s="27"/>
      <c r="AD74" s="26"/>
      <c r="AE74" s="26"/>
      <c r="AF74" s="25" t="n">
        <f aca="false">-SUM(N74:AE74)</f>
        <v>-179.995714285714</v>
      </c>
      <c r="AG74" s="28" t="n">
        <f aca="false">SUM(H74:K74)+AF74+O74</f>
        <v>0.00428571428571445</v>
      </c>
    </row>
    <row r="75" s="29" customFormat="true" ht="23.25" hidden="true" customHeight="true" outlineLevel="0" collapsed="false">
      <c r="A75" s="72" t="n">
        <v>43663</v>
      </c>
      <c r="B75" s="19"/>
      <c r="C75" s="20" t="s">
        <v>58</v>
      </c>
      <c r="D75" s="20"/>
      <c r="E75" s="20"/>
      <c r="F75" s="21"/>
      <c r="G75" s="20" t="s">
        <v>748</v>
      </c>
      <c r="H75" s="73" t="n">
        <v>50</v>
      </c>
      <c r="I75" s="73"/>
      <c r="J75" s="73"/>
      <c r="K75" s="73"/>
      <c r="L75" s="24"/>
      <c r="M75" s="25" t="n">
        <f aca="false">SUM(H75:J75,K75/1.12)</f>
        <v>50</v>
      </c>
      <c r="N75" s="25" t="n">
        <f aca="false">K75/1.12*0.12</f>
        <v>0</v>
      </c>
      <c r="O75" s="25" t="n">
        <f aca="false">-SUM(I75:J75,K75/1.12)*L75</f>
        <v>-0</v>
      </c>
      <c r="P75" s="25"/>
      <c r="Q75" s="26"/>
      <c r="R75" s="26"/>
      <c r="S75" s="27"/>
      <c r="T75" s="27"/>
      <c r="U75" s="27"/>
      <c r="V75" s="27"/>
      <c r="W75" s="27"/>
      <c r="X75" s="26"/>
      <c r="Y75" s="26"/>
      <c r="Z75" s="26"/>
      <c r="AA75" s="26" t="n">
        <v>50</v>
      </c>
      <c r="AB75" s="27"/>
      <c r="AC75" s="27"/>
      <c r="AD75" s="26"/>
      <c r="AE75" s="26"/>
      <c r="AF75" s="25" t="n">
        <f aca="false">-SUM(N75:AE75)</f>
        <v>-50</v>
      </c>
      <c r="AG75" s="28" t="n">
        <f aca="false">SUM(H75:K75)+AF75+O75</f>
        <v>0</v>
      </c>
    </row>
    <row r="76" s="29" customFormat="true" ht="24.75" hidden="true" customHeight="true" outlineLevel="0" collapsed="false">
      <c r="A76" s="72" t="n">
        <v>43663</v>
      </c>
      <c r="B76" s="19"/>
      <c r="C76" s="20" t="s">
        <v>41</v>
      </c>
      <c r="D76" s="20" t="s">
        <v>42</v>
      </c>
      <c r="E76" s="20" t="s">
        <v>43</v>
      </c>
      <c r="F76" s="21" t="n">
        <v>155848</v>
      </c>
      <c r="G76" s="22" t="s">
        <v>44</v>
      </c>
      <c r="H76" s="73"/>
      <c r="I76" s="73"/>
      <c r="J76" s="73"/>
      <c r="K76" s="73" t="n">
        <v>180</v>
      </c>
      <c r="L76" s="24"/>
      <c r="M76" s="25" t="n">
        <f aca="false">SUM(H76:J76,K76/1.12)</f>
        <v>160.714285714286</v>
      </c>
      <c r="N76" s="25" t="n">
        <f aca="false">K76/1.12*0.12</f>
        <v>19.2857142857143</v>
      </c>
      <c r="O76" s="25" t="n">
        <f aca="false">-SUM(I76:J76,K76/1.12)*L76</f>
        <v>-0</v>
      </c>
      <c r="P76" s="25"/>
      <c r="Q76" s="26" t="n">
        <v>160.71</v>
      </c>
      <c r="R76" s="26"/>
      <c r="S76" s="27"/>
      <c r="T76" s="27"/>
      <c r="U76" s="27"/>
      <c r="V76" s="27"/>
      <c r="W76" s="27"/>
      <c r="X76" s="26"/>
      <c r="Y76" s="26"/>
      <c r="Z76" s="26"/>
      <c r="AA76" s="26"/>
      <c r="AB76" s="27"/>
      <c r="AC76" s="27"/>
      <c r="AD76" s="26"/>
      <c r="AE76" s="26"/>
      <c r="AF76" s="25" t="n">
        <f aca="false">-SUM(N76:AE76)</f>
        <v>-179.995714285714</v>
      </c>
      <c r="AG76" s="28" t="n">
        <f aca="false">SUM(H76:K76)+AF76+O76</f>
        <v>0.00428571428571445</v>
      </c>
    </row>
    <row r="77" s="29" customFormat="true" ht="24.75" hidden="true" customHeight="true" outlineLevel="0" collapsed="false">
      <c r="A77" s="72" t="n">
        <v>43663</v>
      </c>
      <c r="B77" s="19"/>
      <c r="C77" s="20" t="s">
        <v>45</v>
      </c>
      <c r="D77" s="20" t="s">
        <v>46</v>
      </c>
      <c r="E77" s="20" t="s">
        <v>47</v>
      </c>
      <c r="F77" s="21" t="n">
        <v>133724</v>
      </c>
      <c r="G77" s="22" t="s">
        <v>69</v>
      </c>
      <c r="H77" s="73"/>
      <c r="I77" s="73"/>
      <c r="J77" s="73" t="n">
        <v>222.05</v>
      </c>
      <c r="K77" s="73"/>
      <c r="L77" s="24"/>
      <c r="M77" s="25" t="n">
        <f aca="false">SUM(H77:J77,K77/1.12)</f>
        <v>222.05</v>
      </c>
      <c r="N77" s="25" t="n">
        <f aca="false">K77/1.12*0.12</f>
        <v>0</v>
      </c>
      <c r="O77" s="25" t="n">
        <f aca="false">-SUM(I77:J77,K77/1.12)*L77</f>
        <v>-0</v>
      </c>
      <c r="P77" s="25" t="n">
        <v>222.05</v>
      </c>
      <c r="Q77" s="26"/>
      <c r="R77" s="26"/>
      <c r="S77" s="27"/>
      <c r="T77" s="27"/>
      <c r="U77" s="27"/>
      <c r="V77" s="27"/>
      <c r="W77" s="27"/>
      <c r="X77" s="26"/>
      <c r="Y77" s="26"/>
      <c r="Z77" s="26"/>
      <c r="AA77" s="26"/>
      <c r="AB77" s="27"/>
      <c r="AC77" s="27"/>
      <c r="AD77" s="26"/>
      <c r="AE77" s="26"/>
      <c r="AF77" s="25" t="n">
        <f aca="false">-SUM(N77:AE77)</f>
        <v>-222.05</v>
      </c>
      <c r="AG77" s="28" t="n">
        <f aca="false">SUM(H77:K77)+AF77+O77</f>
        <v>0</v>
      </c>
    </row>
    <row r="78" s="29" customFormat="true" ht="24.75" hidden="true" customHeight="true" outlineLevel="0" collapsed="false">
      <c r="A78" s="72" t="n">
        <v>43663</v>
      </c>
      <c r="B78" s="19"/>
      <c r="C78" s="20" t="s">
        <v>45</v>
      </c>
      <c r="D78" s="20" t="s">
        <v>46</v>
      </c>
      <c r="E78" s="20" t="s">
        <v>47</v>
      </c>
      <c r="F78" s="21" t="n">
        <v>133724</v>
      </c>
      <c r="G78" s="22" t="s">
        <v>749</v>
      </c>
      <c r="H78" s="73"/>
      <c r="I78" s="73"/>
      <c r="J78" s="73"/>
      <c r="K78" s="73" t="n">
        <f aca="false">1672.9+200.75</f>
        <v>1873.65</v>
      </c>
      <c r="L78" s="24"/>
      <c r="M78" s="25" t="n">
        <f aca="false">SUM(H78:J78,K78/1.12)</f>
        <v>1672.90178571429</v>
      </c>
      <c r="N78" s="25" t="n">
        <f aca="false">K78/1.12*0.12</f>
        <v>200.748214285714</v>
      </c>
      <c r="O78" s="25" t="n">
        <f aca="false">-SUM(I78:J78,K78/1.12)*L78</f>
        <v>-0</v>
      </c>
      <c r="P78" s="25" t="n">
        <v>1672.9</v>
      </c>
      <c r="Q78" s="26"/>
      <c r="R78" s="26"/>
      <c r="S78" s="27"/>
      <c r="T78" s="27"/>
      <c r="U78" s="27"/>
      <c r="V78" s="27"/>
      <c r="W78" s="27"/>
      <c r="X78" s="26"/>
      <c r="Y78" s="26"/>
      <c r="Z78" s="26"/>
      <c r="AA78" s="26"/>
      <c r="AB78" s="27"/>
      <c r="AC78" s="27"/>
      <c r="AD78" s="26"/>
      <c r="AE78" s="26"/>
      <c r="AF78" s="25" t="n">
        <f aca="false">-SUM(N78:AE78)</f>
        <v>-1873.64821428571</v>
      </c>
      <c r="AG78" s="28" t="n">
        <f aca="false">SUM(H78:K78)+AF78+O78</f>
        <v>0.0017857142856883</v>
      </c>
    </row>
    <row r="79" s="29" customFormat="true" ht="24.75" hidden="false" customHeight="true" outlineLevel="0" collapsed="false">
      <c r="A79" s="72" t="n">
        <v>43663</v>
      </c>
      <c r="B79" s="19"/>
      <c r="C79" s="20" t="s">
        <v>80</v>
      </c>
      <c r="D79" s="20" t="s">
        <v>181</v>
      </c>
      <c r="E79" s="20" t="s">
        <v>650</v>
      </c>
      <c r="F79" s="21" t="n">
        <v>1932</v>
      </c>
      <c r="G79" s="22" t="s">
        <v>750</v>
      </c>
      <c r="H79" s="73"/>
      <c r="I79" s="73"/>
      <c r="J79" s="73"/>
      <c r="K79" s="73" t="n">
        <v>218</v>
      </c>
      <c r="L79" s="24" t="n">
        <v>0.01</v>
      </c>
      <c r="M79" s="25" t="n">
        <f aca="false">SUM(H79:J79,K79/1.12)</f>
        <v>194.642857142857</v>
      </c>
      <c r="N79" s="25" t="n">
        <f aca="false">K79/1.12*0.12</f>
        <v>23.3571428571429</v>
      </c>
      <c r="O79" s="25" t="n">
        <f aca="false">-SUM(I79:J79,K79/1.12)*L79</f>
        <v>-1.94642857142857</v>
      </c>
      <c r="P79" s="25" t="n">
        <v>194.64</v>
      </c>
      <c r="Q79" s="26"/>
      <c r="R79" s="26"/>
      <c r="S79" s="27"/>
      <c r="T79" s="27"/>
      <c r="U79" s="27"/>
      <c r="V79" s="27"/>
      <c r="W79" s="27"/>
      <c r="X79" s="26"/>
      <c r="Y79" s="26"/>
      <c r="Z79" s="26"/>
      <c r="AA79" s="26"/>
      <c r="AB79" s="27"/>
      <c r="AC79" s="27"/>
      <c r="AD79" s="26"/>
      <c r="AE79" s="26"/>
      <c r="AF79" s="25" t="n">
        <f aca="false">-SUM(N79:AE79)</f>
        <v>-216.050714285714</v>
      </c>
      <c r="AG79" s="28" t="n">
        <f aca="false">SUM(H79:K79)+AF79+O79</f>
        <v>0.00285714285716487</v>
      </c>
    </row>
    <row r="80" s="29" customFormat="true" ht="24.75" hidden="true" customHeight="true" outlineLevel="0" collapsed="false">
      <c r="A80" s="72" t="n">
        <v>43664</v>
      </c>
      <c r="B80" s="19"/>
      <c r="C80" s="20" t="s">
        <v>45</v>
      </c>
      <c r="D80" s="20" t="s">
        <v>46</v>
      </c>
      <c r="E80" s="20" t="s">
        <v>47</v>
      </c>
      <c r="F80" s="21" t="n">
        <v>171168</v>
      </c>
      <c r="G80" s="22" t="s">
        <v>751</v>
      </c>
      <c r="H80" s="73"/>
      <c r="I80" s="73"/>
      <c r="J80" s="73"/>
      <c r="K80" s="73" t="n">
        <f aca="false">1309.51+157.14</f>
        <v>1466.65</v>
      </c>
      <c r="L80" s="24"/>
      <c r="M80" s="25" t="n">
        <f aca="false">SUM(H80:J80,K80/1.12)</f>
        <v>1309.50892857143</v>
      </c>
      <c r="N80" s="25" t="n">
        <f aca="false">K80/1.12*0.12</f>
        <v>157.141071428571</v>
      </c>
      <c r="O80" s="25" t="n">
        <f aca="false">-SUM(I80:J80,K80/1.12)*L80</f>
        <v>-0</v>
      </c>
      <c r="P80" s="25" t="n">
        <v>1309.51</v>
      </c>
      <c r="Q80" s="26"/>
      <c r="R80" s="26"/>
      <c r="S80" s="27"/>
      <c r="T80" s="27"/>
      <c r="U80" s="27"/>
      <c r="V80" s="27"/>
      <c r="W80" s="27"/>
      <c r="X80" s="26"/>
      <c r="Y80" s="26"/>
      <c r="Z80" s="26"/>
      <c r="AA80" s="26"/>
      <c r="AB80" s="27"/>
      <c r="AC80" s="27"/>
      <c r="AD80" s="26"/>
      <c r="AE80" s="26"/>
      <c r="AF80" s="25" t="n">
        <f aca="false">-SUM(N80:AE80)</f>
        <v>-1466.65107142857</v>
      </c>
      <c r="AG80" s="28" t="n">
        <f aca="false">SUM(H80:K80)+AF80+O80</f>
        <v>-0.00107142857132203</v>
      </c>
    </row>
    <row r="81" s="29" customFormat="true" ht="24.75" hidden="true" customHeight="true" outlineLevel="0" collapsed="false">
      <c r="A81" s="72" t="n">
        <v>43664</v>
      </c>
      <c r="B81" s="19"/>
      <c r="C81" s="20" t="s">
        <v>45</v>
      </c>
      <c r="D81" s="20" t="s">
        <v>46</v>
      </c>
      <c r="E81" s="20" t="s">
        <v>47</v>
      </c>
      <c r="F81" s="21" t="n">
        <v>171168</v>
      </c>
      <c r="G81" s="22" t="s">
        <v>752</v>
      </c>
      <c r="H81" s="73"/>
      <c r="I81" s="73"/>
      <c r="J81" s="73" t="n">
        <v>284</v>
      </c>
      <c r="K81" s="73"/>
      <c r="L81" s="24"/>
      <c r="M81" s="25" t="n">
        <f aca="false">SUM(H81:J81,K81/1.12)</f>
        <v>284</v>
      </c>
      <c r="N81" s="25" t="n">
        <f aca="false">K81/1.12*0.12</f>
        <v>0</v>
      </c>
      <c r="O81" s="25" t="n">
        <f aca="false">-SUM(I81:J81,K81/1.12)*L81</f>
        <v>-0</v>
      </c>
      <c r="P81" s="25" t="n">
        <v>284</v>
      </c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/>
      <c r="AB81" s="27"/>
      <c r="AC81" s="27"/>
      <c r="AD81" s="26"/>
      <c r="AE81" s="26"/>
      <c r="AF81" s="25" t="n">
        <f aca="false">-SUM(N81:AE81)</f>
        <v>-284</v>
      </c>
      <c r="AG81" s="28" t="n">
        <f aca="false">SUM(H81:K81)+AF81+O81</f>
        <v>0</v>
      </c>
    </row>
    <row r="82" s="29" customFormat="true" ht="24.75" hidden="true" customHeight="true" outlineLevel="0" collapsed="false">
      <c r="A82" s="72" t="n">
        <v>43664</v>
      </c>
      <c r="B82" s="19"/>
      <c r="C82" s="20" t="s">
        <v>41</v>
      </c>
      <c r="D82" s="20" t="s">
        <v>42</v>
      </c>
      <c r="E82" s="20" t="s">
        <v>43</v>
      </c>
      <c r="F82" s="21" t="n">
        <v>153044</v>
      </c>
      <c r="G82" s="22" t="s">
        <v>44</v>
      </c>
      <c r="H82" s="73"/>
      <c r="I82" s="73"/>
      <c r="J82" s="73"/>
      <c r="K82" s="73" t="n">
        <v>180</v>
      </c>
      <c r="L82" s="24"/>
      <c r="M82" s="25" t="n">
        <f aca="false">SUM(H82:J82,K82/1.12)</f>
        <v>160.714285714286</v>
      </c>
      <c r="N82" s="25" t="n">
        <f aca="false">K82/1.12*0.12</f>
        <v>19.2857142857143</v>
      </c>
      <c r="O82" s="25" t="n">
        <f aca="false">-SUM(I82:J82,K82/1.12)*L82</f>
        <v>-0</v>
      </c>
      <c r="P82" s="25"/>
      <c r="Q82" s="26" t="n">
        <v>160.71</v>
      </c>
      <c r="R82" s="26"/>
      <c r="S82" s="27"/>
      <c r="T82" s="27"/>
      <c r="U82" s="27"/>
      <c r="V82" s="27"/>
      <c r="W82" s="27"/>
      <c r="X82" s="26"/>
      <c r="Y82" s="26"/>
      <c r="Z82" s="26"/>
      <c r="AA82" s="26"/>
      <c r="AB82" s="27"/>
      <c r="AC82" s="27"/>
      <c r="AD82" s="26"/>
      <c r="AE82" s="26"/>
      <c r="AF82" s="25" t="n">
        <f aca="false">-SUM(N82:AE82)</f>
        <v>-179.995714285714</v>
      </c>
      <c r="AG82" s="28" t="n">
        <f aca="false">SUM(H82:K82)+AF82+O82</f>
        <v>0.00428571428571445</v>
      </c>
    </row>
    <row r="83" s="29" customFormat="true" ht="24.75" hidden="true" customHeight="true" outlineLevel="0" collapsed="false">
      <c r="A83" s="72" t="n">
        <v>43664</v>
      </c>
      <c r="B83" s="19"/>
      <c r="C83" s="76" t="s">
        <v>753</v>
      </c>
      <c r="D83" s="20" t="s">
        <v>754</v>
      </c>
      <c r="E83" s="20" t="s">
        <v>39</v>
      </c>
      <c r="F83" s="21" t="n">
        <v>70464</v>
      </c>
      <c r="G83" s="22" t="s">
        <v>755</v>
      </c>
      <c r="H83" s="73"/>
      <c r="I83" s="73"/>
      <c r="J83" s="73"/>
      <c r="K83" s="73" t="n">
        <v>3000</v>
      </c>
      <c r="L83" s="24"/>
      <c r="M83" s="25" t="n">
        <f aca="false">SUM(H83:J83,K83/1.12)</f>
        <v>2678.57142857143</v>
      </c>
      <c r="N83" s="25" t="n">
        <f aca="false">K83/1.12*0.12</f>
        <v>321.428571428571</v>
      </c>
      <c r="O83" s="25" t="n">
        <f aca="false">-SUM(I83:J83,K83/1.12)*L83</f>
        <v>-0</v>
      </c>
      <c r="P83" s="25"/>
      <c r="Q83" s="26"/>
      <c r="R83" s="26"/>
      <c r="S83" s="27"/>
      <c r="T83" s="27"/>
      <c r="U83" s="27"/>
      <c r="V83" s="27"/>
      <c r="W83" s="27"/>
      <c r="X83" s="26"/>
      <c r="Y83" s="26" t="n">
        <v>2678.57</v>
      </c>
      <c r="Z83" s="26"/>
      <c r="AA83" s="26"/>
      <c r="AB83" s="27"/>
      <c r="AC83" s="27"/>
      <c r="AD83" s="26"/>
      <c r="AE83" s="26"/>
      <c r="AF83" s="25" t="n">
        <f aca="false">-SUM(N83:AE83)</f>
        <v>-2999.99857142857</v>
      </c>
      <c r="AG83" s="28" t="n">
        <f aca="false">SUM(H83:K83)+AF83+O83</f>
        <v>0.00142857142827779</v>
      </c>
    </row>
    <row r="84" s="29" customFormat="true" ht="23.25" hidden="true" customHeight="true" outlineLevel="0" collapsed="false">
      <c r="A84" s="72" t="n">
        <v>43664</v>
      </c>
      <c r="B84" s="19"/>
      <c r="C84" s="20" t="s">
        <v>154</v>
      </c>
      <c r="D84" s="20"/>
      <c r="E84" s="20"/>
      <c r="F84" s="21"/>
      <c r="G84" s="22" t="s">
        <v>756</v>
      </c>
      <c r="H84" s="73" t="n">
        <v>77</v>
      </c>
      <c r="I84" s="73"/>
      <c r="J84" s="73"/>
      <c r="K84" s="73"/>
      <c r="L84" s="24"/>
      <c r="M84" s="25" t="n">
        <f aca="false">SUM(H84:J84,K84/1.12)</f>
        <v>77</v>
      </c>
      <c r="N84" s="25" t="n">
        <f aca="false">K84/1.12*0.12</f>
        <v>0</v>
      </c>
      <c r="O84" s="25" t="n">
        <f aca="false">-SUM(I84:J84,K84/1.12)*L84</f>
        <v>-0</v>
      </c>
      <c r="P84" s="25"/>
      <c r="Q84" s="26"/>
      <c r="R84" s="26"/>
      <c r="S84" s="27"/>
      <c r="T84" s="27"/>
      <c r="U84" s="27"/>
      <c r="V84" s="27"/>
      <c r="W84" s="27"/>
      <c r="X84" s="26"/>
      <c r="Y84" s="26"/>
      <c r="Z84" s="26"/>
      <c r="AA84" s="26" t="n">
        <v>77</v>
      </c>
      <c r="AB84" s="27"/>
      <c r="AC84" s="27"/>
      <c r="AD84" s="26"/>
      <c r="AE84" s="26"/>
      <c r="AF84" s="25" t="n">
        <f aca="false">-SUM(N84:AE84)</f>
        <v>-77</v>
      </c>
      <c r="AG84" s="28" t="n">
        <f aca="false">SUM(H84:K84)+AF84+O84</f>
        <v>0</v>
      </c>
    </row>
    <row r="85" s="29" customFormat="true" ht="24.75" hidden="true" customHeight="true" outlineLevel="0" collapsed="false">
      <c r="A85" s="72" t="n">
        <v>43664</v>
      </c>
      <c r="B85" s="19"/>
      <c r="C85" s="20" t="s">
        <v>37</v>
      </c>
      <c r="D85" s="20" t="s">
        <v>38</v>
      </c>
      <c r="E85" s="20" t="s">
        <v>39</v>
      </c>
      <c r="F85" s="21" t="n">
        <v>36474</v>
      </c>
      <c r="G85" s="22" t="s">
        <v>140</v>
      </c>
      <c r="H85" s="73"/>
      <c r="I85" s="73"/>
      <c r="J85" s="73"/>
      <c r="K85" s="73" t="n">
        <v>350</v>
      </c>
      <c r="L85" s="24"/>
      <c r="M85" s="25" t="n">
        <f aca="false">SUM(H85:J85,K85/1.12)</f>
        <v>312.5</v>
      </c>
      <c r="N85" s="25" t="n">
        <f aca="false">K85/1.12*0.12</f>
        <v>37.5</v>
      </c>
      <c r="O85" s="25" t="n">
        <f aca="false">-SUM(I85:J85,K85/1.12)*L85</f>
        <v>-0</v>
      </c>
      <c r="P85" s="25" t="n">
        <v>312.5</v>
      </c>
      <c r="Q85" s="26"/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 t="n">
        <f aca="false">-SUM(N85:AE85)</f>
        <v>-350</v>
      </c>
      <c r="AG85" s="28" t="n">
        <f aca="false">SUM(H85:K85)+AF85+O85</f>
        <v>0</v>
      </c>
    </row>
    <row r="86" s="29" customFormat="true" ht="23.25" hidden="true" customHeight="true" outlineLevel="0" collapsed="false">
      <c r="A86" s="72" t="n">
        <v>43665</v>
      </c>
      <c r="B86" s="19"/>
      <c r="C86" s="20" t="s">
        <v>58</v>
      </c>
      <c r="D86" s="20"/>
      <c r="E86" s="20"/>
      <c r="F86" s="21"/>
      <c r="G86" s="20" t="s">
        <v>757</v>
      </c>
      <c r="H86" s="73" t="n">
        <v>50</v>
      </c>
      <c r="I86" s="73"/>
      <c r="J86" s="73"/>
      <c r="K86" s="73"/>
      <c r="L86" s="24"/>
      <c r="M86" s="25" t="n">
        <f aca="false">SUM(H86:J86,K86/1.12)</f>
        <v>50</v>
      </c>
      <c r="N86" s="25" t="n">
        <f aca="false">K86/1.12*0.12</f>
        <v>0</v>
      </c>
      <c r="O86" s="25" t="n">
        <f aca="false">-SUM(I86:J86,K86/1.12)*L86</f>
        <v>-0</v>
      </c>
      <c r="P86" s="25"/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 t="n">
        <v>50</v>
      </c>
      <c r="AB86" s="27"/>
      <c r="AC86" s="27"/>
      <c r="AD86" s="26"/>
      <c r="AE86" s="26"/>
      <c r="AF86" s="25" t="n">
        <f aca="false">-SUM(N86:AE86)</f>
        <v>-50</v>
      </c>
      <c r="AG86" s="28" t="n">
        <f aca="false">SUM(H86:K86)+AF86+O86</f>
        <v>0</v>
      </c>
    </row>
    <row r="87" s="29" customFormat="true" ht="24.75" hidden="true" customHeight="true" outlineLevel="0" collapsed="false">
      <c r="A87" s="72" t="n">
        <v>43664</v>
      </c>
      <c r="B87" s="19"/>
      <c r="C87" s="20" t="s">
        <v>41</v>
      </c>
      <c r="D87" s="20" t="s">
        <v>42</v>
      </c>
      <c r="E87" s="20" t="s">
        <v>43</v>
      </c>
      <c r="F87" s="21" t="n">
        <v>153044</v>
      </c>
      <c r="G87" s="22" t="s">
        <v>44</v>
      </c>
      <c r="H87" s="73"/>
      <c r="I87" s="73"/>
      <c r="J87" s="73"/>
      <c r="K87" s="73" t="n">
        <v>180</v>
      </c>
      <c r="L87" s="24"/>
      <c r="M87" s="25" t="n">
        <f aca="false">SUM(H87:J87,K87/1.12)</f>
        <v>160.714285714286</v>
      </c>
      <c r="N87" s="25" t="n">
        <f aca="false">K87/1.12*0.12</f>
        <v>19.2857142857143</v>
      </c>
      <c r="O87" s="25" t="n">
        <f aca="false">-SUM(I87:J87,K87/1.12)*L87</f>
        <v>-0</v>
      </c>
      <c r="P87" s="25"/>
      <c r="Q87" s="26" t="n">
        <v>160.71</v>
      </c>
      <c r="R87" s="26"/>
      <c r="S87" s="27"/>
      <c r="T87" s="27"/>
      <c r="U87" s="27"/>
      <c r="V87" s="27"/>
      <c r="W87" s="27"/>
      <c r="X87" s="26"/>
      <c r="Y87" s="26"/>
      <c r="Z87" s="26"/>
      <c r="AA87" s="26"/>
      <c r="AB87" s="27"/>
      <c r="AC87" s="27"/>
      <c r="AD87" s="26"/>
      <c r="AE87" s="26"/>
      <c r="AF87" s="25" t="n">
        <f aca="false">-SUM(N87:AE87)</f>
        <v>-179.995714285714</v>
      </c>
      <c r="AG87" s="28" t="n">
        <f aca="false">SUM(H87:K87)+AF87+O87</f>
        <v>0.00428571428571445</v>
      </c>
    </row>
    <row r="88" s="29" customFormat="true" ht="24.75" hidden="true" customHeight="true" outlineLevel="0" collapsed="false">
      <c r="A88" s="72" t="n">
        <v>43665</v>
      </c>
      <c r="B88" s="19"/>
      <c r="C88" s="20" t="s">
        <v>37</v>
      </c>
      <c r="D88" s="20" t="s">
        <v>38</v>
      </c>
      <c r="E88" s="20" t="s">
        <v>39</v>
      </c>
      <c r="F88" s="21" t="n">
        <v>36498</v>
      </c>
      <c r="G88" s="22" t="s">
        <v>758</v>
      </c>
      <c r="H88" s="73"/>
      <c r="I88" s="73"/>
      <c r="J88" s="73"/>
      <c r="K88" s="73" t="n">
        <v>296</v>
      </c>
      <c r="L88" s="24"/>
      <c r="M88" s="25" t="n">
        <f aca="false">SUM(H88:J88,K88/1.12)</f>
        <v>264.285714285714</v>
      </c>
      <c r="N88" s="25" t="n">
        <f aca="false">K88/1.12*0.12</f>
        <v>31.7142857142857</v>
      </c>
      <c r="O88" s="25" t="n">
        <f aca="false">-SUM(I88:J88,K88/1.12)*L88</f>
        <v>-0</v>
      </c>
      <c r="P88" s="25" t="n">
        <v>264.29</v>
      </c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/>
      <c r="AB88" s="27"/>
      <c r="AC88" s="27"/>
      <c r="AD88" s="26"/>
      <c r="AE88" s="26"/>
      <c r="AF88" s="25" t="n">
        <f aca="false">-SUM(N88:AE88)</f>
        <v>-296.004285714286</v>
      </c>
      <c r="AG88" s="28" t="n">
        <f aca="false">SUM(H88:K88)+AF88+O88</f>
        <v>-0.00428571428574287</v>
      </c>
    </row>
    <row r="89" s="29" customFormat="true" ht="24.75" hidden="true" customHeight="true" outlineLevel="0" collapsed="false">
      <c r="A89" s="72" t="n">
        <v>43665</v>
      </c>
      <c r="B89" s="19"/>
      <c r="C89" s="20" t="s">
        <v>50</v>
      </c>
      <c r="D89" s="20" t="s">
        <v>51</v>
      </c>
      <c r="E89" s="20" t="s">
        <v>47</v>
      </c>
      <c r="F89" s="21" t="n">
        <v>58157</v>
      </c>
      <c r="G89" s="22" t="s">
        <v>759</v>
      </c>
      <c r="H89" s="73"/>
      <c r="I89" s="73"/>
      <c r="J89" s="73"/>
      <c r="K89" s="73" t="n">
        <v>446.69</v>
      </c>
      <c r="L89" s="24"/>
      <c r="M89" s="25" t="n">
        <f aca="false">SUM(H89:J89,K89/1.12)</f>
        <v>398.830357142857</v>
      </c>
      <c r="N89" s="25" t="n">
        <f aca="false">K89/1.12*0.12</f>
        <v>47.8596428571429</v>
      </c>
      <c r="O89" s="25" t="n">
        <f aca="false">-SUM(I89:J89,K89/1.12)*L89</f>
        <v>-0</v>
      </c>
      <c r="P89" s="25" t="n">
        <v>398.83</v>
      </c>
      <c r="Q89" s="26"/>
      <c r="R89" s="26"/>
      <c r="S89" s="27"/>
      <c r="T89" s="27"/>
      <c r="U89" s="27"/>
      <c r="V89" s="27"/>
      <c r="W89" s="27"/>
      <c r="X89" s="26"/>
      <c r="Y89" s="26"/>
      <c r="Z89" s="26"/>
      <c r="AA89" s="26"/>
      <c r="AB89" s="27"/>
      <c r="AC89" s="27"/>
      <c r="AD89" s="26"/>
      <c r="AE89" s="26"/>
      <c r="AF89" s="25" t="n">
        <f aca="false">-SUM(N89:AE89)</f>
        <v>-446.689642857143</v>
      </c>
      <c r="AG89" s="28" t="n">
        <f aca="false">SUM(H89:K89)+AF89+O89</f>
        <v>0.000357142857183135</v>
      </c>
    </row>
    <row r="90" s="29" customFormat="true" ht="24.75" hidden="true" customHeight="true" outlineLevel="0" collapsed="false">
      <c r="A90" s="72" t="n">
        <v>43666</v>
      </c>
      <c r="B90" s="19"/>
      <c r="C90" s="20" t="s">
        <v>45</v>
      </c>
      <c r="D90" s="20" t="s">
        <v>46</v>
      </c>
      <c r="E90" s="20" t="s">
        <v>47</v>
      </c>
      <c r="F90" s="21" t="n">
        <v>164437</v>
      </c>
      <c r="G90" s="22" t="s">
        <v>760</v>
      </c>
      <c r="H90" s="73"/>
      <c r="I90" s="73"/>
      <c r="J90" s="73"/>
      <c r="K90" s="73" t="n">
        <f aca="false">1952.14+234.26</f>
        <v>2186.4</v>
      </c>
      <c r="L90" s="24"/>
      <c r="M90" s="25" t="n">
        <f aca="false">SUM(H90:J90,K90/1.12)</f>
        <v>1952.14285714286</v>
      </c>
      <c r="N90" s="25" t="n">
        <f aca="false">K90/1.12*0.12</f>
        <v>234.257142857143</v>
      </c>
      <c r="O90" s="25" t="n">
        <f aca="false">-SUM(I90:J90,K90/1.12)*L90</f>
        <v>-0</v>
      </c>
      <c r="P90" s="25" t="n">
        <v>1952.14</v>
      </c>
      <c r="Q90" s="26"/>
      <c r="R90" s="26"/>
      <c r="S90" s="27"/>
      <c r="T90" s="27"/>
      <c r="U90" s="27"/>
      <c r="V90" s="27"/>
      <c r="W90" s="27"/>
      <c r="X90" s="26"/>
      <c r="Y90" s="26"/>
      <c r="Z90" s="26"/>
      <c r="AA90" s="26"/>
      <c r="AB90" s="27"/>
      <c r="AC90" s="27"/>
      <c r="AD90" s="26"/>
      <c r="AE90" s="26"/>
      <c r="AF90" s="25" t="n">
        <f aca="false">-SUM(N90:AE90)</f>
        <v>-2186.39714285714</v>
      </c>
      <c r="AG90" s="28" t="n">
        <f aca="false">SUM(H90:K90)+AF90+O90</f>
        <v>0.00285714285701033</v>
      </c>
    </row>
    <row r="91" s="41" customFormat="true" ht="24.75" hidden="true" customHeight="true" outlineLevel="0" collapsed="false">
      <c r="A91" s="74" t="n">
        <v>43666</v>
      </c>
      <c r="B91" s="31"/>
      <c r="C91" s="32" t="s">
        <v>45</v>
      </c>
      <c r="D91" s="32" t="s">
        <v>46</v>
      </c>
      <c r="E91" s="32" t="s">
        <v>47</v>
      </c>
      <c r="F91" s="33" t="n">
        <v>164437</v>
      </c>
      <c r="G91" s="34" t="s">
        <v>761</v>
      </c>
      <c r="H91" s="75"/>
      <c r="I91" s="75"/>
      <c r="J91" s="75" t="n">
        <v>228.05</v>
      </c>
      <c r="K91" s="75"/>
      <c r="L91" s="36"/>
      <c r="M91" s="37" t="n">
        <f aca="false">SUM(H91:J91,K91/1.12)</f>
        <v>228.05</v>
      </c>
      <c r="N91" s="37" t="n">
        <f aca="false">K91/1.12*0.12</f>
        <v>0</v>
      </c>
      <c r="O91" s="37" t="n">
        <f aca="false">-SUM(I91:J91,K91/1.12)*L91</f>
        <v>-0</v>
      </c>
      <c r="P91" s="37" t="n">
        <v>228.05</v>
      </c>
      <c r="Q91" s="38"/>
      <c r="R91" s="38"/>
      <c r="S91" s="39"/>
      <c r="T91" s="39"/>
      <c r="U91" s="39"/>
      <c r="V91" s="39"/>
      <c r="W91" s="39"/>
      <c r="X91" s="38"/>
      <c r="Y91" s="38"/>
      <c r="Z91" s="38"/>
      <c r="AA91" s="38"/>
      <c r="AB91" s="39"/>
      <c r="AC91" s="39"/>
      <c r="AD91" s="38"/>
      <c r="AE91" s="38"/>
      <c r="AF91" s="37" t="n">
        <f aca="false">-SUM(N91:AE91)</f>
        <v>-228.05</v>
      </c>
      <c r="AG91" s="40" t="n">
        <f aca="false">SUM(H91:K91)+AF91+O91</f>
        <v>0</v>
      </c>
    </row>
    <row r="92" s="29" customFormat="true" ht="23.25" hidden="true" customHeight="true" outlineLevel="0" collapsed="false">
      <c r="A92" s="72" t="n">
        <v>43662</v>
      </c>
      <c r="B92" s="19"/>
      <c r="C92" s="20" t="s">
        <v>762</v>
      </c>
      <c r="D92" s="20"/>
      <c r="E92" s="20"/>
      <c r="F92" s="21"/>
      <c r="G92" s="65" t="s">
        <v>763</v>
      </c>
      <c r="H92" s="73"/>
      <c r="I92" s="73"/>
      <c r="J92" s="73" t="n">
        <v>1200</v>
      </c>
      <c r="K92" s="73"/>
      <c r="L92" s="24"/>
      <c r="M92" s="25" t="n">
        <f aca="false">SUM(H92:J92,K92/1.12)</f>
        <v>1200</v>
      </c>
      <c r="N92" s="25" t="n">
        <f aca="false">K92/1.12*0.12</f>
        <v>0</v>
      </c>
      <c r="O92" s="25" t="n">
        <f aca="false">-SUM(I92:J92,K92/1.12)*L92</f>
        <v>-0</v>
      </c>
      <c r="P92" s="25" t="n">
        <v>1200</v>
      </c>
      <c r="Q92" s="26"/>
      <c r="R92" s="26"/>
      <c r="S92" s="27"/>
      <c r="T92" s="27"/>
      <c r="U92" s="27"/>
      <c r="V92" s="27"/>
      <c r="W92" s="27"/>
      <c r="X92" s="26"/>
      <c r="Y92" s="26"/>
      <c r="Z92" s="26"/>
      <c r="AA92" s="26"/>
      <c r="AB92" s="27"/>
      <c r="AC92" s="27"/>
      <c r="AD92" s="26"/>
      <c r="AE92" s="26"/>
      <c r="AF92" s="25" t="n">
        <f aca="false">-SUM(N92:AE92)</f>
        <v>-1200</v>
      </c>
      <c r="AG92" s="28" t="n">
        <f aca="false">SUM(H92:K92)+AF92+O92</f>
        <v>0</v>
      </c>
    </row>
    <row r="93" s="29" customFormat="true" ht="24.75" hidden="true" customHeight="true" outlineLevel="0" collapsed="false">
      <c r="A93" s="72" t="n">
        <v>43666</v>
      </c>
      <c r="B93" s="19"/>
      <c r="C93" s="20" t="s">
        <v>348</v>
      </c>
      <c r="D93" s="20"/>
      <c r="E93" s="20"/>
      <c r="F93" s="21"/>
      <c r="G93" s="22" t="s">
        <v>177</v>
      </c>
      <c r="H93" s="73" t="n">
        <v>537</v>
      </c>
      <c r="I93" s="73"/>
      <c r="J93" s="73"/>
      <c r="K93" s="73"/>
      <c r="L93" s="24"/>
      <c r="M93" s="25" t="n">
        <f aca="false">SUM(H93:J93,K93/1.12)</f>
        <v>537</v>
      </c>
      <c r="N93" s="25" t="n">
        <f aca="false">K93/1.12*0.12</f>
        <v>0</v>
      </c>
      <c r="O93" s="25" t="n">
        <f aca="false">-SUM(I93:J93,K93/1.12)*L93</f>
        <v>-0</v>
      </c>
      <c r="P93" s="25"/>
      <c r="Q93" s="26"/>
      <c r="R93" s="26"/>
      <c r="S93" s="27"/>
      <c r="T93" s="27"/>
      <c r="U93" s="27"/>
      <c r="V93" s="27"/>
      <c r="W93" s="27"/>
      <c r="X93" s="26"/>
      <c r="Y93" s="26"/>
      <c r="Z93" s="26"/>
      <c r="AA93" s="26"/>
      <c r="AB93" s="27" t="n">
        <v>537</v>
      </c>
      <c r="AC93" s="27"/>
      <c r="AD93" s="26"/>
      <c r="AE93" s="26"/>
      <c r="AF93" s="25" t="n">
        <f aca="false">-SUM(N93:AE93)</f>
        <v>-537</v>
      </c>
      <c r="AG93" s="28" t="n">
        <f aca="false">SUM(H93:K93)+AF93+O93</f>
        <v>0</v>
      </c>
    </row>
    <row r="94" s="29" customFormat="true" ht="23.25" hidden="true" customHeight="true" outlineLevel="0" collapsed="false">
      <c r="A94" s="72" t="n">
        <v>43668</v>
      </c>
      <c r="B94" s="19"/>
      <c r="C94" s="20" t="s">
        <v>185</v>
      </c>
      <c r="D94" s="20" t="s">
        <v>764</v>
      </c>
      <c r="E94" s="20" t="s">
        <v>47</v>
      </c>
      <c r="F94" s="21" t="n">
        <v>718434</v>
      </c>
      <c r="G94" s="65" t="s">
        <v>765</v>
      </c>
      <c r="H94" s="73"/>
      <c r="I94" s="73"/>
      <c r="J94" s="73"/>
      <c r="K94" s="73" t="n">
        <v>950</v>
      </c>
      <c r="L94" s="24"/>
      <c r="M94" s="25" t="n">
        <f aca="false">SUM(H94:J94,K94/1.12)</f>
        <v>848.214285714286</v>
      </c>
      <c r="N94" s="25" t="n">
        <f aca="false">K94/1.12*0.12</f>
        <v>101.785714285714</v>
      </c>
      <c r="O94" s="25" t="n">
        <f aca="false">-SUM(I94:J94,K94/1.12)*L94</f>
        <v>-0</v>
      </c>
      <c r="P94" s="25"/>
      <c r="Q94" s="26"/>
      <c r="R94" s="26"/>
      <c r="S94" s="27"/>
      <c r="T94" s="27" t="n">
        <v>848.21</v>
      </c>
      <c r="U94" s="27"/>
      <c r="V94" s="27"/>
      <c r="W94" s="27"/>
      <c r="X94" s="26"/>
      <c r="Y94" s="26"/>
      <c r="Z94" s="26"/>
      <c r="AA94" s="26"/>
      <c r="AB94" s="27"/>
      <c r="AC94" s="27"/>
      <c r="AD94" s="26"/>
      <c r="AE94" s="26"/>
      <c r="AF94" s="25" t="n">
        <f aca="false">-SUM(N94:AE94)</f>
        <v>-949.995714285714</v>
      </c>
      <c r="AG94" s="28" t="n">
        <f aca="false">SUM(H94:K94)+AF94+O94</f>
        <v>0.00428571428574287</v>
      </c>
    </row>
    <row r="95" s="29" customFormat="true" ht="24.75" hidden="true" customHeight="true" outlineLevel="0" collapsed="false">
      <c r="A95" s="72" t="n">
        <v>43668</v>
      </c>
      <c r="B95" s="19"/>
      <c r="C95" s="20" t="s">
        <v>41</v>
      </c>
      <c r="D95" s="20" t="s">
        <v>42</v>
      </c>
      <c r="E95" s="20" t="s">
        <v>43</v>
      </c>
      <c r="F95" s="21" t="n">
        <v>174624</v>
      </c>
      <c r="G95" s="22" t="s">
        <v>44</v>
      </c>
      <c r="H95" s="73"/>
      <c r="I95" s="73"/>
      <c r="J95" s="73"/>
      <c r="K95" s="73" t="n">
        <v>180</v>
      </c>
      <c r="L95" s="24"/>
      <c r="M95" s="25" t="n">
        <f aca="false">SUM(H95:J95,K95/1.12)</f>
        <v>160.714285714286</v>
      </c>
      <c r="N95" s="25" t="n">
        <f aca="false">K95/1.12*0.12</f>
        <v>19.2857142857143</v>
      </c>
      <c r="O95" s="25" t="n">
        <f aca="false">-SUM(I95:J95,K95/1.12)*L95</f>
        <v>-0</v>
      </c>
      <c r="P95" s="25"/>
      <c r="Q95" s="26" t="n">
        <v>160.71</v>
      </c>
      <c r="R95" s="26"/>
      <c r="S95" s="27"/>
      <c r="T95" s="27"/>
      <c r="U95" s="27"/>
      <c r="V95" s="27"/>
      <c r="W95" s="27"/>
      <c r="X95" s="26"/>
      <c r="Y95" s="26"/>
      <c r="Z95" s="26"/>
      <c r="AA95" s="26"/>
      <c r="AB95" s="27"/>
      <c r="AC95" s="27"/>
      <c r="AD95" s="26"/>
      <c r="AE95" s="26"/>
      <c r="AF95" s="25" t="n">
        <f aca="false">-SUM(N95:AE95)</f>
        <v>-179.995714285714</v>
      </c>
      <c r="AG95" s="28" t="n">
        <f aca="false">SUM(H95:K95)+AF95+O95</f>
        <v>0.00428571428571445</v>
      </c>
    </row>
    <row r="96" s="29" customFormat="true" ht="23.25" hidden="true" customHeight="true" outlineLevel="0" collapsed="false">
      <c r="A96" s="72" t="n">
        <v>43669</v>
      </c>
      <c r="B96" s="19"/>
      <c r="C96" s="20" t="s">
        <v>45</v>
      </c>
      <c r="D96" s="20" t="s">
        <v>46</v>
      </c>
      <c r="E96" s="20" t="s">
        <v>47</v>
      </c>
      <c r="F96" s="21" t="n">
        <v>156051</v>
      </c>
      <c r="G96" s="20" t="s">
        <v>766</v>
      </c>
      <c r="H96" s="73"/>
      <c r="I96" s="73"/>
      <c r="J96" s="73"/>
      <c r="K96" s="73" t="n">
        <v>773.65</v>
      </c>
      <c r="L96" s="24"/>
      <c r="M96" s="25" t="n">
        <f aca="false">SUM(H96:J96,K96/1.12)</f>
        <v>690.758928571428</v>
      </c>
      <c r="N96" s="25" t="n">
        <f aca="false">K96/1.12*0.12</f>
        <v>82.8910714285714</v>
      </c>
      <c r="O96" s="25" t="n">
        <f aca="false">-SUM(I96:J96,K96/1.12)*L96</f>
        <v>-0</v>
      </c>
      <c r="P96" s="25" t="n">
        <v>690.76</v>
      </c>
      <c r="Q96" s="26"/>
      <c r="R96" s="26"/>
      <c r="S96" s="27"/>
      <c r="T96" s="27"/>
      <c r="U96" s="27"/>
      <c r="V96" s="27"/>
      <c r="W96" s="27"/>
      <c r="X96" s="26"/>
      <c r="Y96" s="26"/>
      <c r="Z96" s="26"/>
      <c r="AA96" s="26"/>
      <c r="AB96" s="27"/>
      <c r="AC96" s="27"/>
      <c r="AD96" s="26"/>
      <c r="AE96" s="26"/>
      <c r="AF96" s="25" t="n">
        <f aca="false">-SUM(N96:AE96)</f>
        <v>-773.651071428571</v>
      </c>
      <c r="AG96" s="28" t="n">
        <f aca="false">SUM(H96:K96)+AF96+O96</f>
        <v>-0.00107142857143572</v>
      </c>
    </row>
    <row r="97" s="29" customFormat="true" ht="24.75" hidden="true" customHeight="true" outlineLevel="0" collapsed="false">
      <c r="A97" s="72" t="n">
        <v>43668</v>
      </c>
      <c r="B97" s="19"/>
      <c r="C97" s="20" t="s">
        <v>41</v>
      </c>
      <c r="D97" s="20" t="s">
        <v>42</v>
      </c>
      <c r="E97" s="20" t="s">
        <v>43</v>
      </c>
      <c r="F97" s="21" t="n">
        <v>174672</v>
      </c>
      <c r="G97" s="22" t="s">
        <v>44</v>
      </c>
      <c r="H97" s="73"/>
      <c r="I97" s="73"/>
      <c r="J97" s="73"/>
      <c r="K97" s="73" t="n">
        <v>180</v>
      </c>
      <c r="L97" s="24"/>
      <c r="M97" s="25" t="n">
        <f aca="false">SUM(H97:J97,K97/1.12)</f>
        <v>160.714285714286</v>
      </c>
      <c r="N97" s="25" t="n">
        <f aca="false">K97/1.12*0.12</f>
        <v>19.2857142857143</v>
      </c>
      <c r="O97" s="25" t="n">
        <f aca="false">-SUM(I97:J97,K97/1.12)*L97</f>
        <v>-0</v>
      </c>
      <c r="P97" s="25"/>
      <c r="Q97" s="26" t="n">
        <v>160.71</v>
      </c>
      <c r="R97" s="26"/>
      <c r="S97" s="27"/>
      <c r="T97" s="27"/>
      <c r="U97" s="27"/>
      <c r="V97" s="27"/>
      <c r="W97" s="27"/>
      <c r="X97" s="26"/>
      <c r="Y97" s="26"/>
      <c r="Z97" s="26"/>
      <c r="AA97" s="26"/>
      <c r="AB97" s="27"/>
      <c r="AC97" s="27"/>
      <c r="AD97" s="26"/>
      <c r="AE97" s="26"/>
      <c r="AF97" s="25" t="n">
        <f aca="false">-SUM(N97:AE97)</f>
        <v>-179.995714285714</v>
      </c>
      <c r="AG97" s="28" t="n">
        <f aca="false">SUM(H97:K97)+AF97+O97</f>
        <v>0.00428571428571445</v>
      </c>
    </row>
    <row r="98" s="29" customFormat="true" ht="24.75" hidden="true" customHeight="true" outlineLevel="0" collapsed="false">
      <c r="A98" s="72" t="n">
        <v>43669</v>
      </c>
      <c r="B98" s="19"/>
      <c r="C98" s="20" t="s">
        <v>45</v>
      </c>
      <c r="D98" s="20" t="s">
        <v>46</v>
      </c>
      <c r="E98" s="20" t="s">
        <v>47</v>
      </c>
      <c r="F98" s="21" t="n">
        <v>185599</v>
      </c>
      <c r="G98" s="22" t="s">
        <v>767</v>
      </c>
      <c r="H98" s="73"/>
      <c r="I98" s="73"/>
      <c r="J98" s="73"/>
      <c r="K98" s="73" t="n">
        <f aca="false">969.2+116.3</f>
        <v>1085.5</v>
      </c>
      <c r="L98" s="24"/>
      <c r="M98" s="25" t="n">
        <f aca="false">SUM(H98:J98,K98/1.12)</f>
        <v>969.196428571429</v>
      </c>
      <c r="N98" s="25" t="n">
        <f aca="false">K98/1.12*0.12</f>
        <v>116.303571428571</v>
      </c>
      <c r="O98" s="25" t="n">
        <f aca="false">-SUM(I98:J98,K98/1.12)*L98</f>
        <v>-0</v>
      </c>
      <c r="P98" s="25" t="n">
        <v>969.2</v>
      </c>
      <c r="Q98" s="26"/>
      <c r="R98" s="26"/>
      <c r="S98" s="27"/>
      <c r="T98" s="27"/>
      <c r="U98" s="27"/>
      <c r="V98" s="27"/>
      <c r="W98" s="27"/>
      <c r="X98" s="26"/>
      <c r="Y98" s="26"/>
      <c r="Z98" s="26"/>
      <c r="AA98" s="26"/>
      <c r="AB98" s="27"/>
      <c r="AC98" s="27"/>
      <c r="AD98" s="26"/>
      <c r="AE98" s="26"/>
      <c r="AF98" s="25" t="n">
        <f aca="false">-SUM(N98:AE98)</f>
        <v>-1085.50357142857</v>
      </c>
      <c r="AG98" s="28" t="n">
        <f aca="false">SUM(H98:K98)+AF98+O98</f>
        <v>-0.0035714285713766</v>
      </c>
    </row>
    <row r="99" s="29" customFormat="true" ht="24.75" hidden="true" customHeight="true" outlineLevel="0" collapsed="false">
      <c r="A99" s="72" t="n">
        <v>43669</v>
      </c>
      <c r="B99" s="19"/>
      <c r="C99" s="20" t="s">
        <v>45</v>
      </c>
      <c r="D99" s="20" t="s">
        <v>46</v>
      </c>
      <c r="E99" s="20" t="s">
        <v>47</v>
      </c>
      <c r="F99" s="21" t="n">
        <v>185599</v>
      </c>
      <c r="G99" s="22" t="s">
        <v>768</v>
      </c>
      <c r="H99" s="73"/>
      <c r="I99" s="73"/>
      <c r="J99" s="73" t="n">
        <v>261.2</v>
      </c>
      <c r="K99" s="73"/>
      <c r="L99" s="24"/>
      <c r="M99" s="25" t="n">
        <f aca="false">SUM(H99:J99,K99/1.12)</f>
        <v>261.2</v>
      </c>
      <c r="N99" s="25" t="n">
        <f aca="false">K99/1.12*0.12</f>
        <v>0</v>
      </c>
      <c r="O99" s="25" t="n">
        <f aca="false">-SUM(I99:J99,K99/1.12)*L99</f>
        <v>-0</v>
      </c>
      <c r="P99" s="25" t="n">
        <v>261.2</v>
      </c>
      <c r="Q99" s="26"/>
      <c r="R99" s="26"/>
      <c r="S99" s="27"/>
      <c r="T99" s="27"/>
      <c r="U99" s="27"/>
      <c r="V99" s="27"/>
      <c r="W99" s="27"/>
      <c r="X99" s="26"/>
      <c r="Y99" s="26"/>
      <c r="Z99" s="26"/>
      <c r="AA99" s="26"/>
      <c r="AB99" s="27"/>
      <c r="AC99" s="27"/>
      <c r="AD99" s="26"/>
      <c r="AE99" s="26"/>
      <c r="AF99" s="25" t="n">
        <f aca="false">-SUM(N99:AE99)</f>
        <v>-261.2</v>
      </c>
      <c r="AG99" s="28" t="n">
        <f aca="false">SUM(H99:K99)+AF99+O99</f>
        <v>0</v>
      </c>
    </row>
    <row r="100" s="29" customFormat="true" ht="24.75" hidden="true" customHeight="true" outlineLevel="0" collapsed="false">
      <c r="A100" s="72" t="n">
        <v>43670</v>
      </c>
      <c r="B100" s="19"/>
      <c r="C100" s="20" t="s">
        <v>37</v>
      </c>
      <c r="D100" s="20" t="s">
        <v>38</v>
      </c>
      <c r="E100" s="20" t="s">
        <v>39</v>
      </c>
      <c r="F100" s="21" t="n">
        <v>36529</v>
      </c>
      <c r="G100" s="22" t="s">
        <v>140</v>
      </c>
      <c r="H100" s="73"/>
      <c r="I100" s="73"/>
      <c r="J100" s="73"/>
      <c r="K100" s="73" t="n">
        <v>350</v>
      </c>
      <c r="L100" s="24"/>
      <c r="M100" s="25" t="n">
        <f aca="false">SUM(H100:J100,K100/1.12)</f>
        <v>312.5</v>
      </c>
      <c r="N100" s="25" t="n">
        <f aca="false">K100/1.12*0.12</f>
        <v>37.5</v>
      </c>
      <c r="O100" s="25" t="n">
        <f aca="false">-SUM(I100:J100,K100/1.12)*L100</f>
        <v>-0</v>
      </c>
      <c r="P100" s="25"/>
      <c r="Q100" s="26" t="n">
        <v>312.5</v>
      </c>
      <c r="R100" s="26"/>
      <c r="S100" s="27"/>
      <c r="T100" s="27"/>
      <c r="U100" s="27"/>
      <c r="V100" s="27"/>
      <c r="W100" s="27"/>
      <c r="X100" s="26"/>
      <c r="Y100" s="26"/>
      <c r="Z100" s="26"/>
      <c r="AA100" s="26"/>
      <c r="AB100" s="27"/>
      <c r="AC100" s="27"/>
      <c r="AD100" s="26"/>
      <c r="AE100" s="26"/>
      <c r="AF100" s="25" t="n">
        <f aca="false">-SUM(N100:AE100)</f>
        <v>-350</v>
      </c>
      <c r="AG100" s="28" t="n">
        <f aca="false">SUM(H100:K100)+AF100+O100</f>
        <v>0</v>
      </c>
    </row>
    <row r="101" s="29" customFormat="true" ht="24.75" hidden="true" customHeight="true" outlineLevel="0" collapsed="false">
      <c r="A101" s="72" t="n">
        <v>43670</v>
      </c>
      <c r="B101" s="19"/>
      <c r="C101" s="20" t="s">
        <v>62</v>
      </c>
      <c r="D101" s="20"/>
      <c r="E101" s="20"/>
      <c r="F101" s="21"/>
      <c r="G101" s="22" t="s">
        <v>63</v>
      </c>
      <c r="H101" s="73" t="n">
        <v>40</v>
      </c>
      <c r="I101" s="73"/>
      <c r="J101" s="73"/>
      <c r="K101" s="73"/>
      <c r="L101" s="24"/>
      <c r="M101" s="25" t="n">
        <f aca="false">SUM(H101:J101,K101/1.12)</f>
        <v>40</v>
      </c>
      <c r="N101" s="25" t="n">
        <f aca="false">K101/1.12*0.12</f>
        <v>0</v>
      </c>
      <c r="O101" s="25" t="n">
        <f aca="false">-SUM(I101:J101,K101/1.12)*L101</f>
        <v>-0</v>
      </c>
      <c r="P101" s="25"/>
      <c r="Q101" s="26"/>
      <c r="R101" s="26"/>
      <c r="S101" s="27"/>
      <c r="T101" s="27"/>
      <c r="U101" s="27"/>
      <c r="V101" s="27"/>
      <c r="W101" s="27"/>
      <c r="X101" s="26"/>
      <c r="Y101" s="26"/>
      <c r="Z101" s="26"/>
      <c r="AA101" s="26" t="n">
        <v>40</v>
      </c>
      <c r="AB101" s="27"/>
      <c r="AC101" s="27"/>
      <c r="AD101" s="26"/>
      <c r="AE101" s="26"/>
      <c r="AF101" s="25" t="n">
        <f aca="false">-SUM(N101:AE101)</f>
        <v>-40</v>
      </c>
      <c r="AG101" s="28" t="n">
        <f aca="false">SUM(H101:K101)+AF101+O101</f>
        <v>0</v>
      </c>
    </row>
    <row r="102" s="29" customFormat="true" ht="24.75" hidden="true" customHeight="true" outlineLevel="0" collapsed="false">
      <c r="A102" s="72" t="n">
        <v>43670</v>
      </c>
      <c r="B102" s="19"/>
      <c r="C102" s="20" t="s">
        <v>60</v>
      </c>
      <c r="D102" s="20"/>
      <c r="E102" s="20"/>
      <c r="F102" s="21"/>
      <c r="G102" s="22" t="s">
        <v>61</v>
      </c>
      <c r="H102" s="73"/>
      <c r="I102" s="73"/>
      <c r="J102" s="73" t="n">
        <v>1150</v>
      </c>
      <c r="K102" s="73"/>
      <c r="L102" s="24"/>
      <c r="M102" s="25" t="n">
        <f aca="false">SUM(H102:J102,K102/1.12)</f>
        <v>1150</v>
      </c>
      <c r="N102" s="25" t="n">
        <f aca="false">K102/1.12*0.12</f>
        <v>0</v>
      </c>
      <c r="O102" s="25" t="n">
        <f aca="false">-SUM(I102:J102,K102/1.12)*L102</f>
        <v>-0</v>
      </c>
      <c r="P102" s="25" t="n">
        <v>1150</v>
      </c>
      <c r="Q102" s="26"/>
      <c r="R102" s="26"/>
      <c r="S102" s="27"/>
      <c r="T102" s="27"/>
      <c r="U102" s="27"/>
      <c r="V102" s="27"/>
      <c r="W102" s="27"/>
      <c r="X102" s="26"/>
      <c r="Y102" s="26"/>
      <c r="Z102" s="26"/>
      <c r="AA102" s="26"/>
      <c r="AB102" s="27"/>
      <c r="AC102" s="27"/>
      <c r="AD102" s="26"/>
      <c r="AE102" s="26"/>
      <c r="AF102" s="25" t="n">
        <f aca="false">-SUM(N102:AE102)</f>
        <v>-1150</v>
      </c>
      <c r="AG102" s="28" t="n">
        <f aca="false">SUM(H102:K102)+AF102+O102</f>
        <v>0</v>
      </c>
    </row>
    <row r="103" s="29" customFormat="true" ht="24.75" hidden="true" customHeight="true" outlineLevel="0" collapsed="false">
      <c r="A103" s="72" t="n">
        <v>43670</v>
      </c>
      <c r="B103" s="19"/>
      <c r="C103" s="20" t="s">
        <v>41</v>
      </c>
      <c r="D103" s="20" t="s">
        <v>42</v>
      </c>
      <c r="E103" s="20" t="s">
        <v>43</v>
      </c>
      <c r="F103" s="21" t="n">
        <v>179719</v>
      </c>
      <c r="G103" s="22" t="s">
        <v>44</v>
      </c>
      <c r="H103" s="73"/>
      <c r="I103" s="73"/>
      <c r="J103" s="73"/>
      <c r="K103" s="73" t="n">
        <v>180</v>
      </c>
      <c r="L103" s="24"/>
      <c r="M103" s="25" t="n">
        <f aca="false">SUM(H103:J103,K103/1.12)</f>
        <v>160.714285714286</v>
      </c>
      <c r="N103" s="25" t="n">
        <f aca="false">K103/1.12*0.12</f>
        <v>19.2857142857143</v>
      </c>
      <c r="O103" s="25" t="n">
        <f aca="false">-SUM(I103:J103,K103/1.12)*L103</f>
        <v>-0</v>
      </c>
      <c r="P103" s="25"/>
      <c r="Q103" s="26" t="n">
        <v>160.71</v>
      </c>
      <c r="R103" s="26"/>
      <c r="S103" s="27"/>
      <c r="T103" s="27"/>
      <c r="U103" s="27"/>
      <c r="V103" s="27"/>
      <c r="W103" s="27"/>
      <c r="X103" s="26"/>
      <c r="Y103" s="26"/>
      <c r="Z103" s="26"/>
      <c r="AA103" s="26"/>
      <c r="AB103" s="27"/>
      <c r="AC103" s="27"/>
      <c r="AD103" s="26"/>
      <c r="AE103" s="26"/>
      <c r="AF103" s="25" t="n">
        <f aca="false">-SUM(N103:AE103)</f>
        <v>-179.995714285714</v>
      </c>
      <c r="AG103" s="28" t="n">
        <f aca="false">SUM(H103:K103)+AF103+O103</f>
        <v>0.00428571428571445</v>
      </c>
    </row>
    <row r="104" s="29" customFormat="true" ht="24.75" hidden="true" customHeight="true" outlineLevel="0" collapsed="false">
      <c r="A104" s="72" t="n">
        <v>43670</v>
      </c>
      <c r="B104" s="19"/>
      <c r="C104" s="20" t="s">
        <v>54</v>
      </c>
      <c r="D104" s="20" t="s">
        <v>55</v>
      </c>
      <c r="E104" s="20" t="s">
        <v>56</v>
      </c>
      <c r="F104" s="21" t="n">
        <v>3275</v>
      </c>
      <c r="G104" s="22" t="s">
        <v>769</v>
      </c>
      <c r="H104" s="73"/>
      <c r="I104" s="73"/>
      <c r="J104" s="73" t="n">
        <v>900</v>
      </c>
      <c r="K104" s="73"/>
      <c r="L104" s="24"/>
      <c r="M104" s="25" t="n">
        <f aca="false">SUM(H104:J104,K104/1.12)</f>
        <v>900</v>
      </c>
      <c r="N104" s="25" t="n">
        <f aca="false">K104/1.12*0.12</f>
        <v>0</v>
      </c>
      <c r="O104" s="25" t="n">
        <f aca="false">-SUM(I104:J104,K104/1.12)*L104</f>
        <v>-0</v>
      </c>
      <c r="P104" s="25" t="n">
        <v>900</v>
      </c>
      <c r="Q104" s="26"/>
      <c r="R104" s="26"/>
      <c r="S104" s="27"/>
      <c r="T104" s="27"/>
      <c r="U104" s="27"/>
      <c r="V104" s="27"/>
      <c r="W104" s="27"/>
      <c r="X104" s="26"/>
      <c r="Y104" s="26"/>
      <c r="Z104" s="26"/>
      <c r="AA104" s="26"/>
      <c r="AB104" s="27"/>
      <c r="AC104" s="27"/>
      <c r="AD104" s="26"/>
      <c r="AE104" s="26"/>
      <c r="AF104" s="25" t="n">
        <f aca="false">-SUM(N104:AE104)</f>
        <v>-900</v>
      </c>
      <c r="AG104" s="28" t="n">
        <f aca="false">SUM(H104:K104)+AF104+O104</f>
        <v>0</v>
      </c>
    </row>
    <row r="105" s="29" customFormat="true" ht="23.25" hidden="true" customHeight="true" outlineLevel="0" collapsed="false">
      <c r="A105" s="72" t="n">
        <v>43670</v>
      </c>
      <c r="B105" s="19"/>
      <c r="C105" s="20" t="s">
        <v>58</v>
      </c>
      <c r="D105" s="20"/>
      <c r="E105" s="20"/>
      <c r="F105" s="21"/>
      <c r="G105" s="22" t="s">
        <v>770</v>
      </c>
      <c r="H105" s="73" t="n">
        <v>50</v>
      </c>
      <c r="I105" s="73"/>
      <c r="J105" s="73"/>
      <c r="K105" s="73"/>
      <c r="L105" s="24"/>
      <c r="M105" s="25" t="n">
        <f aca="false">SUM(H105:J105,K105/1.12)</f>
        <v>50</v>
      </c>
      <c r="N105" s="25" t="n">
        <f aca="false">K105/1.12*0.12</f>
        <v>0</v>
      </c>
      <c r="O105" s="25" t="n">
        <f aca="false">-SUM(I105:J105,K105/1.12)*L105</f>
        <v>-0</v>
      </c>
      <c r="P105" s="25"/>
      <c r="Q105" s="26"/>
      <c r="R105" s="26"/>
      <c r="S105" s="27"/>
      <c r="T105" s="27"/>
      <c r="U105" s="27"/>
      <c r="V105" s="27"/>
      <c r="W105" s="27"/>
      <c r="X105" s="26"/>
      <c r="Y105" s="26"/>
      <c r="Z105" s="26"/>
      <c r="AA105" s="26" t="n">
        <v>50</v>
      </c>
      <c r="AB105" s="27"/>
      <c r="AC105" s="27"/>
      <c r="AD105" s="26"/>
      <c r="AE105" s="26"/>
      <c r="AF105" s="25" t="n">
        <f aca="false">-SUM(N105:AE105)</f>
        <v>-50</v>
      </c>
      <c r="AG105" s="28" t="n">
        <f aca="false">SUM(H105:K105)+AF105+O105</f>
        <v>0</v>
      </c>
    </row>
    <row r="106" s="29" customFormat="true" ht="24.75" hidden="true" customHeight="true" outlineLevel="0" collapsed="false">
      <c r="A106" s="72" t="n">
        <v>43670</v>
      </c>
      <c r="B106" s="19"/>
      <c r="C106" s="20" t="s">
        <v>771</v>
      </c>
      <c r="D106" s="20" t="s">
        <v>772</v>
      </c>
      <c r="E106" s="20" t="s">
        <v>47</v>
      </c>
      <c r="F106" s="21" t="n">
        <v>2652</v>
      </c>
      <c r="G106" s="22" t="s">
        <v>183</v>
      </c>
      <c r="H106" s="73"/>
      <c r="I106" s="73"/>
      <c r="J106" s="73"/>
      <c r="K106" s="73" t="n">
        <v>390</v>
      </c>
      <c r="L106" s="24"/>
      <c r="M106" s="25" t="n">
        <f aca="false">SUM(H106:J106,K106/1.12)</f>
        <v>348.214285714286</v>
      </c>
      <c r="N106" s="25" t="n">
        <f aca="false">K106/1.12*0.12</f>
        <v>41.7857142857143</v>
      </c>
      <c r="O106" s="25" t="n">
        <f aca="false">-SUM(I106:J106,K106/1.12)*L106</f>
        <v>-0</v>
      </c>
      <c r="P106" s="25" t="n">
        <v>348.21</v>
      </c>
      <c r="Q106" s="26"/>
      <c r="R106" s="26"/>
      <c r="S106" s="27"/>
      <c r="T106" s="27"/>
      <c r="U106" s="27"/>
      <c r="V106" s="27"/>
      <c r="W106" s="27"/>
      <c r="X106" s="26"/>
      <c r="Y106" s="26"/>
      <c r="Z106" s="26"/>
      <c r="AA106" s="26"/>
      <c r="AB106" s="27"/>
      <c r="AC106" s="27"/>
      <c r="AD106" s="26"/>
      <c r="AE106" s="26"/>
      <c r="AF106" s="25" t="n">
        <f aca="false">-SUM(N106:AE106)</f>
        <v>-389.995714285714</v>
      </c>
      <c r="AG106" s="28" t="n">
        <f aca="false">SUM(H106:K106)+AF106+O106</f>
        <v>0.00428571428574287</v>
      </c>
    </row>
    <row r="107" s="29" customFormat="true" ht="24.75" hidden="true" customHeight="true" outlineLevel="0" collapsed="false">
      <c r="A107" s="72" t="n">
        <v>43670</v>
      </c>
      <c r="B107" s="19"/>
      <c r="C107" s="20" t="s">
        <v>773</v>
      </c>
      <c r="D107" s="20" t="s">
        <v>774</v>
      </c>
      <c r="E107" s="20" t="s">
        <v>47</v>
      </c>
      <c r="F107" s="21" t="n">
        <v>527913</v>
      </c>
      <c r="G107" s="22" t="s">
        <v>775</v>
      </c>
      <c r="H107" s="73"/>
      <c r="I107" s="73"/>
      <c r="J107" s="73"/>
      <c r="K107" s="73" t="n">
        <v>669</v>
      </c>
      <c r="L107" s="24"/>
      <c r="M107" s="25" t="n">
        <f aca="false">SUM(H107:J107,K107/1.12)</f>
        <v>597.321428571429</v>
      </c>
      <c r="N107" s="25" t="n">
        <f aca="false">K107/1.12*0.12</f>
        <v>71.6785714285714</v>
      </c>
      <c r="O107" s="25" t="n">
        <f aca="false">-SUM(I107:J107,K107/1.12)*L107</f>
        <v>-0</v>
      </c>
      <c r="P107" s="25"/>
      <c r="Q107" s="26"/>
      <c r="R107" s="26"/>
      <c r="S107" s="27"/>
      <c r="T107" s="27"/>
      <c r="U107" s="27"/>
      <c r="V107" s="27"/>
      <c r="W107" s="27"/>
      <c r="X107" s="26" t="n">
        <v>597.32</v>
      </c>
      <c r="Y107" s="26"/>
      <c r="Z107" s="26"/>
      <c r="AA107" s="26"/>
      <c r="AB107" s="27"/>
      <c r="AC107" s="27"/>
      <c r="AD107" s="26"/>
      <c r="AE107" s="26"/>
      <c r="AF107" s="25" t="n">
        <f aca="false">-SUM(N107:AE107)</f>
        <v>-668.998571428572</v>
      </c>
      <c r="AG107" s="28" t="n">
        <f aca="false">SUM(H107:K107)+AF107+O107</f>
        <v>0.00142857142850517</v>
      </c>
    </row>
    <row r="108" s="29" customFormat="true" ht="24.75" hidden="true" customHeight="true" outlineLevel="0" collapsed="false">
      <c r="A108" s="72" t="n">
        <v>43671</v>
      </c>
      <c r="B108" s="19"/>
      <c r="C108" s="20" t="s">
        <v>41</v>
      </c>
      <c r="D108" s="20" t="s">
        <v>42</v>
      </c>
      <c r="E108" s="20" t="s">
        <v>43</v>
      </c>
      <c r="F108" s="21" t="n">
        <v>179766</v>
      </c>
      <c r="G108" s="22" t="s">
        <v>44</v>
      </c>
      <c r="H108" s="73"/>
      <c r="I108" s="73"/>
      <c r="J108" s="73"/>
      <c r="K108" s="73" t="n">
        <v>180</v>
      </c>
      <c r="L108" s="24"/>
      <c r="M108" s="25" t="n">
        <f aca="false">SUM(H108:J108,K108/1.12)</f>
        <v>160.714285714286</v>
      </c>
      <c r="N108" s="25" t="n">
        <f aca="false">K108/1.12*0.12</f>
        <v>19.2857142857143</v>
      </c>
      <c r="O108" s="25" t="n">
        <f aca="false">-SUM(I108:J108,K108/1.12)*L108</f>
        <v>-0</v>
      </c>
      <c r="P108" s="25"/>
      <c r="Q108" s="26" t="n">
        <v>160.71</v>
      </c>
      <c r="R108" s="26"/>
      <c r="S108" s="27"/>
      <c r="T108" s="27"/>
      <c r="U108" s="27"/>
      <c r="V108" s="27"/>
      <c r="W108" s="27"/>
      <c r="X108" s="26"/>
      <c r="Y108" s="26"/>
      <c r="Z108" s="26"/>
      <c r="AA108" s="26"/>
      <c r="AB108" s="27"/>
      <c r="AC108" s="27"/>
      <c r="AD108" s="26"/>
      <c r="AE108" s="26"/>
      <c r="AF108" s="25" t="n">
        <f aca="false">-SUM(N108:AE108)</f>
        <v>-179.995714285714</v>
      </c>
      <c r="AG108" s="28" t="n">
        <f aca="false">SUM(H108:K108)+AF108+O108</f>
        <v>0.00428571428571445</v>
      </c>
    </row>
    <row r="109" s="29" customFormat="true" ht="24.75" hidden="true" customHeight="true" outlineLevel="0" collapsed="false">
      <c r="A109" s="72" t="n">
        <v>43671</v>
      </c>
      <c r="B109" s="19"/>
      <c r="C109" s="20" t="s">
        <v>45</v>
      </c>
      <c r="D109" s="20" t="s">
        <v>46</v>
      </c>
      <c r="E109" s="20" t="s">
        <v>47</v>
      </c>
      <c r="F109" s="21" t="n">
        <v>180899</v>
      </c>
      <c r="G109" s="22" t="s">
        <v>776</v>
      </c>
      <c r="H109" s="73"/>
      <c r="I109" s="73"/>
      <c r="J109" s="73"/>
      <c r="K109" s="73" t="n">
        <f aca="false">669.2+80.3</f>
        <v>749.5</v>
      </c>
      <c r="L109" s="24"/>
      <c r="M109" s="25" t="n">
        <f aca="false">SUM(H109:J109,K109/1.12)</f>
        <v>669.196428571429</v>
      </c>
      <c r="N109" s="25" t="n">
        <f aca="false">K109/1.12*0.12</f>
        <v>80.3035714285714</v>
      </c>
      <c r="O109" s="25" t="n">
        <f aca="false">-SUM(I109:J109,K109/1.12)*L109</f>
        <v>-0</v>
      </c>
      <c r="P109" s="25" t="n">
        <v>669.2</v>
      </c>
      <c r="Q109" s="26"/>
      <c r="R109" s="26"/>
      <c r="S109" s="27"/>
      <c r="T109" s="27"/>
      <c r="U109" s="27"/>
      <c r="V109" s="27"/>
      <c r="W109" s="27"/>
      <c r="X109" s="26"/>
      <c r="Y109" s="26"/>
      <c r="Z109" s="26"/>
      <c r="AA109" s="26"/>
      <c r="AB109" s="27"/>
      <c r="AC109" s="27"/>
      <c r="AD109" s="26"/>
      <c r="AE109" s="26"/>
      <c r="AF109" s="25" t="n">
        <f aca="false">-SUM(N109:AE109)</f>
        <v>-749.503571428572</v>
      </c>
      <c r="AG109" s="28" t="n">
        <f aca="false">SUM(H109:K109)+AF109+O109</f>
        <v>-0.00357142857149029</v>
      </c>
    </row>
    <row r="110" s="29" customFormat="true" ht="24.75" hidden="true" customHeight="true" outlineLevel="0" collapsed="false">
      <c r="A110" s="72" t="n">
        <v>43671</v>
      </c>
      <c r="B110" s="19"/>
      <c r="C110" s="20" t="s">
        <v>777</v>
      </c>
      <c r="D110" s="20" t="s">
        <v>637</v>
      </c>
      <c r="E110" s="20" t="s">
        <v>47</v>
      </c>
      <c r="F110" s="21" t="n">
        <v>93529</v>
      </c>
      <c r="G110" s="22" t="s">
        <v>778</v>
      </c>
      <c r="H110" s="73"/>
      <c r="I110" s="73"/>
      <c r="J110" s="73"/>
      <c r="K110" s="73" t="n">
        <v>47</v>
      </c>
      <c r="L110" s="24"/>
      <c r="M110" s="25" t="n">
        <f aca="false">SUM(H110:J110,K110/1.12)</f>
        <v>41.9642857142857</v>
      </c>
      <c r="N110" s="25" t="n">
        <f aca="false">K110/1.12*0.12</f>
        <v>5.03571428571429</v>
      </c>
      <c r="O110" s="25" t="n">
        <f aca="false">-SUM(I110:J110,K110/1.12)*L110</f>
        <v>-0</v>
      </c>
      <c r="P110" s="25"/>
      <c r="Q110" s="26"/>
      <c r="R110" s="26"/>
      <c r="S110" s="27" t="n">
        <v>41.96</v>
      </c>
      <c r="T110" s="27"/>
      <c r="U110" s="27"/>
      <c r="V110" s="27"/>
      <c r="W110" s="27"/>
      <c r="X110" s="26"/>
      <c r="Y110" s="26"/>
      <c r="Z110" s="26"/>
      <c r="AA110" s="26"/>
      <c r="AB110" s="27"/>
      <c r="AC110" s="27"/>
      <c r="AD110" s="26"/>
      <c r="AE110" s="26"/>
      <c r="AF110" s="25" t="n">
        <f aca="false">-SUM(N110:AE110)</f>
        <v>-46.9957142857143</v>
      </c>
      <c r="AG110" s="28" t="n">
        <f aca="false">SUM(H110:K110)+AF110+O110</f>
        <v>0.00428571428571445</v>
      </c>
    </row>
    <row r="111" s="29" customFormat="true" ht="24.75" hidden="true" customHeight="true" outlineLevel="0" collapsed="false">
      <c r="A111" s="72" t="n">
        <v>43671</v>
      </c>
      <c r="B111" s="19"/>
      <c r="C111" s="20" t="s">
        <v>58</v>
      </c>
      <c r="D111" s="20"/>
      <c r="E111" s="20"/>
      <c r="F111" s="21"/>
      <c r="G111" s="22" t="s">
        <v>770</v>
      </c>
      <c r="H111" s="73" t="n">
        <v>100</v>
      </c>
      <c r="I111" s="73"/>
      <c r="J111" s="73"/>
      <c r="K111" s="73"/>
      <c r="L111" s="24"/>
      <c r="M111" s="25" t="n">
        <f aca="false">SUM(H111:J111,K111/1.12)</f>
        <v>100</v>
      </c>
      <c r="N111" s="25" t="n">
        <f aca="false">K111/1.12*0.12</f>
        <v>0</v>
      </c>
      <c r="O111" s="25" t="n">
        <f aca="false">-SUM(I111:J111,K111/1.12)*L111</f>
        <v>-0</v>
      </c>
      <c r="P111" s="25"/>
      <c r="Q111" s="26"/>
      <c r="R111" s="26"/>
      <c r="S111" s="27"/>
      <c r="T111" s="27"/>
      <c r="U111" s="27"/>
      <c r="V111" s="27"/>
      <c r="W111" s="27"/>
      <c r="X111" s="26"/>
      <c r="Y111" s="26"/>
      <c r="Z111" s="26"/>
      <c r="AA111" s="26" t="n">
        <v>100</v>
      </c>
      <c r="AB111" s="27"/>
      <c r="AC111" s="27"/>
      <c r="AD111" s="26"/>
      <c r="AE111" s="26"/>
      <c r="AF111" s="25" t="n">
        <f aca="false">-SUM(N111:AE111)</f>
        <v>-100</v>
      </c>
      <c r="AG111" s="28" t="n">
        <f aca="false">SUM(H111:K111)+AF111+O111</f>
        <v>0</v>
      </c>
    </row>
    <row r="112" s="29" customFormat="true" ht="24.75" hidden="true" customHeight="true" outlineLevel="0" collapsed="false">
      <c r="A112" s="72" t="n">
        <v>43671</v>
      </c>
      <c r="B112" s="19"/>
      <c r="C112" s="20" t="s">
        <v>309</v>
      </c>
      <c r="D112" s="20" t="s">
        <v>310</v>
      </c>
      <c r="E112" s="20" t="s">
        <v>56</v>
      </c>
      <c r="F112" s="21" t="n">
        <v>115584</v>
      </c>
      <c r="G112" s="22" t="s">
        <v>763</v>
      </c>
      <c r="H112" s="73"/>
      <c r="I112" s="73"/>
      <c r="J112" s="73" t="n">
        <v>380</v>
      </c>
      <c r="K112" s="73"/>
      <c r="L112" s="24"/>
      <c r="M112" s="25" t="n">
        <f aca="false">SUM(H112:J112,K112/1.12)</f>
        <v>380</v>
      </c>
      <c r="N112" s="25" t="n">
        <f aca="false">K112/1.12*0.12</f>
        <v>0</v>
      </c>
      <c r="O112" s="25" t="n">
        <f aca="false">-SUM(I112:J112,K112/1.12)*L112</f>
        <v>-0</v>
      </c>
      <c r="P112" s="25" t="n">
        <v>380</v>
      </c>
      <c r="Q112" s="26"/>
      <c r="R112" s="26"/>
      <c r="S112" s="27"/>
      <c r="T112" s="27"/>
      <c r="U112" s="27"/>
      <c r="V112" s="27"/>
      <c r="W112" s="27"/>
      <c r="X112" s="26"/>
      <c r="Y112" s="26"/>
      <c r="Z112" s="26"/>
      <c r="AA112" s="26"/>
      <c r="AB112" s="27"/>
      <c r="AC112" s="27"/>
      <c r="AD112" s="26"/>
      <c r="AE112" s="26"/>
      <c r="AF112" s="25" t="n">
        <f aca="false">-SUM(N112:AE112)</f>
        <v>-380</v>
      </c>
      <c r="AG112" s="28" t="n">
        <f aca="false">SUM(H112:K112)+AF112+O112</f>
        <v>0</v>
      </c>
    </row>
    <row r="113" s="29" customFormat="true" ht="24.75" hidden="false" customHeight="true" outlineLevel="0" collapsed="false">
      <c r="A113" s="72" t="n">
        <v>43671</v>
      </c>
      <c r="B113" s="19"/>
      <c r="C113" s="20" t="s">
        <v>80</v>
      </c>
      <c r="D113" s="20" t="s">
        <v>181</v>
      </c>
      <c r="E113" s="20" t="s">
        <v>650</v>
      </c>
      <c r="F113" s="21" t="n">
        <v>1953</v>
      </c>
      <c r="G113" s="22" t="s">
        <v>183</v>
      </c>
      <c r="H113" s="73"/>
      <c r="I113" s="73"/>
      <c r="J113" s="73"/>
      <c r="K113" s="73" t="n">
        <v>390</v>
      </c>
      <c r="L113" s="24" t="n">
        <v>0.01</v>
      </c>
      <c r="M113" s="25" t="n">
        <f aca="false">SUM(H113:J113,K113/1.12)</f>
        <v>348.214285714286</v>
      </c>
      <c r="N113" s="25" t="n">
        <f aca="false">K113/1.12*0.12</f>
        <v>41.7857142857143</v>
      </c>
      <c r="O113" s="25" t="n">
        <f aca="false">-SUM(I113:J113,K113/1.12)*L113</f>
        <v>-3.48214285714286</v>
      </c>
      <c r="P113" s="25" t="s">
        <v>779</v>
      </c>
      <c r="Q113" s="26"/>
      <c r="R113" s="26"/>
      <c r="S113" s="27"/>
      <c r="T113" s="27"/>
      <c r="U113" s="27"/>
      <c r="V113" s="27"/>
      <c r="W113" s="27"/>
      <c r="X113" s="26"/>
      <c r="Y113" s="26"/>
      <c r="Z113" s="26"/>
      <c r="AA113" s="26"/>
      <c r="AB113" s="27"/>
      <c r="AC113" s="27"/>
      <c r="AD113" s="26"/>
      <c r="AE113" s="26"/>
      <c r="AF113" s="25" t="n">
        <f aca="false">-SUM(N113:AE113)</f>
        <v>-38.3035714285714</v>
      </c>
      <c r="AG113" s="28" t="n">
        <f aca="false">SUM(H113:K113)+AF113+O113</f>
        <v>348.214285714286</v>
      </c>
    </row>
    <row r="114" s="29" customFormat="true" ht="24.75" hidden="false" customHeight="true" outlineLevel="0" collapsed="false">
      <c r="A114" s="72" t="n">
        <v>43671</v>
      </c>
      <c r="B114" s="19"/>
      <c r="C114" s="20" t="s">
        <v>80</v>
      </c>
      <c r="D114" s="20" t="s">
        <v>181</v>
      </c>
      <c r="E114" s="20" t="s">
        <v>650</v>
      </c>
      <c r="F114" s="21" t="n">
        <v>1952</v>
      </c>
      <c r="G114" s="22" t="s">
        <v>780</v>
      </c>
      <c r="H114" s="73"/>
      <c r="I114" s="73"/>
      <c r="J114" s="73"/>
      <c r="K114" s="73" t="n">
        <v>2000</v>
      </c>
      <c r="L114" s="24" t="n">
        <v>0.01</v>
      </c>
      <c r="M114" s="25" t="n">
        <f aca="false">SUM(H114:J114,K114/1.12)</f>
        <v>1785.71428571429</v>
      </c>
      <c r="N114" s="25" t="n">
        <f aca="false">K114/1.12*0.12</f>
        <v>214.285714285714</v>
      </c>
      <c r="O114" s="25" t="n">
        <f aca="false">-SUM(I114:J114,K114/1.12)*L114</f>
        <v>-17.8571428571429</v>
      </c>
      <c r="P114" s="25" t="n">
        <v>1785.71</v>
      </c>
      <c r="Q114" s="26"/>
      <c r="R114" s="26"/>
      <c r="S114" s="27"/>
      <c r="T114" s="27"/>
      <c r="U114" s="27"/>
      <c r="V114" s="27"/>
      <c r="W114" s="27"/>
      <c r="X114" s="26"/>
      <c r="Y114" s="26"/>
      <c r="Z114" s="26"/>
      <c r="AA114" s="26"/>
      <c r="AB114" s="27"/>
      <c r="AC114" s="27"/>
      <c r="AD114" s="26"/>
      <c r="AE114" s="26"/>
      <c r="AF114" s="25" t="n">
        <f aca="false">-SUM(N114:AE114)</f>
        <v>-1982.13857142857</v>
      </c>
      <c r="AG114" s="28" t="n">
        <f aca="false">SUM(H114:K114)+AF114+O114</f>
        <v>0.00428571428577484</v>
      </c>
    </row>
    <row r="115" s="41" customFormat="true" ht="24.75" hidden="false" customHeight="true" outlineLevel="0" collapsed="false">
      <c r="A115" s="74" t="n">
        <v>43671</v>
      </c>
      <c r="B115" s="31"/>
      <c r="C115" s="32" t="s">
        <v>80</v>
      </c>
      <c r="D115" s="32" t="s">
        <v>181</v>
      </c>
      <c r="E115" s="32" t="s">
        <v>650</v>
      </c>
      <c r="F115" s="33" t="n">
        <v>1954</v>
      </c>
      <c r="G115" s="34" t="s">
        <v>781</v>
      </c>
      <c r="H115" s="75"/>
      <c r="I115" s="75"/>
      <c r="J115" s="75"/>
      <c r="K115" s="75" t="n">
        <v>1444</v>
      </c>
      <c r="L115" s="36" t="n">
        <v>0.01</v>
      </c>
      <c r="M115" s="37" t="n">
        <f aca="false">SUM(H115:J115,K115/1.12)</f>
        <v>1289.28571428571</v>
      </c>
      <c r="N115" s="37" t="n">
        <f aca="false">K115/1.12*0.12</f>
        <v>154.714285714286</v>
      </c>
      <c r="O115" s="37" t="n">
        <f aca="false">-SUM(I115:J115,K115/1.12)*L115</f>
        <v>-12.8928571428571</v>
      </c>
      <c r="P115" s="37" t="n">
        <v>1289.29</v>
      </c>
      <c r="Q115" s="38"/>
      <c r="R115" s="38"/>
      <c r="S115" s="39"/>
      <c r="T115" s="39"/>
      <c r="U115" s="39"/>
      <c r="V115" s="39"/>
      <c r="W115" s="39"/>
      <c r="X115" s="38"/>
      <c r="Y115" s="38"/>
      <c r="Z115" s="38"/>
      <c r="AA115" s="38"/>
      <c r="AB115" s="39"/>
      <c r="AC115" s="39"/>
      <c r="AD115" s="38"/>
      <c r="AE115" s="38"/>
      <c r="AF115" s="37" t="n">
        <f aca="false">-SUM(N115:AE115)</f>
        <v>-1431.11142857143</v>
      </c>
      <c r="AG115" s="40" t="n">
        <f aca="false">SUM(H115:K115)+AF115+O115</f>
        <v>-0.00428571428577484</v>
      </c>
    </row>
    <row r="116" s="29" customFormat="true" ht="23.25" hidden="true" customHeight="true" outlineLevel="0" collapsed="false">
      <c r="A116" s="72" t="n">
        <v>43671</v>
      </c>
      <c r="B116" s="19"/>
      <c r="C116" s="20" t="s">
        <v>37</v>
      </c>
      <c r="D116" s="20" t="s">
        <v>38</v>
      </c>
      <c r="E116" s="20" t="s">
        <v>39</v>
      </c>
      <c r="F116" s="21" t="n">
        <v>36534</v>
      </c>
      <c r="G116" s="65" t="s">
        <v>782</v>
      </c>
      <c r="H116" s="73"/>
      <c r="I116" s="73"/>
      <c r="J116" s="73"/>
      <c r="K116" s="73" t="n">
        <v>417</v>
      </c>
      <c r="L116" s="24"/>
      <c r="M116" s="25" t="n">
        <f aca="false">SUM(H116:J116,K116/1.12)</f>
        <v>372.321428571429</v>
      </c>
      <c r="N116" s="25" t="n">
        <f aca="false">K116/1.12*0.12</f>
        <v>44.6785714285714</v>
      </c>
      <c r="O116" s="25" t="n">
        <f aca="false">-SUM(I116:J116,K116/1.12)*L116</f>
        <v>-0</v>
      </c>
      <c r="P116" s="25" t="n">
        <v>372.32</v>
      </c>
      <c r="Q116" s="26"/>
      <c r="R116" s="26"/>
      <c r="S116" s="27"/>
      <c r="T116" s="27"/>
      <c r="U116" s="27"/>
      <c r="V116" s="27"/>
      <c r="W116" s="27"/>
      <c r="X116" s="26"/>
      <c r="Y116" s="26"/>
      <c r="Z116" s="26"/>
      <c r="AA116" s="26"/>
      <c r="AB116" s="27"/>
      <c r="AC116" s="27"/>
      <c r="AD116" s="26"/>
      <c r="AE116" s="26"/>
      <c r="AF116" s="25" t="n">
        <f aca="false">-SUM(N116:AE116)</f>
        <v>-416.998571428571</v>
      </c>
      <c r="AG116" s="28" t="n">
        <f aca="false">SUM(H116:K116)+AF116+O116</f>
        <v>0.00142857142856201</v>
      </c>
    </row>
    <row r="117" s="29" customFormat="true" ht="23.25" hidden="true" customHeight="true" outlineLevel="0" collapsed="false">
      <c r="A117" s="72" t="n">
        <v>43671</v>
      </c>
      <c r="B117" s="19"/>
      <c r="C117" s="20" t="s">
        <v>157</v>
      </c>
      <c r="D117" s="20"/>
      <c r="E117" s="20"/>
      <c r="F117" s="21"/>
      <c r="G117" s="44" t="s">
        <v>783</v>
      </c>
      <c r="H117" s="73" t="n">
        <v>393</v>
      </c>
      <c r="I117" s="73"/>
      <c r="J117" s="73"/>
      <c r="K117" s="73"/>
      <c r="L117" s="24"/>
      <c r="M117" s="25" t="n">
        <f aca="false">SUM(H117:J117,K117/1.12)</f>
        <v>393</v>
      </c>
      <c r="N117" s="25" t="n">
        <f aca="false">K117/1.12*0.12</f>
        <v>0</v>
      </c>
      <c r="O117" s="25" t="n">
        <f aca="false">-SUM(I117:J117,K117/1.12)*L117</f>
        <v>-0</v>
      </c>
      <c r="P117" s="25"/>
      <c r="Q117" s="26"/>
      <c r="R117" s="26"/>
      <c r="S117" s="27"/>
      <c r="T117" s="27"/>
      <c r="U117" s="27"/>
      <c r="V117" s="27"/>
      <c r="W117" s="27"/>
      <c r="X117" s="26"/>
      <c r="Y117" s="26"/>
      <c r="Z117" s="26"/>
      <c r="AA117" s="26" t="n">
        <v>393</v>
      </c>
      <c r="AB117" s="27"/>
      <c r="AC117" s="27"/>
      <c r="AD117" s="26"/>
      <c r="AE117" s="26"/>
      <c r="AF117" s="25" t="n">
        <f aca="false">-SUM(N117:AE117)</f>
        <v>-393</v>
      </c>
      <c r="AG117" s="28" t="n">
        <f aca="false">SUM(H117:K117)+AF117+O117</f>
        <v>0</v>
      </c>
    </row>
    <row r="118" s="29" customFormat="true" ht="23.25" hidden="true" customHeight="true" outlineLevel="0" collapsed="false">
      <c r="A118" s="72" t="n">
        <v>43671</v>
      </c>
      <c r="B118" s="19"/>
      <c r="C118" s="20" t="s">
        <v>45</v>
      </c>
      <c r="D118" s="20" t="s">
        <v>46</v>
      </c>
      <c r="E118" s="20" t="s">
        <v>47</v>
      </c>
      <c r="F118" s="21" t="n">
        <v>172144</v>
      </c>
      <c r="G118" s="44" t="s">
        <v>784</v>
      </c>
      <c r="H118" s="73"/>
      <c r="I118" s="73"/>
      <c r="J118" s="73"/>
      <c r="K118" s="73" t="n">
        <f aca="false">2046.16+245.54</f>
        <v>2291.7</v>
      </c>
      <c r="L118" s="24"/>
      <c r="M118" s="25" t="n">
        <f aca="false">SUM(H118:J118,K118/1.12)</f>
        <v>2046.16071428571</v>
      </c>
      <c r="N118" s="25" t="n">
        <f aca="false">K118/1.12*0.12</f>
        <v>245.539285714286</v>
      </c>
      <c r="O118" s="25" t="n">
        <f aca="false">-SUM(I118:J118,K118/1.12)*L118</f>
        <v>-0</v>
      </c>
      <c r="P118" s="25" t="n">
        <v>2046.16</v>
      </c>
      <c r="Q118" s="26"/>
      <c r="R118" s="26"/>
      <c r="S118" s="27"/>
      <c r="T118" s="27"/>
      <c r="U118" s="27"/>
      <c r="V118" s="27"/>
      <c r="W118" s="27"/>
      <c r="X118" s="26"/>
      <c r="Y118" s="26"/>
      <c r="Z118" s="26"/>
      <c r="AA118" s="26"/>
      <c r="AB118" s="27"/>
      <c r="AC118" s="27"/>
      <c r="AD118" s="26"/>
      <c r="AE118" s="26"/>
      <c r="AF118" s="25" t="n">
        <f aca="false">-SUM(N118:AE118)</f>
        <v>-2291.69928571429</v>
      </c>
      <c r="AG118" s="28" t="n">
        <f aca="false">SUM(H118:K118)+AF118+O118</f>
        <v>0.00071428571436627</v>
      </c>
    </row>
    <row r="119" s="29" customFormat="true" ht="23.25" hidden="true" customHeight="true" outlineLevel="0" collapsed="false">
      <c r="A119" s="72" t="n">
        <v>43671</v>
      </c>
      <c r="B119" s="19"/>
      <c r="C119" s="20" t="s">
        <v>45</v>
      </c>
      <c r="D119" s="20" t="s">
        <v>46</v>
      </c>
      <c r="E119" s="20" t="s">
        <v>47</v>
      </c>
      <c r="F119" s="21" t="n">
        <v>172144</v>
      </c>
      <c r="G119" s="44" t="s">
        <v>427</v>
      </c>
      <c r="H119" s="73"/>
      <c r="I119" s="73"/>
      <c r="J119" s="73" t="n">
        <v>108.5</v>
      </c>
      <c r="K119" s="73"/>
      <c r="L119" s="24"/>
      <c r="M119" s="25" t="n">
        <f aca="false">SUM(H119:J119,K119/1.12)</f>
        <v>108.5</v>
      </c>
      <c r="N119" s="25" t="n">
        <f aca="false">K119/1.12*0.12</f>
        <v>0</v>
      </c>
      <c r="O119" s="25" t="n">
        <f aca="false">-SUM(I119:J119,K119/1.12)*L119</f>
        <v>-0</v>
      </c>
      <c r="P119" s="25" t="n">
        <v>108.5</v>
      </c>
      <c r="Q119" s="26"/>
      <c r="R119" s="26"/>
      <c r="S119" s="27"/>
      <c r="T119" s="27"/>
      <c r="U119" s="27"/>
      <c r="V119" s="27"/>
      <c r="W119" s="27"/>
      <c r="X119" s="26"/>
      <c r="Y119" s="26"/>
      <c r="Z119" s="26"/>
      <c r="AA119" s="26"/>
      <c r="AB119" s="27"/>
      <c r="AC119" s="27"/>
      <c r="AD119" s="26"/>
      <c r="AE119" s="26"/>
      <c r="AF119" s="25" t="n">
        <f aca="false">-SUM(N119:AE119)</f>
        <v>-108.5</v>
      </c>
      <c r="AG119" s="28" t="n">
        <f aca="false">SUM(H119:K119)+AF119+O119</f>
        <v>0</v>
      </c>
    </row>
    <row r="120" s="29" customFormat="true" ht="23.25" hidden="true" customHeight="true" outlineLevel="0" collapsed="false">
      <c r="A120" s="72" t="n">
        <v>43672</v>
      </c>
      <c r="B120" s="19"/>
      <c r="C120" s="20" t="s">
        <v>37</v>
      </c>
      <c r="D120" s="20" t="s">
        <v>38</v>
      </c>
      <c r="E120" s="20" t="s">
        <v>39</v>
      </c>
      <c r="F120" s="21" t="n">
        <v>36543</v>
      </c>
      <c r="G120" s="44" t="s">
        <v>785</v>
      </c>
      <c r="H120" s="73"/>
      <c r="I120" s="73"/>
      <c r="J120" s="73"/>
      <c r="K120" s="73" t="n">
        <v>540</v>
      </c>
      <c r="L120" s="24"/>
      <c r="M120" s="25" t="n">
        <f aca="false">SUM(H120:J120,K120/1.12)</f>
        <v>482.142857142857</v>
      </c>
      <c r="N120" s="25" t="n">
        <f aca="false">K120/1.12*0.12</f>
        <v>57.8571428571429</v>
      </c>
      <c r="O120" s="25" t="n">
        <f aca="false">-SUM(I120:J120,K120/1.12)*L120</f>
        <v>-0</v>
      </c>
      <c r="P120" s="25" t="n">
        <v>482.14</v>
      </c>
      <c r="Q120" s="26"/>
      <c r="R120" s="26"/>
      <c r="S120" s="27"/>
      <c r="T120" s="27"/>
      <c r="U120" s="27"/>
      <c r="V120" s="27"/>
      <c r="W120" s="27"/>
      <c r="X120" s="26"/>
      <c r="Y120" s="26"/>
      <c r="Z120" s="26"/>
      <c r="AA120" s="26"/>
      <c r="AB120" s="27"/>
      <c r="AC120" s="27"/>
      <c r="AD120" s="26"/>
      <c r="AE120" s="26"/>
      <c r="AF120" s="25" t="n">
        <f aca="false">-SUM(N120:AE120)</f>
        <v>-539.997142857143</v>
      </c>
      <c r="AG120" s="28" t="n">
        <f aca="false">SUM(H120:K120)+AF120+O120</f>
        <v>0.00285714285712402</v>
      </c>
    </row>
    <row r="121" s="29" customFormat="true" ht="23.25" hidden="true" customHeight="true" outlineLevel="0" collapsed="false">
      <c r="A121" s="72" t="n">
        <v>43672</v>
      </c>
      <c r="B121" s="19"/>
      <c r="C121" s="20" t="s">
        <v>41</v>
      </c>
      <c r="D121" s="20" t="s">
        <v>42</v>
      </c>
      <c r="E121" s="20" t="s">
        <v>43</v>
      </c>
      <c r="F121" s="21" t="n">
        <v>179812</v>
      </c>
      <c r="G121" s="44" t="s">
        <v>44</v>
      </c>
      <c r="H121" s="73"/>
      <c r="I121" s="73"/>
      <c r="J121" s="73"/>
      <c r="K121" s="73" t="n">
        <v>180</v>
      </c>
      <c r="L121" s="24"/>
      <c r="M121" s="25" t="n">
        <f aca="false">SUM(H121:J121,K121/1.12)</f>
        <v>160.714285714286</v>
      </c>
      <c r="N121" s="25" t="n">
        <f aca="false">K121/1.12*0.12</f>
        <v>19.2857142857143</v>
      </c>
      <c r="O121" s="25" t="n">
        <f aca="false">-SUM(I121:J121,K121/1.12)*L121</f>
        <v>-0</v>
      </c>
      <c r="P121" s="25"/>
      <c r="Q121" s="26" t="n">
        <v>160.71</v>
      </c>
      <c r="R121" s="26"/>
      <c r="S121" s="27"/>
      <c r="T121" s="27"/>
      <c r="U121" s="27"/>
      <c r="V121" s="27"/>
      <c r="W121" s="27"/>
      <c r="X121" s="26"/>
      <c r="Y121" s="26"/>
      <c r="Z121" s="26"/>
      <c r="AA121" s="26"/>
      <c r="AB121" s="27"/>
      <c r="AC121" s="27"/>
      <c r="AD121" s="26"/>
      <c r="AE121" s="26"/>
      <c r="AF121" s="25" t="n">
        <f aca="false">-SUM(N121:AE121)</f>
        <v>-179.995714285714</v>
      </c>
      <c r="AG121" s="28" t="n">
        <f aca="false">SUM(H121:K121)+AF121+O121</f>
        <v>0.00428571428571445</v>
      </c>
    </row>
    <row r="122" s="29" customFormat="true" ht="23.25" hidden="true" customHeight="true" outlineLevel="0" collapsed="false">
      <c r="A122" s="72" t="n">
        <v>43672</v>
      </c>
      <c r="B122" s="19"/>
      <c r="C122" s="20" t="s">
        <v>37</v>
      </c>
      <c r="D122" s="20" t="s">
        <v>38</v>
      </c>
      <c r="E122" s="20" t="s">
        <v>39</v>
      </c>
      <c r="F122" s="21" t="n">
        <v>96734</v>
      </c>
      <c r="G122" s="44" t="s">
        <v>553</v>
      </c>
      <c r="H122" s="73"/>
      <c r="I122" s="73"/>
      <c r="J122" s="73"/>
      <c r="K122" s="73" t="n">
        <v>108.34</v>
      </c>
      <c r="L122" s="24"/>
      <c r="M122" s="25" t="n">
        <f aca="false">SUM(H122:J122,K122/1.12)</f>
        <v>96.7321428571428</v>
      </c>
      <c r="N122" s="25" t="n">
        <f aca="false">K122/1.12*0.12</f>
        <v>11.6078571428571</v>
      </c>
      <c r="O122" s="25" t="n">
        <f aca="false">-SUM(I122:J122,K122/1.12)*L122</f>
        <v>-0</v>
      </c>
      <c r="P122" s="25" t="n">
        <v>96.73</v>
      </c>
      <c r="Q122" s="26"/>
      <c r="R122" s="26"/>
      <c r="S122" s="27"/>
      <c r="T122" s="27"/>
      <c r="U122" s="27"/>
      <c r="V122" s="27"/>
      <c r="W122" s="27"/>
      <c r="X122" s="26"/>
      <c r="Y122" s="26"/>
      <c r="Z122" s="26"/>
      <c r="AA122" s="26"/>
      <c r="AB122" s="27"/>
      <c r="AC122" s="27"/>
      <c r="AD122" s="26"/>
      <c r="AE122" s="26"/>
      <c r="AF122" s="25" t="n">
        <f aca="false">-SUM(N122:AE122)</f>
        <v>-108.337857142857</v>
      </c>
      <c r="AG122" s="28" t="n">
        <f aca="false">SUM(H122:K122)+AF122+O122</f>
        <v>0.00214285714285722</v>
      </c>
    </row>
    <row r="123" s="29" customFormat="true" ht="23.25" hidden="true" customHeight="true" outlineLevel="0" collapsed="false">
      <c r="A123" s="72" t="n">
        <v>43673</v>
      </c>
      <c r="B123" s="19"/>
      <c r="C123" s="20" t="s">
        <v>455</v>
      </c>
      <c r="D123" s="20" t="s">
        <v>456</v>
      </c>
      <c r="E123" s="20" t="s">
        <v>786</v>
      </c>
      <c r="F123" s="21" t="n">
        <v>1047</v>
      </c>
      <c r="G123" s="44" t="s">
        <v>44</v>
      </c>
      <c r="H123" s="73"/>
      <c r="I123" s="73"/>
      <c r="J123" s="73"/>
      <c r="K123" s="73" t="n">
        <v>40</v>
      </c>
      <c r="L123" s="24"/>
      <c r="M123" s="25" t="n">
        <f aca="false">SUM(H123:J123,K123/1.12)</f>
        <v>35.7142857142857</v>
      </c>
      <c r="N123" s="25" t="n">
        <f aca="false">K123/1.12*0.12</f>
        <v>4.28571428571429</v>
      </c>
      <c r="O123" s="25" t="n">
        <f aca="false">-SUM(I123:J123,K123/1.12)*L123</f>
        <v>-0</v>
      </c>
      <c r="P123" s="25"/>
      <c r="Q123" s="26" t="n">
        <v>35.71</v>
      </c>
      <c r="R123" s="26"/>
      <c r="S123" s="27"/>
      <c r="T123" s="27"/>
      <c r="U123" s="27"/>
      <c r="V123" s="27"/>
      <c r="W123" s="27"/>
      <c r="X123" s="26"/>
      <c r="Y123" s="26"/>
      <c r="Z123" s="26"/>
      <c r="AA123" s="26"/>
      <c r="AB123" s="27"/>
      <c r="AC123" s="27"/>
      <c r="AD123" s="26"/>
      <c r="AE123" s="26"/>
      <c r="AF123" s="25" t="n">
        <f aca="false">-SUM(N123:AE123)</f>
        <v>-39.9957142857143</v>
      </c>
      <c r="AG123" s="28" t="n">
        <f aca="false">SUM(H123:K123)+AF123+O123</f>
        <v>0.00428571428571445</v>
      </c>
    </row>
    <row r="124" s="29" customFormat="true" ht="23.25" hidden="true" customHeight="true" outlineLevel="0" collapsed="false">
      <c r="A124" s="72" t="n">
        <v>43673</v>
      </c>
      <c r="B124" s="19"/>
      <c r="C124" s="20" t="s">
        <v>37</v>
      </c>
      <c r="D124" s="20" t="s">
        <v>38</v>
      </c>
      <c r="E124" s="20" t="s">
        <v>39</v>
      </c>
      <c r="F124" s="21" t="n">
        <v>36609</v>
      </c>
      <c r="G124" s="44" t="s">
        <v>787</v>
      </c>
      <c r="H124" s="73"/>
      <c r="I124" s="73"/>
      <c r="J124" s="73"/>
      <c r="K124" s="73" t="n">
        <v>175.75</v>
      </c>
      <c r="L124" s="24"/>
      <c r="M124" s="25" t="n">
        <f aca="false">SUM(H124:J124,K124/1.12)</f>
        <v>156.919642857143</v>
      </c>
      <c r="N124" s="25" t="n">
        <f aca="false">K124/1.12*0.12</f>
        <v>18.8303571428571</v>
      </c>
      <c r="O124" s="25" t="n">
        <f aca="false">-SUM(I124:J124,K124/1.12)*L124</f>
        <v>-0</v>
      </c>
      <c r="P124" s="25" t="n">
        <v>156.92</v>
      </c>
      <c r="Q124" s="26"/>
      <c r="R124" s="26"/>
      <c r="S124" s="27"/>
      <c r="T124" s="27"/>
      <c r="U124" s="27"/>
      <c r="V124" s="27"/>
      <c r="W124" s="27"/>
      <c r="X124" s="26"/>
      <c r="Y124" s="26"/>
      <c r="Z124" s="26"/>
      <c r="AA124" s="26"/>
      <c r="AB124" s="27"/>
      <c r="AC124" s="27"/>
      <c r="AD124" s="26"/>
      <c r="AE124" s="26"/>
      <c r="AF124" s="25" t="n">
        <f aca="false">-SUM(N124:AE124)</f>
        <v>-175.750357142857</v>
      </c>
      <c r="AG124" s="28" t="n">
        <f aca="false">SUM(H124:K124)+AF124+O124</f>
        <v>-0.000357142857126291</v>
      </c>
    </row>
    <row r="125" s="29" customFormat="true" ht="23.25" hidden="true" customHeight="true" outlineLevel="0" collapsed="false">
      <c r="A125" s="72" t="n">
        <v>43673</v>
      </c>
      <c r="B125" s="19"/>
      <c r="C125" s="20" t="s">
        <v>45</v>
      </c>
      <c r="D125" s="20" t="s">
        <v>46</v>
      </c>
      <c r="E125" s="20" t="s">
        <v>47</v>
      </c>
      <c r="F125" s="21" t="n">
        <v>223762</v>
      </c>
      <c r="G125" s="44" t="s">
        <v>788</v>
      </c>
      <c r="H125" s="73"/>
      <c r="I125" s="73"/>
      <c r="J125" s="73" t="n">
        <v>102</v>
      </c>
      <c r="K125" s="73"/>
      <c r="L125" s="24"/>
      <c r="M125" s="25" t="n">
        <f aca="false">SUM(H125:J125,K125/1.12)</f>
        <v>102</v>
      </c>
      <c r="N125" s="25" t="n">
        <f aca="false">K125/1.12*0.12</f>
        <v>0</v>
      </c>
      <c r="O125" s="25" t="n">
        <f aca="false">-SUM(I125:J125,K125/1.12)*L125</f>
        <v>-0</v>
      </c>
      <c r="P125" s="25" t="n">
        <v>102</v>
      </c>
      <c r="Q125" s="26"/>
      <c r="R125" s="26"/>
      <c r="S125" s="27"/>
      <c r="T125" s="27"/>
      <c r="U125" s="27"/>
      <c r="V125" s="27"/>
      <c r="W125" s="27"/>
      <c r="X125" s="26"/>
      <c r="Y125" s="26"/>
      <c r="Z125" s="26"/>
      <c r="AA125" s="26"/>
      <c r="AB125" s="27"/>
      <c r="AC125" s="27"/>
      <c r="AD125" s="26"/>
      <c r="AE125" s="26"/>
      <c r="AF125" s="25" t="n">
        <f aca="false">-SUM(N125:AE125)</f>
        <v>-102</v>
      </c>
      <c r="AG125" s="28" t="n">
        <f aca="false">SUM(H125:K125)+AF125+O125</f>
        <v>0</v>
      </c>
    </row>
    <row r="126" customFormat="false" ht="23.25" hidden="true" customHeight="true" outlineLevel="0" collapsed="false">
      <c r="A126" s="77" t="n">
        <v>43673</v>
      </c>
      <c r="B126" s="78"/>
      <c r="C126" s="79" t="s">
        <v>54</v>
      </c>
      <c r="D126" s="79" t="s">
        <v>55</v>
      </c>
      <c r="E126" s="79" t="s">
        <v>56</v>
      </c>
      <c r="F126" s="65" t="n">
        <v>3279</v>
      </c>
      <c r="G126" s="44" t="s">
        <v>789</v>
      </c>
      <c r="H126" s="80"/>
      <c r="I126" s="80"/>
      <c r="J126" s="80" t="n">
        <v>730</v>
      </c>
      <c r="K126" s="80"/>
      <c r="L126" s="81"/>
      <c r="M126" s="82" t="n">
        <f aca="false">SUM(H126:J126,K126/1.12)</f>
        <v>730</v>
      </c>
      <c r="N126" s="82" t="n">
        <f aca="false">K126/1.12*0.12</f>
        <v>0</v>
      </c>
      <c r="O126" s="82" t="n">
        <f aca="false">-SUM(I126:J126,K126/1.12)*L126</f>
        <v>-0</v>
      </c>
      <c r="P126" s="82" t="n">
        <v>730</v>
      </c>
      <c r="Q126" s="46"/>
      <c r="R126" s="46"/>
      <c r="S126" s="83"/>
      <c r="T126" s="83"/>
      <c r="U126" s="83"/>
      <c r="V126" s="83"/>
      <c r="W126" s="83"/>
      <c r="X126" s="46"/>
      <c r="Y126" s="46"/>
      <c r="Z126" s="46"/>
      <c r="AA126" s="46"/>
      <c r="AB126" s="83"/>
      <c r="AC126" s="83"/>
      <c r="AD126" s="46"/>
      <c r="AE126" s="46"/>
      <c r="AF126" s="82" t="n">
        <f aca="false">-SUM(N126:AE126)</f>
        <v>-730</v>
      </c>
      <c r="AG126" s="84" t="n">
        <f aca="false">SUM(H126:K126)+AF126+O126</f>
        <v>0</v>
      </c>
    </row>
    <row r="127" s="29" customFormat="true" ht="23.25" hidden="false" customHeight="true" outlineLevel="0" collapsed="false">
      <c r="A127" s="72" t="n">
        <v>43673</v>
      </c>
      <c r="B127" s="19"/>
      <c r="C127" s="20" t="s">
        <v>80</v>
      </c>
      <c r="D127" s="20" t="s">
        <v>181</v>
      </c>
      <c r="E127" s="20" t="s">
        <v>650</v>
      </c>
      <c r="F127" s="21" t="n">
        <v>1946</v>
      </c>
      <c r="G127" s="44" t="s">
        <v>790</v>
      </c>
      <c r="H127" s="73"/>
      <c r="I127" s="73"/>
      <c r="J127" s="73"/>
      <c r="K127" s="73" t="n">
        <v>1350</v>
      </c>
      <c r="L127" s="24" t="n">
        <v>0.01</v>
      </c>
      <c r="M127" s="25" t="n">
        <f aca="false">SUM(H127:J127,K127/1.12)</f>
        <v>1205.35714285714</v>
      </c>
      <c r="N127" s="25" t="n">
        <f aca="false">K127/1.12*0.12</f>
        <v>144.642857142857</v>
      </c>
      <c r="O127" s="25" t="n">
        <f aca="false">-SUM(I127:J127,K127/1.12)*L127</f>
        <v>-12.0535714285714</v>
      </c>
      <c r="P127" s="25" t="n">
        <v>1205.36</v>
      </c>
      <c r="Q127" s="26"/>
      <c r="R127" s="26"/>
      <c r="S127" s="27"/>
      <c r="T127" s="27"/>
      <c r="U127" s="27"/>
      <c r="V127" s="27"/>
      <c r="W127" s="27"/>
      <c r="X127" s="26"/>
      <c r="Y127" s="26"/>
      <c r="Z127" s="26"/>
      <c r="AA127" s="26"/>
      <c r="AB127" s="27"/>
      <c r="AC127" s="27"/>
      <c r="AD127" s="26"/>
      <c r="AE127" s="26"/>
      <c r="AF127" s="25" t="n">
        <f aca="false">-SUM(N127:AE127)</f>
        <v>-1337.94928571429</v>
      </c>
      <c r="AG127" s="28" t="n">
        <f aca="false">SUM(H127:K127)+AF127+O127</f>
        <v>-0.00285714285710625</v>
      </c>
    </row>
    <row r="128" s="29" customFormat="true" ht="23.25" hidden="true" customHeight="true" outlineLevel="0" collapsed="false">
      <c r="A128" s="72" t="n">
        <v>43673</v>
      </c>
      <c r="B128" s="19"/>
      <c r="C128" s="20" t="s">
        <v>309</v>
      </c>
      <c r="D128" s="20" t="s">
        <v>310</v>
      </c>
      <c r="E128" s="20" t="s">
        <v>56</v>
      </c>
      <c r="F128" s="21" t="n">
        <v>17448</v>
      </c>
      <c r="G128" s="44" t="s">
        <v>763</v>
      </c>
      <c r="H128" s="73"/>
      <c r="I128" s="73"/>
      <c r="J128" s="73" t="n">
        <v>380</v>
      </c>
      <c r="K128" s="73"/>
      <c r="L128" s="24"/>
      <c r="M128" s="25" t="n">
        <f aca="false">SUM(H128:J128,K128/1.12)</f>
        <v>380</v>
      </c>
      <c r="N128" s="25" t="n">
        <f aca="false">K128/1.12*0.12</f>
        <v>0</v>
      </c>
      <c r="O128" s="25" t="n">
        <f aca="false">-SUM(I128:J128,K128/1.12)*L128</f>
        <v>-0</v>
      </c>
      <c r="P128" s="25" t="n">
        <v>380</v>
      </c>
      <c r="Q128" s="26"/>
      <c r="R128" s="26"/>
      <c r="S128" s="27"/>
      <c r="T128" s="27"/>
      <c r="U128" s="27"/>
      <c r="V128" s="27"/>
      <c r="W128" s="27"/>
      <c r="X128" s="26"/>
      <c r="Y128" s="26"/>
      <c r="Z128" s="26"/>
      <c r="AA128" s="26"/>
      <c r="AB128" s="27"/>
      <c r="AC128" s="27"/>
      <c r="AD128" s="26"/>
      <c r="AE128" s="26"/>
      <c r="AF128" s="25" t="n">
        <f aca="false">-SUM(N128:AE128)</f>
        <v>-380</v>
      </c>
      <c r="AG128" s="28" t="n">
        <f aca="false">SUM(H128:K128)+AF128+O128</f>
        <v>0</v>
      </c>
    </row>
    <row r="129" s="29" customFormat="true" ht="23.25" hidden="true" customHeight="true" outlineLevel="0" collapsed="false">
      <c r="A129" s="72" t="n">
        <v>43673</v>
      </c>
      <c r="B129" s="19"/>
      <c r="C129" s="20" t="s">
        <v>58</v>
      </c>
      <c r="D129" s="20"/>
      <c r="E129" s="20"/>
      <c r="F129" s="21"/>
      <c r="G129" s="44" t="s">
        <v>791</v>
      </c>
      <c r="H129" s="73" t="n">
        <v>50</v>
      </c>
      <c r="I129" s="73"/>
      <c r="J129" s="73"/>
      <c r="K129" s="73"/>
      <c r="L129" s="24"/>
      <c r="M129" s="25" t="n">
        <f aca="false">SUM(H129:J129,K129/1.12)</f>
        <v>50</v>
      </c>
      <c r="N129" s="25" t="n">
        <f aca="false">K129/1.12*0.12</f>
        <v>0</v>
      </c>
      <c r="O129" s="25" t="n">
        <f aca="false">-SUM(I129:J129,K129/1.12)*L129</f>
        <v>-0</v>
      </c>
      <c r="P129" s="25"/>
      <c r="Q129" s="26"/>
      <c r="R129" s="26"/>
      <c r="S129" s="27"/>
      <c r="T129" s="27"/>
      <c r="U129" s="27"/>
      <c r="V129" s="27"/>
      <c r="W129" s="27"/>
      <c r="X129" s="26"/>
      <c r="Y129" s="26"/>
      <c r="Z129" s="26"/>
      <c r="AA129" s="26" t="n">
        <v>50</v>
      </c>
      <c r="AB129" s="27"/>
      <c r="AC129" s="27"/>
      <c r="AD129" s="26"/>
      <c r="AE129" s="26"/>
      <c r="AF129" s="25" t="n">
        <f aca="false">-SUM(N129:AE129)</f>
        <v>-50</v>
      </c>
      <c r="AG129" s="28" t="n">
        <f aca="false">SUM(H129:K129)+AF129+O129</f>
        <v>0</v>
      </c>
    </row>
    <row r="130" s="29" customFormat="true" ht="23.25" hidden="true" customHeight="true" outlineLevel="0" collapsed="false">
      <c r="A130" s="72" t="n">
        <v>43675</v>
      </c>
      <c r="B130" s="19"/>
      <c r="C130" s="20" t="s">
        <v>37</v>
      </c>
      <c r="D130" s="20" t="s">
        <v>38</v>
      </c>
      <c r="E130" s="20" t="s">
        <v>39</v>
      </c>
      <c r="F130" s="21" t="n">
        <v>68749</v>
      </c>
      <c r="G130" s="44" t="s">
        <v>140</v>
      </c>
      <c r="H130" s="73"/>
      <c r="I130" s="73"/>
      <c r="J130" s="73"/>
      <c r="K130" s="73" t="n">
        <v>350</v>
      </c>
      <c r="L130" s="24"/>
      <c r="M130" s="25" t="n">
        <f aca="false">SUM(H130:J130,K130/1.12)</f>
        <v>312.5</v>
      </c>
      <c r="N130" s="25" t="n">
        <f aca="false">K130/1.12*0.12</f>
        <v>37.5</v>
      </c>
      <c r="O130" s="25" t="n">
        <f aca="false">-SUM(I130:J130,K130/1.12)*L130</f>
        <v>-0</v>
      </c>
      <c r="P130" s="25"/>
      <c r="Q130" s="26" t="n">
        <v>312.5</v>
      </c>
      <c r="R130" s="26"/>
      <c r="S130" s="27"/>
      <c r="T130" s="27"/>
      <c r="U130" s="27"/>
      <c r="V130" s="27"/>
      <c r="W130" s="27"/>
      <c r="X130" s="26"/>
      <c r="Y130" s="26"/>
      <c r="Z130" s="26"/>
      <c r="AA130" s="26"/>
      <c r="AB130" s="27"/>
      <c r="AC130" s="27"/>
      <c r="AD130" s="26"/>
      <c r="AE130" s="26"/>
      <c r="AF130" s="25" t="n">
        <f aca="false">-SUM(N130:AE130)</f>
        <v>-350</v>
      </c>
      <c r="AG130" s="28" t="n">
        <f aca="false">SUM(H130:K130)+AF130+O130</f>
        <v>0</v>
      </c>
    </row>
    <row r="131" s="29" customFormat="true" ht="24.75" hidden="true" customHeight="true" outlineLevel="0" collapsed="false">
      <c r="A131" s="72" t="n">
        <v>43675</v>
      </c>
      <c r="B131" s="19"/>
      <c r="C131" s="20" t="s">
        <v>37</v>
      </c>
      <c r="D131" s="20" t="s">
        <v>38</v>
      </c>
      <c r="E131" s="20" t="s">
        <v>39</v>
      </c>
      <c r="F131" s="21" t="n">
        <v>36628</v>
      </c>
      <c r="G131" s="22" t="s">
        <v>792</v>
      </c>
      <c r="H131" s="73"/>
      <c r="I131" s="73"/>
      <c r="J131" s="73"/>
      <c r="K131" s="73" t="n">
        <v>249</v>
      </c>
      <c r="L131" s="24"/>
      <c r="M131" s="25" t="n">
        <f aca="false">SUM(H131:J131,K131/1.12)</f>
        <v>222.321428571429</v>
      </c>
      <c r="N131" s="25" t="n">
        <f aca="false">K131/1.12*0.12</f>
        <v>26.6785714285714</v>
      </c>
      <c r="O131" s="25" t="n">
        <f aca="false">-SUM(I131:J131,K131/1.12)*L131</f>
        <v>-0</v>
      </c>
      <c r="P131" s="25" t="n">
        <v>222.32</v>
      </c>
      <c r="Q131" s="26"/>
      <c r="R131" s="26"/>
      <c r="S131" s="27"/>
      <c r="T131" s="27"/>
      <c r="U131" s="27"/>
      <c r="V131" s="27"/>
      <c r="W131" s="27"/>
      <c r="X131" s="26"/>
      <c r="Y131" s="26"/>
      <c r="Z131" s="26"/>
      <c r="AA131" s="26"/>
      <c r="AB131" s="27"/>
      <c r="AC131" s="27"/>
      <c r="AD131" s="26"/>
      <c r="AE131" s="26"/>
      <c r="AF131" s="25" t="n">
        <f aca="false">-SUM(N131:AE131)</f>
        <v>-248.998571428571</v>
      </c>
      <c r="AG131" s="28" t="n">
        <f aca="false">SUM(H131:K131)+AF131+O131</f>
        <v>0.00142857142859043</v>
      </c>
    </row>
    <row r="132" s="29" customFormat="true" ht="23.25" hidden="true" customHeight="true" outlineLevel="0" collapsed="false">
      <c r="A132" s="72" t="n">
        <v>43675</v>
      </c>
      <c r="B132" s="19"/>
      <c r="C132" s="20" t="s">
        <v>50</v>
      </c>
      <c r="D132" s="20" t="s">
        <v>51</v>
      </c>
      <c r="E132" s="20" t="s">
        <v>47</v>
      </c>
      <c r="F132" s="21" t="n">
        <v>58186</v>
      </c>
      <c r="G132" s="65" t="s">
        <v>793</v>
      </c>
      <c r="H132" s="73"/>
      <c r="I132" s="73"/>
      <c r="J132" s="73"/>
      <c r="K132" s="73" t="n">
        <v>87.32</v>
      </c>
      <c r="L132" s="24"/>
      <c r="M132" s="25" t="n">
        <f aca="false">SUM(H132:J132,K132/1.12)</f>
        <v>77.9642857142857</v>
      </c>
      <c r="N132" s="25" t="n">
        <f aca="false">K132/1.12*0.12</f>
        <v>9.35571428571428</v>
      </c>
      <c r="O132" s="25" t="n">
        <f aca="false">-SUM(I132:J132,K132/1.12)*L132</f>
        <v>-0</v>
      </c>
      <c r="P132" s="25" t="n">
        <v>77.96</v>
      </c>
      <c r="Q132" s="26"/>
      <c r="R132" s="26"/>
      <c r="S132" s="27"/>
      <c r="T132" s="27"/>
      <c r="U132" s="27"/>
      <c r="V132" s="27"/>
      <c r="W132" s="27"/>
      <c r="X132" s="26"/>
      <c r="Y132" s="26"/>
      <c r="Z132" s="26"/>
      <c r="AA132" s="26"/>
      <c r="AB132" s="27"/>
      <c r="AC132" s="27"/>
      <c r="AD132" s="26"/>
      <c r="AE132" s="26"/>
      <c r="AF132" s="25" t="n">
        <f aca="false">-SUM(N132:AE132)</f>
        <v>-87.3157142857143</v>
      </c>
      <c r="AG132" s="28" t="n">
        <f aca="false">SUM(H132:K132)+AF132+O132</f>
        <v>0.00428571428571445</v>
      </c>
    </row>
    <row r="133" s="29" customFormat="true" ht="24.75" hidden="true" customHeight="true" outlineLevel="0" collapsed="false">
      <c r="A133" s="72" t="n">
        <v>43675</v>
      </c>
      <c r="B133" s="19"/>
      <c r="C133" s="20" t="s">
        <v>37</v>
      </c>
      <c r="D133" s="20" t="s">
        <v>38</v>
      </c>
      <c r="E133" s="20" t="s">
        <v>39</v>
      </c>
      <c r="F133" s="21" t="n">
        <v>366220</v>
      </c>
      <c r="G133" s="22" t="s">
        <v>794</v>
      </c>
      <c r="H133" s="73"/>
      <c r="I133" s="73"/>
      <c r="J133" s="73"/>
      <c r="K133" s="73" t="n">
        <v>77.18</v>
      </c>
      <c r="L133" s="24"/>
      <c r="M133" s="25" t="n">
        <f aca="false">SUM(H133:J133,K133/1.12)</f>
        <v>68.9107142857143</v>
      </c>
      <c r="N133" s="25" t="n">
        <f aca="false">K133/1.12*0.12</f>
        <v>8.26928571428572</v>
      </c>
      <c r="O133" s="25" t="n">
        <f aca="false">-SUM(I133:J133,K133/1.12)*L133</f>
        <v>-0</v>
      </c>
      <c r="P133" s="25" t="n">
        <v>68.91</v>
      </c>
      <c r="Q133" s="26"/>
      <c r="R133" s="26"/>
      <c r="S133" s="27"/>
      <c r="T133" s="27"/>
      <c r="U133" s="27"/>
      <c r="V133" s="27"/>
      <c r="W133" s="27"/>
      <c r="X133" s="26"/>
      <c r="Y133" s="26"/>
      <c r="Z133" s="26"/>
      <c r="AA133" s="26"/>
      <c r="AB133" s="27"/>
      <c r="AC133" s="27"/>
      <c r="AD133" s="26"/>
      <c r="AE133" s="26"/>
      <c r="AF133" s="25" t="n">
        <f aca="false">-SUM(N133:AE133)</f>
        <v>-77.1792857142857</v>
      </c>
      <c r="AG133" s="28" t="n">
        <f aca="false">SUM(H133:K133)+AF133+O133</f>
        <v>0.000714285714295215</v>
      </c>
    </row>
    <row r="134" s="29" customFormat="true" ht="23.25" hidden="true" customHeight="true" outlineLevel="0" collapsed="false">
      <c r="A134" s="72" t="n">
        <v>43675</v>
      </c>
      <c r="B134" s="19"/>
      <c r="C134" s="20" t="s">
        <v>45</v>
      </c>
      <c r="D134" s="20" t="s">
        <v>46</v>
      </c>
      <c r="E134" s="20" t="s">
        <v>47</v>
      </c>
      <c r="F134" s="21" t="n">
        <v>224192</v>
      </c>
      <c r="G134" s="20" t="s">
        <v>795</v>
      </c>
      <c r="H134" s="73"/>
      <c r="I134" s="73"/>
      <c r="J134" s="73"/>
      <c r="K134" s="73" t="n">
        <v>1183.55</v>
      </c>
      <c r="L134" s="24"/>
      <c r="M134" s="25" t="n">
        <f aca="false">SUM(H134:J134,K134/1.12)</f>
        <v>1056.74107142857</v>
      </c>
      <c r="N134" s="25" t="n">
        <f aca="false">K134/1.12*0.12</f>
        <v>126.808928571429</v>
      </c>
      <c r="O134" s="25" t="n">
        <f aca="false">-SUM(I134:J134,K134/1.12)*L134</f>
        <v>-0</v>
      </c>
      <c r="P134" s="25" t="n">
        <v>1056.74</v>
      </c>
      <c r="Q134" s="26"/>
      <c r="R134" s="26"/>
      <c r="S134" s="27"/>
      <c r="T134" s="27"/>
      <c r="U134" s="27"/>
      <c r="V134" s="27"/>
      <c r="W134" s="27"/>
      <c r="X134" s="26"/>
      <c r="Y134" s="26"/>
      <c r="Z134" s="26"/>
      <c r="AA134" s="26"/>
      <c r="AB134" s="27"/>
      <c r="AC134" s="27"/>
      <c r="AD134" s="26"/>
      <c r="AE134" s="26"/>
      <c r="AF134" s="25" t="n">
        <f aca="false">-SUM(N134:AE134)</f>
        <v>-1183.54892857143</v>
      </c>
      <c r="AG134" s="28" t="n">
        <f aca="false">SUM(H134:K134)+AF134+O134</f>
        <v>0.00107142857132203</v>
      </c>
    </row>
    <row r="135" s="29" customFormat="true" ht="24.75" hidden="true" customHeight="true" outlineLevel="0" collapsed="false">
      <c r="A135" s="72" t="n">
        <v>43675</v>
      </c>
      <c r="B135" s="19"/>
      <c r="C135" s="20" t="s">
        <v>41</v>
      </c>
      <c r="D135" s="20" t="s">
        <v>42</v>
      </c>
      <c r="E135" s="20" t="s">
        <v>43</v>
      </c>
      <c r="F135" s="21" t="n">
        <v>181736</v>
      </c>
      <c r="G135" s="22" t="s">
        <v>44</v>
      </c>
      <c r="H135" s="73"/>
      <c r="I135" s="73"/>
      <c r="J135" s="73"/>
      <c r="K135" s="73" t="n">
        <v>180</v>
      </c>
      <c r="L135" s="24"/>
      <c r="M135" s="25" t="n">
        <f aca="false">SUM(H135:J135,K135/1.12)</f>
        <v>160.714285714286</v>
      </c>
      <c r="N135" s="25" t="n">
        <f aca="false">K135/1.12*0.12</f>
        <v>19.2857142857143</v>
      </c>
      <c r="O135" s="25" t="n">
        <f aca="false">-SUM(I135:J135,K135/1.12)*L135</f>
        <v>-0</v>
      </c>
      <c r="P135" s="25"/>
      <c r="Q135" s="26" t="n">
        <v>160.71</v>
      </c>
      <c r="R135" s="26"/>
      <c r="S135" s="27"/>
      <c r="T135" s="27"/>
      <c r="U135" s="27"/>
      <c r="V135" s="27"/>
      <c r="W135" s="27"/>
      <c r="X135" s="26"/>
      <c r="Y135" s="26"/>
      <c r="Z135" s="26"/>
      <c r="AA135" s="26"/>
      <c r="AB135" s="27"/>
      <c r="AC135" s="27"/>
      <c r="AD135" s="26"/>
      <c r="AE135" s="26"/>
      <c r="AF135" s="25" t="n">
        <f aca="false">-SUM(N135:AE135)</f>
        <v>-179.995714285714</v>
      </c>
      <c r="AG135" s="28" t="n">
        <f aca="false">SUM(H135:K135)+AF135+O135</f>
        <v>0.00428571428571445</v>
      </c>
    </row>
    <row r="136" s="29" customFormat="true" ht="24.75" hidden="true" customHeight="true" outlineLevel="0" collapsed="false">
      <c r="A136" s="72" t="n">
        <v>43676</v>
      </c>
      <c r="B136" s="19"/>
      <c r="C136" s="20" t="s">
        <v>37</v>
      </c>
      <c r="D136" s="20" t="s">
        <v>38</v>
      </c>
      <c r="E136" s="20" t="s">
        <v>39</v>
      </c>
      <c r="F136" s="21" t="n">
        <v>36638</v>
      </c>
      <c r="G136" s="22" t="s">
        <v>796</v>
      </c>
      <c r="H136" s="73"/>
      <c r="I136" s="73"/>
      <c r="J136" s="73"/>
      <c r="K136" s="73" t="n">
        <v>1292.64</v>
      </c>
      <c r="L136" s="24"/>
      <c r="M136" s="25" t="n">
        <f aca="false">SUM(H136:J136,K136/1.12)</f>
        <v>1154.14285714286</v>
      </c>
      <c r="N136" s="25" t="n">
        <f aca="false">K136/1.12*0.12</f>
        <v>138.497142857143</v>
      </c>
      <c r="O136" s="25" t="n">
        <f aca="false">-SUM(I136:J136,K136/1.12)*L136</f>
        <v>-0</v>
      </c>
      <c r="P136" s="25" t="n">
        <v>1154.14</v>
      </c>
      <c r="Q136" s="26"/>
      <c r="R136" s="26"/>
      <c r="S136" s="27"/>
      <c r="T136" s="27"/>
      <c r="U136" s="27"/>
      <c r="V136" s="27"/>
      <c r="W136" s="27"/>
      <c r="X136" s="26"/>
      <c r="Y136" s="26"/>
      <c r="Z136" s="26"/>
      <c r="AA136" s="26"/>
      <c r="AB136" s="27"/>
      <c r="AC136" s="27"/>
      <c r="AD136" s="26"/>
      <c r="AE136" s="26"/>
      <c r="AF136" s="25" t="n">
        <f aca="false">-SUM(N136:AE136)</f>
        <v>-1292.63714285714</v>
      </c>
      <c r="AG136" s="28" t="n">
        <f aca="false">SUM(H136:K136)+AF136+O136</f>
        <v>0.0028571428572377</v>
      </c>
    </row>
    <row r="137" s="29" customFormat="true" ht="24.75" hidden="true" customHeight="true" outlineLevel="0" collapsed="false">
      <c r="A137" s="72" t="n">
        <v>43676</v>
      </c>
      <c r="B137" s="19"/>
      <c r="C137" s="20" t="s">
        <v>45</v>
      </c>
      <c r="D137" s="20" t="s">
        <v>46</v>
      </c>
      <c r="E137" s="20" t="s">
        <v>47</v>
      </c>
      <c r="F137" s="21" t="n">
        <v>179142</v>
      </c>
      <c r="G137" s="22" t="s">
        <v>797</v>
      </c>
      <c r="H137" s="73"/>
      <c r="I137" s="73"/>
      <c r="J137" s="73"/>
      <c r="K137" s="73" t="n">
        <f aca="false">2264.46+271.74</f>
        <v>2536.2</v>
      </c>
      <c r="L137" s="24"/>
      <c r="M137" s="25" t="n">
        <f aca="false">SUM(H137:J137,K137/1.12)</f>
        <v>2264.46428571429</v>
      </c>
      <c r="N137" s="25" t="n">
        <f aca="false">K137/1.12*0.12</f>
        <v>271.735714285714</v>
      </c>
      <c r="O137" s="25" t="n">
        <f aca="false">-SUM(I137:J137,K137/1.12)*L137</f>
        <v>-0</v>
      </c>
      <c r="P137" s="25" t="n">
        <v>2264.46</v>
      </c>
      <c r="Q137" s="26"/>
      <c r="R137" s="26"/>
      <c r="S137" s="27"/>
      <c r="T137" s="27"/>
      <c r="U137" s="27"/>
      <c r="V137" s="27"/>
      <c r="W137" s="27"/>
      <c r="X137" s="26"/>
      <c r="Y137" s="26"/>
      <c r="Z137" s="26"/>
      <c r="AA137" s="26"/>
      <c r="AB137" s="27"/>
      <c r="AC137" s="27"/>
      <c r="AD137" s="26"/>
      <c r="AE137" s="26"/>
      <c r="AF137" s="25" t="n">
        <f aca="false">-SUM(N137:AE137)</f>
        <v>-2536.19571428571</v>
      </c>
      <c r="AG137" s="28" t="n">
        <f aca="false">SUM(H137:K137)+AF137+O137</f>
        <v>0.00428571428574287</v>
      </c>
    </row>
    <row r="138" s="29" customFormat="true" ht="24.75" hidden="true" customHeight="true" outlineLevel="0" collapsed="false">
      <c r="A138" s="72" t="n">
        <v>43676</v>
      </c>
      <c r="B138" s="19"/>
      <c r="C138" s="20" t="s">
        <v>45</v>
      </c>
      <c r="D138" s="20" t="s">
        <v>46</v>
      </c>
      <c r="E138" s="20" t="s">
        <v>47</v>
      </c>
      <c r="F138" s="21" t="n">
        <v>179142</v>
      </c>
      <c r="G138" s="22" t="s">
        <v>430</v>
      </c>
      <c r="H138" s="73"/>
      <c r="I138" s="73"/>
      <c r="J138" s="73" t="n">
        <v>50.6</v>
      </c>
      <c r="K138" s="73"/>
      <c r="L138" s="24"/>
      <c r="M138" s="25" t="n">
        <f aca="false">SUM(H138:J138,K138/1.12)</f>
        <v>50.6</v>
      </c>
      <c r="N138" s="25" t="n">
        <f aca="false">K138/1.12*0.12</f>
        <v>0</v>
      </c>
      <c r="O138" s="25" t="n">
        <f aca="false">-SUM(I138:J138,K138/1.12)*L138</f>
        <v>-0</v>
      </c>
      <c r="P138" s="25" t="n">
        <v>50.6</v>
      </c>
      <c r="Q138" s="26"/>
      <c r="R138" s="26"/>
      <c r="S138" s="27"/>
      <c r="T138" s="27"/>
      <c r="U138" s="27"/>
      <c r="V138" s="27"/>
      <c r="W138" s="27"/>
      <c r="X138" s="26"/>
      <c r="Y138" s="26"/>
      <c r="Z138" s="26"/>
      <c r="AA138" s="26"/>
      <c r="AB138" s="27"/>
      <c r="AC138" s="27"/>
      <c r="AD138" s="26"/>
      <c r="AE138" s="26"/>
      <c r="AF138" s="25" t="n">
        <f aca="false">-SUM(N138:AE138)</f>
        <v>-50.6</v>
      </c>
      <c r="AG138" s="28" t="n">
        <f aca="false">SUM(H138:K138)+AF138+O138</f>
        <v>0</v>
      </c>
    </row>
    <row r="139" s="29" customFormat="true" ht="24.75" hidden="false" customHeight="true" outlineLevel="0" collapsed="false">
      <c r="A139" s="72" t="n">
        <v>43676</v>
      </c>
      <c r="B139" s="19"/>
      <c r="C139" s="20" t="s">
        <v>80</v>
      </c>
      <c r="D139" s="20" t="s">
        <v>181</v>
      </c>
      <c r="E139" s="20" t="s">
        <v>650</v>
      </c>
      <c r="F139" s="21" t="n">
        <v>1957</v>
      </c>
      <c r="G139" s="22" t="s">
        <v>798</v>
      </c>
      <c r="H139" s="73"/>
      <c r="I139" s="73"/>
      <c r="J139" s="73"/>
      <c r="K139" s="73" t="n">
        <v>443</v>
      </c>
      <c r="L139" s="24" t="n">
        <v>0.01</v>
      </c>
      <c r="M139" s="25" t="n">
        <f aca="false">SUM(H139:J139,K139/1.12)</f>
        <v>395.535714285714</v>
      </c>
      <c r="N139" s="25" t="n">
        <f aca="false">K139/1.12*0.12</f>
        <v>47.4642857142857</v>
      </c>
      <c r="O139" s="25" t="n">
        <f aca="false">-SUM(I139:J139,K139/1.12)*L139</f>
        <v>-3.95535714285714</v>
      </c>
      <c r="P139" s="25" t="n">
        <v>395.54</v>
      </c>
      <c r="Q139" s="26"/>
      <c r="R139" s="26"/>
      <c r="S139" s="27"/>
      <c r="T139" s="27"/>
      <c r="U139" s="27"/>
      <c r="V139" s="27"/>
      <c r="W139" s="27"/>
      <c r="X139" s="26"/>
      <c r="Y139" s="26"/>
      <c r="Z139" s="26"/>
      <c r="AA139" s="26"/>
      <c r="AB139" s="27"/>
      <c r="AC139" s="27"/>
      <c r="AD139" s="26"/>
      <c r="AE139" s="26"/>
      <c r="AF139" s="25" t="n">
        <f aca="false">-SUM(N139:AE139)</f>
        <v>-439.048928571429</v>
      </c>
      <c r="AG139" s="28" t="n">
        <f aca="false">SUM(H139:K139)+AF139+O139</f>
        <v>-0.004285714285718</v>
      </c>
    </row>
    <row r="140" s="29" customFormat="true" ht="24.75" hidden="true" customHeight="true" outlineLevel="0" collapsed="false">
      <c r="A140" s="72" t="n">
        <v>43676</v>
      </c>
      <c r="B140" s="19"/>
      <c r="C140" s="20" t="s">
        <v>41</v>
      </c>
      <c r="D140" s="20" t="s">
        <v>42</v>
      </c>
      <c r="E140" s="20" t="s">
        <v>43</v>
      </c>
      <c r="F140" s="21" t="n">
        <v>181784</v>
      </c>
      <c r="G140" s="22" t="s">
        <v>44</v>
      </c>
      <c r="H140" s="73"/>
      <c r="I140" s="73"/>
      <c r="J140" s="73"/>
      <c r="K140" s="73" t="n">
        <v>180</v>
      </c>
      <c r="L140" s="24"/>
      <c r="M140" s="25" t="n">
        <f aca="false">SUM(H140:J140,K140/1.12)</f>
        <v>160.714285714286</v>
      </c>
      <c r="N140" s="25" t="n">
        <f aca="false">K140/1.12*0.12</f>
        <v>19.2857142857143</v>
      </c>
      <c r="O140" s="25" t="n">
        <f aca="false">-SUM(I140:J140,K140/1.12)*L140</f>
        <v>-0</v>
      </c>
      <c r="P140" s="25"/>
      <c r="Q140" s="26" t="n">
        <v>160.71</v>
      </c>
      <c r="R140" s="26"/>
      <c r="S140" s="27"/>
      <c r="T140" s="27"/>
      <c r="U140" s="27"/>
      <c r="V140" s="27"/>
      <c r="W140" s="27"/>
      <c r="X140" s="26"/>
      <c r="Y140" s="26"/>
      <c r="Z140" s="26"/>
      <c r="AA140" s="26"/>
      <c r="AB140" s="27"/>
      <c r="AC140" s="27"/>
      <c r="AD140" s="26"/>
      <c r="AE140" s="26"/>
      <c r="AF140" s="25" t="n">
        <f aca="false">-SUM(N140:AE140)</f>
        <v>-179.995714285714</v>
      </c>
      <c r="AG140" s="28" t="n">
        <f aca="false">SUM(H140:K140)+AF140+O140</f>
        <v>0.00428571428571445</v>
      </c>
    </row>
    <row r="141" s="29" customFormat="true" ht="24.75" hidden="true" customHeight="true" outlineLevel="0" collapsed="false">
      <c r="A141" s="72" t="n">
        <v>43676</v>
      </c>
      <c r="B141" s="19"/>
      <c r="C141" s="20" t="s">
        <v>58</v>
      </c>
      <c r="D141" s="20"/>
      <c r="E141" s="20"/>
      <c r="F141" s="21"/>
      <c r="G141" s="22" t="s">
        <v>267</v>
      </c>
      <c r="H141" s="73" t="n">
        <v>50</v>
      </c>
      <c r="I141" s="73"/>
      <c r="J141" s="73"/>
      <c r="K141" s="73"/>
      <c r="L141" s="24"/>
      <c r="M141" s="25" t="n">
        <f aca="false">SUM(H141:J141,K141/1.12)</f>
        <v>50</v>
      </c>
      <c r="N141" s="25" t="n">
        <f aca="false">K141/1.12*0.12</f>
        <v>0</v>
      </c>
      <c r="O141" s="25" t="n">
        <f aca="false">-SUM(I141:J141,K141/1.12)*L141</f>
        <v>-0</v>
      </c>
      <c r="P141" s="25"/>
      <c r="Q141" s="26"/>
      <c r="R141" s="26"/>
      <c r="S141" s="27"/>
      <c r="T141" s="27"/>
      <c r="U141" s="27"/>
      <c r="V141" s="27"/>
      <c r="W141" s="27"/>
      <c r="X141" s="26"/>
      <c r="Y141" s="26"/>
      <c r="Z141" s="26"/>
      <c r="AA141" s="26" t="n">
        <v>50</v>
      </c>
      <c r="AB141" s="27"/>
      <c r="AC141" s="27"/>
      <c r="AD141" s="26"/>
      <c r="AE141" s="26"/>
      <c r="AF141" s="25" t="n">
        <f aca="false">-SUM(N141:AE141)</f>
        <v>-50</v>
      </c>
      <c r="AG141" s="28" t="n">
        <f aca="false">SUM(H141:K141)+AF141+O141</f>
        <v>0</v>
      </c>
    </row>
    <row r="142" s="29" customFormat="true" ht="24.75" hidden="true" customHeight="true" outlineLevel="0" collapsed="false">
      <c r="A142" s="72" t="n">
        <v>43676</v>
      </c>
      <c r="B142" s="19"/>
      <c r="C142" s="20" t="s">
        <v>58</v>
      </c>
      <c r="D142" s="20"/>
      <c r="E142" s="20"/>
      <c r="F142" s="21"/>
      <c r="G142" s="22" t="s">
        <v>799</v>
      </c>
      <c r="H142" s="73"/>
      <c r="I142" s="73"/>
      <c r="J142" s="73" t="n">
        <v>500</v>
      </c>
      <c r="K142" s="73"/>
      <c r="L142" s="24"/>
      <c r="M142" s="25" t="n">
        <f aca="false">SUM(H142:J142,K142/1.12)</f>
        <v>500</v>
      </c>
      <c r="N142" s="25" t="n">
        <f aca="false">K142/1.12*0.12</f>
        <v>0</v>
      </c>
      <c r="O142" s="25" t="n">
        <f aca="false">-SUM(I142:J142,K142/1.12)*L142</f>
        <v>-0</v>
      </c>
      <c r="P142" s="25" t="n">
        <v>500</v>
      </c>
      <c r="Q142" s="26"/>
      <c r="R142" s="26"/>
      <c r="S142" s="27"/>
      <c r="T142" s="27"/>
      <c r="U142" s="27"/>
      <c r="V142" s="27"/>
      <c r="W142" s="27"/>
      <c r="X142" s="26"/>
      <c r="Y142" s="26"/>
      <c r="Z142" s="26"/>
      <c r="AA142" s="26"/>
      <c r="AB142" s="27"/>
      <c r="AC142" s="27"/>
      <c r="AD142" s="26"/>
      <c r="AE142" s="26"/>
      <c r="AF142" s="25" t="n">
        <f aca="false">-SUM(N142:AE142)</f>
        <v>-500</v>
      </c>
      <c r="AG142" s="28" t="n">
        <f aca="false">SUM(H142:K142)+AF142+O142</f>
        <v>0</v>
      </c>
    </row>
    <row r="143" s="41" customFormat="true" ht="23.25" hidden="true" customHeight="true" outlineLevel="0" collapsed="false">
      <c r="A143" s="74" t="n">
        <v>43677</v>
      </c>
      <c r="B143" s="31"/>
      <c r="C143" s="32" t="s">
        <v>41</v>
      </c>
      <c r="D143" s="32" t="s">
        <v>42</v>
      </c>
      <c r="E143" s="32" t="s">
        <v>43</v>
      </c>
      <c r="F143" s="33" t="n">
        <v>181828</v>
      </c>
      <c r="G143" s="34" t="s">
        <v>44</v>
      </c>
      <c r="H143" s="75"/>
      <c r="I143" s="75"/>
      <c r="J143" s="75"/>
      <c r="K143" s="75" t="n">
        <v>180</v>
      </c>
      <c r="L143" s="36"/>
      <c r="M143" s="37" t="n">
        <f aca="false">SUM(H143:J143,K143/1.12)</f>
        <v>160.714285714286</v>
      </c>
      <c r="N143" s="37" t="n">
        <f aca="false">K143/1.12*0.12</f>
        <v>19.2857142857143</v>
      </c>
      <c r="O143" s="37" t="n">
        <f aca="false">-SUM(I143:J143,K143/1.12)*L143</f>
        <v>-0</v>
      </c>
      <c r="P143" s="37"/>
      <c r="Q143" s="38" t="n">
        <v>160.71</v>
      </c>
      <c r="R143" s="38"/>
      <c r="S143" s="39"/>
      <c r="T143" s="39"/>
      <c r="U143" s="39"/>
      <c r="V143" s="39"/>
      <c r="W143" s="39"/>
      <c r="X143" s="38"/>
      <c r="Y143" s="38"/>
      <c r="Z143" s="38"/>
      <c r="AA143" s="38"/>
      <c r="AB143" s="39"/>
      <c r="AC143" s="39"/>
      <c r="AD143" s="38"/>
      <c r="AE143" s="38"/>
      <c r="AF143" s="37" t="n">
        <f aca="false">-SUM(N143:AE143)</f>
        <v>-179.995714285714</v>
      </c>
      <c r="AG143" s="40" t="n">
        <f aca="false">SUM(H143:K143)+AF143+O143</f>
        <v>0.00428571428571445</v>
      </c>
    </row>
    <row r="144" s="29" customFormat="true" ht="23.25" hidden="false" customHeight="true" outlineLevel="0" collapsed="false">
      <c r="A144" s="72" t="n">
        <v>43677</v>
      </c>
      <c r="B144" s="19"/>
      <c r="C144" s="20" t="s">
        <v>80</v>
      </c>
      <c r="D144" s="20" t="s">
        <v>181</v>
      </c>
      <c r="E144" s="20" t="s">
        <v>650</v>
      </c>
      <c r="F144" s="21" t="n">
        <v>23482</v>
      </c>
      <c r="G144" s="22" t="s">
        <v>80</v>
      </c>
      <c r="H144" s="73"/>
      <c r="I144" s="73"/>
      <c r="J144" s="73"/>
      <c r="K144" s="73" t="n">
        <v>274</v>
      </c>
      <c r="L144" s="24" t="n">
        <v>0.01</v>
      </c>
      <c r="M144" s="25" t="n">
        <f aca="false">SUM(H144:J144,K144/1.12)</f>
        <v>244.642857142857</v>
      </c>
      <c r="N144" s="25" t="n">
        <f aca="false">K144/1.12*0.12</f>
        <v>29.3571428571429</v>
      </c>
      <c r="O144" s="25" t="n">
        <f aca="false">-SUM(I144:J144,K144/1.12)*L144</f>
        <v>-2.44642857142857</v>
      </c>
      <c r="P144" s="25" t="n">
        <v>244.64</v>
      </c>
      <c r="Q144" s="26"/>
      <c r="R144" s="26"/>
      <c r="S144" s="27"/>
      <c r="T144" s="27"/>
      <c r="U144" s="27"/>
      <c r="V144" s="27"/>
      <c r="W144" s="27"/>
      <c r="X144" s="26"/>
      <c r="Y144" s="26"/>
      <c r="Z144" s="26"/>
      <c r="AA144" s="26"/>
      <c r="AB144" s="27"/>
      <c r="AC144" s="27"/>
      <c r="AD144" s="26"/>
      <c r="AE144" s="26"/>
      <c r="AF144" s="25" t="n">
        <f aca="false">-SUM(N144:AE144)</f>
        <v>-271.550714285714</v>
      </c>
      <c r="AG144" s="28" t="n">
        <f aca="false">SUM(H144:K144)+AF144+O144</f>
        <v>0.00285714285716487</v>
      </c>
    </row>
    <row r="145" s="29" customFormat="true" ht="23.25" hidden="true" customHeight="true" outlineLevel="0" collapsed="false">
      <c r="A145" s="72" t="n">
        <v>43677</v>
      </c>
      <c r="B145" s="19"/>
      <c r="C145" s="20" t="s">
        <v>37</v>
      </c>
      <c r="D145" s="20" t="s">
        <v>38</v>
      </c>
      <c r="E145" s="20" t="s">
        <v>39</v>
      </c>
      <c r="F145" s="21" t="n">
        <v>36705</v>
      </c>
      <c r="G145" s="22" t="s">
        <v>642</v>
      </c>
      <c r="H145" s="73"/>
      <c r="I145" s="73"/>
      <c r="J145" s="73"/>
      <c r="K145" s="73" t="n">
        <v>194</v>
      </c>
      <c r="L145" s="24"/>
      <c r="M145" s="25" t="n">
        <f aca="false">SUM(H145:J145,K145/1.12)</f>
        <v>173.214285714286</v>
      </c>
      <c r="N145" s="25" t="n">
        <f aca="false">K145/1.12*0.12</f>
        <v>20.7857142857143</v>
      </c>
      <c r="O145" s="25" t="n">
        <f aca="false">-SUM(I145:J145,K145/1.12)*L145</f>
        <v>-0</v>
      </c>
      <c r="P145" s="25" t="n">
        <v>173.21</v>
      </c>
      <c r="Q145" s="26"/>
      <c r="R145" s="26"/>
      <c r="S145" s="27"/>
      <c r="T145" s="27"/>
      <c r="U145" s="27"/>
      <c r="V145" s="27"/>
      <c r="W145" s="27"/>
      <c r="X145" s="26"/>
      <c r="Y145" s="26"/>
      <c r="Z145" s="26"/>
      <c r="AA145" s="26"/>
      <c r="AB145" s="27"/>
      <c r="AC145" s="27"/>
      <c r="AD145" s="26"/>
      <c r="AE145" s="26"/>
      <c r="AF145" s="25" t="n">
        <f aca="false">-SUM(N145:AE145)</f>
        <v>-193.995714285714</v>
      </c>
      <c r="AG145" s="28" t="n">
        <f aca="false">SUM(H145:K145)+AF145+O145</f>
        <v>0.00428571428571445</v>
      </c>
    </row>
    <row r="146" s="29" customFormat="true" ht="23.25" hidden="true" customHeight="true" outlineLevel="0" collapsed="false">
      <c r="A146" s="72" t="n">
        <v>43677</v>
      </c>
      <c r="B146" s="19"/>
      <c r="C146" s="20" t="s">
        <v>37</v>
      </c>
      <c r="D146" s="20" t="s">
        <v>38</v>
      </c>
      <c r="E146" s="20" t="s">
        <v>39</v>
      </c>
      <c r="F146" s="21" t="n">
        <v>36709</v>
      </c>
      <c r="G146" s="22" t="s">
        <v>800</v>
      </c>
      <c r="H146" s="73"/>
      <c r="I146" s="73"/>
      <c r="J146" s="73"/>
      <c r="K146" s="73" t="n">
        <v>350.5</v>
      </c>
      <c r="L146" s="24"/>
      <c r="M146" s="25" t="n">
        <f aca="false">SUM(H146:J146,K146/1.12)</f>
        <v>312.946428571429</v>
      </c>
      <c r="N146" s="25" t="n">
        <f aca="false">K146/1.12*0.12</f>
        <v>37.5535714285714</v>
      </c>
      <c r="O146" s="25" t="n">
        <f aca="false">-SUM(I146:J146,K146/1.12)*L146</f>
        <v>-0</v>
      </c>
      <c r="P146" s="25" t="n">
        <v>312.95</v>
      </c>
      <c r="Q146" s="26"/>
      <c r="R146" s="26"/>
      <c r="S146" s="27"/>
      <c r="T146" s="27"/>
      <c r="U146" s="27"/>
      <c r="V146" s="27"/>
      <c r="W146" s="27"/>
      <c r="X146" s="26"/>
      <c r="Y146" s="26"/>
      <c r="Z146" s="26"/>
      <c r="AA146" s="26"/>
      <c r="AB146" s="27"/>
      <c r="AC146" s="27"/>
      <c r="AD146" s="26"/>
      <c r="AE146" s="26"/>
      <c r="AF146" s="25" t="n">
        <f aca="false">-SUM(N146:AE146)</f>
        <v>-350.503571428571</v>
      </c>
      <c r="AG146" s="28" t="n">
        <f aca="false">SUM(H146:K146)+AF146+O146</f>
        <v>-0.00357142857143344</v>
      </c>
    </row>
    <row r="147" s="29" customFormat="true" ht="23.25" hidden="true" customHeight="true" outlineLevel="0" collapsed="false">
      <c r="A147" s="72" t="n">
        <v>43677</v>
      </c>
      <c r="B147" s="19"/>
      <c r="C147" s="20" t="s">
        <v>37</v>
      </c>
      <c r="D147" s="20" t="s">
        <v>38</v>
      </c>
      <c r="E147" s="20" t="s">
        <v>39</v>
      </c>
      <c r="F147" s="21" t="n">
        <v>69241</v>
      </c>
      <c r="G147" s="22" t="s">
        <v>801</v>
      </c>
      <c r="H147" s="73"/>
      <c r="I147" s="73"/>
      <c r="J147" s="73"/>
      <c r="K147" s="73" t="n">
        <v>51.62</v>
      </c>
      <c r="L147" s="24"/>
      <c r="M147" s="25" t="n">
        <f aca="false">SUM(H147:J147,K147/1.12)</f>
        <v>46.0892857142857</v>
      </c>
      <c r="N147" s="25" t="n">
        <f aca="false">K147/1.12*0.12</f>
        <v>5.53071428571429</v>
      </c>
      <c r="O147" s="25" t="n">
        <f aca="false">-SUM(I147:J147,K147/1.12)*L147</f>
        <v>-0</v>
      </c>
      <c r="P147" s="25"/>
      <c r="Q147" s="26"/>
      <c r="R147" s="26"/>
      <c r="S147" s="27"/>
      <c r="T147" s="27"/>
      <c r="U147" s="27"/>
      <c r="V147" s="27"/>
      <c r="W147" s="27"/>
      <c r="X147" s="26"/>
      <c r="Y147" s="26"/>
      <c r="Z147" s="26"/>
      <c r="AA147" s="26"/>
      <c r="AB147" s="27"/>
      <c r="AC147" s="27"/>
      <c r="AD147" s="26"/>
      <c r="AE147" s="26" t="n">
        <v>46.09</v>
      </c>
      <c r="AF147" s="25" t="n">
        <f aca="false">-SUM(N147:AE147)</f>
        <v>-51.6207142857143</v>
      </c>
      <c r="AG147" s="28" t="n">
        <f aca="false">SUM(H147:K147)+AF147+O147</f>
        <v>-0.00071428571428811</v>
      </c>
    </row>
    <row r="148" s="29" customFormat="true" ht="23.25" hidden="true" customHeight="true" outlineLevel="0" collapsed="false">
      <c r="A148" s="72" t="n">
        <v>43677</v>
      </c>
      <c r="B148" s="19"/>
      <c r="C148" s="20" t="s">
        <v>37</v>
      </c>
      <c r="D148" s="20" t="s">
        <v>38</v>
      </c>
      <c r="E148" s="20" t="s">
        <v>39</v>
      </c>
      <c r="F148" s="21" t="n">
        <v>36714</v>
      </c>
      <c r="G148" s="22" t="s">
        <v>183</v>
      </c>
      <c r="H148" s="73"/>
      <c r="I148" s="73"/>
      <c r="J148" s="73"/>
      <c r="K148" s="73" t="n">
        <v>117</v>
      </c>
      <c r="L148" s="24"/>
      <c r="M148" s="25" t="n">
        <f aca="false">SUM(H148:J148,K148/1.12)</f>
        <v>104.464285714286</v>
      </c>
      <c r="N148" s="25" t="n">
        <f aca="false">K148/1.12*0.12</f>
        <v>12.5357142857143</v>
      </c>
      <c r="O148" s="25" t="n">
        <f aca="false">-SUM(I148:J148,K148/1.12)*L148</f>
        <v>-0</v>
      </c>
      <c r="P148" s="25" t="n">
        <v>104.46</v>
      </c>
      <c r="Q148" s="26"/>
      <c r="R148" s="26"/>
      <c r="S148" s="27"/>
      <c r="T148" s="27"/>
      <c r="U148" s="27"/>
      <c r="V148" s="27"/>
      <c r="W148" s="27"/>
      <c r="X148" s="26"/>
      <c r="Y148" s="26"/>
      <c r="Z148" s="26"/>
      <c r="AA148" s="26"/>
      <c r="AB148" s="27"/>
      <c r="AC148" s="27"/>
      <c r="AD148" s="26"/>
      <c r="AE148" s="26"/>
      <c r="AF148" s="25" t="n">
        <f aca="false">-SUM(N148:AE148)</f>
        <v>-116.995714285714</v>
      </c>
      <c r="AG148" s="28" t="n">
        <f aca="false">SUM(H148:K148)+AF148+O148</f>
        <v>0.00428571428571445</v>
      </c>
    </row>
    <row r="149" s="29" customFormat="true" ht="23.25" hidden="true" customHeight="true" outlineLevel="0" collapsed="false">
      <c r="A149" s="72" t="n">
        <v>43677</v>
      </c>
      <c r="B149" s="19"/>
      <c r="C149" s="20" t="s">
        <v>45</v>
      </c>
      <c r="D149" s="20" t="s">
        <v>46</v>
      </c>
      <c r="E149" s="20" t="s">
        <v>47</v>
      </c>
      <c r="F149" s="21" t="n">
        <v>190564</v>
      </c>
      <c r="G149" s="22" t="s">
        <v>802</v>
      </c>
      <c r="H149" s="73"/>
      <c r="I149" s="73"/>
      <c r="J149" s="73" t="n">
        <v>767.3</v>
      </c>
      <c r="K149" s="73"/>
      <c r="L149" s="24"/>
      <c r="M149" s="25" t="n">
        <f aca="false">SUM(H149:J149,K149/1.12)</f>
        <v>767.3</v>
      </c>
      <c r="N149" s="25" t="n">
        <f aca="false">K149/1.12*0.12</f>
        <v>0</v>
      </c>
      <c r="O149" s="25" t="n">
        <f aca="false">-SUM(I149:J149,K149/1.12)*L149</f>
        <v>-0</v>
      </c>
      <c r="P149" s="25" t="n">
        <v>767.3</v>
      </c>
      <c r="Q149" s="26"/>
      <c r="R149" s="26"/>
      <c r="S149" s="27"/>
      <c r="T149" s="27"/>
      <c r="U149" s="27"/>
      <c r="V149" s="27"/>
      <c r="W149" s="27"/>
      <c r="X149" s="26"/>
      <c r="Y149" s="26"/>
      <c r="Z149" s="26"/>
      <c r="AA149" s="26"/>
      <c r="AB149" s="27"/>
      <c r="AC149" s="27"/>
      <c r="AD149" s="26"/>
      <c r="AE149" s="26"/>
      <c r="AF149" s="25" t="n">
        <f aca="false">-SUM(N149:AE149)</f>
        <v>-767.3</v>
      </c>
      <c r="AG149" s="28" t="n">
        <f aca="false">SUM(H149:K149)+AF149+O149</f>
        <v>0</v>
      </c>
    </row>
    <row r="150" s="29" customFormat="true" ht="23.25" hidden="true" customHeight="true" outlineLevel="0" collapsed="false">
      <c r="A150" s="72" t="n">
        <v>43677</v>
      </c>
      <c r="B150" s="19"/>
      <c r="C150" s="20" t="s">
        <v>45</v>
      </c>
      <c r="D150" s="20" t="s">
        <v>46</v>
      </c>
      <c r="E150" s="20" t="s">
        <v>47</v>
      </c>
      <c r="F150" s="21" t="n">
        <v>190564</v>
      </c>
      <c r="G150" s="22" t="s">
        <v>803</v>
      </c>
      <c r="H150" s="73"/>
      <c r="I150" s="73"/>
      <c r="J150" s="73"/>
      <c r="K150" s="73" t="n">
        <f aca="false">393.3+47.2</f>
        <v>440.5</v>
      </c>
      <c r="L150" s="24"/>
      <c r="M150" s="25" t="n">
        <f aca="false">SUM(H150:J150,K150/1.12)</f>
        <v>393.303571428571</v>
      </c>
      <c r="N150" s="25" t="n">
        <f aca="false">K150/1.12*0.12</f>
        <v>47.1964285714286</v>
      </c>
      <c r="O150" s="25" t="n">
        <f aca="false">-SUM(I150:J150,K150/1.12)*L150</f>
        <v>-0</v>
      </c>
      <c r="P150" s="25" t="n">
        <v>393.3</v>
      </c>
      <c r="Q150" s="26"/>
      <c r="R150" s="26"/>
      <c r="S150" s="27"/>
      <c r="T150" s="27"/>
      <c r="U150" s="27"/>
      <c r="V150" s="27"/>
      <c r="W150" s="27"/>
      <c r="X150" s="26"/>
      <c r="Y150" s="26"/>
      <c r="Z150" s="26"/>
      <c r="AA150" s="26"/>
      <c r="AB150" s="27"/>
      <c r="AC150" s="27"/>
      <c r="AD150" s="26"/>
      <c r="AE150" s="26"/>
      <c r="AF150" s="25" t="n">
        <f aca="false">-SUM(N150:AE150)</f>
        <v>-440.496428571429</v>
      </c>
      <c r="AG150" s="28" t="n">
        <f aca="false">SUM(H150:K150)+AF150+O150</f>
        <v>0.00357142857143344</v>
      </c>
    </row>
    <row r="151" s="29" customFormat="true" ht="23.25" hidden="true" customHeight="true" outlineLevel="0" collapsed="false">
      <c r="A151" s="72" t="n">
        <v>43677</v>
      </c>
      <c r="B151" s="19"/>
      <c r="C151" s="20" t="s">
        <v>62</v>
      </c>
      <c r="D151" s="20"/>
      <c r="E151" s="20"/>
      <c r="F151" s="21"/>
      <c r="G151" s="22" t="s">
        <v>731</v>
      </c>
      <c r="H151" s="73" t="n">
        <v>60</v>
      </c>
      <c r="I151" s="73"/>
      <c r="J151" s="73"/>
      <c r="K151" s="73"/>
      <c r="L151" s="24"/>
      <c r="M151" s="25" t="n">
        <f aca="false">SUM(H151:J151,K151/1.12)</f>
        <v>60</v>
      </c>
      <c r="N151" s="25" t="n">
        <f aca="false">K151/1.12*0.12</f>
        <v>0</v>
      </c>
      <c r="O151" s="25" t="n">
        <f aca="false">-SUM(I151:J151,K151/1.12)*L151</f>
        <v>-0</v>
      </c>
      <c r="P151" s="25"/>
      <c r="Q151" s="26"/>
      <c r="R151" s="26"/>
      <c r="S151" s="27"/>
      <c r="T151" s="27"/>
      <c r="U151" s="27"/>
      <c r="V151" s="27"/>
      <c r="W151" s="27"/>
      <c r="X151" s="26"/>
      <c r="Y151" s="26"/>
      <c r="Z151" s="26"/>
      <c r="AA151" s="26" t="n">
        <v>60</v>
      </c>
      <c r="AB151" s="27"/>
      <c r="AC151" s="27"/>
      <c r="AD151" s="26"/>
      <c r="AE151" s="26"/>
      <c r="AF151" s="25" t="n">
        <f aca="false">-SUM(N151:AE151)</f>
        <v>-60</v>
      </c>
      <c r="AG151" s="28" t="n">
        <f aca="false">SUM(H151:K151)+AF151+O151</f>
        <v>0</v>
      </c>
    </row>
    <row r="152" s="29" customFormat="true" ht="23.25" hidden="false" customHeight="true" outlineLevel="0" collapsed="false">
      <c r="A152" s="72"/>
      <c r="B152" s="19"/>
      <c r="C152" s="20"/>
      <c r="D152" s="20"/>
      <c r="E152" s="20"/>
      <c r="F152" s="21"/>
      <c r="G152" s="22"/>
      <c r="H152" s="73"/>
      <c r="I152" s="73"/>
      <c r="J152" s="73"/>
      <c r="K152" s="73"/>
      <c r="L152" s="24"/>
      <c r="M152" s="25" t="n">
        <f aca="false">SUM(H152:J152,K152/1.12)</f>
        <v>0</v>
      </c>
      <c r="N152" s="25" t="n">
        <f aca="false">K152/1.12*0.12</f>
        <v>0</v>
      </c>
      <c r="O152" s="25" t="n">
        <f aca="false">-SUM(I152:J152,K152/1.12)*L152</f>
        <v>-0</v>
      </c>
      <c r="P152" s="25"/>
      <c r="Q152" s="26"/>
      <c r="R152" s="26"/>
      <c r="S152" s="27"/>
      <c r="T152" s="27"/>
      <c r="U152" s="27"/>
      <c r="V152" s="27"/>
      <c r="W152" s="27"/>
      <c r="X152" s="26"/>
      <c r="Y152" s="26"/>
      <c r="Z152" s="26"/>
      <c r="AA152" s="26"/>
      <c r="AB152" s="27"/>
      <c r="AC152" s="27"/>
      <c r="AD152" s="26"/>
      <c r="AE152" s="26"/>
      <c r="AF152" s="25" t="n">
        <f aca="false">-SUM(N152:AE152)</f>
        <v>-0</v>
      </c>
      <c r="AG152" s="28" t="n">
        <f aca="false">SUM(H152:K152)+AF152+O152</f>
        <v>0</v>
      </c>
    </row>
    <row r="153" s="29" customFormat="true" ht="19.5" hidden="false" customHeight="true" outlineLevel="0" collapsed="false">
      <c r="A153" s="72"/>
      <c r="B153" s="19"/>
      <c r="C153" s="45"/>
      <c r="D153" s="45"/>
      <c r="E153" s="45"/>
      <c r="F153" s="21"/>
      <c r="G153" s="22"/>
      <c r="H153" s="73"/>
      <c r="I153" s="73"/>
      <c r="J153" s="73"/>
      <c r="K153" s="73"/>
      <c r="L153" s="24"/>
      <c r="M153" s="26" t="n">
        <f aca="false">SUM(H153:J153,K153/1.12)</f>
        <v>0</v>
      </c>
      <c r="N153" s="26" t="n">
        <f aca="false">K153/1.12*0.12</f>
        <v>0</v>
      </c>
      <c r="O153" s="26" t="n">
        <f aca="false">-SUM(I153:J153,K153/1.12)*L153</f>
        <v>-0</v>
      </c>
      <c r="P153" s="26"/>
      <c r="Q153" s="26"/>
      <c r="R153" s="26"/>
      <c r="S153" s="26"/>
      <c r="T153" s="27"/>
      <c r="U153" s="27"/>
      <c r="V153" s="27"/>
      <c r="W153" s="27"/>
      <c r="X153" s="27"/>
      <c r="Y153" s="46"/>
      <c r="Z153" s="26"/>
      <c r="AA153" s="26"/>
      <c r="AB153" s="26"/>
      <c r="AC153" s="27"/>
      <c r="AD153" s="27"/>
      <c r="AE153" s="47"/>
      <c r="AF153" s="25" t="n">
        <f aca="false">-SUM(N153:AE153)</f>
        <v>-0</v>
      </c>
      <c r="AG153" s="28" t="n">
        <f aca="false">SUM(H153:K153)+AF153+O153</f>
        <v>0</v>
      </c>
    </row>
    <row r="154" s="57" customFormat="true" ht="12" hidden="false" customHeight="true" outlineLevel="0" collapsed="false">
      <c r="A154" s="85"/>
      <c r="B154" s="50"/>
      <c r="C154" s="51"/>
      <c r="D154" s="52"/>
      <c r="E154" s="52"/>
      <c r="F154" s="53"/>
      <c r="G154" s="51"/>
      <c r="H154" s="86" t="n">
        <f aca="false">SUM(H5:H153)</f>
        <v>4276.3</v>
      </c>
      <c r="I154" s="86" t="n">
        <f aca="false">SUM(I5:I153)</f>
        <v>0</v>
      </c>
      <c r="J154" s="86" t="n">
        <f aca="false">SUM(J5:J153)</f>
        <v>13252.05</v>
      </c>
      <c r="K154" s="86" t="n">
        <f aca="false">SUM(K5:K153)</f>
        <v>59301.3</v>
      </c>
      <c r="L154" s="54" t="n">
        <f aca="false">SUM(L5:L153)</f>
        <v>0.09</v>
      </c>
      <c r="M154" s="54" t="n">
        <f aca="false">SUM(M5:M153)</f>
        <v>70475.9392857143</v>
      </c>
      <c r="N154" s="54" t="n">
        <f aca="false">SUM(N5:N153)</f>
        <v>6353.71071428572</v>
      </c>
      <c r="O154" s="54" t="n">
        <f aca="false">SUM(O5:O153)</f>
        <v>-101.901785714286</v>
      </c>
      <c r="P154" s="54" t="n">
        <f aca="false">SUM(P5:P153)</f>
        <v>52033.88</v>
      </c>
      <c r="Q154" s="54" t="n">
        <f aca="false">SUM(Q5:Q153)</f>
        <v>8289.42</v>
      </c>
      <c r="R154" s="54" t="n">
        <f aca="false">SUM(R5:R153)</f>
        <v>0</v>
      </c>
      <c r="S154" s="54" t="n">
        <f aca="false">SUM(S5:S153)</f>
        <v>41.96</v>
      </c>
      <c r="T154" s="54" t="n">
        <f aca="false">SUM(T5:T153)</f>
        <v>1550.22</v>
      </c>
      <c r="U154" s="54" t="n">
        <f aca="false">SUM(U5:U153)</f>
        <v>0</v>
      </c>
      <c r="V154" s="54" t="n">
        <f aca="false">SUM(V5:V153)</f>
        <v>0</v>
      </c>
      <c r="W154" s="54" t="n">
        <f aca="false">SUM(W5:W153)</f>
        <v>0</v>
      </c>
      <c r="X154" s="54" t="n">
        <f aca="false">SUM(X5:X153)</f>
        <v>597.32</v>
      </c>
      <c r="Y154" s="54" t="n">
        <f aca="false">SUM(Y5:Y153)</f>
        <v>3047.76</v>
      </c>
      <c r="Z154" s="54" t="n">
        <f aca="false">SUM(Z5:Z153)</f>
        <v>76.79</v>
      </c>
      <c r="AA154" s="54" t="n">
        <f aca="false">SUM(AA5:AA153)</f>
        <v>1580</v>
      </c>
      <c r="AB154" s="54" t="n">
        <f aca="false">SUM(AB5:AB153)</f>
        <v>2685</v>
      </c>
      <c r="AC154" s="54" t="n">
        <f aca="false">SUM(AC5:AC153)</f>
        <v>0</v>
      </c>
      <c r="AD154" s="54" t="n">
        <f aca="false">SUM(AD5:AD153)</f>
        <v>179.16</v>
      </c>
      <c r="AE154" s="54" t="n">
        <f aca="false">SUM(AE5:AE153)</f>
        <v>46.09</v>
      </c>
      <c r="AF154" s="54" t="n">
        <f aca="false">SUM(AF5:AF153)</f>
        <v>-76379.4089285715</v>
      </c>
      <c r="AG154" s="54" t="n">
        <f aca="false">SUM(AG5:AG153)</f>
        <v>348.339285714287</v>
      </c>
    </row>
    <row r="155" customFormat="false" ht="12" hidden="false" customHeight="true" outlineLevel="0" collapsed="false"/>
    <row r="156" customFormat="false" ht="12" hidden="false" customHeight="false" outlineLevel="0" collapsed="false">
      <c r="K156" s="87" t="n">
        <f aca="false">H154+I154+J154+K154</f>
        <v>76829.65</v>
      </c>
      <c r="AF156" s="58" t="n">
        <f aca="false">+AF154</f>
        <v>-76379.4089285715</v>
      </c>
    </row>
    <row r="157" customFormat="false" ht="11.25" hidden="false" customHeight="false" outlineLevel="0" collapsed="false">
      <c r="M157" s="5" t="n">
        <f aca="false">+M33+M47+M79+M113+M114+M115+M127+M139+M144</f>
        <v>10190.1785714286</v>
      </c>
      <c r="O157" s="5" t="n">
        <f aca="false">M157*0.01</f>
        <v>101.901785714286</v>
      </c>
    </row>
    <row r="158" customFormat="false" ht="12" hidden="false" customHeight="false" outlineLevel="0" collapsed="false">
      <c r="C158" s="59" t="s">
        <v>194</v>
      </c>
      <c r="G158" s="57"/>
      <c r="K158" s="60"/>
      <c r="L158" s="60"/>
      <c r="M158" s="60"/>
    </row>
    <row r="161" s="3" customFormat="true" ht="11.25" hidden="false" customHeight="false" outlineLevel="0" collapsed="false">
      <c r="A161" s="88"/>
      <c r="H161" s="89"/>
      <c r="I161" s="89"/>
      <c r="J161" s="89"/>
      <c r="K161" s="68"/>
      <c r="L161" s="6"/>
      <c r="M161" s="5"/>
      <c r="Y161" s="5"/>
    </row>
    <row r="168" customFormat="false" ht="11.25" hidden="false" customHeight="false" outlineLevel="0" collapsed="false">
      <c r="Q168" s="5" t="n">
        <v>0</v>
      </c>
    </row>
  </sheetData>
  <mergeCells count="1">
    <mergeCell ref="K158:M1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0" width="10.26"/>
    <col collapsed="false" customWidth="true" hidden="true" outlineLevel="0" max="2" min="2" style="91" width="9.17"/>
    <col collapsed="false" customWidth="true" hidden="false" outlineLevel="0" max="3" min="3" style="92" width="30.24"/>
    <col collapsed="false" customWidth="true" hidden="true" outlineLevel="0" max="4" min="4" style="93" width="17.64"/>
    <col collapsed="false" customWidth="true" hidden="true" outlineLevel="0" max="5" min="5" style="93" width="35.29"/>
    <col collapsed="false" customWidth="true" hidden="false" outlineLevel="0" max="6" min="6" style="91" width="9.89"/>
    <col collapsed="false" customWidth="true" hidden="false" outlineLevel="0" max="7" min="7" style="92" width="38.7"/>
    <col collapsed="false" customWidth="true" hidden="false" outlineLevel="0" max="8" min="8" style="94" width="9.89"/>
    <col collapsed="false" customWidth="true" hidden="true" outlineLevel="0" max="9" min="9" style="94" width="10.62"/>
    <col collapsed="false" customWidth="true" hidden="false" outlineLevel="0" max="10" min="10" style="94" width="12.22"/>
    <col collapsed="false" customWidth="true" hidden="false" outlineLevel="0" max="11" min="11" style="94" width="12.6"/>
    <col collapsed="false" customWidth="true" hidden="false" outlineLevel="0" max="12" min="12" style="95" width="6.48"/>
    <col collapsed="false" customWidth="true" hidden="false" outlineLevel="0" max="13" min="13" style="94" width="11.69"/>
    <col collapsed="false" customWidth="true" hidden="false" outlineLevel="0" max="14" min="14" style="94" width="10.26"/>
    <col collapsed="false" customWidth="true" hidden="false" outlineLevel="0" max="15" min="15" style="94" width="8.28"/>
    <col collapsed="false" customWidth="true" hidden="false" outlineLevel="0" max="16" min="16" style="94" width="10.26"/>
    <col collapsed="false" customWidth="true" hidden="false" outlineLevel="0" max="17" min="17" style="94" width="12.6"/>
    <col collapsed="false" customWidth="false" hidden="false" outlineLevel="0" max="18" min="18" style="94" width="11.52"/>
    <col collapsed="false" customWidth="true" hidden="false" outlineLevel="0" max="19" min="19" style="94" width="10.26"/>
    <col collapsed="false" customWidth="false" hidden="false" outlineLevel="0" max="21" min="20" style="94" width="11.52"/>
    <col collapsed="false" customWidth="true" hidden="false" outlineLevel="0" max="22" min="22" style="94" width="13.32"/>
    <col collapsed="false" customWidth="true" hidden="false" outlineLevel="0" max="23" min="23" style="94" width="10.26"/>
    <col collapsed="false" customWidth="true" hidden="false" outlineLevel="0" max="24" min="24" style="94" width="12.41"/>
    <col collapsed="false" customWidth="true" hidden="false" outlineLevel="0" max="25" min="25" style="94" width="11.69"/>
    <col collapsed="false" customWidth="true" hidden="false" outlineLevel="0" max="26" min="26" style="94" width="10.43"/>
    <col collapsed="false" customWidth="true" hidden="false" outlineLevel="0" max="27" min="27" style="94" width="9"/>
    <col collapsed="false" customWidth="true" hidden="false" outlineLevel="0" max="28" min="28" style="94" width="11.34"/>
    <col collapsed="false" customWidth="true" hidden="false" outlineLevel="0" max="30" min="29" style="94" width="10.08"/>
    <col collapsed="false" customWidth="true" hidden="false" outlineLevel="0" max="31" min="31" style="94" width="12.78"/>
    <col collapsed="false" customWidth="true" hidden="false" outlineLevel="0" max="32" min="32" style="94" width="13.32"/>
    <col collapsed="false" customWidth="true" hidden="false" outlineLevel="0" max="33" min="33" style="92" width="7.02"/>
    <col collapsed="false" customWidth="false" hidden="false" outlineLevel="0" max="1025" min="34" style="92" width="11.52"/>
  </cols>
  <sheetData>
    <row r="1" customFormat="false" ht="12" hidden="false" customHeight="true" outlineLevel="0" collapsed="false">
      <c r="A1" s="96" t="s">
        <v>0</v>
      </c>
      <c r="C1" s="97"/>
    </row>
    <row r="2" customFormat="false" ht="12" hidden="false" customHeight="true" outlineLevel="0" collapsed="false">
      <c r="A2" s="96" t="s">
        <v>1</v>
      </c>
    </row>
    <row r="3" customFormat="false" ht="12" hidden="false" customHeight="true" outlineLevel="0" collapsed="false">
      <c r="A3" s="96" t="s">
        <v>804</v>
      </c>
      <c r="B3" s="97"/>
      <c r="C3" s="98"/>
      <c r="N3" s="99" t="n">
        <v>1301</v>
      </c>
      <c r="O3" s="99" t="n">
        <v>2402</v>
      </c>
      <c r="P3" s="99" t="n">
        <v>5001</v>
      </c>
      <c r="Q3" s="99" t="n">
        <v>5002</v>
      </c>
      <c r="R3" s="99" t="n">
        <v>6220</v>
      </c>
      <c r="S3" s="99" t="n">
        <v>6219</v>
      </c>
      <c r="T3" s="99" t="n">
        <v>6212</v>
      </c>
      <c r="U3" s="99"/>
      <c r="V3" s="99"/>
      <c r="W3" s="99"/>
      <c r="X3" s="99"/>
      <c r="Y3" s="99" t="s">
        <v>3</v>
      </c>
      <c r="Z3" s="99"/>
      <c r="AA3" s="99" t="n">
        <v>6230</v>
      </c>
      <c r="AB3" s="99" t="s">
        <v>4</v>
      </c>
      <c r="AC3" s="99" t="n">
        <v>6202</v>
      </c>
      <c r="AD3" s="99"/>
      <c r="AE3" s="99" t="n">
        <v>6109</v>
      </c>
      <c r="AF3" s="99" t="n">
        <v>1002</v>
      </c>
    </row>
    <row r="4" s="107" customFormat="true" ht="44.25" hidden="false" customHeight="true" outlineLevel="0" collapsed="false">
      <c r="A4" s="100" t="s">
        <v>5</v>
      </c>
      <c r="B4" s="101" t="s">
        <v>6</v>
      </c>
      <c r="C4" s="101" t="s">
        <v>7</v>
      </c>
      <c r="D4" s="101" t="s">
        <v>8</v>
      </c>
      <c r="E4" s="101" t="s">
        <v>9</v>
      </c>
      <c r="F4" s="101" t="s">
        <v>10</v>
      </c>
      <c r="G4" s="101" t="s">
        <v>11</v>
      </c>
      <c r="H4" s="101" t="s">
        <v>12</v>
      </c>
      <c r="I4" s="101" t="s">
        <v>13</v>
      </c>
      <c r="J4" s="101" t="s">
        <v>14</v>
      </c>
      <c r="K4" s="101" t="s">
        <v>15</v>
      </c>
      <c r="L4" s="102" t="s">
        <v>16</v>
      </c>
      <c r="M4" s="101" t="s">
        <v>17</v>
      </c>
      <c r="N4" s="103" t="s">
        <v>18</v>
      </c>
      <c r="O4" s="103" t="s">
        <v>19</v>
      </c>
      <c r="P4" s="103" t="s">
        <v>20</v>
      </c>
      <c r="Q4" s="103" t="s">
        <v>21</v>
      </c>
      <c r="R4" s="103" t="s">
        <v>22</v>
      </c>
      <c r="S4" s="103" t="s">
        <v>23</v>
      </c>
      <c r="T4" s="103" t="s">
        <v>24</v>
      </c>
      <c r="U4" s="103" t="s">
        <v>25</v>
      </c>
      <c r="V4" s="103" t="s">
        <v>26</v>
      </c>
      <c r="W4" s="103" t="s">
        <v>27</v>
      </c>
      <c r="X4" s="103" t="s">
        <v>28</v>
      </c>
      <c r="Y4" s="103" t="s">
        <v>29</v>
      </c>
      <c r="Z4" s="103" t="s">
        <v>30</v>
      </c>
      <c r="AA4" s="103" t="s">
        <v>31</v>
      </c>
      <c r="AB4" s="103" t="s">
        <v>32</v>
      </c>
      <c r="AC4" s="104" t="s">
        <v>33</v>
      </c>
      <c r="AD4" s="103" t="s">
        <v>34</v>
      </c>
      <c r="AE4" s="105" t="s">
        <v>35</v>
      </c>
      <c r="AF4" s="106" t="s">
        <v>36</v>
      </c>
    </row>
    <row r="5" s="116" customFormat="true" ht="23.25" hidden="false" customHeight="true" outlineLevel="0" collapsed="false">
      <c r="A5" s="18" t="n">
        <v>43711</v>
      </c>
      <c r="B5" s="108"/>
      <c r="C5" s="20" t="s">
        <v>157</v>
      </c>
      <c r="D5" s="20"/>
      <c r="E5" s="20"/>
      <c r="F5" s="109"/>
      <c r="G5" s="110" t="s">
        <v>805</v>
      </c>
      <c r="H5" s="23" t="n">
        <v>120</v>
      </c>
      <c r="I5" s="23"/>
      <c r="J5" s="23"/>
      <c r="K5" s="23"/>
      <c r="L5" s="111"/>
      <c r="M5" s="112" t="n">
        <f aca="false">SUM(H5:J5,K5/1.12)</f>
        <v>120</v>
      </c>
      <c r="N5" s="112" t="n">
        <f aca="false">K5/1.12*0.12</f>
        <v>0</v>
      </c>
      <c r="O5" s="112" t="n">
        <f aca="false">-SUM(I5:J5,K5/1.12)*L5</f>
        <v>-0</v>
      </c>
      <c r="P5" s="112"/>
      <c r="Q5" s="113"/>
      <c r="R5" s="113"/>
      <c r="S5" s="114"/>
      <c r="T5" s="114"/>
      <c r="U5" s="114"/>
      <c r="V5" s="114"/>
      <c r="W5" s="114"/>
      <c r="X5" s="113"/>
      <c r="Y5" s="113"/>
      <c r="Z5" s="113"/>
      <c r="AA5" s="113"/>
      <c r="AB5" s="114"/>
      <c r="AC5" s="114"/>
      <c r="AD5" s="113"/>
      <c r="AE5" s="113" t="n">
        <v>120</v>
      </c>
      <c r="AF5" s="112" t="n">
        <f aca="false">-SUM(N5:AE5)</f>
        <v>-120</v>
      </c>
      <c r="AG5" s="115" t="n">
        <f aca="false">SUM(H5:K5)+AF5+O5</f>
        <v>0</v>
      </c>
    </row>
    <row r="6" s="116" customFormat="true" ht="23.25" hidden="false" customHeight="true" outlineLevel="0" collapsed="false">
      <c r="A6" s="18" t="n">
        <v>43692</v>
      </c>
      <c r="B6" s="108"/>
      <c r="C6" s="20" t="s">
        <v>62</v>
      </c>
      <c r="D6" s="20"/>
      <c r="E6" s="20"/>
      <c r="F6" s="109"/>
      <c r="G6" s="110" t="s">
        <v>806</v>
      </c>
      <c r="H6" s="23" t="n">
        <v>60</v>
      </c>
      <c r="I6" s="23"/>
      <c r="J6" s="23"/>
      <c r="K6" s="23"/>
      <c r="L6" s="111"/>
      <c r="M6" s="112" t="n">
        <f aca="false">SUM(H6:J6,K6/1.12)</f>
        <v>60</v>
      </c>
      <c r="N6" s="112" t="n">
        <f aca="false">K6/1.12*0.12</f>
        <v>0</v>
      </c>
      <c r="O6" s="112" t="n">
        <f aca="false">-SUM(I6:J6,K6/1.12)*L6</f>
        <v>-0</v>
      </c>
      <c r="P6" s="112"/>
      <c r="Q6" s="113"/>
      <c r="R6" s="113"/>
      <c r="S6" s="114"/>
      <c r="T6" s="114"/>
      <c r="U6" s="114"/>
      <c r="V6" s="114"/>
      <c r="W6" s="114"/>
      <c r="X6" s="113"/>
      <c r="Y6" s="113"/>
      <c r="Z6" s="113"/>
      <c r="AA6" s="113"/>
      <c r="AB6" s="114"/>
      <c r="AC6" s="114"/>
      <c r="AD6" s="113"/>
      <c r="AE6" s="113" t="n">
        <v>60</v>
      </c>
      <c r="AF6" s="112" t="n">
        <f aca="false">-SUM(N6:AE6)</f>
        <v>-60</v>
      </c>
      <c r="AG6" s="115" t="n">
        <f aca="false">SUM(H6:K6)+AF6+O6</f>
        <v>0</v>
      </c>
    </row>
    <row r="7" s="116" customFormat="true" ht="23.25" hidden="false" customHeight="true" outlineLevel="0" collapsed="false">
      <c r="A7" s="18" t="n">
        <v>43693</v>
      </c>
      <c r="B7" s="108"/>
      <c r="C7" s="20" t="s">
        <v>58</v>
      </c>
      <c r="D7" s="20"/>
      <c r="E7" s="20"/>
      <c r="F7" s="109"/>
      <c r="G7" s="110" t="s">
        <v>807</v>
      </c>
      <c r="H7" s="23" t="n">
        <v>50</v>
      </c>
      <c r="I7" s="23"/>
      <c r="J7" s="23"/>
      <c r="K7" s="23"/>
      <c r="L7" s="111"/>
      <c r="M7" s="112" t="n">
        <f aca="false">SUM(H7:J7,K7/1.12)</f>
        <v>50</v>
      </c>
      <c r="N7" s="112" t="n">
        <f aca="false">K7/1.12*0.12</f>
        <v>0</v>
      </c>
      <c r="O7" s="112" t="n">
        <f aca="false">-SUM(I7:J7,K7/1.12)*L7</f>
        <v>-0</v>
      </c>
      <c r="P7" s="112"/>
      <c r="Q7" s="113"/>
      <c r="R7" s="113"/>
      <c r="S7" s="114"/>
      <c r="T7" s="114"/>
      <c r="U7" s="114"/>
      <c r="V7" s="114"/>
      <c r="W7" s="114"/>
      <c r="X7" s="113"/>
      <c r="Y7" s="113"/>
      <c r="Z7" s="113"/>
      <c r="AA7" s="113" t="n">
        <v>50</v>
      </c>
      <c r="AB7" s="114"/>
      <c r="AC7" s="114"/>
      <c r="AD7" s="113"/>
      <c r="AE7" s="113"/>
      <c r="AF7" s="112" t="n">
        <f aca="false">-SUM(N7:AE7)</f>
        <v>-50</v>
      </c>
      <c r="AG7" s="115" t="n">
        <f aca="false">SUM(H7:K7)+AF7+O7</f>
        <v>0</v>
      </c>
    </row>
    <row r="8" s="116" customFormat="true" ht="23.25" hidden="false" customHeight="true" outlineLevel="0" collapsed="false">
      <c r="A8" s="18" t="n">
        <v>43693</v>
      </c>
      <c r="B8" s="108"/>
      <c r="C8" s="20" t="s">
        <v>58</v>
      </c>
      <c r="D8" s="20"/>
      <c r="E8" s="20"/>
      <c r="F8" s="109"/>
      <c r="G8" s="110" t="s">
        <v>808</v>
      </c>
      <c r="H8" s="23" t="n">
        <v>60</v>
      </c>
      <c r="I8" s="23"/>
      <c r="J8" s="23"/>
      <c r="K8" s="23"/>
      <c r="L8" s="111"/>
      <c r="M8" s="112" t="n">
        <f aca="false">SUM(H8:J8,K8/1.12)</f>
        <v>60</v>
      </c>
      <c r="N8" s="112" t="n">
        <f aca="false">K8/1.12*0.12</f>
        <v>0</v>
      </c>
      <c r="O8" s="112" t="n">
        <f aca="false">-SUM(I8:J8,K8/1.12)*L8</f>
        <v>-0</v>
      </c>
      <c r="P8" s="112"/>
      <c r="Q8" s="113"/>
      <c r="R8" s="113"/>
      <c r="S8" s="114"/>
      <c r="T8" s="114"/>
      <c r="U8" s="114"/>
      <c r="V8" s="114"/>
      <c r="W8" s="114"/>
      <c r="X8" s="113"/>
      <c r="Y8" s="113"/>
      <c r="Z8" s="113"/>
      <c r="AA8" s="113"/>
      <c r="AB8" s="114"/>
      <c r="AC8" s="114"/>
      <c r="AD8" s="113"/>
      <c r="AE8" s="113" t="n">
        <v>60</v>
      </c>
      <c r="AF8" s="112" t="n">
        <f aca="false">-SUM(N8:AE8)</f>
        <v>-60</v>
      </c>
      <c r="AG8" s="115" t="n">
        <f aca="false">SUM(H8:K8)+AF8+O8</f>
        <v>0</v>
      </c>
    </row>
    <row r="9" s="116" customFormat="true" ht="23.25" hidden="false" customHeight="true" outlineLevel="0" collapsed="false">
      <c r="A9" s="18" t="n">
        <v>43693</v>
      </c>
      <c r="B9" s="108"/>
      <c r="C9" s="20" t="s">
        <v>157</v>
      </c>
      <c r="D9" s="20"/>
      <c r="E9" s="20"/>
      <c r="F9" s="109"/>
      <c r="G9" s="110" t="s">
        <v>809</v>
      </c>
      <c r="H9" s="23" t="n">
        <v>60</v>
      </c>
      <c r="I9" s="23"/>
      <c r="J9" s="23"/>
      <c r="K9" s="23"/>
      <c r="L9" s="111"/>
      <c r="M9" s="112" t="n">
        <f aca="false">SUM(H9:J9,K9/1.12)</f>
        <v>60</v>
      </c>
      <c r="N9" s="112" t="n">
        <f aca="false">K9/1.12*0.12</f>
        <v>0</v>
      </c>
      <c r="O9" s="112" t="n">
        <f aca="false">-SUM(I9:J9,K9/1.12)*L9</f>
        <v>-0</v>
      </c>
      <c r="P9" s="112"/>
      <c r="Q9" s="113"/>
      <c r="R9" s="113"/>
      <c r="S9" s="114"/>
      <c r="T9" s="114"/>
      <c r="U9" s="114"/>
      <c r="V9" s="114"/>
      <c r="W9" s="114"/>
      <c r="X9" s="113"/>
      <c r="Y9" s="113"/>
      <c r="Z9" s="113"/>
      <c r="AA9" s="113"/>
      <c r="AB9" s="114"/>
      <c r="AC9" s="114"/>
      <c r="AD9" s="113"/>
      <c r="AE9" s="113" t="n">
        <v>60</v>
      </c>
      <c r="AF9" s="112" t="n">
        <f aca="false">-SUM(N9:AE9)</f>
        <v>-60</v>
      </c>
      <c r="AG9" s="115" t="n">
        <f aca="false">SUM(H9:K9)+AF9+O9</f>
        <v>0</v>
      </c>
    </row>
    <row r="10" s="116" customFormat="true" ht="23.25" hidden="false" customHeight="true" outlineLevel="0" collapsed="false">
      <c r="A10" s="18" t="n">
        <v>43693</v>
      </c>
      <c r="B10" s="108"/>
      <c r="C10" s="20" t="s">
        <v>154</v>
      </c>
      <c r="D10" s="20"/>
      <c r="E10" s="20"/>
      <c r="F10" s="109"/>
      <c r="G10" s="110" t="s">
        <v>808</v>
      </c>
      <c r="H10" s="23" t="n">
        <v>60</v>
      </c>
      <c r="I10" s="23"/>
      <c r="J10" s="23"/>
      <c r="K10" s="23"/>
      <c r="L10" s="111"/>
      <c r="M10" s="112" t="n">
        <f aca="false">SUM(H10:J10,K10/1.12)</f>
        <v>60</v>
      </c>
      <c r="N10" s="112" t="n">
        <f aca="false">K10/1.12*0.12</f>
        <v>0</v>
      </c>
      <c r="O10" s="112" t="n">
        <f aca="false">-SUM(I10:J10,K10/1.12)*L10</f>
        <v>-0</v>
      </c>
      <c r="P10" s="112"/>
      <c r="Q10" s="113"/>
      <c r="R10" s="113"/>
      <c r="S10" s="114"/>
      <c r="T10" s="114"/>
      <c r="U10" s="114"/>
      <c r="V10" s="114"/>
      <c r="W10" s="114"/>
      <c r="X10" s="113"/>
      <c r="Y10" s="113"/>
      <c r="Z10" s="113"/>
      <c r="AA10" s="113"/>
      <c r="AB10" s="114"/>
      <c r="AC10" s="114"/>
      <c r="AD10" s="113"/>
      <c r="AE10" s="113" t="n">
        <v>60</v>
      </c>
      <c r="AF10" s="112" t="n">
        <f aca="false">-SUM(N10:AE10)</f>
        <v>-60</v>
      </c>
      <c r="AG10" s="115" t="n">
        <f aca="false">SUM(H10:K10)+AF10+O10</f>
        <v>0</v>
      </c>
    </row>
    <row r="11" s="116" customFormat="true" ht="23.25" hidden="false" customHeight="true" outlineLevel="0" collapsed="false">
      <c r="A11" s="18" t="n">
        <v>43693</v>
      </c>
      <c r="B11" s="108"/>
      <c r="C11" s="20" t="s">
        <v>62</v>
      </c>
      <c r="D11" s="20"/>
      <c r="E11" s="20"/>
      <c r="F11" s="109"/>
      <c r="G11" s="110" t="s">
        <v>808</v>
      </c>
      <c r="H11" s="23" t="n">
        <v>60</v>
      </c>
      <c r="I11" s="23"/>
      <c r="J11" s="23"/>
      <c r="K11" s="23"/>
      <c r="L11" s="111"/>
      <c r="M11" s="112" t="n">
        <f aca="false">SUM(H11:J11,K11/1.12)</f>
        <v>60</v>
      </c>
      <c r="N11" s="112" t="n">
        <f aca="false">K11/1.12*0.12</f>
        <v>0</v>
      </c>
      <c r="O11" s="112" t="n">
        <f aca="false">-SUM(I11:J11,K11/1.12)*L11</f>
        <v>-0</v>
      </c>
      <c r="P11" s="112"/>
      <c r="Q11" s="113"/>
      <c r="R11" s="113"/>
      <c r="S11" s="114"/>
      <c r="T11" s="114"/>
      <c r="U11" s="114"/>
      <c r="V11" s="114"/>
      <c r="W11" s="114"/>
      <c r="X11" s="113"/>
      <c r="Y11" s="113"/>
      <c r="Z11" s="113"/>
      <c r="AA11" s="113"/>
      <c r="AB11" s="114"/>
      <c r="AC11" s="114"/>
      <c r="AD11" s="113"/>
      <c r="AE11" s="113" t="n">
        <v>60</v>
      </c>
      <c r="AF11" s="112" t="n">
        <f aca="false">-SUM(N11:AE11)</f>
        <v>-60</v>
      </c>
      <c r="AG11" s="115" t="n">
        <f aca="false">SUM(H11:K11)+AF11+O11</f>
        <v>0</v>
      </c>
    </row>
    <row r="12" s="116" customFormat="true" ht="23.25" hidden="false" customHeight="true" outlineLevel="0" collapsed="false">
      <c r="A12" s="18" t="n">
        <v>43696</v>
      </c>
      <c r="B12" s="108"/>
      <c r="C12" s="20" t="s">
        <v>58</v>
      </c>
      <c r="D12" s="20"/>
      <c r="E12" s="20"/>
      <c r="F12" s="109"/>
      <c r="G12" s="110" t="s">
        <v>810</v>
      </c>
      <c r="H12" s="23" t="n">
        <v>120</v>
      </c>
      <c r="I12" s="23"/>
      <c r="J12" s="23"/>
      <c r="K12" s="23"/>
      <c r="L12" s="111"/>
      <c r="M12" s="112" t="n">
        <f aca="false">SUM(H12:J12,K12/1.12)</f>
        <v>120</v>
      </c>
      <c r="N12" s="112" t="n">
        <f aca="false">K12/1.12*0.12</f>
        <v>0</v>
      </c>
      <c r="O12" s="112" t="n">
        <f aca="false">-SUM(I12:J12,K12/1.12)*L12</f>
        <v>-0</v>
      </c>
      <c r="P12" s="112"/>
      <c r="Q12" s="113"/>
      <c r="R12" s="113"/>
      <c r="S12" s="114"/>
      <c r="T12" s="114"/>
      <c r="U12" s="114"/>
      <c r="V12" s="114"/>
      <c r="W12" s="114"/>
      <c r="X12" s="113"/>
      <c r="Y12" s="113"/>
      <c r="Z12" s="113"/>
      <c r="AA12" s="113"/>
      <c r="AB12" s="114"/>
      <c r="AC12" s="114"/>
      <c r="AD12" s="113"/>
      <c r="AE12" s="113" t="n">
        <v>120</v>
      </c>
      <c r="AF12" s="112" t="n">
        <f aca="false">-SUM(N12:AE12)</f>
        <v>-120</v>
      </c>
      <c r="AG12" s="115" t="n">
        <f aca="false">SUM(H12:K12)+AF12+O12</f>
        <v>0</v>
      </c>
    </row>
    <row r="13" s="116" customFormat="true" ht="23.25" hidden="false" customHeight="true" outlineLevel="0" collapsed="false">
      <c r="A13" s="18" t="n">
        <v>43696</v>
      </c>
      <c r="B13" s="108"/>
      <c r="C13" s="20" t="s">
        <v>154</v>
      </c>
      <c r="D13" s="20"/>
      <c r="E13" s="20"/>
      <c r="F13" s="109"/>
      <c r="G13" s="110" t="s">
        <v>808</v>
      </c>
      <c r="H13" s="23" t="n">
        <v>60</v>
      </c>
      <c r="I13" s="23"/>
      <c r="J13" s="23"/>
      <c r="K13" s="23"/>
      <c r="L13" s="111"/>
      <c r="M13" s="112" t="n">
        <f aca="false">SUM(H13:J13,K13/1.12)</f>
        <v>60</v>
      </c>
      <c r="N13" s="112" t="n">
        <f aca="false">K13/1.12*0.12</f>
        <v>0</v>
      </c>
      <c r="O13" s="112"/>
      <c r="P13" s="112"/>
      <c r="Q13" s="113"/>
      <c r="R13" s="113"/>
      <c r="S13" s="114"/>
      <c r="T13" s="114"/>
      <c r="U13" s="114"/>
      <c r="V13" s="114"/>
      <c r="W13" s="114"/>
      <c r="X13" s="113"/>
      <c r="Y13" s="113"/>
      <c r="Z13" s="113"/>
      <c r="AA13" s="113"/>
      <c r="AB13" s="114"/>
      <c r="AC13" s="114"/>
      <c r="AD13" s="113"/>
      <c r="AE13" s="113" t="n">
        <v>60</v>
      </c>
      <c r="AF13" s="112" t="n">
        <f aca="false">-SUM(N13:AE13)</f>
        <v>-60</v>
      </c>
      <c r="AG13" s="115" t="n">
        <f aca="false">SUM(H13:K13)+AF13+O13</f>
        <v>0</v>
      </c>
    </row>
    <row r="14" s="116" customFormat="true" ht="23.25" hidden="false" customHeight="true" outlineLevel="0" collapsed="false">
      <c r="A14" s="18" t="n">
        <v>43696</v>
      </c>
      <c r="B14" s="108"/>
      <c r="C14" s="20" t="s">
        <v>157</v>
      </c>
      <c r="D14" s="20"/>
      <c r="E14" s="20"/>
      <c r="F14" s="109"/>
      <c r="G14" s="110" t="s">
        <v>808</v>
      </c>
      <c r="H14" s="23" t="n">
        <v>60</v>
      </c>
      <c r="I14" s="23"/>
      <c r="J14" s="23"/>
      <c r="K14" s="23"/>
      <c r="L14" s="111"/>
      <c r="M14" s="112" t="n">
        <f aca="false">SUM(H14:J14,K14/1.12)</f>
        <v>60</v>
      </c>
      <c r="N14" s="112" t="n">
        <f aca="false">K14/1.12*0.12</f>
        <v>0</v>
      </c>
      <c r="O14" s="112"/>
      <c r="P14" s="112"/>
      <c r="Q14" s="113"/>
      <c r="R14" s="113"/>
      <c r="S14" s="114"/>
      <c r="T14" s="114"/>
      <c r="U14" s="114"/>
      <c r="V14" s="114"/>
      <c r="W14" s="114"/>
      <c r="X14" s="113"/>
      <c r="Y14" s="113"/>
      <c r="Z14" s="113"/>
      <c r="AA14" s="113"/>
      <c r="AB14" s="114"/>
      <c r="AC14" s="114"/>
      <c r="AD14" s="113"/>
      <c r="AE14" s="113" t="n">
        <v>60</v>
      </c>
      <c r="AF14" s="112" t="n">
        <f aca="false">-SUM(N14:AE14)</f>
        <v>-60</v>
      </c>
      <c r="AG14" s="115" t="n">
        <f aca="false">SUM(H14:K14)+AF14+O14</f>
        <v>0</v>
      </c>
    </row>
    <row r="15" s="116" customFormat="true" ht="23.25" hidden="false" customHeight="true" outlineLevel="0" collapsed="false">
      <c r="A15" s="18" t="n">
        <v>43696</v>
      </c>
      <c r="B15" s="108"/>
      <c r="C15" s="20" t="s">
        <v>62</v>
      </c>
      <c r="D15" s="20"/>
      <c r="E15" s="20"/>
      <c r="F15" s="109"/>
      <c r="G15" s="110" t="s">
        <v>808</v>
      </c>
      <c r="H15" s="23" t="n">
        <v>60</v>
      </c>
      <c r="I15" s="23"/>
      <c r="J15" s="23"/>
      <c r="K15" s="23"/>
      <c r="L15" s="111"/>
      <c r="M15" s="112" t="n">
        <f aca="false">SUM(H15:J15,K15/1.12)</f>
        <v>60</v>
      </c>
      <c r="N15" s="112" t="n">
        <f aca="false">K15/1.12*0.12</f>
        <v>0</v>
      </c>
      <c r="O15" s="112"/>
      <c r="P15" s="112"/>
      <c r="Q15" s="113"/>
      <c r="R15" s="113"/>
      <c r="S15" s="114"/>
      <c r="T15" s="114"/>
      <c r="U15" s="114"/>
      <c r="V15" s="114"/>
      <c r="W15" s="114"/>
      <c r="X15" s="113"/>
      <c r="Y15" s="113"/>
      <c r="Z15" s="113"/>
      <c r="AA15" s="113"/>
      <c r="AB15" s="114"/>
      <c r="AC15" s="114"/>
      <c r="AD15" s="113"/>
      <c r="AE15" s="113" t="n">
        <v>60</v>
      </c>
      <c r="AF15" s="112" t="n">
        <f aca="false">-SUM(N15:AE15)</f>
        <v>-60</v>
      </c>
      <c r="AG15" s="115" t="n">
        <f aca="false">SUM(H15:K15)+AF15+O15</f>
        <v>0</v>
      </c>
    </row>
    <row r="16" s="116" customFormat="true" ht="23.25" hidden="false" customHeight="true" outlineLevel="0" collapsed="false">
      <c r="A16" s="18" t="n">
        <v>43697</v>
      </c>
      <c r="B16" s="108"/>
      <c r="C16" s="62" t="s">
        <v>157</v>
      </c>
      <c r="D16" s="20"/>
      <c r="E16" s="20"/>
      <c r="F16" s="109"/>
      <c r="G16" s="110" t="s">
        <v>808</v>
      </c>
      <c r="H16" s="23" t="n">
        <v>60</v>
      </c>
      <c r="I16" s="23"/>
      <c r="J16" s="23"/>
      <c r="K16" s="23"/>
      <c r="L16" s="111"/>
      <c r="M16" s="112" t="n">
        <f aca="false">SUM(H16:J16,K16/1.12)</f>
        <v>60</v>
      </c>
      <c r="N16" s="112" t="n">
        <f aca="false">K16/1.12*0.12</f>
        <v>0</v>
      </c>
      <c r="O16" s="112"/>
      <c r="P16" s="112"/>
      <c r="Q16" s="113"/>
      <c r="R16" s="113"/>
      <c r="S16" s="114"/>
      <c r="T16" s="114"/>
      <c r="U16" s="114"/>
      <c r="V16" s="114"/>
      <c r="W16" s="114"/>
      <c r="X16" s="113"/>
      <c r="Y16" s="113"/>
      <c r="Z16" s="113"/>
      <c r="AA16" s="113"/>
      <c r="AB16" s="114"/>
      <c r="AC16" s="114"/>
      <c r="AD16" s="113"/>
      <c r="AE16" s="113" t="n">
        <v>60</v>
      </c>
      <c r="AF16" s="112" t="n">
        <f aca="false">-SUM(N16:AE16)</f>
        <v>-60</v>
      </c>
      <c r="AG16" s="115" t="n">
        <f aca="false">SUM(H16:K16)+AF16+O16</f>
        <v>0</v>
      </c>
    </row>
    <row r="17" s="116" customFormat="true" ht="23.25" hidden="false" customHeight="true" outlineLevel="0" collapsed="false">
      <c r="A17" s="18" t="n">
        <v>43697</v>
      </c>
      <c r="B17" s="108"/>
      <c r="C17" s="20" t="s">
        <v>154</v>
      </c>
      <c r="D17" s="20"/>
      <c r="E17" s="20"/>
      <c r="F17" s="109"/>
      <c r="G17" s="110" t="s">
        <v>808</v>
      </c>
      <c r="H17" s="23" t="n">
        <v>60</v>
      </c>
      <c r="I17" s="23"/>
      <c r="J17" s="23"/>
      <c r="K17" s="23"/>
      <c r="L17" s="111"/>
      <c r="M17" s="112" t="n">
        <f aca="false">SUM(H17:J17,K17/1.12)</f>
        <v>60</v>
      </c>
      <c r="N17" s="112" t="n">
        <f aca="false">K17/1.12*0.12</f>
        <v>0</v>
      </c>
      <c r="O17" s="112"/>
      <c r="P17" s="112"/>
      <c r="Q17" s="113"/>
      <c r="R17" s="113"/>
      <c r="S17" s="114"/>
      <c r="T17" s="114"/>
      <c r="U17" s="114"/>
      <c r="V17" s="114"/>
      <c r="W17" s="114"/>
      <c r="X17" s="113"/>
      <c r="Y17" s="113"/>
      <c r="Z17" s="113"/>
      <c r="AA17" s="113"/>
      <c r="AB17" s="114"/>
      <c r="AC17" s="114"/>
      <c r="AD17" s="113"/>
      <c r="AE17" s="113" t="n">
        <v>60</v>
      </c>
      <c r="AF17" s="112" t="n">
        <f aca="false">-SUM(N17:AE17)</f>
        <v>-60</v>
      </c>
      <c r="AG17" s="115" t="n">
        <f aca="false">SUM(H17:K17)+AF17+O17</f>
        <v>0</v>
      </c>
    </row>
    <row r="18" s="116" customFormat="true" ht="23.25" hidden="false" customHeight="true" outlineLevel="0" collapsed="false">
      <c r="A18" s="18" t="n">
        <v>43698</v>
      </c>
      <c r="B18" s="108"/>
      <c r="C18" s="20" t="s">
        <v>62</v>
      </c>
      <c r="D18" s="20"/>
      <c r="E18" s="20"/>
      <c r="F18" s="109"/>
      <c r="G18" s="110" t="s">
        <v>808</v>
      </c>
      <c r="H18" s="23" t="n">
        <v>60</v>
      </c>
      <c r="I18" s="23"/>
      <c r="J18" s="23"/>
      <c r="K18" s="23"/>
      <c r="L18" s="111"/>
      <c r="M18" s="112" t="n">
        <f aca="false">SUM(H18:J18,K18/1.12)</f>
        <v>60</v>
      </c>
      <c r="N18" s="112" t="n">
        <f aca="false">K18/1.12*0.12</f>
        <v>0</v>
      </c>
      <c r="O18" s="112" t="n">
        <f aca="false">-SUM(I18:J18,K18/1.12)*L18</f>
        <v>-0</v>
      </c>
      <c r="P18" s="112"/>
      <c r="Q18" s="113"/>
      <c r="R18" s="113"/>
      <c r="S18" s="114"/>
      <c r="T18" s="114"/>
      <c r="U18" s="114"/>
      <c r="V18" s="114"/>
      <c r="W18" s="114"/>
      <c r="X18" s="113"/>
      <c r="Y18" s="113"/>
      <c r="Z18" s="113"/>
      <c r="AA18" s="113"/>
      <c r="AB18" s="114"/>
      <c r="AC18" s="114"/>
      <c r="AD18" s="113"/>
      <c r="AE18" s="113" t="n">
        <v>60</v>
      </c>
      <c r="AF18" s="112" t="n">
        <f aca="false">-SUM(N18:AE18)</f>
        <v>-60</v>
      </c>
      <c r="AG18" s="115" t="n">
        <f aca="false">SUM(H18:K18)+AF18+O18</f>
        <v>0</v>
      </c>
    </row>
    <row r="19" s="116" customFormat="true" ht="23.25" hidden="false" customHeight="true" outlineLevel="0" collapsed="false">
      <c r="A19" s="18" t="n">
        <v>43699</v>
      </c>
      <c r="B19" s="108"/>
      <c r="C19" s="20" t="s">
        <v>154</v>
      </c>
      <c r="D19" s="20"/>
      <c r="E19" s="20"/>
      <c r="F19" s="109"/>
      <c r="G19" s="110" t="s">
        <v>808</v>
      </c>
      <c r="H19" s="23" t="n">
        <v>60</v>
      </c>
      <c r="I19" s="23"/>
      <c r="J19" s="23"/>
      <c r="K19" s="23"/>
      <c r="L19" s="111"/>
      <c r="M19" s="112" t="n">
        <f aca="false">SUM(H19:J19,K19/1.12)</f>
        <v>60</v>
      </c>
      <c r="N19" s="112" t="n">
        <f aca="false">K19/1.12*0.12</f>
        <v>0</v>
      </c>
      <c r="O19" s="112"/>
      <c r="P19" s="112"/>
      <c r="Q19" s="113"/>
      <c r="R19" s="113"/>
      <c r="S19" s="114"/>
      <c r="T19" s="114"/>
      <c r="U19" s="114"/>
      <c r="V19" s="114"/>
      <c r="W19" s="114"/>
      <c r="X19" s="113"/>
      <c r="Y19" s="113"/>
      <c r="Z19" s="113"/>
      <c r="AA19" s="113"/>
      <c r="AB19" s="114"/>
      <c r="AC19" s="114"/>
      <c r="AD19" s="113"/>
      <c r="AE19" s="113" t="n">
        <v>60</v>
      </c>
      <c r="AF19" s="112" t="n">
        <f aca="false">-SUM(N19:AE19)</f>
        <v>-60</v>
      </c>
      <c r="AG19" s="115" t="n">
        <f aca="false">SUM(H19:K19)+AF19+O19</f>
        <v>0</v>
      </c>
    </row>
    <row r="20" s="116" customFormat="true" ht="23.25" hidden="false" customHeight="true" outlineLevel="0" collapsed="false">
      <c r="A20" s="18" t="n">
        <v>43699</v>
      </c>
      <c r="B20" s="108"/>
      <c r="C20" s="20" t="s">
        <v>62</v>
      </c>
      <c r="D20" s="20"/>
      <c r="E20" s="20"/>
      <c r="F20" s="109"/>
      <c r="G20" s="110" t="s">
        <v>808</v>
      </c>
      <c r="H20" s="23" t="n">
        <v>60</v>
      </c>
      <c r="I20" s="23"/>
      <c r="J20" s="23"/>
      <c r="K20" s="23"/>
      <c r="L20" s="111"/>
      <c r="M20" s="112" t="n">
        <f aca="false">SUM(H20:J20,K20/1.12)</f>
        <v>60</v>
      </c>
      <c r="N20" s="112" t="n">
        <f aca="false">K20/1.12*0.12</f>
        <v>0</v>
      </c>
      <c r="O20" s="112"/>
      <c r="P20" s="112"/>
      <c r="Q20" s="113"/>
      <c r="R20" s="113"/>
      <c r="S20" s="114"/>
      <c r="T20" s="114"/>
      <c r="U20" s="114"/>
      <c r="V20" s="114"/>
      <c r="W20" s="114"/>
      <c r="X20" s="113"/>
      <c r="Y20" s="113"/>
      <c r="Z20" s="113"/>
      <c r="AA20" s="113"/>
      <c r="AB20" s="114"/>
      <c r="AC20" s="114"/>
      <c r="AD20" s="113"/>
      <c r="AE20" s="113" t="n">
        <v>60</v>
      </c>
      <c r="AF20" s="112" t="n">
        <f aca="false">-SUM(N20:AE20)</f>
        <v>-60</v>
      </c>
      <c r="AG20" s="115" t="n">
        <f aca="false">SUM(H20:K20)+AF20+O20</f>
        <v>0</v>
      </c>
    </row>
    <row r="21" s="116" customFormat="true" ht="23.25" hidden="false" customHeight="true" outlineLevel="0" collapsed="false">
      <c r="A21" s="18" t="n">
        <v>43700</v>
      </c>
      <c r="B21" s="108"/>
      <c r="C21" s="20" t="s">
        <v>157</v>
      </c>
      <c r="D21" s="20"/>
      <c r="E21" s="20"/>
      <c r="F21" s="109"/>
      <c r="G21" s="110" t="s">
        <v>808</v>
      </c>
      <c r="H21" s="23" t="n">
        <v>60</v>
      </c>
      <c r="I21" s="23"/>
      <c r="J21" s="23"/>
      <c r="K21" s="23"/>
      <c r="L21" s="111"/>
      <c r="M21" s="112" t="n">
        <f aca="false">SUM(H21:J21,K21/1.12)</f>
        <v>60</v>
      </c>
      <c r="N21" s="112" t="n">
        <f aca="false">K21/1.12*0.12</f>
        <v>0</v>
      </c>
      <c r="O21" s="112" t="n">
        <f aca="false">-SUM(I21:J21,K21/1.12)*L21</f>
        <v>-0</v>
      </c>
      <c r="P21" s="112"/>
      <c r="Q21" s="113"/>
      <c r="R21" s="113"/>
      <c r="S21" s="114"/>
      <c r="T21" s="114"/>
      <c r="U21" s="114"/>
      <c r="V21" s="114"/>
      <c r="W21" s="114"/>
      <c r="X21" s="113"/>
      <c r="Y21" s="113"/>
      <c r="Z21" s="113"/>
      <c r="AA21" s="113"/>
      <c r="AB21" s="114"/>
      <c r="AC21" s="114"/>
      <c r="AD21" s="113"/>
      <c r="AE21" s="113" t="n">
        <v>60</v>
      </c>
      <c r="AF21" s="112" t="n">
        <f aca="false">-SUM(N21:AE21)</f>
        <v>-60</v>
      </c>
      <c r="AG21" s="115" t="n">
        <f aca="false">SUM(H21:K21)+AF21+O21</f>
        <v>0</v>
      </c>
    </row>
    <row r="22" s="116" customFormat="true" ht="23.25" hidden="false" customHeight="true" outlineLevel="0" collapsed="false">
      <c r="A22" s="18" t="n">
        <v>43700</v>
      </c>
      <c r="B22" s="108"/>
      <c r="C22" s="20" t="s">
        <v>154</v>
      </c>
      <c r="D22" s="20"/>
      <c r="E22" s="20"/>
      <c r="F22" s="109"/>
      <c r="G22" s="110" t="s">
        <v>808</v>
      </c>
      <c r="H22" s="23" t="n">
        <v>60</v>
      </c>
      <c r="I22" s="23"/>
      <c r="J22" s="23"/>
      <c r="K22" s="23"/>
      <c r="L22" s="111"/>
      <c r="M22" s="112" t="n">
        <f aca="false">SUM(H22:J22,K22/1.12)</f>
        <v>60</v>
      </c>
      <c r="N22" s="112" t="n">
        <f aca="false">K22/1.12*0.12</f>
        <v>0</v>
      </c>
      <c r="O22" s="112" t="n">
        <f aca="false">-SUM(I22:J22,K22/1.12)*L22</f>
        <v>-0</v>
      </c>
      <c r="P22" s="112"/>
      <c r="Q22" s="113"/>
      <c r="R22" s="113"/>
      <c r="S22" s="114"/>
      <c r="T22" s="114"/>
      <c r="U22" s="114"/>
      <c r="V22" s="114"/>
      <c r="W22" s="114"/>
      <c r="X22" s="113"/>
      <c r="Y22" s="113"/>
      <c r="Z22" s="113"/>
      <c r="AA22" s="113"/>
      <c r="AB22" s="114"/>
      <c r="AC22" s="114"/>
      <c r="AD22" s="113"/>
      <c r="AE22" s="113" t="n">
        <v>60</v>
      </c>
      <c r="AF22" s="112" t="n">
        <f aca="false">-SUM(N22:AE22)</f>
        <v>-60</v>
      </c>
      <c r="AG22" s="115" t="n">
        <f aca="false">SUM(H22:K22)+AF22+O22</f>
        <v>0</v>
      </c>
    </row>
    <row r="23" s="116" customFormat="true" ht="23.25" hidden="false" customHeight="true" outlineLevel="0" collapsed="false">
      <c r="A23" s="18" t="n">
        <v>43700</v>
      </c>
      <c r="B23" s="108"/>
      <c r="C23" s="20" t="s">
        <v>62</v>
      </c>
      <c r="D23" s="20"/>
      <c r="E23" s="20"/>
      <c r="F23" s="109"/>
      <c r="G23" s="110" t="s">
        <v>808</v>
      </c>
      <c r="H23" s="23" t="n">
        <v>60</v>
      </c>
      <c r="I23" s="23"/>
      <c r="J23" s="23"/>
      <c r="K23" s="23"/>
      <c r="L23" s="111"/>
      <c r="M23" s="112" t="n">
        <f aca="false">SUM(H23:J23,K23/1.12)</f>
        <v>60</v>
      </c>
      <c r="N23" s="112" t="n">
        <f aca="false">K23/1.12*0.12</f>
        <v>0</v>
      </c>
      <c r="O23" s="112"/>
      <c r="P23" s="112"/>
      <c r="Q23" s="113"/>
      <c r="R23" s="113"/>
      <c r="S23" s="114"/>
      <c r="T23" s="114"/>
      <c r="U23" s="114"/>
      <c r="V23" s="114"/>
      <c r="W23" s="114"/>
      <c r="X23" s="113"/>
      <c r="Y23" s="113"/>
      <c r="Z23" s="113"/>
      <c r="AA23" s="113"/>
      <c r="AB23" s="114"/>
      <c r="AC23" s="114"/>
      <c r="AD23" s="113"/>
      <c r="AE23" s="113" t="n">
        <v>60</v>
      </c>
      <c r="AF23" s="112" t="n">
        <f aca="false">-SUM(N23:AE23)</f>
        <v>-60</v>
      </c>
      <c r="AG23" s="115" t="n">
        <f aca="false">SUM(H23:K23)+AF23+O23</f>
        <v>0</v>
      </c>
    </row>
    <row r="24" s="116" customFormat="true" ht="23.25" hidden="false" customHeight="true" outlineLevel="0" collapsed="false">
      <c r="A24" s="18" t="n">
        <v>43701</v>
      </c>
      <c r="B24" s="108"/>
      <c r="C24" s="20" t="s">
        <v>154</v>
      </c>
      <c r="D24" s="20"/>
      <c r="E24" s="20"/>
      <c r="F24" s="109"/>
      <c r="G24" s="110" t="s">
        <v>808</v>
      </c>
      <c r="H24" s="23" t="n">
        <v>60</v>
      </c>
      <c r="I24" s="23"/>
      <c r="J24" s="23"/>
      <c r="K24" s="23"/>
      <c r="L24" s="111"/>
      <c r="M24" s="112" t="n">
        <f aca="false">SUM(H24:J24,K24/1.12)</f>
        <v>60</v>
      </c>
      <c r="N24" s="112" t="n">
        <f aca="false">K24/1.12*0.12</f>
        <v>0</v>
      </c>
      <c r="O24" s="112"/>
      <c r="P24" s="112"/>
      <c r="Q24" s="113"/>
      <c r="R24" s="113"/>
      <c r="S24" s="114"/>
      <c r="T24" s="114"/>
      <c r="U24" s="114"/>
      <c r="V24" s="114"/>
      <c r="W24" s="114"/>
      <c r="X24" s="113"/>
      <c r="Y24" s="113"/>
      <c r="Z24" s="113"/>
      <c r="AA24" s="113"/>
      <c r="AB24" s="114"/>
      <c r="AC24" s="114"/>
      <c r="AD24" s="113"/>
      <c r="AE24" s="113" t="n">
        <v>60</v>
      </c>
      <c r="AF24" s="112" t="n">
        <f aca="false">-SUM(N24:AE24)</f>
        <v>-60</v>
      </c>
      <c r="AG24" s="115" t="n">
        <f aca="false">SUM(H24:K24)+AF24+O24</f>
        <v>0</v>
      </c>
    </row>
    <row r="25" s="116" customFormat="true" ht="23.25" hidden="false" customHeight="true" outlineLevel="0" collapsed="false">
      <c r="A25" s="18" t="n">
        <v>43704</v>
      </c>
      <c r="B25" s="108"/>
      <c r="C25" s="20" t="s">
        <v>62</v>
      </c>
      <c r="D25" s="20"/>
      <c r="E25" s="20"/>
      <c r="F25" s="109"/>
      <c r="G25" s="110" t="s">
        <v>808</v>
      </c>
      <c r="H25" s="23" t="n">
        <v>60</v>
      </c>
      <c r="I25" s="23"/>
      <c r="J25" s="23"/>
      <c r="K25" s="23"/>
      <c r="L25" s="111"/>
      <c r="M25" s="112" t="n">
        <f aca="false">SUM(H25:J25,K25/1.12)</f>
        <v>60</v>
      </c>
      <c r="N25" s="112" t="n">
        <f aca="false">K25/1.12*0.12</f>
        <v>0</v>
      </c>
      <c r="O25" s="112" t="n">
        <f aca="false">-SUM(I25:J25,K25/1.12)*L25</f>
        <v>-0</v>
      </c>
      <c r="P25" s="112"/>
      <c r="Q25" s="113"/>
      <c r="R25" s="113"/>
      <c r="S25" s="114"/>
      <c r="T25" s="114"/>
      <c r="U25" s="114"/>
      <c r="V25" s="114"/>
      <c r="W25" s="114"/>
      <c r="X25" s="113"/>
      <c r="Y25" s="113"/>
      <c r="Z25" s="113"/>
      <c r="AA25" s="113"/>
      <c r="AB25" s="114"/>
      <c r="AC25" s="114"/>
      <c r="AD25" s="113"/>
      <c r="AE25" s="113" t="n">
        <v>60</v>
      </c>
      <c r="AF25" s="112" t="n">
        <f aca="false">-SUM(N25:AE25)</f>
        <v>-60</v>
      </c>
      <c r="AG25" s="115" t="n">
        <f aca="false">SUM(H25:K25)+AF25+O25</f>
        <v>0</v>
      </c>
    </row>
    <row r="26" s="116" customFormat="true" ht="23.25" hidden="false" customHeight="true" outlineLevel="0" collapsed="false">
      <c r="A26" s="18" t="n">
        <v>43705</v>
      </c>
      <c r="B26" s="108"/>
      <c r="C26" s="20" t="s">
        <v>62</v>
      </c>
      <c r="D26" s="20"/>
      <c r="E26" s="20"/>
      <c r="F26" s="109"/>
      <c r="G26" s="110" t="s">
        <v>808</v>
      </c>
      <c r="H26" s="23" t="n">
        <v>60</v>
      </c>
      <c r="I26" s="23"/>
      <c r="J26" s="23"/>
      <c r="K26" s="23"/>
      <c r="L26" s="111"/>
      <c r="M26" s="112" t="n">
        <f aca="false">SUM(H26:J26,K26/1.12)</f>
        <v>60</v>
      </c>
      <c r="N26" s="112" t="n">
        <f aca="false">K26/1.12*0.12</f>
        <v>0</v>
      </c>
      <c r="O26" s="112"/>
      <c r="P26" s="112"/>
      <c r="Q26" s="113"/>
      <c r="R26" s="113"/>
      <c r="S26" s="114"/>
      <c r="T26" s="114"/>
      <c r="U26" s="114"/>
      <c r="V26" s="114"/>
      <c r="W26" s="114"/>
      <c r="X26" s="113"/>
      <c r="Y26" s="113"/>
      <c r="Z26" s="113"/>
      <c r="AA26" s="113"/>
      <c r="AB26" s="114"/>
      <c r="AC26" s="114"/>
      <c r="AD26" s="113"/>
      <c r="AE26" s="113" t="n">
        <v>60</v>
      </c>
      <c r="AF26" s="112" t="n">
        <f aca="false">-SUM(N26:AE26)</f>
        <v>-60</v>
      </c>
      <c r="AG26" s="115" t="n">
        <f aca="false">SUM(H26:K26)+AF26+O26</f>
        <v>0</v>
      </c>
    </row>
    <row r="27" s="116" customFormat="true" ht="23.25" hidden="false" customHeight="true" outlineLevel="0" collapsed="false">
      <c r="A27" s="18" t="n">
        <v>43706</v>
      </c>
      <c r="B27" s="108"/>
      <c r="C27" s="20" t="s">
        <v>62</v>
      </c>
      <c r="D27" s="20"/>
      <c r="E27" s="20"/>
      <c r="F27" s="109"/>
      <c r="G27" s="110" t="s">
        <v>808</v>
      </c>
      <c r="H27" s="23" t="n">
        <v>60</v>
      </c>
      <c r="I27" s="23"/>
      <c r="J27" s="23"/>
      <c r="K27" s="23"/>
      <c r="L27" s="111"/>
      <c r="M27" s="112" t="n">
        <f aca="false">SUM(H27:J27,K27/1.12)</f>
        <v>60</v>
      </c>
      <c r="N27" s="112" t="n">
        <f aca="false">K27/1.12*0.12</f>
        <v>0</v>
      </c>
      <c r="O27" s="112" t="n">
        <f aca="false">-SUM(I27:J27,K27/1.12)*L27</f>
        <v>-0</v>
      </c>
      <c r="P27" s="112"/>
      <c r="Q27" s="113"/>
      <c r="R27" s="113"/>
      <c r="S27" s="114"/>
      <c r="T27" s="114"/>
      <c r="U27" s="114"/>
      <c r="V27" s="114"/>
      <c r="W27" s="114"/>
      <c r="X27" s="113"/>
      <c r="Y27" s="113"/>
      <c r="Z27" s="113"/>
      <c r="AA27" s="113"/>
      <c r="AB27" s="114"/>
      <c r="AC27" s="114"/>
      <c r="AD27" s="113"/>
      <c r="AE27" s="113" t="n">
        <v>60</v>
      </c>
      <c r="AF27" s="112" t="n">
        <f aca="false">-SUM(N27:AE27)</f>
        <v>-60</v>
      </c>
      <c r="AG27" s="115" t="n">
        <f aca="false">SUM(H27:K27)+AF27+O27</f>
        <v>0</v>
      </c>
    </row>
    <row r="28" s="116" customFormat="true" ht="23.25" hidden="false" customHeight="true" outlineLevel="0" collapsed="false">
      <c r="A28" s="18" t="n">
        <v>43707</v>
      </c>
      <c r="B28" s="108"/>
      <c r="C28" s="20" t="s">
        <v>62</v>
      </c>
      <c r="D28" s="20"/>
      <c r="E28" s="20"/>
      <c r="F28" s="109"/>
      <c r="G28" s="110" t="s">
        <v>808</v>
      </c>
      <c r="H28" s="23" t="n">
        <v>60</v>
      </c>
      <c r="I28" s="23"/>
      <c r="J28" s="23"/>
      <c r="K28" s="23"/>
      <c r="L28" s="111"/>
      <c r="M28" s="112" t="n">
        <f aca="false">SUM(H28:J28,K28/1.12)</f>
        <v>60</v>
      </c>
      <c r="N28" s="112" t="n">
        <f aca="false">K28/1.12*0.12</f>
        <v>0</v>
      </c>
      <c r="O28" s="112" t="n">
        <f aca="false">-SUM(I28:J28,K28/1.12)*L28</f>
        <v>-0</v>
      </c>
      <c r="P28" s="112"/>
      <c r="Q28" s="113"/>
      <c r="R28" s="113"/>
      <c r="S28" s="114"/>
      <c r="T28" s="114"/>
      <c r="U28" s="114"/>
      <c r="V28" s="114"/>
      <c r="W28" s="114"/>
      <c r="X28" s="113"/>
      <c r="Y28" s="113"/>
      <c r="Z28" s="113"/>
      <c r="AA28" s="113"/>
      <c r="AB28" s="114"/>
      <c r="AC28" s="114"/>
      <c r="AD28" s="113"/>
      <c r="AE28" s="113" t="n">
        <v>60</v>
      </c>
      <c r="AF28" s="112" t="n">
        <f aca="false">-SUM(N28:AE28)</f>
        <v>-60</v>
      </c>
      <c r="AG28" s="115" t="n">
        <f aca="false">SUM(H28:K28)+AF28+O28</f>
        <v>0</v>
      </c>
    </row>
    <row r="29" s="116" customFormat="true" ht="23.25" hidden="false" customHeight="true" outlineLevel="0" collapsed="false">
      <c r="A29" s="18" t="n">
        <v>43713</v>
      </c>
      <c r="B29" s="108"/>
      <c r="C29" s="20" t="s">
        <v>154</v>
      </c>
      <c r="D29" s="20"/>
      <c r="E29" s="20"/>
      <c r="F29" s="117"/>
      <c r="G29" s="110" t="s">
        <v>808</v>
      </c>
      <c r="H29" s="23" t="n">
        <v>60</v>
      </c>
      <c r="I29" s="23"/>
      <c r="J29" s="23"/>
      <c r="K29" s="23"/>
      <c r="L29" s="111"/>
      <c r="M29" s="112" t="n">
        <f aca="false">SUM(H29:J29,K29/1.12)</f>
        <v>60</v>
      </c>
      <c r="N29" s="112" t="n">
        <f aca="false">K29/1.12*0.12</f>
        <v>0</v>
      </c>
      <c r="O29" s="112" t="n">
        <f aca="false">-SUM(I29:J29,K29/1.12)*L29</f>
        <v>-0</v>
      </c>
      <c r="P29" s="112"/>
      <c r="Q29" s="113"/>
      <c r="R29" s="113"/>
      <c r="S29" s="114"/>
      <c r="T29" s="114"/>
      <c r="U29" s="114"/>
      <c r="V29" s="114"/>
      <c r="W29" s="114"/>
      <c r="X29" s="113"/>
      <c r="Y29" s="113"/>
      <c r="Z29" s="113"/>
      <c r="AA29" s="113"/>
      <c r="AB29" s="114"/>
      <c r="AC29" s="114"/>
      <c r="AD29" s="113"/>
      <c r="AE29" s="113" t="n">
        <v>60</v>
      </c>
      <c r="AF29" s="112" t="n">
        <f aca="false">-SUM(N29:AE29)</f>
        <v>-60</v>
      </c>
      <c r="AG29" s="115" t="n">
        <f aca="false">SUM(H29:K29)+AF29+O29</f>
        <v>0</v>
      </c>
    </row>
    <row r="30" s="116" customFormat="true" ht="23.25" hidden="false" customHeight="true" outlineLevel="0" collapsed="false">
      <c r="A30" s="18" t="n">
        <v>43719</v>
      </c>
      <c r="B30" s="108"/>
      <c r="C30" s="20" t="s">
        <v>154</v>
      </c>
      <c r="D30" s="20"/>
      <c r="E30" s="20"/>
      <c r="F30" s="109"/>
      <c r="G30" s="118" t="s">
        <v>811</v>
      </c>
      <c r="H30" s="23" t="n">
        <v>120</v>
      </c>
      <c r="I30" s="23"/>
      <c r="J30" s="23"/>
      <c r="K30" s="23"/>
      <c r="L30" s="111"/>
      <c r="M30" s="112" t="n">
        <f aca="false">SUM(H30:J30,K30/1.12)</f>
        <v>120</v>
      </c>
      <c r="N30" s="112" t="n">
        <f aca="false">K30/1.12*0.12</f>
        <v>0</v>
      </c>
      <c r="O30" s="112" t="n">
        <f aca="false">-SUM(I30:J30,K30/1.12)*L30</f>
        <v>-0</v>
      </c>
      <c r="P30" s="112"/>
      <c r="Q30" s="113"/>
      <c r="R30" s="113"/>
      <c r="S30" s="114"/>
      <c r="T30" s="114"/>
      <c r="U30" s="114"/>
      <c r="V30" s="114"/>
      <c r="W30" s="114"/>
      <c r="X30" s="113"/>
      <c r="Y30" s="113"/>
      <c r="Z30" s="113"/>
      <c r="AA30" s="113"/>
      <c r="AB30" s="114"/>
      <c r="AC30" s="114"/>
      <c r="AD30" s="113"/>
      <c r="AE30" s="113" t="n">
        <v>120</v>
      </c>
      <c r="AF30" s="112" t="n">
        <f aca="false">-SUM(N30:AE30)</f>
        <v>-120</v>
      </c>
      <c r="AG30" s="115" t="n">
        <f aca="false">SUM(H30:K30)+AF30+O30</f>
        <v>0</v>
      </c>
    </row>
    <row r="31" s="116" customFormat="true" ht="23.25" hidden="false" customHeight="true" outlineLevel="0" collapsed="false">
      <c r="A31" s="18" t="n">
        <v>43720</v>
      </c>
      <c r="B31" s="108"/>
      <c r="C31" s="20" t="s">
        <v>58</v>
      </c>
      <c r="D31" s="20"/>
      <c r="E31" s="20"/>
      <c r="F31" s="109"/>
      <c r="G31" s="118" t="s">
        <v>812</v>
      </c>
      <c r="H31" s="23" t="n">
        <v>250</v>
      </c>
      <c r="I31" s="23"/>
      <c r="J31" s="23"/>
      <c r="K31" s="23"/>
      <c r="L31" s="111"/>
      <c r="M31" s="112" t="n">
        <f aca="false">SUM(H31:J31,K31/1.12)</f>
        <v>250</v>
      </c>
      <c r="N31" s="112" t="n">
        <f aca="false">K31/1.12*0.12</f>
        <v>0</v>
      </c>
      <c r="O31" s="112"/>
      <c r="P31" s="112"/>
      <c r="Q31" s="113"/>
      <c r="R31" s="113"/>
      <c r="S31" s="114"/>
      <c r="T31" s="114"/>
      <c r="U31" s="114"/>
      <c r="V31" s="114"/>
      <c r="W31" s="114"/>
      <c r="X31" s="113"/>
      <c r="Y31" s="113"/>
      <c r="Z31" s="113"/>
      <c r="AA31" s="113"/>
      <c r="AB31" s="114"/>
      <c r="AC31" s="114"/>
      <c r="AD31" s="113" t="n">
        <v>250</v>
      </c>
      <c r="AE31" s="113"/>
      <c r="AF31" s="112" t="n">
        <f aca="false">-SUM(N31:AE31)</f>
        <v>-250</v>
      </c>
      <c r="AG31" s="115" t="n">
        <f aca="false">SUM(H31:K31)+AF31+O31</f>
        <v>0</v>
      </c>
    </row>
    <row r="32" s="116" customFormat="true" ht="23.25" hidden="false" customHeight="true" outlineLevel="0" collapsed="false">
      <c r="A32" s="18" t="n">
        <v>43724</v>
      </c>
      <c r="B32" s="108"/>
      <c r="C32" s="20" t="s">
        <v>154</v>
      </c>
      <c r="D32" s="20"/>
      <c r="E32" s="20"/>
      <c r="F32" s="109"/>
      <c r="G32" s="118" t="s">
        <v>808</v>
      </c>
      <c r="H32" s="23" t="n">
        <v>60</v>
      </c>
      <c r="I32" s="23"/>
      <c r="J32" s="23"/>
      <c r="K32" s="23"/>
      <c r="L32" s="111"/>
      <c r="M32" s="112" t="n">
        <f aca="false">SUM(H32:J32,K32/1.12)</f>
        <v>60</v>
      </c>
      <c r="N32" s="112" t="n">
        <f aca="false">K32/1.12*0.12</f>
        <v>0</v>
      </c>
      <c r="O32" s="112"/>
      <c r="P32" s="112"/>
      <c r="Q32" s="113"/>
      <c r="R32" s="113"/>
      <c r="S32" s="114"/>
      <c r="T32" s="114"/>
      <c r="U32" s="114"/>
      <c r="V32" s="114"/>
      <c r="W32" s="114"/>
      <c r="X32" s="113"/>
      <c r="Y32" s="113"/>
      <c r="Z32" s="113"/>
      <c r="AA32" s="113"/>
      <c r="AB32" s="114"/>
      <c r="AC32" s="114"/>
      <c r="AD32" s="113"/>
      <c r="AE32" s="113" t="n">
        <v>60</v>
      </c>
      <c r="AF32" s="112" t="n">
        <f aca="false">-SUM(N32:AE32)</f>
        <v>-60</v>
      </c>
      <c r="AG32" s="115" t="n">
        <f aca="false">SUM(H32:K32)+AF32+O32</f>
        <v>0</v>
      </c>
    </row>
    <row r="33" s="116" customFormat="true" ht="19.5" hidden="false" customHeight="true" outlineLevel="0" collapsed="false">
      <c r="A33" s="18"/>
      <c r="B33" s="108"/>
      <c r="C33" s="45"/>
      <c r="D33" s="45"/>
      <c r="E33" s="45"/>
      <c r="F33" s="109"/>
      <c r="G33" s="110"/>
      <c r="H33" s="23"/>
      <c r="I33" s="23"/>
      <c r="J33" s="23"/>
      <c r="K33" s="23"/>
      <c r="L33" s="111"/>
      <c r="M33" s="112" t="n">
        <f aca="false">SUM(H33:J33,K33/1.12)</f>
        <v>0</v>
      </c>
      <c r="N33" s="112" t="n">
        <f aca="false">K33/1.12*0.12</f>
        <v>0</v>
      </c>
      <c r="O33" s="113" t="n">
        <f aca="false">-SUM(I33:J33,K33/1.12)*L33</f>
        <v>-0</v>
      </c>
      <c r="P33" s="113"/>
      <c r="Q33" s="113"/>
      <c r="R33" s="113"/>
      <c r="S33" s="113"/>
      <c r="T33" s="114"/>
      <c r="U33" s="114"/>
      <c r="V33" s="114"/>
      <c r="W33" s="114"/>
      <c r="X33" s="114"/>
      <c r="Y33" s="119"/>
      <c r="Z33" s="113"/>
      <c r="AA33" s="113"/>
      <c r="AB33" s="113"/>
      <c r="AC33" s="114"/>
      <c r="AD33" s="114"/>
      <c r="AE33" s="120"/>
      <c r="AF33" s="112" t="n">
        <f aca="false">-SUM(N33:AE33)</f>
        <v>-0</v>
      </c>
      <c r="AG33" s="115" t="n">
        <f aca="false">SUM(H33:K33)+AF33+O33</f>
        <v>0</v>
      </c>
    </row>
    <row r="34" s="126" customFormat="true" ht="12" hidden="false" customHeight="true" outlineLevel="0" collapsed="false">
      <c r="A34" s="121"/>
      <c r="B34" s="122"/>
      <c r="C34" s="123"/>
      <c r="D34" s="124"/>
      <c r="E34" s="124"/>
      <c r="F34" s="125"/>
      <c r="G34" s="123"/>
      <c r="H34" s="54" t="n">
        <f aca="false">SUM(H5:H33)</f>
        <v>2040</v>
      </c>
      <c r="I34" s="54" t="n">
        <f aca="false">SUM(I5:I33)</f>
        <v>0</v>
      </c>
      <c r="J34" s="54" t="n">
        <f aca="false">SUM(J5:J33)</f>
        <v>0</v>
      </c>
      <c r="K34" s="54" t="n">
        <f aca="false">SUM(K5:K33)</f>
        <v>0</v>
      </c>
      <c r="L34" s="54" t="n">
        <f aca="false">SUM(L5:L33)</f>
        <v>0</v>
      </c>
      <c r="M34" s="54" t="n">
        <f aca="false">SUM(M5:M33)</f>
        <v>2040</v>
      </c>
      <c r="N34" s="54" t="n">
        <f aca="false">SUM(N5:N33)</f>
        <v>0</v>
      </c>
      <c r="O34" s="54" t="n">
        <f aca="false">SUM(O5:O33)</f>
        <v>0</v>
      </c>
      <c r="P34" s="54" t="n">
        <f aca="false">SUM(P5:P33)</f>
        <v>0</v>
      </c>
      <c r="Q34" s="54" t="n">
        <f aca="false">SUM(Q5:Q33)</f>
        <v>0</v>
      </c>
      <c r="R34" s="54" t="n">
        <f aca="false">SUM(R5:R33)</f>
        <v>0</v>
      </c>
      <c r="S34" s="54" t="n">
        <f aca="false">SUM(S5:S33)</f>
        <v>0</v>
      </c>
      <c r="T34" s="54" t="n">
        <f aca="false">SUM(T5:T33)</f>
        <v>0</v>
      </c>
      <c r="U34" s="54" t="n">
        <f aca="false">SUM(U5:U33)</f>
        <v>0</v>
      </c>
      <c r="V34" s="54" t="n">
        <f aca="false">SUM(V5:V33)</f>
        <v>0</v>
      </c>
      <c r="W34" s="54" t="n">
        <f aca="false">SUM(W5:W33)</f>
        <v>0</v>
      </c>
      <c r="X34" s="54" t="n">
        <f aca="false">SUM(X5:X33)</f>
        <v>0</v>
      </c>
      <c r="Y34" s="54" t="n">
        <f aca="false">SUM(Y5:Y33)</f>
        <v>0</v>
      </c>
      <c r="Z34" s="54" t="n">
        <f aca="false">SUM(Z5:Z33)</f>
        <v>0</v>
      </c>
      <c r="AA34" s="54" t="n">
        <f aca="false">SUM(AA5:AA33)</f>
        <v>50</v>
      </c>
      <c r="AB34" s="54" t="n">
        <f aca="false">SUM(AB5:AB33)</f>
        <v>0</v>
      </c>
      <c r="AC34" s="54" t="n">
        <f aca="false">SUM(AC5:AC33)</f>
        <v>0</v>
      </c>
      <c r="AD34" s="54" t="n">
        <f aca="false">SUM(AD5:AD33)</f>
        <v>250</v>
      </c>
      <c r="AE34" s="54" t="n">
        <f aca="false">SUM(AE5:AE33)</f>
        <v>1740</v>
      </c>
      <c r="AF34" s="54" t="n">
        <f aca="false">SUM(AF5:AF33)</f>
        <v>-2040</v>
      </c>
      <c r="AG34" s="54" t="n">
        <f aca="false">SUM(AG5:AG33)</f>
        <v>0</v>
      </c>
    </row>
    <row r="36" s="92" customFormat="true" ht="11.25" hidden="false" customHeight="false" outlineLevel="0" collapsed="false">
      <c r="K36" s="94"/>
      <c r="L36" s="95"/>
      <c r="M36" s="94"/>
      <c r="Y36" s="94"/>
    </row>
    <row r="43" customFormat="false" ht="15" hidden="false" customHeight="false" outlineLevel="0" collapsed="false">
      <c r="Q43" s="94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0" width="10.26"/>
    <col collapsed="false" customWidth="true" hidden="true" outlineLevel="0" max="2" min="2" style="91" width="9.17"/>
    <col collapsed="false" customWidth="true" hidden="false" outlineLevel="0" max="3" min="3" style="92" width="30.24"/>
    <col collapsed="false" customWidth="true" hidden="false" outlineLevel="0" max="4" min="4" style="93" width="17.64"/>
    <col collapsed="false" customWidth="true" hidden="false" outlineLevel="0" max="5" min="5" style="93" width="35.29"/>
    <col collapsed="false" customWidth="true" hidden="false" outlineLevel="0" max="6" min="6" style="91" width="9.89"/>
    <col collapsed="false" customWidth="true" hidden="false" outlineLevel="0" max="7" min="7" style="92" width="38.7"/>
    <col collapsed="false" customWidth="true" hidden="false" outlineLevel="0" max="8" min="8" style="94" width="9.89"/>
    <col collapsed="false" customWidth="true" hidden="false" outlineLevel="0" max="9" min="9" style="94" width="10.62"/>
    <col collapsed="false" customWidth="true" hidden="false" outlineLevel="0" max="10" min="10" style="94" width="12.22"/>
    <col collapsed="false" customWidth="true" hidden="false" outlineLevel="0" max="11" min="11" style="94" width="12.6"/>
    <col collapsed="false" customWidth="true" hidden="false" outlineLevel="0" max="12" min="12" style="95" width="6.48"/>
    <col collapsed="false" customWidth="true" hidden="false" outlineLevel="0" max="13" min="13" style="94" width="11.69"/>
    <col collapsed="false" customWidth="true" hidden="false" outlineLevel="0" max="14" min="14" style="94" width="10.26"/>
    <col collapsed="false" customWidth="true" hidden="false" outlineLevel="0" max="15" min="15" style="94" width="8.28"/>
    <col collapsed="false" customWidth="true" hidden="false" outlineLevel="0" max="16" min="16" style="94" width="10.26"/>
    <col collapsed="false" customWidth="true" hidden="false" outlineLevel="0" max="17" min="17" style="94" width="12.6"/>
    <col collapsed="false" customWidth="false" hidden="false" outlineLevel="0" max="18" min="18" style="94" width="11.52"/>
    <col collapsed="false" customWidth="true" hidden="false" outlineLevel="0" max="19" min="19" style="94" width="10.26"/>
    <col collapsed="false" customWidth="false" hidden="false" outlineLevel="0" max="21" min="20" style="94" width="11.52"/>
    <col collapsed="false" customWidth="true" hidden="false" outlineLevel="0" max="22" min="22" style="94" width="13.32"/>
    <col collapsed="false" customWidth="true" hidden="false" outlineLevel="0" max="23" min="23" style="94" width="10.26"/>
    <col collapsed="false" customWidth="true" hidden="false" outlineLevel="0" max="24" min="24" style="94" width="12.41"/>
    <col collapsed="false" customWidth="true" hidden="false" outlineLevel="0" max="25" min="25" style="94" width="11.69"/>
    <col collapsed="false" customWidth="true" hidden="false" outlineLevel="0" max="26" min="26" style="94" width="10.43"/>
    <col collapsed="false" customWidth="true" hidden="false" outlineLevel="0" max="27" min="27" style="94" width="9"/>
    <col collapsed="false" customWidth="true" hidden="false" outlineLevel="0" max="28" min="28" style="94" width="11.34"/>
    <col collapsed="false" customWidth="true" hidden="false" outlineLevel="0" max="30" min="29" style="94" width="10.08"/>
    <col collapsed="false" customWidth="true" hidden="false" outlineLevel="0" max="31" min="31" style="94" width="12.78"/>
    <col collapsed="false" customWidth="true" hidden="false" outlineLevel="0" max="32" min="32" style="94" width="13.32"/>
    <col collapsed="false" customWidth="true" hidden="false" outlineLevel="0" max="33" min="33" style="92" width="7.02"/>
    <col collapsed="false" customWidth="false" hidden="false" outlineLevel="0" max="1025" min="34" style="92" width="11.52"/>
  </cols>
  <sheetData>
    <row r="1" customFormat="false" ht="12" hidden="false" customHeight="true" outlineLevel="0" collapsed="false">
      <c r="A1" s="96" t="s">
        <v>0</v>
      </c>
      <c r="C1" s="97"/>
    </row>
    <row r="2" customFormat="false" ht="12" hidden="false" customHeight="true" outlineLevel="0" collapsed="false">
      <c r="A2" s="96" t="s">
        <v>1</v>
      </c>
    </row>
    <row r="3" customFormat="false" ht="12" hidden="false" customHeight="true" outlineLevel="0" collapsed="false">
      <c r="A3" s="96" t="s">
        <v>813</v>
      </c>
      <c r="B3" s="97"/>
      <c r="C3" s="98"/>
      <c r="N3" s="99" t="n">
        <v>1301</v>
      </c>
      <c r="O3" s="99" t="n">
        <v>2402</v>
      </c>
      <c r="P3" s="99" t="n">
        <v>5001</v>
      </c>
      <c r="Q3" s="99" t="n">
        <v>5002</v>
      </c>
      <c r="R3" s="99" t="n">
        <v>6220</v>
      </c>
      <c r="S3" s="99" t="n">
        <v>6219</v>
      </c>
      <c r="T3" s="99" t="n">
        <v>6212</v>
      </c>
      <c r="U3" s="99"/>
      <c r="V3" s="99"/>
      <c r="W3" s="99"/>
      <c r="X3" s="99"/>
      <c r="Y3" s="99" t="s">
        <v>3</v>
      </c>
      <c r="Z3" s="99"/>
      <c r="AA3" s="99" t="n">
        <v>6230</v>
      </c>
      <c r="AB3" s="99" t="s">
        <v>4</v>
      </c>
      <c r="AC3" s="99" t="n">
        <v>6202</v>
      </c>
      <c r="AD3" s="99"/>
      <c r="AE3" s="99" t="n">
        <v>6109</v>
      </c>
      <c r="AF3" s="99" t="n">
        <v>1002</v>
      </c>
    </row>
    <row r="4" s="107" customFormat="true" ht="44.25" hidden="false" customHeight="true" outlineLevel="0" collapsed="false">
      <c r="A4" s="100" t="s">
        <v>5</v>
      </c>
      <c r="B4" s="101" t="s">
        <v>6</v>
      </c>
      <c r="C4" s="101" t="s">
        <v>7</v>
      </c>
      <c r="D4" s="101" t="s">
        <v>8</v>
      </c>
      <c r="E4" s="101" t="s">
        <v>9</v>
      </c>
      <c r="F4" s="101" t="s">
        <v>10</v>
      </c>
      <c r="G4" s="101" t="s">
        <v>11</v>
      </c>
      <c r="H4" s="101" t="s">
        <v>12</v>
      </c>
      <c r="I4" s="101" t="s">
        <v>13</v>
      </c>
      <c r="J4" s="101" t="s">
        <v>14</v>
      </c>
      <c r="K4" s="101" t="s">
        <v>15</v>
      </c>
      <c r="L4" s="102" t="s">
        <v>16</v>
      </c>
      <c r="M4" s="101" t="s">
        <v>17</v>
      </c>
      <c r="N4" s="103" t="s">
        <v>18</v>
      </c>
      <c r="O4" s="103" t="s">
        <v>19</v>
      </c>
      <c r="P4" s="103" t="s">
        <v>20</v>
      </c>
      <c r="Q4" s="103" t="s">
        <v>21</v>
      </c>
      <c r="R4" s="103" t="s">
        <v>22</v>
      </c>
      <c r="S4" s="103" t="s">
        <v>23</v>
      </c>
      <c r="T4" s="103" t="s">
        <v>24</v>
      </c>
      <c r="U4" s="103" t="s">
        <v>25</v>
      </c>
      <c r="V4" s="103" t="s">
        <v>26</v>
      </c>
      <c r="W4" s="103" t="s">
        <v>27</v>
      </c>
      <c r="X4" s="103" t="s">
        <v>28</v>
      </c>
      <c r="Y4" s="103" t="s">
        <v>29</v>
      </c>
      <c r="Z4" s="103" t="s">
        <v>30</v>
      </c>
      <c r="AA4" s="103" t="s">
        <v>31</v>
      </c>
      <c r="AB4" s="103" t="s">
        <v>32</v>
      </c>
      <c r="AC4" s="104" t="s">
        <v>33</v>
      </c>
      <c r="AD4" s="103" t="s">
        <v>34</v>
      </c>
      <c r="AE4" s="105" t="s">
        <v>35</v>
      </c>
      <c r="AF4" s="106" t="s">
        <v>36</v>
      </c>
    </row>
    <row r="5" s="116" customFormat="true" ht="23.25" hidden="false" customHeight="true" outlineLevel="0" collapsed="false">
      <c r="A5" s="18" t="n">
        <v>43712</v>
      </c>
      <c r="B5" s="108"/>
      <c r="C5" s="20" t="s">
        <v>157</v>
      </c>
      <c r="D5" s="20"/>
      <c r="E5" s="20"/>
      <c r="F5" s="109"/>
      <c r="G5" s="109" t="s">
        <v>158</v>
      </c>
      <c r="H5" s="23" t="n">
        <v>118</v>
      </c>
      <c r="I5" s="23"/>
      <c r="J5" s="23"/>
      <c r="K5" s="23"/>
      <c r="L5" s="111"/>
      <c r="M5" s="112" t="n">
        <f aca="false">SUM(H5:J5,K5/1.12)</f>
        <v>118</v>
      </c>
      <c r="N5" s="112" t="n">
        <f aca="false">K5/1.12*0.12</f>
        <v>0</v>
      </c>
      <c r="O5" s="112" t="n">
        <f aca="false">-SUM(I5:J5,K5/1.12)*L5</f>
        <v>-0</v>
      </c>
      <c r="P5" s="112"/>
      <c r="Q5" s="113"/>
      <c r="R5" s="113"/>
      <c r="S5" s="114"/>
      <c r="T5" s="114"/>
      <c r="U5" s="114"/>
      <c r="V5" s="114"/>
      <c r="W5" s="114"/>
      <c r="X5" s="113"/>
      <c r="Y5" s="113"/>
      <c r="Z5" s="113"/>
      <c r="AA5" s="113" t="n">
        <v>118</v>
      </c>
      <c r="AB5" s="114"/>
      <c r="AC5" s="114"/>
      <c r="AD5" s="113"/>
      <c r="AE5" s="113"/>
      <c r="AF5" s="112" t="n">
        <f aca="false">-SUM(N5:AE5)</f>
        <v>-118</v>
      </c>
      <c r="AG5" s="115" t="n">
        <f aca="false">SUM(H5:K5)+AF5+O5</f>
        <v>0</v>
      </c>
    </row>
    <row r="6" s="116" customFormat="true" ht="23.25" hidden="false" customHeight="true" outlineLevel="0" collapsed="false">
      <c r="A6" s="18" t="n">
        <v>43712</v>
      </c>
      <c r="B6" s="108"/>
      <c r="C6" s="20" t="s">
        <v>157</v>
      </c>
      <c r="D6" s="20"/>
      <c r="E6" s="20"/>
      <c r="F6" s="109"/>
      <c r="G6" s="110" t="s">
        <v>814</v>
      </c>
      <c r="H6" s="23"/>
      <c r="I6" s="23"/>
      <c r="J6" s="23" t="n">
        <v>150</v>
      </c>
      <c r="K6" s="23"/>
      <c r="L6" s="111"/>
      <c r="M6" s="112" t="n">
        <f aca="false">SUM(H6:J6,K6/1.12)</f>
        <v>150</v>
      </c>
      <c r="N6" s="112" t="n">
        <f aca="false">K6/1.12*0.12</f>
        <v>0</v>
      </c>
      <c r="O6" s="112" t="n">
        <f aca="false">-SUM(I6:J6,K6/1.12)*L6</f>
        <v>-0</v>
      </c>
      <c r="P6" s="112"/>
      <c r="Q6" s="113"/>
      <c r="R6" s="113"/>
      <c r="S6" s="114"/>
      <c r="T6" s="114"/>
      <c r="U6" s="114"/>
      <c r="V6" s="114"/>
      <c r="W6" s="114"/>
      <c r="X6" s="113"/>
      <c r="Y6" s="113"/>
      <c r="Z6" s="113"/>
      <c r="AA6" s="113"/>
      <c r="AB6" s="114"/>
      <c r="AC6" s="114"/>
      <c r="AD6" s="113" t="n">
        <v>150</v>
      </c>
      <c r="AE6" s="113"/>
      <c r="AF6" s="112" t="n">
        <f aca="false">-SUM(N6:AE6)</f>
        <v>-150</v>
      </c>
      <c r="AG6" s="115" t="n">
        <f aca="false">SUM(H6:K6)+AF6+O6</f>
        <v>0</v>
      </c>
    </row>
    <row r="7" s="116" customFormat="true" ht="23.25" hidden="false" customHeight="true" outlineLevel="0" collapsed="false">
      <c r="A7" s="18" t="n">
        <v>43712</v>
      </c>
      <c r="B7" s="108"/>
      <c r="C7" s="20" t="s">
        <v>815</v>
      </c>
      <c r="D7" s="20" t="s">
        <v>816</v>
      </c>
      <c r="E7" s="20" t="s">
        <v>216</v>
      </c>
      <c r="F7" s="109" t="n">
        <v>45732</v>
      </c>
      <c r="G7" s="110" t="s">
        <v>817</v>
      </c>
      <c r="H7" s="23"/>
      <c r="I7" s="23"/>
      <c r="J7" s="23" t="n">
        <v>1360</v>
      </c>
      <c r="K7" s="23"/>
      <c r="L7" s="111"/>
      <c r="M7" s="112" t="n">
        <f aca="false">SUM(H7:J7,K7/1.12)</f>
        <v>1360</v>
      </c>
      <c r="N7" s="112" t="n">
        <f aca="false">K7/1.12*0.12</f>
        <v>0</v>
      </c>
      <c r="O7" s="112" t="n">
        <f aca="false">-SUM(I7:J7,K7/1.12)*L7</f>
        <v>-0</v>
      </c>
      <c r="P7" s="112"/>
      <c r="Q7" s="113"/>
      <c r="R7" s="113"/>
      <c r="S7" s="114"/>
      <c r="T7" s="114"/>
      <c r="U7" s="114"/>
      <c r="V7" s="114"/>
      <c r="W7" s="114"/>
      <c r="X7" s="113"/>
      <c r="Y7" s="113"/>
      <c r="Z7" s="113"/>
      <c r="AA7" s="113"/>
      <c r="AB7" s="114"/>
      <c r="AC7" s="114"/>
      <c r="AD7" s="113" t="n">
        <v>1360</v>
      </c>
      <c r="AE7" s="113"/>
      <c r="AF7" s="112" t="n">
        <f aca="false">-SUM(N7:AE7)</f>
        <v>-1360</v>
      </c>
      <c r="AG7" s="115" t="n">
        <f aca="false">SUM(H7:K7)+AF7+O7</f>
        <v>0</v>
      </c>
    </row>
    <row r="8" s="116" customFormat="true" ht="23.25" hidden="false" customHeight="true" outlineLevel="0" collapsed="false">
      <c r="A8" s="18" t="n">
        <v>43714</v>
      </c>
      <c r="B8" s="108"/>
      <c r="C8" s="20" t="s">
        <v>818</v>
      </c>
      <c r="D8" s="20" t="s">
        <v>819</v>
      </c>
      <c r="E8" s="20" t="s">
        <v>820</v>
      </c>
      <c r="F8" s="109" t="n">
        <v>208756</v>
      </c>
      <c r="G8" s="110" t="s">
        <v>821</v>
      </c>
      <c r="H8" s="23"/>
      <c r="I8" s="23"/>
      <c r="J8" s="23"/>
      <c r="K8" s="23" t="n">
        <v>725</v>
      </c>
      <c r="L8" s="111"/>
      <c r="M8" s="112" t="n">
        <f aca="false">SUM(H8:J8,K8/1.12)</f>
        <v>647.321428571429</v>
      </c>
      <c r="N8" s="112" t="n">
        <f aca="false">K8/1.12*0.12</f>
        <v>77.6785714285714</v>
      </c>
      <c r="O8" s="112" t="n">
        <f aca="false">-SUM(I8:J8,K8/1.12)*L8</f>
        <v>-0</v>
      </c>
      <c r="P8" s="112"/>
      <c r="Q8" s="113"/>
      <c r="R8" s="113"/>
      <c r="S8" s="114"/>
      <c r="T8" s="114"/>
      <c r="U8" s="114"/>
      <c r="V8" s="114"/>
      <c r="W8" s="114"/>
      <c r="X8" s="113"/>
      <c r="Y8" s="113"/>
      <c r="Z8" s="113"/>
      <c r="AA8" s="113"/>
      <c r="AB8" s="114"/>
      <c r="AC8" s="114"/>
      <c r="AD8" s="113" t="n">
        <v>647.32</v>
      </c>
      <c r="AE8" s="113"/>
      <c r="AF8" s="112" t="n">
        <f aca="false">-SUM(N8:AE8)</f>
        <v>-724.998571428572</v>
      </c>
      <c r="AG8" s="115" t="n">
        <f aca="false">SUM(H8:K8)+AF8+O8</f>
        <v>0.00142857142850517</v>
      </c>
    </row>
    <row r="9" s="116" customFormat="true" ht="23.25" hidden="false" customHeight="true" outlineLevel="0" collapsed="false">
      <c r="A9" s="18" t="n">
        <v>43720</v>
      </c>
      <c r="B9" s="108"/>
      <c r="C9" s="20" t="s">
        <v>822</v>
      </c>
      <c r="D9" s="20" t="s">
        <v>823</v>
      </c>
      <c r="E9" s="20" t="s">
        <v>242</v>
      </c>
      <c r="F9" s="109" t="n">
        <v>22</v>
      </c>
      <c r="G9" s="110" t="s">
        <v>824</v>
      </c>
      <c r="H9" s="23"/>
      <c r="I9" s="23"/>
      <c r="J9" s="23"/>
      <c r="K9" s="23" t="n">
        <v>900</v>
      </c>
      <c r="L9" s="111"/>
      <c r="M9" s="112" t="n">
        <f aca="false">SUM(H9:J9,K9/1.12)</f>
        <v>803.571428571429</v>
      </c>
      <c r="N9" s="112" t="n">
        <f aca="false">K9/1.12*0.12</f>
        <v>96.4285714285714</v>
      </c>
      <c r="O9" s="112" t="n">
        <f aca="false">-SUM(I9:J9,K9/1.12)*L9</f>
        <v>-0</v>
      </c>
      <c r="P9" s="112"/>
      <c r="Q9" s="113"/>
      <c r="R9" s="113"/>
      <c r="S9" s="114"/>
      <c r="T9" s="114"/>
      <c r="U9" s="114"/>
      <c r="V9" s="114"/>
      <c r="W9" s="114"/>
      <c r="X9" s="113"/>
      <c r="Y9" s="113"/>
      <c r="Z9" s="113"/>
      <c r="AA9" s="113"/>
      <c r="AB9" s="114"/>
      <c r="AC9" s="114"/>
      <c r="AD9" s="113" t="n">
        <v>803.57</v>
      </c>
      <c r="AE9" s="113"/>
      <c r="AF9" s="112" t="n">
        <f aca="false">-SUM(N9:AE9)</f>
        <v>-899.998571428572</v>
      </c>
      <c r="AG9" s="115" t="n">
        <f aca="false">SUM(H9:K9)+AF9+O9</f>
        <v>0.00142857142850517</v>
      </c>
    </row>
    <row r="10" s="116" customFormat="true" ht="23.25" hidden="false" customHeight="true" outlineLevel="0" collapsed="false">
      <c r="A10" s="18" t="n">
        <v>43689</v>
      </c>
      <c r="B10" s="108"/>
      <c r="C10" s="20" t="s">
        <v>822</v>
      </c>
      <c r="D10" s="20" t="s">
        <v>823</v>
      </c>
      <c r="E10" s="20" t="s">
        <v>242</v>
      </c>
      <c r="F10" s="109" t="n">
        <v>5</v>
      </c>
      <c r="G10" s="110" t="s">
        <v>824</v>
      </c>
      <c r="H10" s="23"/>
      <c r="I10" s="23"/>
      <c r="J10" s="23"/>
      <c r="K10" s="23" t="n">
        <v>900</v>
      </c>
      <c r="L10" s="111"/>
      <c r="M10" s="112" t="n">
        <f aca="false">SUM(H10:J10,K10/1.12)</f>
        <v>803.571428571429</v>
      </c>
      <c r="N10" s="112" t="n">
        <f aca="false">K10/1.12*0.12</f>
        <v>96.4285714285714</v>
      </c>
      <c r="O10" s="112" t="n">
        <f aca="false">-SUM(I10:J10,K10/1.12)*L10</f>
        <v>-0</v>
      </c>
      <c r="P10" s="112"/>
      <c r="Q10" s="113"/>
      <c r="R10" s="113"/>
      <c r="S10" s="114"/>
      <c r="T10" s="114"/>
      <c r="U10" s="114"/>
      <c r="V10" s="114"/>
      <c r="W10" s="114"/>
      <c r="X10" s="113"/>
      <c r="Y10" s="113"/>
      <c r="Z10" s="113"/>
      <c r="AA10" s="113"/>
      <c r="AB10" s="114"/>
      <c r="AC10" s="114"/>
      <c r="AD10" s="113" t="n">
        <v>803.57</v>
      </c>
      <c r="AE10" s="113"/>
      <c r="AF10" s="112" t="n">
        <f aca="false">-SUM(N10:AE10)</f>
        <v>-899.998571428572</v>
      </c>
      <c r="AG10" s="115" t="n">
        <f aca="false">SUM(H10:K10)+AF10+O10</f>
        <v>0.00142857142850517</v>
      </c>
    </row>
    <row r="11" s="116" customFormat="true" ht="23.25" hidden="false" customHeight="true" outlineLevel="0" collapsed="false">
      <c r="A11" s="18" t="n">
        <v>43712</v>
      </c>
      <c r="B11" s="108"/>
      <c r="C11" s="20" t="s">
        <v>825</v>
      </c>
      <c r="D11" s="20" t="s">
        <v>826</v>
      </c>
      <c r="E11" s="20" t="s">
        <v>161</v>
      </c>
      <c r="F11" s="109" t="n">
        <v>50650</v>
      </c>
      <c r="G11" s="110" t="s">
        <v>827</v>
      </c>
      <c r="H11" s="23"/>
      <c r="I11" s="23"/>
      <c r="J11" s="23"/>
      <c r="K11" s="23" t="n">
        <v>120</v>
      </c>
      <c r="L11" s="111"/>
      <c r="M11" s="112" t="n">
        <f aca="false">SUM(H11:J11,K11/1.12)</f>
        <v>107.142857142857</v>
      </c>
      <c r="N11" s="112" t="n">
        <f aca="false">K11/1.12*0.12</f>
        <v>12.8571428571429</v>
      </c>
      <c r="O11" s="112" t="n">
        <f aca="false">-SUM(I11:J11,K11/1.12)*L11</f>
        <v>-0</v>
      </c>
      <c r="P11" s="112"/>
      <c r="Q11" s="113"/>
      <c r="R11" s="113"/>
      <c r="S11" s="114"/>
      <c r="T11" s="114"/>
      <c r="U11" s="114"/>
      <c r="V11" s="114"/>
      <c r="W11" s="114"/>
      <c r="X11" s="113" t="n">
        <v>107.14</v>
      </c>
      <c r="Y11" s="113"/>
      <c r="Z11" s="113"/>
      <c r="AA11" s="113"/>
      <c r="AB11" s="114"/>
      <c r="AC11" s="114"/>
      <c r="AD11" s="113"/>
      <c r="AE11" s="113"/>
      <c r="AF11" s="112" t="n">
        <f aca="false">-SUM(N11:AE11)</f>
        <v>-119.997142857143</v>
      </c>
      <c r="AG11" s="115" t="n">
        <f aca="false">SUM(H11:K11)+AF11+O11</f>
        <v>0.00285714285713823</v>
      </c>
    </row>
    <row r="12" s="116" customFormat="true" ht="23.25" hidden="false" customHeight="true" outlineLevel="0" collapsed="false">
      <c r="A12" s="18" t="n">
        <v>43722</v>
      </c>
      <c r="B12" s="108"/>
      <c r="C12" s="20" t="s">
        <v>828</v>
      </c>
      <c r="D12" s="20" t="s">
        <v>829</v>
      </c>
      <c r="E12" s="20" t="s">
        <v>216</v>
      </c>
      <c r="F12" s="109" t="n">
        <v>36485</v>
      </c>
      <c r="G12" s="110" t="s">
        <v>830</v>
      </c>
      <c r="H12" s="23"/>
      <c r="I12" s="23"/>
      <c r="J12" s="23"/>
      <c r="K12" s="23" t="n">
        <v>200</v>
      </c>
      <c r="L12" s="111"/>
      <c r="M12" s="112" t="n">
        <f aca="false">SUM(H12:J12,K12/1.12)</f>
        <v>178.571428571429</v>
      </c>
      <c r="N12" s="112" t="n">
        <f aca="false">K12/1.12*0.12</f>
        <v>21.4285714285714</v>
      </c>
      <c r="O12" s="112" t="n">
        <f aca="false">-SUM(I12:J12,K12/1.12)*L12</f>
        <v>-0</v>
      </c>
      <c r="P12" s="112"/>
      <c r="Q12" s="113"/>
      <c r="R12" s="113" t="n">
        <v>178.57</v>
      </c>
      <c r="S12" s="114"/>
      <c r="T12" s="114"/>
      <c r="U12" s="114"/>
      <c r="V12" s="114"/>
      <c r="W12" s="114"/>
      <c r="X12" s="113"/>
      <c r="Y12" s="113"/>
      <c r="Z12" s="113"/>
      <c r="AA12" s="113"/>
      <c r="AB12" s="114"/>
      <c r="AC12" s="114"/>
      <c r="AD12" s="113"/>
      <c r="AE12" s="113"/>
      <c r="AF12" s="112" t="n">
        <f aca="false">-SUM(N12:AE12)</f>
        <v>-199.998571428571</v>
      </c>
      <c r="AG12" s="115" t="n">
        <f aca="false">SUM(H12:K12)+AF12+O12</f>
        <v>0.00142857142859043</v>
      </c>
    </row>
    <row r="13" s="116" customFormat="true" ht="23.25" hidden="false" customHeight="true" outlineLevel="0" collapsed="false">
      <c r="A13" s="18" t="n">
        <v>43712</v>
      </c>
      <c r="B13" s="108"/>
      <c r="C13" s="20" t="s">
        <v>157</v>
      </c>
      <c r="D13" s="20"/>
      <c r="E13" s="20"/>
      <c r="F13" s="109"/>
      <c r="G13" s="110" t="s">
        <v>824</v>
      </c>
      <c r="H13" s="23" t="n">
        <v>1440</v>
      </c>
      <c r="I13" s="23"/>
      <c r="J13" s="23"/>
      <c r="K13" s="23"/>
      <c r="L13" s="111"/>
      <c r="M13" s="112" t="n">
        <f aca="false">SUM(H13:J13,K13/1.12)</f>
        <v>1440</v>
      </c>
      <c r="N13" s="112" t="n">
        <f aca="false">K13/1.12*0.12</f>
        <v>0</v>
      </c>
      <c r="O13" s="112"/>
      <c r="P13" s="112"/>
      <c r="Q13" s="113"/>
      <c r="R13" s="113"/>
      <c r="S13" s="114"/>
      <c r="T13" s="114"/>
      <c r="U13" s="114"/>
      <c r="V13" s="114"/>
      <c r="W13" s="114"/>
      <c r="X13" s="113"/>
      <c r="Y13" s="113"/>
      <c r="Z13" s="113"/>
      <c r="AA13" s="113"/>
      <c r="AB13" s="114"/>
      <c r="AC13" s="114"/>
      <c r="AD13" s="113" t="n">
        <v>1440</v>
      </c>
      <c r="AE13" s="113"/>
      <c r="AF13" s="112" t="n">
        <f aca="false">-SUM(N13:AE13)</f>
        <v>-1440</v>
      </c>
      <c r="AG13" s="115" t="n">
        <f aca="false">SUM(H13:K13)+AF13+O13</f>
        <v>0</v>
      </c>
    </row>
    <row r="14" s="116" customFormat="true" ht="23.25" hidden="false" customHeight="true" outlineLevel="0" collapsed="false">
      <c r="A14" s="18" t="n">
        <v>43712</v>
      </c>
      <c r="B14" s="108"/>
      <c r="C14" s="20" t="s">
        <v>831</v>
      </c>
      <c r="D14" s="20" t="s">
        <v>832</v>
      </c>
      <c r="E14" s="20" t="s">
        <v>242</v>
      </c>
      <c r="F14" s="109" t="n">
        <v>28401</v>
      </c>
      <c r="G14" s="110" t="s">
        <v>833</v>
      </c>
      <c r="H14" s="23"/>
      <c r="I14" s="23"/>
      <c r="J14" s="23"/>
      <c r="K14" s="23" t="n">
        <v>105</v>
      </c>
      <c r="L14" s="111"/>
      <c r="M14" s="112" t="n">
        <f aca="false">SUM(H14:J14,K14/1.12)</f>
        <v>93.75</v>
      </c>
      <c r="N14" s="112" t="n">
        <f aca="false">K14/1.12*0.12</f>
        <v>11.25</v>
      </c>
      <c r="O14" s="112"/>
      <c r="P14" s="112"/>
      <c r="Q14" s="113"/>
      <c r="R14" s="113"/>
      <c r="S14" s="114"/>
      <c r="T14" s="114"/>
      <c r="U14" s="114"/>
      <c r="V14" s="114"/>
      <c r="W14" s="114"/>
      <c r="X14" s="113"/>
      <c r="Y14" s="113"/>
      <c r="Z14" s="113"/>
      <c r="AA14" s="113"/>
      <c r="AB14" s="114"/>
      <c r="AC14" s="114"/>
      <c r="AD14" s="113"/>
      <c r="AE14" s="113" t="n">
        <v>93.75</v>
      </c>
      <c r="AF14" s="112" t="n">
        <f aca="false">-SUM(N14:AE14)</f>
        <v>-105</v>
      </c>
      <c r="AG14" s="115" t="n">
        <f aca="false">SUM(H14:K14)+AF14+O14</f>
        <v>0</v>
      </c>
    </row>
    <row r="15" s="116" customFormat="true" ht="19.5" hidden="false" customHeight="true" outlineLevel="0" collapsed="false">
      <c r="A15" s="18"/>
      <c r="B15" s="108"/>
      <c r="C15" s="45"/>
      <c r="D15" s="45"/>
      <c r="E15" s="45"/>
      <c r="F15" s="109"/>
      <c r="G15" s="110"/>
      <c r="H15" s="23"/>
      <c r="I15" s="23"/>
      <c r="J15" s="23"/>
      <c r="K15" s="23"/>
      <c r="L15" s="111"/>
      <c r="M15" s="112" t="n">
        <f aca="false">SUM(H15:J15,K15/1.12)</f>
        <v>0</v>
      </c>
      <c r="N15" s="112" t="n">
        <f aca="false">K15/1.12*0.12</f>
        <v>0</v>
      </c>
      <c r="O15" s="113" t="n">
        <f aca="false">-SUM(I15:J15,K15/1.12)*L15</f>
        <v>-0</v>
      </c>
      <c r="P15" s="113"/>
      <c r="Q15" s="113"/>
      <c r="R15" s="113"/>
      <c r="S15" s="113"/>
      <c r="T15" s="114"/>
      <c r="U15" s="114"/>
      <c r="V15" s="114"/>
      <c r="W15" s="114"/>
      <c r="X15" s="114"/>
      <c r="Y15" s="119"/>
      <c r="Z15" s="113"/>
      <c r="AA15" s="113"/>
      <c r="AB15" s="113"/>
      <c r="AC15" s="114"/>
      <c r="AD15" s="114"/>
      <c r="AE15" s="120"/>
      <c r="AF15" s="112" t="n">
        <f aca="false">-SUM(N15:AE15)</f>
        <v>-0</v>
      </c>
      <c r="AG15" s="115" t="n">
        <f aca="false">SUM(H15:K15)+AF15+O15</f>
        <v>0</v>
      </c>
    </row>
    <row r="16" s="126" customFormat="true" ht="12" hidden="false" customHeight="true" outlineLevel="0" collapsed="false">
      <c r="A16" s="121"/>
      <c r="B16" s="122"/>
      <c r="C16" s="123"/>
      <c r="D16" s="124"/>
      <c r="E16" s="124"/>
      <c r="F16" s="125"/>
      <c r="G16" s="123"/>
      <c r="H16" s="54" t="n">
        <f aca="false">SUM(H5:H15)</f>
        <v>1558</v>
      </c>
      <c r="I16" s="54" t="n">
        <f aca="false">SUM(I5:I15)</f>
        <v>0</v>
      </c>
      <c r="J16" s="54" t="n">
        <f aca="false">SUM(J5:J15)</f>
        <v>1510</v>
      </c>
      <c r="K16" s="54" t="n">
        <f aca="false">SUM(K5:K15)</f>
        <v>2950</v>
      </c>
      <c r="L16" s="54" t="n">
        <f aca="false">SUM(L5:L15)</f>
        <v>0</v>
      </c>
      <c r="M16" s="54" t="n">
        <f aca="false">SUM(M5:M15)</f>
        <v>5701.92857142857</v>
      </c>
      <c r="N16" s="54" t="n">
        <f aca="false">SUM(N5:N15)</f>
        <v>316.071428571429</v>
      </c>
      <c r="O16" s="54" t="n">
        <f aca="false">SUM(O5:O15)</f>
        <v>0</v>
      </c>
      <c r="P16" s="54" t="n">
        <f aca="false">SUM(P5:P15)</f>
        <v>0</v>
      </c>
      <c r="Q16" s="54" t="n">
        <f aca="false">SUM(Q5:Q15)</f>
        <v>0</v>
      </c>
      <c r="R16" s="54" t="n">
        <f aca="false">SUM(R5:R15)</f>
        <v>178.57</v>
      </c>
      <c r="S16" s="54" t="n">
        <f aca="false">SUM(S5:S15)</f>
        <v>0</v>
      </c>
      <c r="T16" s="54" t="n">
        <f aca="false">SUM(T5:T15)</f>
        <v>0</v>
      </c>
      <c r="U16" s="54" t="n">
        <f aca="false">SUM(U5:U15)</f>
        <v>0</v>
      </c>
      <c r="V16" s="54" t="n">
        <f aca="false">SUM(V5:V15)</f>
        <v>0</v>
      </c>
      <c r="W16" s="54" t="n">
        <f aca="false">SUM(W5:W15)</f>
        <v>0</v>
      </c>
      <c r="X16" s="54" t="n">
        <f aca="false">SUM(X5:X15)</f>
        <v>107.14</v>
      </c>
      <c r="Y16" s="54" t="n">
        <f aca="false">SUM(Y5:Y15)</f>
        <v>0</v>
      </c>
      <c r="Z16" s="54" t="n">
        <f aca="false">SUM(Z5:Z15)</f>
        <v>0</v>
      </c>
      <c r="AA16" s="54" t="n">
        <f aca="false">SUM(AA5:AA15)</f>
        <v>118</v>
      </c>
      <c r="AB16" s="54" t="n">
        <f aca="false">SUM(AB5:AB15)</f>
        <v>0</v>
      </c>
      <c r="AC16" s="54" t="n">
        <f aca="false">SUM(AC5:AC15)</f>
        <v>0</v>
      </c>
      <c r="AD16" s="54" t="n">
        <f aca="false">SUM(AD5:AD15)</f>
        <v>5204.46</v>
      </c>
      <c r="AE16" s="54" t="n">
        <f aca="false">SUM(AE5:AE15)</f>
        <v>93.75</v>
      </c>
      <c r="AF16" s="54" t="n">
        <f aca="false">SUM(AF5:AF15)</f>
        <v>-6017.99142857143</v>
      </c>
      <c r="AG16" s="54" t="n">
        <f aca="false">SUM(AG5:AG15)</f>
        <v>0.00857142857124416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0" width="10.26"/>
    <col collapsed="false" customWidth="true" hidden="true" outlineLevel="0" max="2" min="2" style="91" width="9.17"/>
    <col collapsed="false" customWidth="true" hidden="false" outlineLevel="0" max="3" min="3" style="92" width="30.24"/>
    <col collapsed="false" customWidth="true" hidden="false" outlineLevel="0" max="4" min="4" style="93" width="17.64"/>
    <col collapsed="false" customWidth="true" hidden="false" outlineLevel="0" max="5" min="5" style="93" width="35.29"/>
    <col collapsed="false" customWidth="true" hidden="false" outlineLevel="0" max="6" min="6" style="91" width="9.89"/>
    <col collapsed="false" customWidth="true" hidden="false" outlineLevel="0" max="7" min="7" style="92" width="38.7"/>
    <col collapsed="false" customWidth="true" hidden="false" outlineLevel="0" max="8" min="8" style="94" width="9.89"/>
    <col collapsed="false" customWidth="true" hidden="false" outlineLevel="0" max="9" min="9" style="94" width="10.62"/>
    <col collapsed="false" customWidth="true" hidden="false" outlineLevel="0" max="10" min="10" style="94" width="12.22"/>
    <col collapsed="false" customWidth="true" hidden="false" outlineLevel="0" max="11" min="11" style="94" width="12.6"/>
    <col collapsed="false" customWidth="true" hidden="false" outlineLevel="0" max="12" min="12" style="95" width="6.48"/>
    <col collapsed="false" customWidth="true" hidden="false" outlineLevel="0" max="13" min="13" style="94" width="11.69"/>
    <col collapsed="false" customWidth="true" hidden="false" outlineLevel="0" max="14" min="14" style="94" width="10.26"/>
    <col collapsed="false" customWidth="true" hidden="false" outlineLevel="0" max="15" min="15" style="94" width="8.28"/>
    <col collapsed="false" customWidth="true" hidden="false" outlineLevel="0" max="16" min="16" style="94" width="10.26"/>
    <col collapsed="false" customWidth="true" hidden="false" outlineLevel="0" max="17" min="17" style="94" width="12.6"/>
    <col collapsed="false" customWidth="false" hidden="false" outlineLevel="0" max="18" min="18" style="94" width="11.52"/>
    <col collapsed="false" customWidth="true" hidden="false" outlineLevel="0" max="19" min="19" style="94" width="10.26"/>
    <col collapsed="false" customWidth="false" hidden="false" outlineLevel="0" max="21" min="20" style="94" width="11.52"/>
    <col collapsed="false" customWidth="true" hidden="false" outlineLevel="0" max="22" min="22" style="94" width="13.32"/>
    <col collapsed="false" customWidth="true" hidden="false" outlineLevel="0" max="23" min="23" style="94" width="10.26"/>
    <col collapsed="false" customWidth="true" hidden="false" outlineLevel="0" max="24" min="24" style="94" width="12.41"/>
    <col collapsed="false" customWidth="true" hidden="false" outlineLevel="0" max="25" min="25" style="94" width="11.69"/>
    <col collapsed="false" customWidth="true" hidden="false" outlineLevel="0" max="26" min="26" style="94" width="10.43"/>
    <col collapsed="false" customWidth="true" hidden="false" outlineLevel="0" max="27" min="27" style="94" width="9"/>
    <col collapsed="false" customWidth="true" hidden="false" outlineLevel="0" max="28" min="28" style="94" width="11.34"/>
    <col collapsed="false" customWidth="true" hidden="false" outlineLevel="0" max="30" min="29" style="94" width="10.08"/>
    <col collapsed="false" customWidth="true" hidden="false" outlineLevel="0" max="31" min="31" style="94" width="12.78"/>
    <col collapsed="false" customWidth="true" hidden="false" outlineLevel="0" max="32" min="32" style="94" width="13.32"/>
    <col collapsed="false" customWidth="true" hidden="false" outlineLevel="0" max="33" min="33" style="92" width="7.02"/>
    <col collapsed="false" customWidth="false" hidden="false" outlineLevel="0" max="1025" min="34" style="92" width="11.52"/>
  </cols>
  <sheetData>
    <row r="1" customFormat="false" ht="12" hidden="false" customHeight="true" outlineLevel="0" collapsed="false">
      <c r="A1" s="96" t="s">
        <v>0</v>
      </c>
      <c r="C1" s="97"/>
    </row>
    <row r="2" customFormat="false" ht="12" hidden="false" customHeight="true" outlineLevel="0" collapsed="false">
      <c r="A2" s="96" t="s">
        <v>1</v>
      </c>
    </row>
    <row r="3" customFormat="false" ht="12" hidden="false" customHeight="true" outlineLevel="0" collapsed="false">
      <c r="A3" s="96" t="s">
        <v>813</v>
      </c>
      <c r="B3" s="97"/>
      <c r="C3" s="98"/>
      <c r="N3" s="99" t="n">
        <v>1301</v>
      </c>
      <c r="O3" s="99" t="n">
        <v>2402</v>
      </c>
      <c r="P3" s="99" t="n">
        <v>5001</v>
      </c>
      <c r="Q3" s="99" t="n">
        <v>5002</v>
      </c>
      <c r="R3" s="99" t="n">
        <v>6220</v>
      </c>
      <c r="S3" s="99" t="n">
        <v>6219</v>
      </c>
      <c r="T3" s="99" t="n">
        <v>6212</v>
      </c>
      <c r="U3" s="99"/>
      <c r="V3" s="99"/>
      <c r="W3" s="99"/>
      <c r="X3" s="99"/>
      <c r="Y3" s="99" t="s">
        <v>3</v>
      </c>
      <c r="Z3" s="99"/>
      <c r="AA3" s="99" t="n">
        <v>6230</v>
      </c>
      <c r="AB3" s="99" t="s">
        <v>4</v>
      </c>
      <c r="AC3" s="99" t="n">
        <v>6202</v>
      </c>
      <c r="AD3" s="99"/>
      <c r="AE3" s="99" t="n">
        <v>6109</v>
      </c>
      <c r="AF3" s="99" t="n">
        <v>1002</v>
      </c>
    </row>
    <row r="4" s="107" customFormat="true" ht="44.25" hidden="false" customHeight="true" outlineLevel="0" collapsed="false">
      <c r="A4" s="100" t="s">
        <v>5</v>
      </c>
      <c r="B4" s="101" t="s">
        <v>6</v>
      </c>
      <c r="C4" s="101" t="s">
        <v>7</v>
      </c>
      <c r="D4" s="101" t="s">
        <v>8</v>
      </c>
      <c r="E4" s="101" t="s">
        <v>9</v>
      </c>
      <c r="F4" s="101" t="s">
        <v>10</v>
      </c>
      <c r="G4" s="101" t="s">
        <v>11</v>
      </c>
      <c r="H4" s="101" t="s">
        <v>12</v>
      </c>
      <c r="I4" s="101" t="s">
        <v>13</v>
      </c>
      <c r="J4" s="101" t="s">
        <v>14</v>
      </c>
      <c r="K4" s="101" t="s">
        <v>15</v>
      </c>
      <c r="L4" s="102" t="s">
        <v>16</v>
      </c>
      <c r="M4" s="101" t="s">
        <v>17</v>
      </c>
      <c r="N4" s="103" t="s">
        <v>18</v>
      </c>
      <c r="O4" s="103" t="s">
        <v>19</v>
      </c>
      <c r="P4" s="103" t="s">
        <v>20</v>
      </c>
      <c r="Q4" s="103" t="s">
        <v>21</v>
      </c>
      <c r="R4" s="103" t="s">
        <v>22</v>
      </c>
      <c r="S4" s="103" t="s">
        <v>23</v>
      </c>
      <c r="T4" s="103" t="s">
        <v>24</v>
      </c>
      <c r="U4" s="103" t="s">
        <v>25</v>
      </c>
      <c r="V4" s="103" t="s">
        <v>26</v>
      </c>
      <c r="W4" s="103" t="s">
        <v>27</v>
      </c>
      <c r="X4" s="103" t="s">
        <v>28</v>
      </c>
      <c r="Y4" s="103" t="s">
        <v>29</v>
      </c>
      <c r="Z4" s="103" t="s">
        <v>30</v>
      </c>
      <c r="AA4" s="103" t="s">
        <v>31</v>
      </c>
      <c r="AB4" s="103" t="s">
        <v>32</v>
      </c>
      <c r="AC4" s="104" t="s">
        <v>33</v>
      </c>
      <c r="AD4" s="103" t="s">
        <v>34</v>
      </c>
      <c r="AE4" s="105" t="s">
        <v>35</v>
      </c>
      <c r="AF4" s="106" t="s">
        <v>36</v>
      </c>
    </row>
    <row r="5" s="116" customFormat="true" ht="23.25" hidden="false" customHeight="true" outlineLevel="0" collapsed="false">
      <c r="A5" s="18" t="n">
        <v>43731</v>
      </c>
      <c r="B5" s="108"/>
      <c r="C5" s="20" t="s">
        <v>157</v>
      </c>
      <c r="D5" s="20"/>
      <c r="E5" s="20"/>
      <c r="F5" s="109"/>
      <c r="G5" s="109" t="s">
        <v>834</v>
      </c>
      <c r="H5" s="23" t="n">
        <v>250</v>
      </c>
      <c r="I5" s="23"/>
      <c r="J5" s="23"/>
      <c r="K5" s="23"/>
      <c r="L5" s="111"/>
      <c r="M5" s="112" t="n">
        <f aca="false">SUM(H5:J5,K5/1.12)</f>
        <v>250</v>
      </c>
      <c r="N5" s="112" t="n">
        <f aca="false">K5/1.12*0.12</f>
        <v>0</v>
      </c>
      <c r="O5" s="112" t="n">
        <f aca="false">-SUM(I5:J5,K5/1.12)*L5</f>
        <v>-0</v>
      </c>
      <c r="P5" s="112"/>
      <c r="Q5" s="113"/>
      <c r="R5" s="113"/>
      <c r="S5" s="114"/>
      <c r="T5" s="114"/>
      <c r="U5" s="114"/>
      <c r="V5" s="114"/>
      <c r="W5" s="114"/>
      <c r="X5" s="113"/>
      <c r="Y5" s="113"/>
      <c r="Z5" s="113"/>
      <c r="AA5" s="113" t="n">
        <v>250</v>
      </c>
      <c r="AB5" s="114"/>
      <c r="AC5" s="114"/>
      <c r="AD5" s="113"/>
      <c r="AE5" s="113"/>
      <c r="AF5" s="112" t="n">
        <f aca="false">-SUM(N5:AE5)</f>
        <v>-250</v>
      </c>
      <c r="AG5" s="115" t="n">
        <f aca="false">SUM(H5:K5)+AF5+O5</f>
        <v>0</v>
      </c>
    </row>
    <row r="6" s="116" customFormat="true" ht="23.25" hidden="false" customHeight="true" outlineLevel="0" collapsed="false">
      <c r="A6" s="18" t="n">
        <v>43731</v>
      </c>
      <c r="B6" s="108"/>
      <c r="C6" s="20" t="s">
        <v>835</v>
      </c>
      <c r="D6" s="20" t="s">
        <v>836</v>
      </c>
      <c r="E6" s="20" t="s">
        <v>837</v>
      </c>
      <c r="F6" s="109" t="n">
        <v>529</v>
      </c>
      <c r="G6" s="109" t="s">
        <v>838</v>
      </c>
      <c r="H6" s="23"/>
      <c r="I6" s="23"/>
      <c r="J6" s="23"/>
      <c r="K6" s="23" t="n">
        <v>5500</v>
      </c>
      <c r="L6" s="111"/>
      <c r="M6" s="112" t="n">
        <f aca="false">SUM(H6:J6,K6/1.12)</f>
        <v>4910.71428571429</v>
      </c>
      <c r="N6" s="112" t="n">
        <f aca="false">K6/1.12*0.12</f>
        <v>589.285714285714</v>
      </c>
      <c r="O6" s="112" t="n">
        <f aca="false">-SUM(I6:J6,K6/1.12)*L6</f>
        <v>-0</v>
      </c>
      <c r="P6" s="112"/>
      <c r="Q6" s="113"/>
      <c r="R6" s="113"/>
      <c r="S6" s="114"/>
      <c r="T6" s="114"/>
      <c r="U6" s="114"/>
      <c r="V6" s="114"/>
      <c r="W6" s="114"/>
      <c r="X6" s="113"/>
      <c r="Y6" s="113" t="n">
        <v>4910.71</v>
      </c>
      <c r="Z6" s="113"/>
      <c r="AA6" s="113"/>
      <c r="AB6" s="114"/>
      <c r="AC6" s="114"/>
      <c r="AD6" s="113"/>
      <c r="AE6" s="113"/>
      <c r="AF6" s="112" t="n">
        <f aca="false">-SUM(N6:AE6)</f>
        <v>-5499.99571428571</v>
      </c>
      <c r="AG6" s="115" t="n">
        <f aca="false">SUM(H6:K6)+AF6+O6</f>
        <v>0.00428571428528812</v>
      </c>
    </row>
    <row r="7" s="116" customFormat="true" ht="19.5" hidden="false" customHeight="true" outlineLevel="0" collapsed="false">
      <c r="A7" s="18"/>
      <c r="B7" s="108"/>
      <c r="C7" s="45"/>
      <c r="D7" s="45"/>
      <c r="E7" s="45"/>
      <c r="F7" s="109"/>
      <c r="G7" s="110"/>
      <c r="H7" s="23"/>
      <c r="I7" s="23"/>
      <c r="J7" s="23"/>
      <c r="K7" s="23"/>
      <c r="L7" s="111"/>
      <c r="M7" s="112" t="n">
        <f aca="false">SUM(H7:J7,K7/1.12)</f>
        <v>0</v>
      </c>
      <c r="N7" s="112" t="n">
        <f aca="false">K7/1.12*0.12</f>
        <v>0</v>
      </c>
      <c r="O7" s="113" t="n">
        <f aca="false">-SUM(I7:J7,K7/1.12)*L7</f>
        <v>-0</v>
      </c>
      <c r="P7" s="113"/>
      <c r="Q7" s="113"/>
      <c r="R7" s="113"/>
      <c r="S7" s="113"/>
      <c r="T7" s="114"/>
      <c r="U7" s="114"/>
      <c r="V7" s="114"/>
      <c r="W7" s="114"/>
      <c r="X7" s="114"/>
      <c r="Y7" s="119"/>
      <c r="Z7" s="113"/>
      <c r="AA7" s="113"/>
      <c r="AB7" s="113"/>
      <c r="AC7" s="114"/>
      <c r="AD7" s="114"/>
      <c r="AE7" s="120"/>
      <c r="AF7" s="112" t="n">
        <f aca="false">-SUM(N7:AE7)</f>
        <v>-0</v>
      </c>
      <c r="AG7" s="115" t="n">
        <f aca="false">SUM(H7:K7)+AF7+O7</f>
        <v>0</v>
      </c>
    </row>
    <row r="8" s="126" customFormat="true" ht="12" hidden="false" customHeight="true" outlineLevel="0" collapsed="false">
      <c r="A8" s="121"/>
      <c r="B8" s="122"/>
      <c r="C8" s="123"/>
      <c r="D8" s="124"/>
      <c r="E8" s="124"/>
      <c r="F8" s="125"/>
      <c r="G8" s="123"/>
      <c r="H8" s="54" t="n">
        <f aca="false">SUM(H5:H7)</f>
        <v>250</v>
      </c>
      <c r="I8" s="54" t="n">
        <f aca="false">SUM(I5:I7)</f>
        <v>0</v>
      </c>
      <c r="J8" s="54" t="n">
        <f aca="false">SUM(J5:J7)</f>
        <v>0</v>
      </c>
      <c r="K8" s="54" t="n">
        <f aca="false">SUM(K5:K7)</f>
        <v>5500</v>
      </c>
      <c r="L8" s="54" t="n">
        <f aca="false">SUM(L5:L7)</f>
        <v>0</v>
      </c>
      <c r="M8" s="54" t="n">
        <f aca="false">SUM(M5:M7)</f>
        <v>5160.71428571429</v>
      </c>
      <c r="N8" s="54" t="n">
        <f aca="false">SUM(N5:N7)</f>
        <v>589.285714285714</v>
      </c>
      <c r="O8" s="54" t="n">
        <f aca="false">SUM(O5:O7)</f>
        <v>0</v>
      </c>
      <c r="P8" s="54" t="n">
        <f aca="false">SUM(P5:P7)</f>
        <v>0</v>
      </c>
      <c r="Q8" s="54" t="n">
        <f aca="false">SUM(Q5:Q7)</f>
        <v>0</v>
      </c>
      <c r="R8" s="54" t="n">
        <f aca="false">SUM(R5:R7)</f>
        <v>0</v>
      </c>
      <c r="S8" s="54" t="n">
        <f aca="false">SUM(S5:S7)</f>
        <v>0</v>
      </c>
      <c r="T8" s="54" t="n">
        <f aca="false">SUM(T5:T7)</f>
        <v>0</v>
      </c>
      <c r="U8" s="54" t="n">
        <f aca="false">SUM(U5:U7)</f>
        <v>0</v>
      </c>
      <c r="V8" s="54" t="n">
        <f aca="false">SUM(V5:V7)</f>
        <v>0</v>
      </c>
      <c r="W8" s="54" t="n">
        <f aca="false">SUM(W5:W7)</f>
        <v>0</v>
      </c>
      <c r="X8" s="54" t="n">
        <f aca="false">SUM(X5:X7)</f>
        <v>0</v>
      </c>
      <c r="Y8" s="54" t="n">
        <f aca="false">SUM(Y5:Y7)</f>
        <v>4910.71</v>
      </c>
      <c r="Z8" s="54" t="n">
        <f aca="false">SUM(Z5:Z7)</f>
        <v>0</v>
      </c>
      <c r="AA8" s="54" t="n">
        <f aca="false">SUM(AA5:AA7)</f>
        <v>250</v>
      </c>
      <c r="AB8" s="54" t="n">
        <f aca="false">SUM(AB5:AB7)</f>
        <v>0</v>
      </c>
      <c r="AC8" s="54" t="n">
        <f aca="false">SUM(AC5:AC7)</f>
        <v>0</v>
      </c>
      <c r="AD8" s="54" t="n">
        <f aca="false">SUM(AD5:AD7)</f>
        <v>0</v>
      </c>
      <c r="AE8" s="54" t="n">
        <f aca="false">SUM(AE5:AE7)</f>
        <v>0</v>
      </c>
      <c r="AF8" s="54" t="n">
        <f aca="false">SUM(AF5:AF7)</f>
        <v>-5749.99571428571</v>
      </c>
      <c r="AG8" s="54" t="n">
        <f aca="false">SUM(AG5:AG7)</f>
        <v>0.00428571428528812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0" width="10.26"/>
    <col collapsed="false" customWidth="true" hidden="true" outlineLevel="0" max="2" min="2" style="91" width="9.17"/>
    <col collapsed="false" customWidth="true" hidden="false" outlineLevel="0" max="3" min="3" style="92" width="30.24"/>
    <col collapsed="false" customWidth="true" hidden="false" outlineLevel="0" max="4" min="4" style="93" width="17.64"/>
    <col collapsed="false" customWidth="true" hidden="false" outlineLevel="0" max="5" min="5" style="93" width="35.29"/>
    <col collapsed="false" customWidth="true" hidden="false" outlineLevel="0" max="6" min="6" style="91" width="9.89"/>
    <col collapsed="false" customWidth="true" hidden="false" outlineLevel="0" max="7" min="7" style="92" width="38.7"/>
    <col collapsed="false" customWidth="true" hidden="false" outlineLevel="0" max="8" min="8" style="94" width="9.89"/>
    <col collapsed="false" customWidth="true" hidden="false" outlineLevel="0" max="9" min="9" style="94" width="10.62"/>
    <col collapsed="false" customWidth="true" hidden="false" outlineLevel="0" max="10" min="10" style="94" width="12.22"/>
    <col collapsed="false" customWidth="true" hidden="false" outlineLevel="0" max="11" min="11" style="94" width="12.6"/>
    <col collapsed="false" customWidth="true" hidden="false" outlineLevel="0" max="12" min="12" style="95" width="6.48"/>
    <col collapsed="false" customWidth="true" hidden="false" outlineLevel="0" max="13" min="13" style="94" width="11.69"/>
    <col collapsed="false" customWidth="true" hidden="false" outlineLevel="0" max="14" min="14" style="94" width="10.26"/>
    <col collapsed="false" customWidth="true" hidden="false" outlineLevel="0" max="15" min="15" style="94" width="8.28"/>
    <col collapsed="false" customWidth="true" hidden="false" outlineLevel="0" max="16" min="16" style="94" width="10.26"/>
    <col collapsed="false" customWidth="true" hidden="false" outlineLevel="0" max="17" min="17" style="94" width="12.6"/>
    <col collapsed="false" customWidth="false" hidden="false" outlineLevel="0" max="18" min="18" style="94" width="11.52"/>
    <col collapsed="false" customWidth="true" hidden="false" outlineLevel="0" max="19" min="19" style="94" width="10.26"/>
    <col collapsed="false" customWidth="false" hidden="false" outlineLevel="0" max="21" min="20" style="94" width="11.52"/>
    <col collapsed="false" customWidth="true" hidden="false" outlineLevel="0" max="22" min="22" style="94" width="13.32"/>
    <col collapsed="false" customWidth="true" hidden="false" outlineLevel="0" max="23" min="23" style="94" width="10.26"/>
    <col collapsed="false" customWidth="true" hidden="false" outlineLevel="0" max="24" min="24" style="94" width="12.41"/>
    <col collapsed="false" customWidth="true" hidden="false" outlineLevel="0" max="25" min="25" style="94" width="11.69"/>
    <col collapsed="false" customWidth="true" hidden="false" outlineLevel="0" max="26" min="26" style="94" width="10.43"/>
    <col collapsed="false" customWidth="true" hidden="false" outlineLevel="0" max="27" min="27" style="94" width="9"/>
    <col collapsed="false" customWidth="true" hidden="false" outlineLevel="0" max="28" min="28" style="94" width="11.34"/>
    <col collapsed="false" customWidth="true" hidden="false" outlineLevel="0" max="30" min="29" style="94" width="10.08"/>
    <col collapsed="false" customWidth="true" hidden="false" outlineLevel="0" max="31" min="31" style="94" width="12.78"/>
    <col collapsed="false" customWidth="true" hidden="false" outlineLevel="0" max="32" min="32" style="94" width="13.32"/>
    <col collapsed="false" customWidth="true" hidden="false" outlineLevel="0" max="33" min="33" style="92" width="7.02"/>
    <col collapsed="false" customWidth="false" hidden="false" outlineLevel="0" max="1025" min="34" style="92" width="11.52"/>
  </cols>
  <sheetData>
    <row r="1" customFormat="false" ht="12" hidden="false" customHeight="true" outlineLevel="0" collapsed="false">
      <c r="A1" s="96" t="s">
        <v>0</v>
      </c>
      <c r="C1" s="97"/>
    </row>
    <row r="2" customFormat="false" ht="12" hidden="false" customHeight="true" outlineLevel="0" collapsed="false">
      <c r="A2" s="96" t="s">
        <v>1</v>
      </c>
    </row>
    <row r="3" customFormat="false" ht="12" hidden="false" customHeight="true" outlineLevel="0" collapsed="false">
      <c r="A3" s="96" t="s">
        <v>813</v>
      </c>
      <c r="B3" s="97"/>
      <c r="C3" s="98"/>
      <c r="N3" s="99" t="n">
        <v>1301</v>
      </c>
      <c r="O3" s="99" t="n">
        <v>2402</v>
      </c>
      <c r="P3" s="99" t="n">
        <v>5001</v>
      </c>
      <c r="Q3" s="99" t="n">
        <v>5002</v>
      </c>
      <c r="R3" s="99" t="n">
        <v>6220</v>
      </c>
      <c r="S3" s="99" t="n">
        <v>6219</v>
      </c>
      <c r="T3" s="99" t="n">
        <v>6212</v>
      </c>
      <c r="U3" s="99"/>
      <c r="V3" s="99"/>
      <c r="W3" s="99"/>
      <c r="X3" s="99"/>
      <c r="Y3" s="99" t="s">
        <v>3</v>
      </c>
      <c r="Z3" s="99"/>
      <c r="AA3" s="99" t="n">
        <v>6230</v>
      </c>
      <c r="AB3" s="99" t="s">
        <v>4</v>
      </c>
      <c r="AC3" s="99" t="n">
        <v>6202</v>
      </c>
      <c r="AD3" s="99"/>
      <c r="AE3" s="99" t="n">
        <v>6109</v>
      </c>
      <c r="AF3" s="99" t="n">
        <v>1002</v>
      </c>
    </row>
    <row r="4" s="107" customFormat="true" ht="44.25" hidden="false" customHeight="true" outlineLevel="0" collapsed="false">
      <c r="A4" s="100" t="s">
        <v>5</v>
      </c>
      <c r="B4" s="101" t="s">
        <v>6</v>
      </c>
      <c r="C4" s="101" t="s">
        <v>7</v>
      </c>
      <c r="D4" s="101" t="s">
        <v>8</v>
      </c>
      <c r="E4" s="101" t="s">
        <v>9</v>
      </c>
      <c r="F4" s="101" t="s">
        <v>10</v>
      </c>
      <c r="G4" s="101" t="s">
        <v>11</v>
      </c>
      <c r="H4" s="101" t="s">
        <v>12</v>
      </c>
      <c r="I4" s="101" t="s">
        <v>13</v>
      </c>
      <c r="J4" s="101" t="s">
        <v>14</v>
      </c>
      <c r="K4" s="101" t="s">
        <v>15</v>
      </c>
      <c r="L4" s="102" t="s">
        <v>16</v>
      </c>
      <c r="M4" s="101" t="s">
        <v>17</v>
      </c>
      <c r="N4" s="103" t="s">
        <v>18</v>
      </c>
      <c r="O4" s="103" t="s">
        <v>19</v>
      </c>
      <c r="P4" s="103" t="s">
        <v>20</v>
      </c>
      <c r="Q4" s="103" t="s">
        <v>21</v>
      </c>
      <c r="R4" s="103" t="s">
        <v>22</v>
      </c>
      <c r="S4" s="103" t="s">
        <v>23</v>
      </c>
      <c r="T4" s="103" t="s">
        <v>24</v>
      </c>
      <c r="U4" s="103" t="s">
        <v>25</v>
      </c>
      <c r="V4" s="103" t="s">
        <v>26</v>
      </c>
      <c r="W4" s="103" t="s">
        <v>27</v>
      </c>
      <c r="X4" s="103" t="s">
        <v>28</v>
      </c>
      <c r="Y4" s="103" t="s">
        <v>29</v>
      </c>
      <c r="Z4" s="103" t="s">
        <v>30</v>
      </c>
      <c r="AA4" s="103" t="s">
        <v>31</v>
      </c>
      <c r="AB4" s="103" t="s">
        <v>32</v>
      </c>
      <c r="AC4" s="104" t="s">
        <v>33</v>
      </c>
      <c r="AD4" s="103" t="s">
        <v>34</v>
      </c>
      <c r="AE4" s="105" t="s">
        <v>35</v>
      </c>
      <c r="AF4" s="106" t="s">
        <v>36</v>
      </c>
    </row>
    <row r="5" s="116" customFormat="true" ht="23.25" hidden="false" customHeight="true" outlineLevel="0" collapsed="false">
      <c r="A5" s="18" t="n">
        <v>43730</v>
      </c>
      <c r="B5" s="108"/>
      <c r="C5" s="20" t="s">
        <v>839</v>
      </c>
      <c r="D5" s="20"/>
      <c r="E5" s="20"/>
      <c r="F5" s="109"/>
      <c r="G5" s="109" t="s">
        <v>840</v>
      </c>
      <c r="H5" s="23" t="n">
        <v>553</v>
      </c>
      <c r="I5" s="23"/>
      <c r="J5" s="23"/>
      <c r="K5" s="23"/>
      <c r="L5" s="111"/>
      <c r="M5" s="112" t="n">
        <f aca="false">SUM(H5:J5,K5/1.12)</f>
        <v>553</v>
      </c>
      <c r="N5" s="112" t="n">
        <f aca="false">K5/1.12*0.12</f>
        <v>0</v>
      </c>
      <c r="O5" s="112" t="n">
        <f aca="false">-SUM(I5:J5,K5/1.12)*L5</f>
        <v>-0</v>
      </c>
      <c r="P5" s="112"/>
      <c r="Q5" s="113"/>
      <c r="R5" s="113"/>
      <c r="S5" s="114"/>
      <c r="T5" s="114"/>
      <c r="U5" s="114"/>
      <c r="V5" s="114"/>
      <c r="W5" s="114"/>
      <c r="X5" s="113"/>
      <c r="Y5" s="113"/>
      <c r="Z5" s="113"/>
      <c r="AA5" s="113"/>
      <c r="AB5" s="114"/>
      <c r="AC5" s="114"/>
      <c r="AD5" s="113" t="n">
        <v>553</v>
      </c>
      <c r="AE5" s="113"/>
      <c r="AF5" s="112" t="n">
        <f aca="false">-SUM(N5:AE5)</f>
        <v>-553</v>
      </c>
      <c r="AG5" s="115" t="n">
        <f aca="false">SUM(H5:K5)+AF5+O5</f>
        <v>0</v>
      </c>
    </row>
    <row r="6" s="116" customFormat="true" ht="23.25" hidden="false" customHeight="true" outlineLevel="0" collapsed="false">
      <c r="A6" s="18" t="n">
        <v>43730</v>
      </c>
      <c r="B6" s="108"/>
      <c r="C6" s="20" t="s">
        <v>839</v>
      </c>
      <c r="D6" s="20"/>
      <c r="E6" s="20"/>
      <c r="F6" s="109"/>
      <c r="G6" s="109" t="s">
        <v>841</v>
      </c>
      <c r="H6" s="23" t="n">
        <v>750</v>
      </c>
      <c r="I6" s="23"/>
      <c r="J6" s="23"/>
      <c r="K6" s="23"/>
      <c r="L6" s="111"/>
      <c r="M6" s="112" t="n">
        <f aca="false">SUM(H6:J6,K6/1.12)</f>
        <v>750</v>
      </c>
      <c r="N6" s="112" t="n">
        <f aca="false">K6/1.12*0.12</f>
        <v>0</v>
      </c>
      <c r="O6" s="112" t="n">
        <f aca="false">-SUM(I6:J6,K6/1.12)*L6</f>
        <v>-0</v>
      </c>
      <c r="P6" s="112"/>
      <c r="Q6" s="113"/>
      <c r="R6" s="113"/>
      <c r="S6" s="114"/>
      <c r="T6" s="114"/>
      <c r="U6" s="114"/>
      <c r="V6" s="114"/>
      <c r="W6" s="114"/>
      <c r="X6" s="113"/>
      <c r="Y6" s="113"/>
      <c r="Z6" s="113"/>
      <c r="AA6" s="113" t="n">
        <v>750</v>
      </c>
      <c r="AB6" s="114"/>
      <c r="AC6" s="114"/>
      <c r="AD6" s="113"/>
      <c r="AE6" s="113"/>
      <c r="AF6" s="112" t="n">
        <f aca="false">-SUM(N6:AE6)</f>
        <v>-750</v>
      </c>
      <c r="AG6" s="115" t="n">
        <f aca="false">SUM(H6:K6)+AF6+O6</f>
        <v>0</v>
      </c>
    </row>
    <row r="7" s="116" customFormat="true" ht="23.25" hidden="false" customHeight="true" outlineLevel="0" collapsed="false">
      <c r="A7" s="18" t="n">
        <v>43738</v>
      </c>
      <c r="B7" s="108"/>
      <c r="C7" s="20" t="s">
        <v>157</v>
      </c>
      <c r="D7" s="20"/>
      <c r="E7" s="20"/>
      <c r="F7" s="109"/>
      <c r="G7" s="109" t="s">
        <v>842</v>
      </c>
      <c r="H7" s="23" t="n">
        <v>50</v>
      </c>
      <c r="I7" s="23"/>
      <c r="J7" s="23"/>
      <c r="K7" s="23"/>
      <c r="L7" s="111"/>
      <c r="M7" s="112" t="n">
        <f aca="false">SUM(H7:J7,K7/1.12)</f>
        <v>50</v>
      </c>
      <c r="N7" s="112" t="n">
        <f aca="false">K7/1.12*0.12</f>
        <v>0</v>
      </c>
      <c r="O7" s="112" t="n">
        <f aca="false">-SUM(I7:J7,K7/1.12)*L7</f>
        <v>-0</v>
      </c>
      <c r="P7" s="112"/>
      <c r="Q7" s="113"/>
      <c r="R7" s="113"/>
      <c r="S7" s="114"/>
      <c r="T7" s="114"/>
      <c r="U7" s="114"/>
      <c r="V7" s="114"/>
      <c r="W7" s="114"/>
      <c r="X7" s="113"/>
      <c r="Y7" s="113"/>
      <c r="Z7" s="113"/>
      <c r="AA7" s="113" t="n">
        <v>50</v>
      </c>
      <c r="AB7" s="114"/>
      <c r="AC7" s="114"/>
      <c r="AD7" s="113"/>
      <c r="AE7" s="113"/>
      <c r="AF7" s="112" t="n">
        <f aca="false">-SUM(N7:AE7)</f>
        <v>-50</v>
      </c>
      <c r="AG7" s="115" t="n">
        <f aca="false">SUM(H7:K7)+AF7+O7</f>
        <v>0</v>
      </c>
    </row>
    <row r="8" s="116" customFormat="true" ht="23.25" hidden="false" customHeight="true" outlineLevel="0" collapsed="false">
      <c r="A8" s="18" t="n">
        <v>43730</v>
      </c>
      <c r="B8" s="108"/>
      <c r="C8" s="20" t="s">
        <v>843</v>
      </c>
      <c r="D8" s="20"/>
      <c r="E8" s="20"/>
      <c r="F8" s="109"/>
      <c r="G8" s="109" t="s">
        <v>844</v>
      </c>
      <c r="H8" s="23" t="n">
        <v>500</v>
      </c>
      <c r="I8" s="23"/>
      <c r="J8" s="23"/>
      <c r="K8" s="23"/>
      <c r="L8" s="111"/>
      <c r="M8" s="112" t="n">
        <f aca="false">SUM(H8:J8,K8/1.12)</f>
        <v>500</v>
      </c>
      <c r="N8" s="112" t="n">
        <f aca="false">K8/1.12*0.12</f>
        <v>0</v>
      </c>
      <c r="O8" s="112" t="n">
        <f aca="false">-SUM(I8:J8,K8/1.12)*L8</f>
        <v>-0</v>
      </c>
      <c r="P8" s="112"/>
      <c r="Q8" s="113"/>
      <c r="R8" s="113"/>
      <c r="S8" s="114"/>
      <c r="T8" s="114"/>
      <c r="U8" s="114"/>
      <c r="V8" s="114"/>
      <c r="W8" s="114"/>
      <c r="X8" s="113"/>
      <c r="Y8" s="113"/>
      <c r="Z8" s="113"/>
      <c r="AA8" s="113"/>
      <c r="AB8" s="114" t="n">
        <v>500</v>
      </c>
      <c r="AC8" s="114"/>
      <c r="AD8" s="113"/>
      <c r="AE8" s="113"/>
      <c r="AF8" s="112" t="n">
        <f aca="false">-SUM(N8:AE8)</f>
        <v>-500</v>
      </c>
      <c r="AG8" s="115" t="n">
        <f aca="false">SUM(H8:K8)+AF8+O8</f>
        <v>0</v>
      </c>
    </row>
    <row r="9" s="116" customFormat="true" ht="23.25" hidden="false" customHeight="true" outlineLevel="0" collapsed="false">
      <c r="A9" s="18" t="n">
        <v>43728</v>
      </c>
      <c r="B9" s="108"/>
      <c r="C9" s="20" t="s">
        <v>58</v>
      </c>
      <c r="D9" s="20" t="s">
        <v>845</v>
      </c>
      <c r="E9" s="20" t="s">
        <v>846</v>
      </c>
      <c r="F9" s="109" t="n">
        <v>1507</v>
      </c>
      <c r="G9" s="109" t="s">
        <v>847</v>
      </c>
      <c r="H9" s="23"/>
      <c r="I9" s="23"/>
      <c r="J9" s="23"/>
      <c r="K9" s="23" t="n">
        <v>231</v>
      </c>
      <c r="L9" s="111"/>
      <c r="M9" s="112" t="n">
        <f aca="false">SUM(H9:J9,K9/1.12)</f>
        <v>206.25</v>
      </c>
      <c r="N9" s="112" t="n">
        <f aca="false">K9/1.12*0.12</f>
        <v>24.75</v>
      </c>
      <c r="O9" s="112" t="n">
        <f aca="false">-SUM(I9:J9,K9/1.12)*L9</f>
        <v>-0</v>
      </c>
      <c r="P9" s="112" t="n">
        <v>206.25</v>
      </c>
      <c r="Q9" s="113"/>
      <c r="R9" s="113"/>
      <c r="S9" s="114"/>
      <c r="T9" s="114"/>
      <c r="U9" s="114"/>
      <c r="V9" s="114"/>
      <c r="W9" s="114"/>
      <c r="X9" s="113"/>
      <c r="Y9" s="113"/>
      <c r="Z9" s="113"/>
      <c r="AA9" s="113"/>
      <c r="AB9" s="114"/>
      <c r="AC9" s="114"/>
      <c r="AD9" s="113"/>
      <c r="AE9" s="113"/>
      <c r="AF9" s="112" t="n">
        <f aca="false">-SUM(N9:AE9)</f>
        <v>-231</v>
      </c>
      <c r="AG9" s="115" t="n">
        <f aca="false">SUM(H9:K9)+AF9+O9</f>
        <v>0</v>
      </c>
    </row>
    <row r="10" s="116" customFormat="true" ht="23.25" hidden="false" customHeight="true" outlineLevel="0" collapsed="false">
      <c r="A10" s="18" t="n">
        <v>43729</v>
      </c>
      <c r="B10" s="108"/>
      <c r="C10" s="20" t="s">
        <v>45</v>
      </c>
      <c r="D10" s="20" t="s">
        <v>848</v>
      </c>
      <c r="E10" s="20" t="s">
        <v>47</v>
      </c>
      <c r="F10" s="109" t="n">
        <v>176964</v>
      </c>
      <c r="G10" s="109" t="s">
        <v>849</v>
      </c>
      <c r="H10" s="23"/>
      <c r="I10" s="23"/>
      <c r="J10" s="23"/>
      <c r="K10" s="23" t="n">
        <v>520</v>
      </c>
      <c r="L10" s="111"/>
      <c r="M10" s="112" t="n">
        <f aca="false">SUM(H10:J10,K10/1.12)</f>
        <v>464.285714285714</v>
      </c>
      <c r="N10" s="112" t="n">
        <f aca="false">K10/1.12*0.12</f>
        <v>55.7142857142857</v>
      </c>
      <c r="O10" s="112" t="n">
        <f aca="false">-SUM(I10:J10,K10/1.12)*L10</f>
        <v>-0</v>
      </c>
      <c r="P10" s="112" t="n">
        <v>464.29</v>
      </c>
      <c r="Q10" s="113"/>
      <c r="R10" s="113"/>
      <c r="S10" s="114"/>
      <c r="T10" s="114"/>
      <c r="U10" s="114"/>
      <c r="V10" s="114"/>
      <c r="W10" s="114"/>
      <c r="X10" s="113"/>
      <c r="Y10" s="113"/>
      <c r="Z10" s="113"/>
      <c r="AA10" s="113"/>
      <c r="AB10" s="114"/>
      <c r="AC10" s="114"/>
      <c r="AD10" s="113"/>
      <c r="AE10" s="113"/>
      <c r="AF10" s="112" t="n">
        <f aca="false">-SUM(N10:AE10)</f>
        <v>-520.004285714286</v>
      </c>
      <c r="AG10" s="115" t="n">
        <f aca="false">SUM(H10:K10)+AF10+O10</f>
        <v>-0.00428571428574287</v>
      </c>
    </row>
    <row r="11" s="116" customFormat="true" ht="23.25" hidden="false" customHeight="true" outlineLevel="0" collapsed="false">
      <c r="A11" s="18" t="n">
        <v>43729</v>
      </c>
      <c r="B11" s="108"/>
      <c r="C11" s="20" t="s">
        <v>37</v>
      </c>
      <c r="D11" s="20" t="s">
        <v>38</v>
      </c>
      <c r="E11" s="20" t="s">
        <v>39</v>
      </c>
      <c r="F11" s="109" t="n">
        <v>37074</v>
      </c>
      <c r="G11" s="109" t="s">
        <v>850</v>
      </c>
      <c r="H11" s="23"/>
      <c r="I11" s="23"/>
      <c r="J11" s="23"/>
      <c r="K11" s="23" t="n">
        <v>210</v>
      </c>
      <c r="L11" s="111"/>
      <c r="M11" s="112" t="n">
        <f aca="false">SUM(H11:J11,K11/1.12)</f>
        <v>187.5</v>
      </c>
      <c r="N11" s="112" t="n">
        <f aca="false">K11/1.12*0.12</f>
        <v>22.5</v>
      </c>
      <c r="O11" s="112" t="n">
        <f aca="false">-SUM(I11:J11,K11/1.12)*L11</f>
        <v>-0</v>
      </c>
      <c r="P11" s="112"/>
      <c r="Q11" s="113" t="n">
        <v>187.5</v>
      </c>
      <c r="R11" s="113"/>
      <c r="S11" s="114"/>
      <c r="T11" s="114"/>
      <c r="U11" s="114"/>
      <c r="V11" s="114"/>
      <c r="W11" s="114"/>
      <c r="X11" s="113"/>
      <c r="Y11" s="113"/>
      <c r="Z11" s="113"/>
      <c r="AA11" s="113"/>
      <c r="AB11" s="114"/>
      <c r="AC11" s="114"/>
      <c r="AD11" s="113"/>
      <c r="AE11" s="113"/>
      <c r="AF11" s="112" t="n">
        <f aca="false">-SUM(N11:AE11)</f>
        <v>-210</v>
      </c>
      <c r="AG11" s="115" t="n">
        <f aca="false">SUM(H11:K11)+AF11+O11</f>
        <v>0</v>
      </c>
    </row>
    <row r="12" s="116" customFormat="true" ht="23.25" hidden="false" customHeight="true" outlineLevel="0" collapsed="false">
      <c r="A12" s="18" t="n">
        <v>43728</v>
      </c>
      <c r="B12" s="108"/>
      <c r="C12" s="20" t="s">
        <v>851</v>
      </c>
      <c r="D12" s="20" t="s">
        <v>852</v>
      </c>
      <c r="E12" s="20" t="s">
        <v>47</v>
      </c>
      <c r="F12" s="109" t="n">
        <v>624</v>
      </c>
      <c r="G12" s="127"/>
      <c r="H12" s="23"/>
      <c r="I12" s="23"/>
      <c r="J12" s="23"/>
      <c r="K12" s="23" t="n">
        <v>800</v>
      </c>
      <c r="L12" s="111"/>
      <c r="M12" s="112" t="n">
        <f aca="false">SUM(H12:J12,K12/1.12)</f>
        <v>714.285714285714</v>
      </c>
      <c r="N12" s="112" t="n">
        <f aca="false">K12/1.12*0.12</f>
        <v>85.7142857142857</v>
      </c>
      <c r="O12" s="112" t="n">
        <f aca="false">-SUM(I12:J12,K12/1.12)*L12</f>
        <v>-0</v>
      </c>
      <c r="P12" s="112" t="n">
        <v>714.29</v>
      </c>
      <c r="Q12" s="113"/>
      <c r="R12" s="113"/>
      <c r="S12" s="114"/>
      <c r="T12" s="114"/>
      <c r="U12" s="114"/>
      <c r="V12" s="114"/>
      <c r="W12" s="114"/>
      <c r="X12" s="113"/>
      <c r="Y12" s="113"/>
      <c r="Z12" s="113"/>
      <c r="AA12" s="113"/>
      <c r="AB12" s="114"/>
      <c r="AC12" s="114"/>
      <c r="AD12" s="113"/>
      <c r="AE12" s="113"/>
      <c r="AF12" s="112" t="n">
        <f aca="false">-SUM(N12:AE12)</f>
        <v>-800.004285714286</v>
      </c>
      <c r="AG12" s="115" t="n">
        <f aca="false">SUM(H12:K12)+AF12+O12</f>
        <v>-0.00428571428562918</v>
      </c>
    </row>
    <row r="13" s="116" customFormat="true" ht="23.25" hidden="false" customHeight="true" outlineLevel="0" collapsed="false">
      <c r="A13" s="18" t="n">
        <v>43728</v>
      </c>
      <c r="B13" s="108"/>
      <c r="C13" s="20" t="s">
        <v>853</v>
      </c>
      <c r="D13" s="20"/>
      <c r="E13" s="20"/>
      <c r="F13" s="109"/>
      <c r="G13" s="109" t="s">
        <v>808</v>
      </c>
      <c r="H13" s="23" t="n">
        <v>396</v>
      </c>
      <c r="I13" s="23"/>
      <c r="J13" s="23"/>
      <c r="K13" s="23"/>
      <c r="L13" s="111"/>
      <c r="M13" s="112" t="n">
        <f aca="false">SUM(H13:J13,K13/1.12)</f>
        <v>396</v>
      </c>
      <c r="N13" s="112" t="n">
        <f aca="false">K13/1.12*0.12</f>
        <v>0</v>
      </c>
      <c r="O13" s="112" t="n">
        <f aca="false">-SUM(I13:J13,K13/1.12)*L13</f>
        <v>-0</v>
      </c>
      <c r="P13" s="112"/>
      <c r="Q13" s="113"/>
      <c r="R13" s="113"/>
      <c r="S13" s="114"/>
      <c r="T13" s="114"/>
      <c r="U13" s="114"/>
      <c r="V13" s="114"/>
      <c r="W13" s="114"/>
      <c r="X13" s="113"/>
      <c r="Y13" s="113"/>
      <c r="Z13" s="113"/>
      <c r="AA13" s="113"/>
      <c r="AB13" s="114"/>
      <c r="AC13" s="114"/>
      <c r="AD13" s="113" t="n">
        <v>396</v>
      </c>
      <c r="AE13" s="113"/>
      <c r="AF13" s="112" t="n">
        <f aca="false">-SUM(N13:AE13)</f>
        <v>-396</v>
      </c>
      <c r="AG13" s="115" t="n">
        <f aca="false">SUM(H13:K13)+AF13+O13</f>
        <v>0</v>
      </c>
    </row>
    <row r="14" s="116" customFormat="true" ht="19.5" hidden="false" customHeight="true" outlineLevel="0" collapsed="false">
      <c r="A14" s="18"/>
      <c r="B14" s="108"/>
      <c r="C14" s="45"/>
      <c r="D14" s="45"/>
      <c r="E14" s="45"/>
      <c r="F14" s="109"/>
      <c r="G14" s="110"/>
      <c r="H14" s="23"/>
      <c r="I14" s="23"/>
      <c r="J14" s="23"/>
      <c r="K14" s="23"/>
      <c r="L14" s="111"/>
      <c r="M14" s="112" t="n">
        <f aca="false">SUM(H14:J14,K14/1.12)</f>
        <v>0</v>
      </c>
      <c r="N14" s="112" t="n">
        <f aca="false">K14/1.12*0.12</f>
        <v>0</v>
      </c>
      <c r="O14" s="113" t="n">
        <f aca="false">-SUM(I14:J14,K14/1.12)*L14</f>
        <v>-0</v>
      </c>
      <c r="P14" s="113"/>
      <c r="Q14" s="113"/>
      <c r="R14" s="113"/>
      <c r="S14" s="113"/>
      <c r="T14" s="114"/>
      <c r="U14" s="114"/>
      <c r="V14" s="114"/>
      <c r="W14" s="114"/>
      <c r="X14" s="114"/>
      <c r="Y14" s="119"/>
      <c r="Z14" s="113"/>
      <c r="AA14" s="113"/>
      <c r="AB14" s="113"/>
      <c r="AC14" s="114"/>
      <c r="AD14" s="114"/>
      <c r="AE14" s="120"/>
      <c r="AF14" s="112" t="n">
        <f aca="false">-SUM(N14:AE14)</f>
        <v>-0</v>
      </c>
      <c r="AG14" s="115" t="n">
        <f aca="false">SUM(H14:K14)+AF14+O14</f>
        <v>0</v>
      </c>
    </row>
    <row r="15" s="126" customFormat="true" ht="12" hidden="false" customHeight="true" outlineLevel="0" collapsed="false">
      <c r="A15" s="121"/>
      <c r="B15" s="122"/>
      <c r="C15" s="123"/>
      <c r="D15" s="124"/>
      <c r="E15" s="124"/>
      <c r="F15" s="125"/>
      <c r="G15" s="123"/>
      <c r="H15" s="54" t="n">
        <f aca="false">SUM(H5:H14)</f>
        <v>2249</v>
      </c>
      <c r="I15" s="54" t="n">
        <f aca="false">SUM(I5:I14)</f>
        <v>0</v>
      </c>
      <c r="J15" s="54" t="n">
        <f aca="false">SUM(J5:J14)</f>
        <v>0</v>
      </c>
      <c r="K15" s="54" t="n">
        <f aca="false">SUM(K5:K14)</f>
        <v>1761</v>
      </c>
      <c r="L15" s="54" t="n">
        <f aca="false">SUM(L5:L14)</f>
        <v>0</v>
      </c>
      <c r="M15" s="54" t="n">
        <f aca="false">SUM(M5:M14)</f>
        <v>3821.32142857143</v>
      </c>
      <c r="N15" s="54" t="n">
        <f aca="false">SUM(N5:N14)</f>
        <v>188.678571428571</v>
      </c>
      <c r="O15" s="54" t="n">
        <f aca="false">SUM(O5:O14)</f>
        <v>0</v>
      </c>
      <c r="P15" s="54" t="n">
        <f aca="false">SUM(P5:P14)</f>
        <v>1384.83</v>
      </c>
      <c r="Q15" s="54" t="n">
        <f aca="false">SUM(Q5:Q14)</f>
        <v>187.5</v>
      </c>
      <c r="R15" s="54" t="n">
        <f aca="false">SUM(R5:R14)</f>
        <v>0</v>
      </c>
      <c r="S15" s="54" t="n">
        <f aca="false">SUM(S5:S14)</f>
        <v>0</v>
      </c>
      <c r="T15" s="54" t="n">
        <f aca="false">SUM(T5:T14)</f>
        <v>0</v>
      </c>
      <c r="U15" s="54" t="n">
        <f aca="false">SUM(U5:U14)</f>
        <v>0</v>
      </c>
      <c r="V15" s="54" t="n">
        <f aca="false">SUM(V5:V14)</f>
        <v>0</v>
      </c>
      <c r="W15" s="54" t="n">
        <f aca="false">SUM(W5:W14)</f>
        <v>0</v>
      </c>
      <c r="X15" s="54" t="n">
        <f aca="false">SUM(X5:X14)</f>
        <v>0</v>
      </c>
      <c r="Y15" s="54" t="n">
        <f aca="false">SUM(Y5:Y14)</f>
        <v>0</v>
      </c>
      <c r="Z15" s="54" t="n">
        <f aca="false">SUM(Z5:Z14)</f>
        <v>0</v>
      </c>
      <c r="AA15" s="54" t="n">
        <f aca="false">SUM(AA5:AA14)</f>
        <v>800</v>
      </c>
      <c r="AB15" s="54" t="n">
        <f aca="false">SUM(AB5:AB14)</f>
        <v>500</v>
      </c>
      <c r="AC15" s="54" t="n">
        <f aca="false">SUM(AC5:AC14)</f>
        <v>0</v>
      </c>
      <c r="AD15" s="54" t="n">
        <f aca="false">SUM(AD5:AD14)</f>
        <v>949</v>
      </c>
      <c r="AE15" s="54" t="n">
        <f aca="false">SUM(AE5:AE14)</f>
        <v>0</v>
      </c>
      <c r="AF15" s="54" t="n">
        <f aca="false">SUM(AF5:AF14)</f>
        <v>-4010.00857142857</v>
      </c>
      <c r="AG15" s="54" t="n">
        <f aca="false">SUM(AG5:AG14)</f>
        <v>-0.00857142857137205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0" width="10.26"/>
    <col collapsed="false" customWidth="true" hidden="true" outlineLevel="0" max="2" min="2" style="91" width="9.17"/>
    <col collapsed="false" customWidth="true" hidden="false" outlineLevel="0" max="3" min="3" style="92" width="30.24"/>
    <col collapsed="false" customWidth="true" hidden="false" outlineLevel="0" max="4" min="4" style="93" width="17.64"/>
    <col collapsed="false" customWidth="true" hidden="false" outlineLevel="0" max="5" min="5" style="93" width="35.29"/>
    <col collapsed="false" customWidth="true" hidden="false" outlineLevel="0" max="6" min="6" style="91" width="9.89"/>
    <col collapsed="false" customWidth="true" hidden="false" outlineLevel="0" max="7" min="7" style="92" width="38.7"/>
    <col collapsed="false" customWidth="true" hidden="false" outlineLevel="0" max="8" min="8" style="94" width="9.89"/>
    <col collapsed="false" customWidth="true" hidden="false" outlineLevel="0" max="9" min="9" style="94" width="10.62"/>
    <col collapsed="false" customWidth="true" hidden="false" outlineLevel="0" max="10" min="10" style="94" width="12.22"/>
    <col collapsed="false" customWidth="true" hidden="false" outlineLevel="0" max="11" min="11" style="94" width="12.6"/>
    <col collapsed="false" customWidth="true" hidden="false" outlineLevel="0" max="12" min="12" style="95" width="6.48"/>
    <col collapsed="false" customWidth="true" hidden="false" outlineLevel="0" max="13" min="13" style="94" width="11.69"/>
    <col collapsed="false" customWidth="true" hidden="false" outlineLevel="0" max="14" min="14" style="94" width="10.26"/>
    <col collapsed="false" customWidth="true" hidden="false" outlineLevel="0" max="15" min="15" style="94" width="8.28"/>
    <col collapsed="false" customWidth="true" hidden="false" outlineLevel="0" max="16" min="16" style="94" width="10.26"/>
    <col collapsed="false" customWidth="true" hidden="false" outlineLevel="0" max="17" min="17" style="94" width="12.6"/>
    <col collapsed="false" customWidth="false" hidden="false" outlineLevel="0" max="18" min="18" style="94" width="11.52"/>
    <col collapsed="false" customWidth="true" hidden="false" outlineLevel="0" max="19" min="19" style="94" width="10.26"/>
    <col collapsed="false" customWidth="false" hidden="false" outlineLevel="0" max="21" min="20" style="94" width="11.52"/>
    <col collapsed="false" customWidth="true" hidden="false" outlineLevel="0" max="22" min="22" style="94" width="13.32"/>
    <col collapsed="false" customWidth="true" hidden="false" outlineLevel="0" max="23" min="23" style="94" width="10.26"/>
    <col collapsed="false" customWidth="true" hidden="false" outlineLevel="0" max="24" min="24" style="94" width="12.41"/>
    <col collapsed="false" customWidth="true" hidden="false" outlineLevel="0" max="25" min="25" style="94" width="11.69"/>
    <col collapsed="false" customWidth="true" hidden="false" outlineLevel="0" max="26" min="26" style="94" width="10.43"/>
    <col collapsed="false" customWidth="true" hidden="false" outlineLevel="0" max="27" min="27" style="94" width="10.8"/>
    <col collapsed="false" customWidth="true" hidden="false" outlineLevel="0" max="28" min="28" style="94" width="11.34"/>
    <col collapsed="false" customWidth="true" hidden="false" outlineLevel="0" max="30" min="29" style="94" width="10.08"/>
    <col collapsed="false" customWidth="true" hidden="false" outlineLevel="0" max="31" min="31" style="94" width="12.78"/>
    <col collapsed="false" customWidth="true" hidden="false" outlineLevel="0" max="32" min="32" style="94" width="13.32"/>
    <col collapsed="false" customWidth="true" hidden="false" outlineLevel="0" max="33" min="33" style="92" width="7.02"/>
    <col collapsed="false" customWidth="false" hidden="false" outlineLevel="0" max="1025" min="34" style="92" width="11.52"/>
  </cols>
  <sheetData>
    <row r="1" customFormat="false" ht="12" hidden="false" customHeight="true" outlineLevel="0" collapsed="false">
      <c r="A1" s="96" t="s">
        <v>0</v>
      </c>
      <c r="C1" s="97"/>
    </row>
    <row r="2" customFormat="false" ht="12" hidden="false" customHeight="true" outlineLevel="0" collapsed="false">
      <c r="A2" s="96" t="s">
        <v>1</v>
      </c>
    </row>
    <row r="3" customFormat="false" ht="12" hidden="false" customHeight="true" outlineLevel="0" collapsed="false">
      <c r="A3" s="96" t="s">
        <v>813</v>
      </c>
      <c r="B3" s="97"/>
      <c r="C3" s="98"/>
      <c r="N3" s="99" t="n">
        <v>1301</v>
      </c>
      <c r="O3" s="99" t="n">
        <v>2402</v>
      </c>
      <c r="P3" s="99" t="n">
        <v>5001</v>
      </c>
      <c r="Q3" s="99" t="n">
        <v>5002</v>
      </c>
      <c r="R3" s="99" t="n">
        <v>6220</v>
      </c>
      <c r="S3" s="99" t="n">
        <v>6219</v>
      </c>
      <c r="T3" s="99" t="n">
        <v>6212</v>
      </c>
      <c r="U3" s="99"/>
      <c r="V3" s="99"/>
      <c r="W3" s="99"/>
      <c r="X3" s="99"/>
      <c r="Y3" s="99" t="s">
        <v>3</v>
      </c>
      <c r="Z3" s="99"/>
      <c r="AA3" s="99" t="n">
        <v>6230</v>
      </c>
      <c r="AB3" s="99" t="s">
        <v>4</v>
      </c>
      <c r="AC3" s="99" t="n">
        <v>6202</v>
      </c>
      <c r="AD3" s="99"/>
      <c r="AE3" s="99" t="n">
        <v>6109</v>
      </c>
      <c r="AF3" s="99" t="n">
        <v>1002</v>
      </c>
    </row>
    <row r="4" s="107" customFormat="true" ht="44.25" hidden="false" customHeight="true" outlineLevel="0" collapsed="false">
      <c r="A4" s="100" t="s">
        <v>5</v>
      </c>
      <c r="B4" s="101" t="s">
        <v>6</v>
      </c>
      <c r="C4" s="101" t="s">
        <v>7</v>
      </c>
      <c r="D4" s="101" t="s">
        <v>8</v>
      </c>
      <c r="E4" s="101" t="s">
        <v>9</v>
      </c>
      <c r="F4" s="101" t="s">
        <v>10</v>
      </c>
      <c r="G4" s="101" t="s">
        <v>11</v>
      </c>
      <c r="H4" s="101" t="s">
        <v>12</v>
      </c>
      <c r="I4" s="101" t="s">
        <v>13</v>
      </c>
      <c r="J4" s="101" t="s">
        <v>14</v>
      </c>
      <c r="K4" s="101" t="s">
        <v>15</v>
      </c>
      <c r="L4" s="102" t="s">
        <v>16</v>
      </c>
      <c r="M4" s="101" t="s">
        <v>17</v>
      </c>
      <c r="N4" s="103" t="s">
        <v>18</v>
      </c>
      <c r="O4" s="103" t="s">
        <v>19</v>
      </c>
      <c r="P4" s="103" t="s">
        <v>20</v>
      </c>
      <c r="Q4" s="103" t="s">
        <v>21</v>
      </c>
      <c r="R4" s="103" t="s">
        <v>22</v>
      </c>
      <c r="S4" s="103" t="s">
        <v>23</v>
      </c>
      <c r="T4" s="103" t="s">
        <v>24</v>
      </c>
      <c r="U4" s="103" t="s">
        <v>25</v>
      </c>
      <c r="V4" s="103" t="s">
        <v>26</v>
      </c>
      <c r="W4" s="103" t="s">
        <v>27</v>
      </c>
      <c r="X4" s="103" t="s">
        <v>28</v>
      </c>
      <c r="Y4" s="103" t="s">
        <v>29</v>
      </c>
      <c r="Z4" s="103" t="s">
        <v>30</v>
      </c>
      <c r="AA4" s="103" t="s">
        <v>31</v>
      </c>
      <c r="AB4" s="103" t="s">
        <v>32</v>
      </c>
      <c r="AC4" s="104" t="s">
        <v>33</v>
      </c>
      <c r="AD4" s="103" t="s">
        <v>34</v>
      </c>
      <c r="AE4" s="105" t="s">
        <v>35</v>
      </c>
      <c r="AF4" s="106" t="s">
        <v>36</v>
      </c>
    </row>
    <row r="5" s="116" customFormat="true" ht="23.25" hidden="false" customHeight="true" outlineLevel="0" collapsed="false">
      <c r="A5" s="18" t="n">
        <v>43729</v>
      </c>
      <c r="B5" s="108"/>
      <c r="C5" s="20" t="s">
        <v>854</v>
      </c>
      <c r="D5" s="20" t="s">
        <v>855</v>
      </c>
      <c r="E5" s="20" t="s">
        <v>56</v>
      </c>
      <c r="F5" s="109" t="n">
        <v>7490</v>
      </c>
      <c r="G5" s="109" t="s">
        <v>856</v>
      </c>
      <c r="H5" s="23" t="n">
        <v>1500</v>
      </c>
      <c r="I5" s="23"/>
      <c r="J5" s="23"/>
      <c r="K5" s="23"/>
      <c r="L5" s="111"/>
      <c r="M5" s="112" t="n">
        <f aca="false">SUM(H5:J5,K5/1.12)</f>
        <v>1500</v>
      </c>
      <c r="N5" s="112" t="n">
        <f aca="false">K5/1.12*0.12</f>
        <v>0</v>
      </c>
      <c r="O5" s="112" t="n">
        <f aca="false">-SUM(I5:J5,K5/1.12)*L5</f>
        <v>-0</v>
      </c>
      <c r="P5" s="112"/>
      <c r="Q5" s="113"/>
      <c r="R5" s="113"/>
      <c r="S5" s="114"/>
      <c r="T5" s="114"/>
      <c r="U5" s="114"/>
      <c r="V5" s="114"/>
      <c r="W5" s="114"/>
      <c r="X5" s="113"/>
      <c r="Y5" s="113"/>
      <c r="Z5" s="113"/>
      <c r="AA5" s="113" t="n">
        <v>1500</v>
      </c>
      <c r="AB5" s="114"/>
      <c r="AC5" s="114"/>
      <c r="AD5" s="113"/>
      <c r="AE5" s="113"/>
      <c r="AF5" s="112" t="n">
        <f aca="false">-SUM(N5:AE5)</f>
        <v>-1500</v>
      </c>
      <c r="AG5" s="115" t="n">
        <f aca="false">SUM(H5:K5)+AF5+O5</f>
        <v>0</v>
      </c>
    </row>
    <row r="6" s="116" customFormat="true" ht="23.25" hidden="false" customHeight="true" outlineLevel="0" collapsed="false">
      <c r="A6" s="18" t="n">
        <v>43729</v>
      </c>
      <c r="B6" s="108"/>
      <c r="C6" s="20" t="s">
        <v>62</v>
      </c>
      <c r="D6" s="20"/>
      <c r="E6" s="20"/>
      <c r="F6" s="109"/>
      <c r="G6" s="109" t="s">
        <v>857</v>
      </c>
      <c r="H6" s="23" t="n">
        <v>50</v>
      </c>
      <c r="I6" s="23"/>
      <c r="J6" s="23"/>
      <c r="K6" s="23"/>
      <c r="L6" s="111"/>
      <c r="M6" s="112" t="n">
        <f aca="false">SUM(H6:J6,K6/1.12)</f>
        <v>50</v>
      </c>
      <c r="N6" s="112" t="n">
        <f aca="false">K6/1.12*0.12</f>
        <v>0</v>
      </c>
      <c r="O6" s="112" t="n">
        <f aca="false">-SUM(I6:J6,K6/1.12)*L6</f>
        <v>-0</v>
      </c>
      <c r="P6" s="112"/>
      <c r="Q6" s="113"/>
      <c r="R6" s="113"/>
      <c r="S6" s="114"/>
      <c r="T6" s="114"/>
      <c r="U6" s="114"/>
      <c r="V6" s="114"/>
      <c r="W6" s="114"/>
      <c r="X6" s="113"/>
      <c r="Y6" s="113"/>
      <c r="Z6" s="113"/>
      <c r="AA6" s="113" t="n">
        <v>50</v>
      </c>
      <c r="AB6" s="114"/>
      <c r="AC6" s="114"/>
      <c r="AD6" s="113"/>
      <c r="AE6" s="113"/>
      <c r="AF6" s="112" t="n">
        <f aca="false">-SUM(N6:AE6)</f>
        <v>-50</v>
      </c>
      <c r="AG6" s="115" t="n">
        <f aca="false">SUM(H6:K6)+AF6+O6</f>
        <v>0</v>
      </c>
    </row>
    <row r="7" s="116" customFormat="true" ht="23.25" hidden="false" customHeight="true" outlineLevel="0" collapsed="false">
      <c r="A7" s="18" t="n">
        <v>43729</v>
      </c>
      <c r="B7" s="108"/>
      <c r="C7" s="20" t="s">
        <v>45</v>
      </c>
      <c r="D7" s="20" t="s">
        <v>848</v>
      </c>
      <c r="E7" s="20" t="s">
        <v>47</v>
      </c>
      <c r="F7" s="109" t="n">
        <v>89942</v>
      </c>
      <c r="G7" s="109" t="s">
        <v>858</v>
      </c>
      <c r="H7" s="23"/>
      <c r="I7" s="23"/>
      <c r="J7" s="23"/>
      <c r="K7" s="23" t="n">
        <v>1429.75</v>
      </c>
      <c r="L7" s="111"/>
      <c r="M7" s="112" t="n">
        <f aca="false">SUM(H7:J7,K7/1.12)</f>
        <v>1276.5625</v>
      </c>
      <c r="N7" s="112" t="n">
        <f aca="false">K7/1.12*0.12</f>
        <v>153.1875</v>
      </c>
      <c r="O7" s="112" t="n">
        <f aca="false">-SUM(I7:J7,K7/1.12)*L7</f>
        <v>-0</v>
      </c>
      <c r="P7" s="112"/>
      <c r="Q7" s="113"/>
      <c r="R7" s="113"/>
      <c r="S7" s="114"/>
      <c r="T7" s="114"/>
      <c r="U7" s="114"/>
      <c r="V7" s="114"/>
      <c r="W7" s="114"/>
      <c r="X7" s="113" t="n">
        <v>1276.56</v>
      </c>
      <c r="Y7" s="113"/>
      <c r="Z7" s="113"/>
      <c r="AA7" s="113"/>
      <c r="AB7" s="114"/>
      <c r="AC7" s="114"/>
      <c r="AD7" s="113"/>
      <c r="AE7" s="113"/>
      <c r="AF7" s="112" t="n">
        <f aca="false">-SUM(N7:AE7)</f>
        <v>-1429.7475</v>
      </c>
      <c r="AG7" s="115" t="n">
        <f aca="false">SUM(H7:K7)+AF7+O7</f>
        <v>0.00250000000005457</v>
      </c>
    </row>
    <row r="8" s="116" customFormat="true" ht="23.25" hidden="false" customHeight="true" outlineLevel="0" collapsed="false">
      <c r="A8" s="18" t="n">
        <v>43727</v>
      </c>
      <c r="B8" s="108"/>
      <c r="C8" s="20" t="s">
        <v>45</v>
      </c>
      <c r="D8" s="20" t="s">
        <v>848</v>
      </c>
      <c r="E8" s="20" t="s">
        <v>47</v>
      </c>
      <c r="F8" s="109" t="n">
        <v>24850</v>
      </c>
      <c r="G8" s="109" t="s">
        <v>859</v>
      </c>
      <c r="H8" s="23"/>
      <c r="I8" s="23"/>
      <c r="J8" s="23"/>
      <c r="K8" s="23" t="n">
        <v>748.75</v>
      </c>
      <c r="L8" s="111"/>
      <c r="M8" s="112" t="n">
        <f aca="false">SUM(H8:J8,K8/1.12)</f>
        <v>668.526785714286</v>
      </c>
      <c r="N8" s="112" t="n">
        <f aca="false">K8/1.12*0.12</f>
        <v>80.2232142857143</v>
      </c>
      <c r="O8" s="112" t="n">
        <f aca="false">-SUM(I8:J8,K8/1.12)*L8</f>
        <v>-0</v>
      </c>
      <c r="P8" s="112"/>
      <c r="Q8" s="113"/>
      <c r="R8" s="113"/>
      <c r="S8" s="114"/>
      <c r="T8" s="114"/>
      <c r="U8" s="114"/>
      <c r="V8" s="114"/>
      <c r="W8" s="114"/>
      <c r="X8" s="113" t="n">
        <v>668.53</v>
      </c>
      <c r="Y8" s="113"/>
      <c r="Z8" s="113"/>
      <c r="AA8" s="113"/>
      <c r="AB8" s="114"/>
      <c r="AC8" s="114"/>
      <c r="AD8" s="113"/>
      <c r="AE8" s="113"/>
      <c r="AF8" s="112" t="n">
        <f aca="false">-SUM(N8:AE8)</f>
        <v>-748.753214285714</v>
      </c>
      <c r="AG8" s="115" t="n">
        <f aca="false">SUM(H8:K8)+AF8+O8</f>
        <v>-0.00321428571419347</v>
      </c>
    </row>
    <row r="9" s="116" customFormat="true" ht="23.25" hidden="false" customHeight="true" outlineLevel="0" collapsed="false">
      <c r="A9" s="18" t="n">
        <v>43724</v>
      </c>
      <c r="B9" s="108"/>
      <c r="C9" s="20" t="s">
        <v>45</v>
      </c>
      <c r="D9" s="20" t="s">
        <v>848</v>
      </c>
      <c r="E9" s="20" t="s">
        <v>47</v>
      </c>
      <c r="F9" s="109" t="n">
        <v>24851</v>
      </c>
      <c r="G9" s="109" t="s">
        <v>320</v>
      </c>
      <c r="H9" s="23"/>
      <c r="I9" s="23"/>
      <c r="J9" s="23"/>
      <c r="K9" s="23" t="n">
        <v>40</v>
      </c>
      <c r="L9" s="111"/>
      <c r="M9" s="112" t="n">
        <f aca="false">SUM(H9:J9,K9/1.12)</f>
        <v>35.7142857142857</v>
      </c>
      <c r="N9" s="112" t="n">
        <f aca="false">K9/1.12*0.12</f>
        <v>4.28571428571429</v>
      </c>
      <c r="O9" s="112" t="n">
        <f aca="false">-SUM(I9:J9,K9/1.12)*L9</f>
        <v>-0</v>
      </c>
      <c r="P9" s="112"/>
      <c r="Q9" s="113"/>
      <c r="R9" s="113"/>
      <c r="S9" s="114"/>
      <c r="T9" s="114"/>
      <c r="U9" s="114"/>
      <c r="V9" s="114"/>
      <c r="W9" s="114"/>
      <c r="X9" s="113" t="n">
        <v>35.71</v>
      </c>
      <c r="Y9" s="113"/>
      <c r="Z9" s="113"/>
      <c r="AA9" s="113"/>
      <c r="AB9" s="114"/>
      <c r="AC9" s="114"/>
      <c r="AD9" s="113"/>
      <c r="AE9" s="113"/>
      <c r="AF9" s="112" t="n">
        <f aca="false">-SUM(N9:AE9)</f>
        <v>-39.9957142857143</v>
      </c>
      <c r="AG9" s="115" t="n">
        <f aca="false">SUM(H9:K9)+AF9+O9</f>
        <v>0.00428571428571445</v>
      </c>
    </row>
    <row r="10" s="116" customFormat="true" ht="23.25" hidden="false" customHeight="true" outlineLevel="0" collapsed="false">
      <c r="A10" s="18" t="n">
        <v>43729</v>
      </c>
      <c r="B10" s="108"/>
      <c r="C10" s="20" t="s">
        <v>860</v>
      </c>
      <c r="D10" s="20"/>
      <c r="E10" s="20"/>
      <c r="F10" s="109"/>
      <c r="G10" s="109" t="s">
        <v>808</v>
      </c>
      <c r="H10" s="23" t="n">
        <v>240</v>
      </c>
      <c r="I10" s="23"/>
      <c r="J10" s="23"/>
      <c r="K10" s="23"/>
      <c r="L10" s="111"/>
      <c r="M10" s="112" t="n">
        <f aca="false">SUM(H10:J10,K10/1.12)</f>
        <v>240</v>
      </c>
      <c r="N10" s="112" t="n">
        <f aca="false">K10/1.12*0.12</f>
        <v>0</v>
      </c>
      <c r="O10" s="112" t="n">
        <f aca="false">-SUM(I10:J10,K10/1.12)*L10</f>
        <v>-0</v>
      </c>
      <c r="P10" s="112"/>
      <c r="Q10" s="113"/>
      <c r="R10" s="113"/>
      <c r="S10" s="114"/>
      <c r="T10" s="114"/>
      <c r="U10" s="114"/>
      <c r="V10" s="114"/>
      <c r="W10" s="114"/>
      <c r="X10" s="113"/>
      <c r="Y10" s="113"/>
      <c r="Z10" s="113"/>
      <c r="AA10" s="113"/>
      <c r="AB10" s="114"/>
      <c r="AC10" s="114"/>
      <c r="AD10" s="113"/>
      <c r="AE10" s="113" t="n">
        <v>240</v>
      </c>
      <c r="AF10" s="112" t="n">
        <f aca="false">-SUM(N10:AE10)</f>
        <v>-240</v>
      </c>
      <c r="AG10" s="115" t="n">
        <f aca="false">SUM(H10:K10)+AF10+O10</f>
        <v>0</v>
      </c>
    </row>
    <row r="11" s="116" customFormat="true" ht="23.25" hidden="false" customHeight="true" outlineLevel="0" collapsed="false">
      <c r="A11" s="18"/>
      <c r="B11" s="108"/>
      <c r="C11" s="20"/>
      <c r="D11" s="20"/>
      <c r="E11" s="20"/>
      <c r="F11" s="109"/>
      <c r="G11" s="109"/>
      <c r="H11" s="23"/>
      <c r="I11" s="23"/>
      <c r="J11" s="23"/>
      <c r="K11" s="23"/>
      <c r="L11" s="111"/>
      <c r="M11" s="112" t="n">
        <f aca="false">SUM(H11:J11,K11/1.12)</f>
        <v>0</v>
      </c>
      <c r="N11" s="112" t="n">
        <f aca="false">K11/1.12*0.12</f>
        <v>0</v>
      </c>
      <c r="O11" s="112" t="n">
        <f aca="false">-SUM(I11:J11,K11/1.12)*L11</f>
        <v>-0</v>
      </c>
      <c r="P11" s="112"/>
      <c r="Q11" s="113"/>
      <c r="R11" s="113"/>
      <c r="S11" s="114"/>
      <c r="T11" s="114"/>
      <c r="U11" s="114"/>
      <c r="V11" s="114"/>
      <c r="W11" s="114"/>
      <c r="X11" s="113"/>
      <c r="Y11" s="113"/>
      <c r="Z11" s="113"/>
      <c r="AA11" s="113"/>
      <c r="AB11" s="114"/>
      <c r="AC11" s="114"/>
      <c r="AD11" s="113"/>
      <c r="AE11" s="113"/>
      <c r="AF11" s="112" t="n">
        <f aca="false">-SUM(N11:AE11)</f>
        <v>-0</v>
      </c>
      <c r="AG11" s="115" t="n">
        <f aca="false">SUM(H11:K11)+AF11+O11</f>
        <v>0</v>
      </c>
    </row>
    <row r="12" s="116" customFormat="true" ht="19.5" hidden="false" customHeight="true" outlineLevel="0" collapsed="false">
      <c r="A12" s="18"/>
      <c r="B12" s="108"/>
      <c r="C12" s="45"/>
      <c r="D12" s="45"/>
      <c r="E12" s="45"/>
      <c r="F12" s="109"/>
      <c r="G12" s="110"/>
      <c r="H12" s="23"/>
      <c r="I12" s="23"/>
      <c r="J12" s="23"/>
      <c r="K12" s="23"/>
      <c r="L12" s="111"/>
      <c r="M12" s="112" t="n">
        <f aca="false">SUM(H12:J12,K12/1.12)</f>
        <v>0</v>
      </c>
      <c r="N12" s="112" t="n">
        <f aca="false">K12/1.12*0.12</f>
        <v>0</v>
      </c>
      <c r="O12" s="113" t="n">
        <f aca="false">-SUM(I12:J12,K12/1.12)*L12</f>
        <v>-0</v>
      </c>
      <c r="P12" s="113"/>
      <c r="Q12" s="113"/>
      <c r="R12" s="113"/>
      <c r="S12" s="113"/>
      <c r="T12" s="114"/>
      <c r="U12" s="114"/>
      <c r="V12" s="114"/>
      <c r="W12" s="114"/>
      <c r="X12" s="114"/>
      <c r="Y12" s="119"/>
      <c r="Z12" s="113"/>
      <c r="AA12" s="113"/>
      <c r="AB12" s="113"/>
      <c r="AC12" s="114"/>
      <c r="AD12" s="114"/>
      <c r="AE12" s="120"/>
      <c r="AF12" s="112" t="n">
        <f aca="false">-SUM(N12:AE12)</f>
        <v>-0</v>
      </c>
      <c r="AG12" s="115" t="n">
        <f aca="false">SUM(H12:K12)+AF12+O12</f>
        <v>0</v>
      </c>
    </row>
    <row r="13" s="126" customFormat="true" ht="12" hidden="false" customHeight="true" outlineLevel="0" collapsed="false">
      <c r="A13" s="121"/>
      <c r="B13" s="122"/>
      <c r="C13" s="123"/>
      <c r="D13" s="124"/>
      <c r="E13" s="124"/>
      <c r="F13" s="125"/>
      <c r="G13" s="123"/>
      <c r="H13" s="54" t="n">
        <f aca="false">SUM(H5:H12)</f>
        <v>1790</v>
      </c>
      <c r="I13" s="54" t="n">
        <f aca="false">SUM(I5:I12)</f>
        <v>0</v>
      </c>
      <c r="J13" s="54" t="n">
        <f aca="false">SUM(J5:J12)</f>
        <v>0</v>
      </c>
      <c r="K13" s="54" t="n">
        <f aca="false">SUM(K5:K12)</f>
        <v>2218.5</v>
      </c>
      <c r="L13" s="54" t="n">
        <f aca="false">SUM(L5:L12)</f>
        <v>0</v>
      </c>
      <c r="M13" s="54" t="n">
        <f aca="false">SUM(M5:M12)</f>
        <v>3770.80357142857</v>
      </c>
      <c r="N13" s="54" t="n">
        <f aca="false">SUM(N5:N12)</f>
        <v>237.696428571429</v>
      </c>
      <c r="O13" s="54" t="n">
        <f aca="false">SUM(O5:O12)</f>
        <v>0</v>
      </c>
      <c r="P13" s="54" t="n">
        <f aca="false">SUM(P5:P12)</f>
        <v>0</v>
      </c>
      <c r="Q13" s="54" t="n">
        <f aca="false">SUM(Q5:Q12)</f>
        <v>0</v>
      </c>
      <c r="R13" s="54" t="n">
        <f aca="false">SUM(R5:R12)</f>
        <v>0</v>
      </c>
      <c r="S13" s="54" t="n">
        <f aca="false">SUM(S5:S12)</f>
        <v>0</v>
      </c>
      <c r="T13" s="54" t="n">
        <f aca="false">SUM(T5:T12)</f>
        <v>0</v>
      </c>
      <c r="U13" s="54" t="n">
        <f aca="false">SUM(U5:U12)</f>
        <v>0</v>
      </c>
      <c r="V13" s="54" t="n">
        <f aca="false">SUM(V5:V12)</f>
        <v>0</v>
      </c>
      <c r="W13" s="54" t="n">
        <f aca="false">SUM(W5:W12)</f>
        <v>0</v>
      </c>
      <c r="X13" s="54" t="n">
        <f aca="false">SUM(X5:X12)</f>
        <v>1980.8</v>
      </c>
      <c r="Y13" s="54" t="n">
        <f aca="false">SUM(Y5:Y12)</f>
        <v>0</v>
      </c>
      <c r="Z13" s="54" t="n">
        <f aca="false">SUM(Z5:Z12)</f>
        <v>0</v>
      </c>
      <c r="AA13" s="54" t="n">
        <f aca="false">SUM(AA5:AA12)</f>
        <v>1550</v>
      </c>
      <c r="AB13" s="54" t="n">
        <f aca="false">SUM(AB5:AB12)</f>
        <v>0</v>
      </c>
      <c r="AC13" s="54" t="n">
        <f aca="false">SUM(AC5:AC12)</f>
        <v>0</v>
      </c>
      <c r="AD13" s="54" t="n">
        <f aca="false">SUM(AD5:AD12)</f>
        <v>0</v>
      </c>
      <c r="AE13" s="54" t="n">
        <f aca="false">SUM(AE5:AE12)</f>
        <v>240</v>
      </c>
      <c r="AF13" s="54" t="n">
        <f aca="false">SUM(AF5:AF12)</f>
        <v>-4008.49642857143</v>
      </c>
      <c r="AG13" s="54" t="n">
        <f aca="false">SUM(AG5:AG12)</f>
        <v>0.00357142857157555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0" width="10.26"/>
    <col collapsed="false" customWidth="true" hidden="true" outlineLevel="0" max="2" min="2" style="91" width="9.17"/>
    <col collapsed="false" customWidth="true" hidden="false" outlineLevel="0" max="3" min="3" style="92" width="30.24"/>
    <col collapsed="false" customWidth="true" hidden="false" outlineLevel="0" max="4" min="4" style="93" width="17.64"/>
    <col collapsed="false" customWidth="true" hidden="false" outlineLevel="0" max="5" min="5" style="93" width="35.29"/>
    <col collapsed="false" customWidth="true" hidden="false" outlineLevel="0" max="6" min="6" style="91" width="9.89"/>
    <col collapsed="false" customWidth="true" hidden="false" outlineLevel="0" max="7" min="7" style="92" width="38.7"/>
    <col collapsed="false" customWidth="true" hidden="false" outlineLevel="0" max="8" min="8" style="94" width="9.89"/>
    <col collapsed="false" customWidth="true" hidden="false" outlineLevel="0" max="9" min="9" style="94" width="10.62"/>
    <col collapsed="false" customWidth="true" hidden="false" outlineLevel="0" max="10" min="10" style="94" width="12.22"/>
    <col collapsed="false" customWidth="true" hidden="false" outlineLevel="0" max="11" min="11" style="94" width="12.6"/>
    <col collapsed="false" customWidth="true" hidden="false" outlineLevel="0" max="12" min="12" style="95" width="6.48"/>
    <col collapsed="false" customWidth="true" hidden="false" outlineLevel="0" max="13" min="13" style="94" width="11.69"/>
    <col collapsed="false" customWidth="true" hidden="false" outlineLevel="0" max="14" min="14" style="94" width="10.26"/>
    <col collapsed="false" customWidth="true" hidden="false" outlineLevel="0" max="15" min="15" style="94" width="8.28"/>
    <col collapsed="false" customWidth="true" hidden="false" outlineLevel="0" max="16" min="16" style="94" width="10.26"/>
    <col collapsed="false" customWidth="true" hidden="false" outlineLevel="0" max="17" min="17" style="94" width="12.6"/>
    <col collapsed="false" customWidth="false" hidden="false" outlineLevel="0" max="18" min="18" style="94" width="11.52"/>
    <col collapsed="false" customWidth="true" hidden="false" outlineLevel="0" max="19" min="19" style="94" width="10.26"/>
    <col collapsed="false" customWidth="false" hidden="false" outlineLevel="0" max="21" min="20" style="94" width="11.52"/>
    <col collapsed="false" customWidth="true" hidden="false" outlineLevel="0" max="22" min="22" style="94" width="13.32"/>
    <col collapsed="false" customWidth="true" hidden="false" outlineLevel="0" max="23" min="23" style="94" width="10.26"/>
    <col collapsed="false" customWidth="true" hidden="false" outlineLevel="0" max="24" min="24" style="94" width="12.41"/>
    <col collapsed="false" customWidth="true" hidden="false" outlineLevel="0" max="25" min="25" style="94" width="11.69"/>
    <col collapsed="false" customWidth="true" hidden="false" outlineLevel="0" max="26" min="26" style="94" width="10.43"/>
    <col collapsed="false" customWidth="true" hidden="false" outlineLevel="0" max="27" min="27" style="94" width="10.8"/>
    <col collapsed="false" customWidth="true" hidden="false" outlineLevel="0" max="28" min="28" style="94" width="11.34"/>
    <col collapsed="false" customWidth="true" hidden="false" outlineLevel="0" max="30" min="29" style="94" width="10.08"/>
    <col collapsed="false" customWidth="true" hidden="false" outlineLevel="0" max="31" min="31" style="94" width="12.78"/>
    <col collapsed="false" customWidth="true" hidden="false" outlineLevel="0" max="32" min="32" style="94" width="13.32"/>
    <col collapsed="false" customWidth="true" hidden="false" outlineLevel="0" max="33" min="33" style="92" width="7.02"/>
    <col collapsed="false" customWidth="false" hidden="false" outlineLevel="0" max="1025" min="34" style="92" width="11.52"/>
  </cols>
  <sheetData>
    <row r="1" customFormat="false" ht="12" hidden="false" customHeight="true" outlineLevel="0" collapsed="false">
      <c r="A1" s="96" t="s">
        <v>0</v>
      </c>
      <c r="C1" s="97"/>
    </row>
    <row r="2" customFormat="false" ht="12" hidden="false" customHeight="true" outlineLevel="0" collapsed="false">
      <c r="A2" s="96" t="s">
        <v>1</v>
      </c>
    </row>
    <row r="3" customFormat="false" ht="12" hidden="false" customHeight="true" outlineLevel="0" collapsed="false">
      <c r="A3" s="96" t="s">
        <v>813</v>
      </c>
      <c r="B3" s="97"/>
      <c r="C3" s="98"/>
      <c r="N3" s="99" t="n">
        <v>1301</v>
      </c>
      <c r="O3" s="99" t="n">
        <v>2402</v>
      </c>
      <c r="P3" s="99" t="n">
        <v>5001</v>
      </c>
      <c r="Q3" s="99" t="n">
        <v>5002</v>
      </c>
      <c r="R3" s="99" t="n">
        <v>6220</v>
      </c>
      <c r="S3" s="99" t="n">
        <v>6219</v>
      </c>
      <c r="T3" s="99" t="n">
        <v>6212</v>
      </c>
      <c r="U3" s="99"/>
      <c r="V3" s="99"/>
      <c r="W3" s="99"/>
      <c r="X3" s="99"/>
      <c r="Y3" s="99" t="s">
        <v>3</v>
      </c>
      <c r="Z3" s="99"/>
      <c r="AA3" s="99" t="n">
        <v>6230</v>
      </c>
      <c r="AB3" s="99" t="s">
        <v>4</v>
      </c>
      <c r="AC3" s="99" t="n">
        <v>6202</v>
      </c>
      <c r="AD3" s="99"/>
      <c r="AE3" s="99" t="n">
        <v>6109</v>
      </c>
      <c r="AF3" s="99" t="n">
        <v>1002</v>
      </c>
    </row>
    <row r="4" s="107" customFormat="true" ht="44.25" hidden="false" customHeight="true" outlineLevel="0" collapsed="false">
      <c r="A4" s="100" t="s">
        <v>5</v>
      </c>
      <c r="B4" s="101" t="s">
        <v>6</v>
      </c>
      <c r="C4" s="101" t="s">
        <v>7</v>
      </c>
      <c r="D4" s="101" t="s">
        <v>8</v>
      </c>
      <c r="E4" s="101" t="s">
        <v>9</v>
      </c>
      <c r="F4" s="101" t="s">
        <v>10</v>
      </c>
      <c r="G4" s="101" t="s">
        <v>11</v>
      </c>
      <c r="H4" s="101" t="s">
        <v>12</v>
      </c>
      <c r="I4" s="101" t="s">
        <v>13</v>
      </c>
      <c r="J4" s="101" t="s">
        <v>14</v>
      </c>
      <c r="K4" s="101" t="s">
        <v>15</v>
      </c>
      <c r="L4" s="102" t="s">
        <v>16</v>
      </c>
      <c r="M4" s="101" t="s">
        <v>17</v>
      </c>
      <c r="N4" s="103" t="s">
        <v>18</v>
      </c>
      <c r="O4" s="103" t="s">
        <v>19</v>
      </c>
      <c r="P4" s="103" t="s">
        <v>20</v>
      </c>
      <c r="Q4" s="103" t="s">
        <v>21</v>
      </c>
      <c r="R4" s="103" t="s">
        <v>22</v>
      </c>
      <c r="S4" s="103" t="s">
        <v>23</v>
      </c>
      <c r="T4" s="103" t="s">
        <v>24</v>
      </c>
      <c r="U4" s="103" t="s">
        <v>25</v>
      </c>
      <c r="V4" s="103" t="s">
        <v>26</v>
      </c>
      <c r="W4" s="103" t="s">
        <v>27</v>
      </c>
      <c r="X4" s="103" t="s">
        <v>28</v>
      </c>
      <c r="Y4" s="103" t="s">
        <v>29</v>
      </c>
      <c r="Z4" s="103" t="s">
        <v>30</v>
      </c>
      <c r="AA4" s="103" t="s">
        <v>31</v>
      </c>
      <c r="AB4" s="103" t="s">
        <v>32</v>
      </c>
      <c r="AC4" s="104" t="s">
        <v>33</v>
      </c>
      <c r="AD4" s="103" t="s">
        <v>34</v>
      </c>
      <c r="AE4" s="105" t="s">
        <v>35</v>
      </c>
      <c r="AF4" s="106" t="s">
        <v>36</v>
      </c>
    </row>
    <row r="5" s="116" customFormat="true" ht="23.25" hidden="false" customHeight="true" outlineLevel="0" collapsed="false">
      <c r="A5" s="18" t="n">
        <v>43729</v>
      </c>
      <c r="B5" s="108"/>
      <c r="C5" s="20" t="s">
        <v>157</v>
      </c>
      <c r="D5" s="20"/>
      <c r="E5" s="20"/>
      <c r="F5" s="109"/>
      <c r="G5" s="109" t="s">
        <v>808</v>
      </c>
      <c r="H5" s="23" t="n">
        <v>60</v>
      </c>
      <c r="I5" s="23"/>
      <c r="J5" s="23"/>
      <c r="K5" s="23"/>
      <c r="L5" s="111"/>
      <c r="M5" s="112" t="n">
        <f aca="false">SUM(H5:J5,K5/1.12)</f>
        <v>60</v>
      </c>
      <c r="N5" s="112" t="n">
        <f aca="false">K5/1.12*0.12</f>
        <v>0</v>
      </c>
      <c r="O5" s="112" t="n">
        <f aca="false">-SUM(I5:J5,K5/1.12)*L5</f>
        <v>-0</v>
      </c>
      <c r="P5" s="112"/>
      <c r="Q5" s="113"/>
      <c r="R5" s="113"/>
      <c r="S5" s="114"/>
      <c r="T5" s="114"/>
      <c r="U5" s="114"/>
      <c r="V5" s="114"/>
      <c r="W5" s="114"/>
      <c r="X5" s="113"/>
      <c r="Y5" s="113"/>
      <c r="Z5" s="113"/>
      <c r="AA5" s="113"/>
      <c r="AB5" s="114"/>
      <c r="AC5" s="114"/>
      <c r="AD5" s="113"/>
      <c r="AE5" s="113" t="n">
        <v>60</v>
      </c>
      <c r="AF5" s="112" t="n">
        <f aca="false">-SUM(N5:AE5)</f>
        <v>-60</v>
      </c>
      <c r="AG5" s="115" t="n">
        <f aca="false">SUM(H5:K5)+AF5+O5</f>
        <v>0</v>
      </c>
    </row>
    <row r="6" s="116" customFormat="true" ht="23.25" hidden="false" customHeight="true" outlineLevel="0" collapsed="false">
      <c r="A6" s="18" t="n">
        <v>43727</v>
      </c>
      <c r="B6" s="108"/>
      <c r="C6" s="20" t="s">
        <v>157</v>
      </c>
      <c r="D6" s="20"/>
      <c r="E6" s="20"/>
      <c r="F6" s="109"/>
      <c r="G6" s="109" t="s">
        <v>861</v>
      </c>
      <c r="H6" s="23" t="n">
        <v>100</v>
      </c>
      <c r="I6" s="23"/>
      <c r="J6" s="23"/>
      <c r="K6" s="23"/>
      <c r="L6" s="111"/>
      <c r="M6" s="112" t="n">
        <f aca="false">SUM(H6:J6,K6/1.12)</f>
        <v>100</v>
      </c>
      <c r="N6" s="112" t="n">
        <f aca="false">K6/1.12*0.12</f>
        <v>0</v>
      </c>
      <c r="O6" s="112" t="n">
        <f aca="false">-SUM(I6:J6,K6/1.12)*L6</f>
        <v>-0</v>
      </c>
      <c r="P6" s="112"/>
      <c r="Q6" s="113"/>
      <c r="R6" s="113"/>
      <c r="S6" s="114"/>
      <c r="T6" s="114"/>
      <c r="U6" s="114"/>
      <c r="V6" s="114"/>
      <c r="W6" s="114"/>
      <c r="X6" s="113"/>
      <c r="Y6" s="113"/>
      <c r="Z6" s="113"/>
      <c r="AA6" s="113" t="n">
        <v>100</v>
      </c>
      <c r="AB6" s="114"/>
      <c r="AC6" s="114"/>
      <c r="AD6" s="113"/>
      <c r="AE6" s="113"/>
      <c r="AF6" s="112" t="n">
        <f aca="false">-SUM(N6:AE6)</f>
        <v>-100</v>
      </c>
      <c r="AG6" s="115" t="n">
        <f aca="false">SUM(H6:K6)+AF6+O6</f>
        <v>0</v>
      </c>
    </row>
    <row r="7" s="116" customFormat="true" ht="23.25" hidden="false" customHeight="true" outlineLevel="0" collapsed="false">
      <c r="A7" s="18" t="n">
        <v>43726</v>
      </c>
      <c r="B7" s="108"/>
      <c r="C7" s="20" t="s">
        <v>157</v>
      </c>
      <c r="D7" s="20"/>
      <c r="E7" s="20"/>
      <c r="F7" s="109"/>
      <c r="G7" s="109" t="s">
        <v>862</v>
      </c>
      <c r="H7" s="23" t="n">
        <v>111</v>
      </c>
      <c r="I7" s="23"/>
      <c r="J7" s="23"/>
      <c r="K7" s="23"/>
      <c r="L7" s="111"/>
      <c r="M7" s="112" t="n">
        <f aca="false">SUM(H7:J7,K7/1.12)</f>
        <v>111</v>
      </c>
      <c r="N7" s="112" t="n">
        <f aca="false">K7/1.12*0.12</f>
        <v>0</v>
      </c>
      <c r="O7" s="112" t="n">
        <f aca="false">-SUM(I7:J7,K7/1.12)*L7</f>
        <v>-0</v>
      </c>
      <c r="P7" s="112"/>
      <c r="Q7" s="113"/>
      <c r="R7" s="113"/>
      <c r="S7" s="114"/>
      <c r="T7" s="114"/>
      <c r="U7" s="114"/>
      <c r="V7" s="114"/>
      <c r="W7" s="114"/>
      <c r="X7" s="113"/>
      <c r="Y7" s="113"/>
      <c r="Z7" s="113"/>
      <c r="AA7" s="113" t="n">
        <v>111</v>
      </c>
      <c r="AB7" s="114"/>
      <c r="AC7" s="114"/>
      <c r="AD7" s="113"/>
      <c r="AE7" s="113"/>
      <c r="AF7" s="112" t="n">
        <f aca="false">-SUM(N7:AE7)</f>
        <v>-111</v>
      </c>
      <c r="AG7" s="115" t="n">
        <f aca="false">SUM(H7:K7)+AF7+O7</f>
        <v>0</v>
      </c>
    </row>
    <row r="8" s="116" customFormat="true" ht="23.25" hidden="false" customHeight="true" outlineLevel="0" collapsed="false">
      <c r="A8" s="18" t="n">
        <v>43726</v>
      </c>
      <c r="B8" s="108"/>
      <c r="C8" s="20" t="s">
        <v>157</v>
      </c>
      <c r="D8" s="20"/>
      <c r="E8" s="20"/>
      <c r="F8" s="109"/>
      <c r="G8" s="109" t="s">
        <v>808</v>
      </c>
      <c r="H8" s="23" t="n">
        <v>100</v>
      </c>
      <c r="I8" s="23"/>
      <c r="J8" s="23"/>
      <c r="K8" s="23"/>
      <c r="L8" s="111"/>
      <c r="M8" s="112" t="n">
        <f aca="false">SUM(H8:J8,K8/1.12)</f>
        <v>100</v>
      </c>
      <c r="N8" s="112" t="n">
        <f aca="false">K8/1.12*0.12</f>
        <v>0</v>
      </c>
      <c r="O8" s="112" t="n">
        <f aca="false">-SUM(I8:J8,K8/1.12)*L8</f>
        <v>-0</v>
      </c>
      <c r="P8" s="112"/>
      <c r="Q8" s="113"/>
      <c r="R8" s="113"/>
      <c r="S8" s="114"/>
      <c r="T8" s="114"/>
      <c r="U8" s="114"/>
      <c r="V8" s="114"/>
      <c r="W8" s="114"/>
      <c r="X8" s="113"/>
      <c r="Y8" s="113"/>
      <c r="Z8" s="113"/>
      <c r="AA8" s="113"/>
      <c r="AB8" s="114"/>
      <c r="AC8" s="114"/>
      <c r="AD8" s="113"/>
      <c r="AE8" s="113" t="n">
        <v>100</v>
      </c>
      <c r="AF8" s="112" t="n">
        <f aca="false">-SUM(N8:AE8)</f>
        <v>-100</v>
      </c>
      <c r="AG8" s="115" t="n">
        <f aca="false">SUM(H8:K8)+AF8+O8</f>
        <v>0</v>
      </c>
    </row>
    <row r="9" s="116" customFormat="true" ht="23.25" hidden="false" customHeight="true" outlineLevel="0" collapsed="false">
      <c r="A9" s="18" t="n">
        <v>43725</v>
      </c>
      <c r="B9" s="108"/>
      <c r="C9" s="20" t="s">
        <v>157</v>
      </c>
      <c r="D9" s="20"/>
      <c r="E9" s="20"/>
      <c r="F9" s="109"/>
      <c r="G9" s="109" t="s">
        <v>808</v>
      </c>
      <c r="H9" s="23" t="n">
        <v>60</v>
      </c>
      <c r="I9" s="23"/>
      <c r="J9" s="23"/>
      <c r="K9" s="23"/>
      <c r="L9" s="111"/>
      <c r="M9" s="112" t="n">
        <f aca="false">SUM(H9:J9,K9/1.12)</f>
        <v>60</v>
      </c>
      <c r="N9" s="112" t="n">
        <f aca="false">K9/1.12*0.12</f>
        <v>0</v>
      </c>
      <c r="O9" s="112" t="n">
        <f aca="false">-SUM(I9:J9,K9/1.12)*L9</f>
        <v>-0</v>
      </c>
      <c r="P9" s="112"/>
      <c r="Q9" s="113"/>
      <c r="R9" s="113"/>
      <c r="S9" s="114"/>
      <c r="T9" s="114"/>
      <c r="U9" s="114"/>
      <c r="V9" s="114"/>
      <c r="W9" s="114"/>
      <c r="X9" s="113"/>
      <c r="Y9" s="113"/>
      <c r="Z9" s="113"/>
      <c r="AA9" s="113"/>
      <c r="AB9" s="114"/>
      <c r="AC9" s="114"/>
      <c r="AD9" s="113"/>
      <c r="AE9" s="113" t="n">
        <v>60</v>
      </c>
      <c r="AF9" s="112" t="n">
        <f aca="false">-SUM(N9:AE9)</f>
        <v>-60</v>
      </c>
      <c r="AG9" s="115" t="n">
        <f aca="false">SUM(H9:K9)+AF9+O9</f>
        <v>0</v>
      </c>
    </row>
    <row r="10" s="116" customFormat="true" ht="23.25" hidden="false" customHeight="true" outlineLevel="0" collapsed="false">
      <c r="A10" s="18" t="n">
        <v>43722</v>
      </c>
      <c r="B10" s="108"/>
      <c r="C10" s="20" t="s">
        <v>157</v>
      </c>
      <c r="D10" s="20"/>
      <c r="E10" s="20"/>
      <c r="F10" s="109"/>
      <c r="G10" s="109" t="s">
        <v>808</v>
      </c>
      <c r="H10" s="23" t="n">
        <v>60</v>
      </c>
      <c r="I10" s="23"/>
      <c r="J10" s="23"/>
      <c r="K10" s="23"/>
      <c r="L10" s="111"/>
      <c r="M10" s="112" t="n">
        <f aca="false">SUM(H10:J10,K10/1.12)</f>
        <v>60</v>
      </c>
      <c r="N10" s="112" t="n">
        <f aca="false">K10/1.12*0.12</f>
        <v>0</v>
      </c>
      <c r="O10" s="112" t="n">
        <f aca="false">-SUM(I10:J10,K10/1.12)*L10</f>
        <v>-0</v>
      </c>
      <c r="P10" s="112"/>
      <c r="Q10" s="113"/>
      <c r="R10" s="113"/>
      <c r="S10" s="114"/>
      <c r="T10" s="114"/>
      <c r="U10" s="114"/>
      <c r="V10" s="114"/>
      <c r="W10" s="114"/>
      <c r="X10" s="113"/>
      <c r="Y10" s="113"/>
      <c r="Z10" s="113"/>
      <c r="AA10" s="113"/>
      <c r="AB10" s="114"/>
      <c r="AC10" s="114"/>
      <c r="AD10" s="113"/>
      <c r="AE10" s="113" t="n">
        <v>60</v>
      </c>
      <c r="AF10" s="112" t="n">
        <f aca="false">-SUM(N10:AE10)</f>
        <v>-60</v>
      </c>
      <c r="AG10" s="115" t="n">
        <f aca="false">SUM(H10:K10)+AF10+O10</f>
        <v>0</v>
      </c>
    </row>
    <row r="11" s="116" customFormat="true" ht="23.25" hidden="false" customHeight="true" outlineLevel="0" collapsed="false">
      <c r="A11" s="18" t="n">
        <v>43721</v>
      </c>
      <c r="B11" s="108"/>
      <c r="C11" s="20" t="s">
        <v>157</v>
      </c>
      <c r="D11" s="20"/>
      <c r="E11" s="20"/>
      <c r="F11" s="109"/>
      <c r="G11" s="109" t="s">
        <v>808</v>
      </c>
      <c r="H11" s="23" t="n">
        <v>60</v>
      </c>
      <c r="I11" s="23"/>
      <c r="J11" s="23"/>
      <c r="K11" s="23"/>
      <c r="L11" s="111"/>
      <c r="M11" s="112" t="n">
        <f aca="false">SUM(H11:J11,K11/1.12)</f>
        <v>60</v>
      </c>
      <c r="N11" s="112" t="n">
        <f aca="false">K11/1.12*0.12</f>
        <v>0</v>
      </c>
      <c r="O11" s="112" t="n">
        <f aca="false">-SUM(I11:J11,K11/1.12)*L11</f>
        <v>-0</v>
      </c>
      <c r="P11" s="112"/>
      <c r="Q11" s="113"/>
      <c r="R11" s="113"/>
      <c r="S11" s="114"/>
      <c r="T11" s="114"/>
      <c r="U11" s="114"/>
      <c r="V11" s="114"/>
      <c r="W11" s="114"/>
      <c r="X11" s="113"/>
      <c r="Y11" s="113"/>
      <c r="Z11" s="113"/>
      <c r="AA11" s="113"/>
      <c r="AB11" s="114"/>
      <c r="AC11" s="114"/>
      <c r="AD11" s="113"/>
      <c r="AE11" s="113" t="n">
        <v>60</v>
      </c>
      <c r="AF11" s="112" t="n">
        <f aca="false">-SUM(N11:AE11)</f>
        <v>-60</v>
      </c>
      <c r="AG11" s="115" t="n">
        <f aca="false">SUM(H11:K11)+AF11+O11</f>
        <v>0</v>
      </c>
    </row>
    <row r="12" s="116" customFormat="true" ht="23.25" hidden="false" customHeight="true" outlineLevel="0" collapsed="false">
      <c r="A12" s="18" t="n">
        <v>43720</v>
      </c>
      <c r="B12" s="108"/>
      <c r="C12" s="20" t="s">
        <v>157</v>
      </c>
      <c r="D12" s="20"/>
      <c r="E12" s="20"/>
      <c r="F12" s="109"/>
      <c r="G12" s="109" t="s">
        <v>863</v>
      </c>
      <c r="H12" s="23" t="n">
        <v>120</v>
      </c>
      <c r="I12" s="23"/>
      <c r="J12" s="23"/>
      <c r="K12" s="23"/>
      <c r="L12" s="111"/>
      <c r="M12" s="112" t="n">
        <f aca="false">SUM(H12:J12,K12/1.12)</f>
        <v>120</v>
      </c>
      <c r="N12" s="112" t="n">
        <f aca="false">K12/1.12*0.12</f>
        <v>0</v>
      </c>
      <c r="O12" s="112" t="n">
        <f aca="false">-SUM(I12:J12,K12/1.12)*L12</f>
        <v>-0</v>
      </c>
      <c r="P12" s="112"/>
      <c r="Q12" s="113"/>
      <c r="R12" s="113"/>
      <c r="S12" s="114"/>
      <c r="T12" s="114"/>
      <c r="U12" s="114"/>
      <c r="V12" s="114"/>
      <c r="W12" s="114"/>
      <c r="X12" s="113"/>
      <c r="Y12" s="113"/>
      <c r="Z12" s="113"/>
      <c r="AA12" s="113"/>
      <c r="AB12" s="114"/>
      <c r="AC12" s="114"/>
      <c r="AD12" s="113"/>
      <c r="AE12" s="113" t="n">
        <v>120</v>
      </c>
      <c r="AF12" s="112" t="n">
        <f aca="false">-SUM(N12:AE12)</f>
        <v>-120</v>
      </c>
      <c r="AG12" s="115" t="n">
        <f aca="false">SUM(H12:K12)+AF12+O12</f>
        <v>0</v>
      </c>
    </row>
    <row r="13" s="116" customFormat="true" ht="23.25" hidden="false" customHeight="true" outlineLevel="0" collapsed="false">
      <c r="A13" s="18" t="n">
        <v>43720</v>
      </c>
      <c r="B13" s="108"/>
      <c r="C13" s="20" t="s">
        <v>157</v>
      </c>
      <c r="D13" s="20"/>
      <c r="E13" s="20"/>
      <c r="F13" s="109"/>
      <c r="G13" s="109" t="s">
        <v>224</v>
      </c>
      <c r="H13" s="23" t="n">
        <v>107</v>
      </c>
      <c r="I13" s="23"/>
      <c r="J13" s="23"/>
      <c r="K13" s="23"/>
      <c r="L13" s="111"/>
      <c r="M13" s="112" t="n">
        <f aca="false">SUM(H13:J13,K13/1.12)</f>
        <v>107</v>
      </c>
      <c r="N13" s="112" t="n">
        <f aca="false">K13/1.12*0.12</f>
        <v>0</v>
      </c>
      <c r="O13" s="112" t="n">
        <f aca="false">-SUM(I13:J13,K13/1.12)*L13</f>
        <v>-0</v>
      </c>
      <c r="P13" s="112"/>
      <c r="Q13" s="113"/>
      <c r="R13" s="113"/>
      <c r="S13" s="114"/>
      <c r="T13" s="114"/>
      <c r="U13" s="114"/>
      <c r="V13" s="114"/>
      <c r="W13" s="114"/>
      <c r="X13" s="113"/>
      <c r="Y13" s="113"/>
      <c r="Z13" s="113"/>
      <c r="AA13" s="113" t="n">
        <v>107</v>
      </c>
      <c r="AB13" s="114"/>
      <c r="AC13" s="114"/>
      <c r="AD13" s="113"/>
      <c r="AE13" s="113"/>
      <c r="AF13" s="112" t="n">
        <f aca="false">-SUM(N13:AE13)</f>
        <v>-107</v>
      </c>
      <c r="AG13" s="115" t="n">
        <f aca="false">SUM(H13:K13)+AF13+O13</f>
        <v>0</v>
      </c>
    </row>
    <row r="14" s="116" customFormat="true" ht="23.25" hidden="false" customHeight="true" outlineLevel="0" collapsed="false">
      <c r="A14" s="18" t="n">
        <v>43707</v>
      </c>
      <c r="B14" s="108"/>
      <c r="C14" s="20" t="s">
        <v>157</v>
      </c>
      <c r="D14" s="20"/>
      <c r="E14" s="20"/>
      <c r="F14" s="109"/>
      <c r="G14" s="109" t="s">
        <v>808</v>
      </c>
      <c r="H14" s="23" t="n">
        <v>60</v>
      </c>
      <c r="I14" s="23"/>
      <c r="J14" s="23"/>
      <c r="K14" s="23"/>
      <c r="L14" s="111"/>
      <c r="M14" s="112" t="n">
        <f aca="false">SUM(H14:J14,K14/1.12)</f>
        <v>60</v>
      </c>
      <c r="N14" s="112" t="n">
        <f aca="false">K14/1.12*0.12</f>
        <v>0</v>
      </c>
      <c r="O14" s="112" t="n">
        <f aca="false">-SUM(I14:J14,K14/1.12)*L14</f>
        <v>-0</v>
      </c>
      <c r="P14" s="112"/>
      <c r="Q14" s="113"/>
      <c r="R14" s="113"/>
      <c r="S14" s="114"/>
      <c r="T14" s="114"/>
      <c r="U14" s="114"/>
      <c r="V14" s="114"/>
      <c r="W14" s="114"/>
      <c r="X14" s="113"/>
      <c r="Y14" s="113"/>
      <c r="Z14" s="113"/>
      <c r="AA14" s="113"/>
      <c r="AB14" s="114"/>
      <c r="AC14" s="114"/>
      <c r="AD14" s="113"/>
      <c r="AE14" s="113" t="n">
        <v>60</v>
      </c>
      <c r="AF14" s="112" t="n">
        <f aca="false">-SUM(N14:AE14)</f>
        <v>-60</v>
      </c>
      <c r="AG14" s="115" t="n">
        <f aca="false">SUM(H14:K14)+AF14+O14</f>
        <v>0</v>
      </c>
    </row>
    <row r="15" s="116" customFormat="true" ht="23.25" hidden="false" customHeight="true" outlineLevel="0" collapsed="false">
      <c r="A15" s="18"/>
      <c r="B15" s="108"/>
      <c r="C15" s="20"/>
      <c r="D15" s="20"/>
      <c r="E15" s="20"/>
      <c r="F15" s="109"/>
      <c r="G15" s="109"/>
      <c r="H15" s="23"/>
      <c r="I15" s="23"/>
      <c r="J15" s="23"/>
      <c r="K15" s="23"/>
      <c r="L15" s="111"/>
      <c r="M15" s="112" t="n">
        <f aca="false">SUM(H15:J15,K15/1.12)</f>
        <v>0</v>
      </c>
      <c r="N15" s="112" t="n">
        <f aca="false">K15/1.12*0.12</f>
        <v>0</v>
      </c>
      <c r="O15" s="112" t="n">
        <f aca="false">-SUM(I15:J15,K15/1.12)*L15</f>
        <v>-0</v>
      </c>
      <c r="P15" s="112"/>
      <c r="Q15" s="113"/>
      <c r="R15" s="113"/>
      <c r="S15" s="114"/>
      <c r="T15" s="114"/>
      <c r="U15" s="114"/>
      <c r="V15" s="114"/>
      <c r="W15" s="114"/>
      <c r="X15" s="113"/>
      <c r="Y15" s="113"/>
      <c r="Z15" s="113"/>
      <c r="AA15" s="113"/>
      <c r="AB15" s="114"/>
      <c r="AC15" s="114"/>
      <c r="AD15" s="113"/>
      <c r="AE15" s="113"/>
      <c r="AF15" s="112" t="n">
        <f aca="false">-SUM(N15:AE15)</f>
        <v>-0</v>
      </c>
      <c r="AG15" s="115" t="n">
        <f aca="false">SUM(H15:K15)+AF15+O15</f>
        <v>0</v>
      </c>
    </row>
    <row r="16" s="116" customFormat="true" ht="19.5" hidden="false" customHeight="true" outlineLevel="0" collapsed="false">
      <c r="A16" s="18"/>
      <c r="B16" s="108"/>
      <c r="C16" s="45"/>
      <c r="D16" s="45"/>
      <c r="E16" s="45"/>
      <c r="F16" s="109"/>
      <c r="G16" s="110"/>
      <c r="H16" s="23"/>
      <c r="I16" s="23"/>
      <c r="J16" s="23"/>
      <c r="K16" s="23"/>
      <c r="L16" s="111"/>
      <c r="M16" s="112" t="n">
        <f aca="false">SUM(H16:J16,K16/1.12)</f>
        <v>0</v>
      </c>
      <c r="N16" s="112" t="n">
        <f aca="false">K16/1.12*0.12</f>
        <v>0</v>
      </c>
      <c r="O16" s="113" t="n">
        <f aca="false">-SUM(I16:J16,K16/1.12)*L16</f>
        <v>-0</v>
      </c>
      <c r="P16" s="113"/>
      <c r="Q16" s="113"/>
      <c r="R16" s="113"/>
      <c r="S16" s="113"/>
      <c r="T16" s="114"/>
      <c r="U16" s="114"/>
      <c r="V16" s="114"/>
      <c r="W16" s="114"/>
      <c r="X16" s="114"/>
      <c r="Y16" s="119"/>
      <c r="Z16" s="113"/>
      <c r="AA16" s="113"/>
      <c r="AB16" s="113"/>
      <c r="AC16" s="114"/>
      <c r="AD16" s="114"/>
      <c r="AE16" s="120"/>
      <c r="AF16" s="112" t="n">
        <f aca="false">-SUM(N16:AE16)</f>
        <v>-0</v>
      </c>
      <c r="AG16" s="115" t="n">
        <f aca="false">SUM(H16:K16)+AF16+O16</f>
        <v>0</v>
      </c>
    </row>
    <row r="17" s="126" customFormat="true" ht="12" hidden="false" customHeight="true" outlineLevel="0" collapsed="false">
      <c r="A17" s="121"/>
      <c r="B17" s="122"/>
      <c r="C17" s="123"/>
      <c r="D17" s="124"/>
      <c r="E17" s="124"/>
      <c r="F17" s="125"/>
      <c r="G17" s="123"/>
      <c r="H17" s="54" t="n">
        <f aca="false">SUM(H5:H16)</f>
        <v>838</v>
      </c>
      <c r="I17" s="54" t="n">
        <f aca="false">SUM(I5:I16)</f>
        <v>0</v>
      </c>
      <c r="J17" s="54" t="n">
        <f aca="false">SUM(J5:J16)</f>
        <v>0</v>
      </c>
      <c r="K17" s="54" t="n">
        <f aca="false">SUM(K5:K16)</f>
        <v>0</v>
      </c>
      <c r="L17" s="54" t="n">
        <f aca="false">SUM(L5:L16)</f>
        <v>0</v>
      </c>
      <c r="M17" s="54" t="n">
        <f aca="false">SUM(M5:M16)</f>
        <v>838</v>
      </c>
      <c r="N17" s="54" t="n">
        <f aca="false">SUM(N5:N16)</f>
        <v>0</v>
      </c>
      <c r="O17" s="54" t="n">
        <f aca="false">SUM(O5:O16)</f>
        <v>0</v>
      </c>
      <c r="P17" s="54" t="n">
        <f aca="false">SUM(P5:P16)</f>
        <v>0</v>
      </c>
      <c r="Q17" s="54" t="n">
        <f aca="false">SUM(Q5:Q16)</f>
        <v>0</v>
      </c>
      <c r="R17" s="54" t="n">
        <f aca="false">SUM(R5:R16)</f>
        <v>0</v>
      </c>
      <c r="S17" s="54" t="n">
        <f aca="false">SUM(S5:S16)</f>
        <v>0</v>
      </c>
      <c r="T17" s="54" t="n">
        <f aca="false">SUM(T5:T16)</f>
        <v>0</v>
      </c>
      <c r="U17" s="54" t="n">
        <f aca="false">SUM(U5:U16)</f>
        <v>0</v>
      </c>
      <c r="V17" s="54" t="n">
        <f aca="false">SUM(V5:V16)</f>
        <v>0</v>
      </c>
      <c r="W17" s="54" t="n">
        <f aca="false">SUM(W5:W16)</f>
        <v>0</v>
      </c>
      <c r="X17" s="54" t="n">
        <f aca="false">SUM(X5:X16)</f>
        <v>0</v>
      </c>
      <c r="Y17" s="54" t="n">
        <f aca="false">SUM(Y5:Y16)</f>
        <v>0</v>
      </c>
      <c r="Z17" s="54" t="n">
        <f aca="false">SUM(Z5:Z16)</f>
        <v>0</v>
      </c>
      <c r="AA17" s="54" t="n">
        <f aca="false">SUM(AA5:AA16)</f>
        <v>318</v>
      </c>
      <c r="AB17" s="54" t="n">
        <f aca="false">SUM(AB5:AB16)</f>
        <v>0</v>
      </c>
      <c r="AC17" s="54" t="n">
        <f aca="false">SUM(AC5:AC16)</f>
        <v>0</v>
      </c>
      <c r="AD17" s="54" t="n">
        <f aca="false">SUM(AD5:AD16)</f>
        <v>0</v>
      </c>
      <c r="AE17" s="54" t="n">
        <f aca="false">SUM(AE5:AE16)</f>
        <v>520</v>
      </c>
      <c r="AF17" s="54" t="n">
        <f aca="false">SUM(AF5:AF16)</f>
        <v>-838</v>
      </c>
      <c r="AG17" s="54" t="n">
        <f aca="false">SUM(AG5:AG16)</f>
        <v>0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0" width="10.26"/>
    <col collapsed="false" customWidth="true" hidden="true" outlineLevel="0" max="2" min="2" style="91" width="9.17"/>
    <col collapsed="false" customWidth="true" hidden="false" outlineLevel="0" max="3" min="3" style="92" width="30.24"/>
    <col collapsed="false" customWidth="true" hidden="false" outlineLevel="0" max="4" min="4" style="93" width="17.64"/>
    <col collapsed="false" customWidth="true" hidden="false" outlineLevel="0" max="5" min="5" style="93" width="35.29"/>
    <col collapsed="false" customWidth="true" hidden="false" outlineLevel="0" max="6" min="6" style="91" width="9.89"/>
    <col collapsed="false" customWidth="true" hidden="false" outlineLevel="0" max="7" min="7" style="92" width="38.7"/>
    <col collapsed="false" customWidth="true" hidden="false" outlineLevel="0" max="8" min="8" style="94" width="9.89"/>
    <col collapsed="false" customWidth="true" hidden="false" outlineLevel="0" max="9" min="9" style="94" width="10.62"/>
    <col collapsed="false" customWidth="true" hidden="false" outlineLevel="0" max="10" min="10" style="94" width="12.22"/>
    <col collapsed="false" customWidth="true" hidden="false" outlineLevel="0" max="11" min="11" style="94" width="12.6"/>
    <col collapsed="false" customWidth="true" hidden="false" outlineLevel="0" max="12" min="12" style="95" width="6.48"/>
    <col collapsed="false" customWidth="true" hidden="false" outlineLevel="0" max="13" min="13" style="94" width="11.69"/>
    <col collapsed="false" customWidth="true" hidden="false" outlineLevel="0" max="14" min="14" style="94" width="10.26"/>
    <col collapsed="false" customWidth="true" hidden="false" outlineLevel="0" max="15" min="15" style="94" width="8.28"/>
    <col collapsed="false" customWidth="true" hidden="false" outlineLevel="0" max="16" min="16" style="94" width="10.26"/>
    <col collapsed="false" customWidth="true" hidden="false" outlineLevel="0" max="17" min="17" style="94" width="12.6"/>
    <col collapsed="false" customWidth="false" hidden="false" outlineLevel="0" max="18" min="18" style="94" width="11.52"/>
    <col collapsed="false" customWidth="true" hidden="false" outlineLevel="0" max="19" min="19" style="94" width="10.26"/>
    <col collapsed="false" customWidth="false" hidden="false" outlineLevel="0" max="21" min="20" style="94" width="11.52"/>
    <col collapsed="false" customWidth="true" hidden="false" outlineLevel="0" max="22" min="22" style="94" width="13.32"/>
    <col collapsed="false" customWidth="true" hidden="false" outlineLevel="0" max="23" min="23" style="94" width="10.26"/>
    <col collapsed="false" customWidth="true" hidden="false" outlineLevel="0" max="24" min="24" style="94" width="12.41"/>
    <col collapsed="false" customWidth="true" hidden="false" outlineLevel="0" max="25" min="25" style="94" width="11.69"/>
    <col collapsed="false" customWidth="true" hidden="false" outlineLevel="0" max="26" min="26" style="94" width="10.43"/>
    <col collapsed="false" customWidth="true" hidden="false" outlineLevel="0" max="27" min="27" style="94" width="10.8"/>
    <col collapsed="false" customWidth="true" hidden="false" outlineLevel="0" max="28" min="28" style="94" width="11.34"/>
    <col collapsed="false" customWidth="true" hidden="false" outlineLevel="0" max="29" min="29" style="94" width="10.08"/>
    <col collapsed="false" customWidth="true" hidden="false" outlineLevel="0" max="32" min="30" style="94" width="12.95"/>
    <col collapsed="false" customWidth="true" hidden="false" outlineLevel="0" max="33" min="33" style="92" width="12.95"/>
    <col collapsed="false" customWidth="false" hidden="false" outlineLevel="0" max="1025" min="34" style="92" width="11.52"/>
  </cols>
  <sheetData>
    <row r="1" customFormat="false" ht="12" hidden="false" customHeight="true" outlineLevel="0" collapsed="false">
      <c r="A1" s="96" t="s">
        <v>0</v>
      </c>
      <c r="C1" s="97"/>
    </row>
    <row r="2" customFormat="false" ht="12" hidden="false" customHeight="true" outlineLevel="0" collapsed="false">
      <c r="A2" s="96" t="s">
        <v>1</v>
      </c>
    </row>
    <row r="3" customFormat="false" ht="12" hidden="false" customHeight="true" outlineLevel="0" collapsed="false">
      <c r="A3" s="96" t="s">
        <v>813</v>
      </c>
      <c r="B3" s="97"/>
      <c r="C3" s="98"/>
      <c r="N3" s="99" t="n">
        <v>1301</v>
      </c>
      <c r="O3" s="99" t="n">
        <v>2402</v>
      </c>
      <c r="P3" s="99" t="n">
        <v>5001</v>
      </c>
      <c r="Q3" s="99" t="n">
        <v>5002</v>
      </c>
      <c r="R3" s="99" t="n">
        <v>6220</v>
      </c>
      <c r="S3" s="99" t="n">
        <v>6219</v>
      </c>
      <c r="T3" s="99" t="n">
        <v>6212</v>
      </c>
      <c r="U3" s="99"/>
      <c r="V3" s="99"/>
      <c r="W3" s="99"/>
      <c r="X3" s="99"/>
      <c r="Y3" s="99" t="s">
        <v>3</v>
      </c>
      <c r="Z3" s="99"/>
      <c r="AA3" s="99" t="n">
        <v>6230</v>
      </c>
      <c r="AB3" s="99" t="s">
        <v>4</v>
      </c>
      <c r="AC3" s="99" t="n">
        <v>6202</v>
      </c>
      <c r="AD3" s="99"/>
      <c r="AE3" s="99" t="n">
        <v>6109</v>
      </c>
      <c r="AF3" s="99" t="n">
        <v>1002</v>
      </c>
    </row>
    <row r="4" s="107" customFormat="true" ht="44.25" hidden="false" customHeight="true" outlineLevel="0" collapsed="false">
      <c r="A4" s="100" t="s">
        <v>5</v>
      </c>
      <c r="B4" s="101" t="s">
        <v>6</v>
      </c>
      <c r="C4" s="101" t="s">
        <v>7</v>
      </c>
      <c r="D4" s="101" t="s">
        <v>8</v>
      </c>
      <c r="E4" s="101" t="s">
        <v>9</v>
      </c>
      <c r="F4" s="101" t="s">
        <v>10</v>
      </c>
      <c r="G4" s="101" t="s">
        <v>11</v>
      </c>
      <c r="H4" s="101" t="s">
        <v>12</v>
      </c>
      <c r="I4" s="101" t="s">
        <v>13</v>
      </c>
      <c r="J4" s="101" t="s">
        <v>14</v>
      </c>
      <c r="K4" s="101" t="s">
        <v>15</v>
      </c>
      <c r="L4" s="102" t="s">
        <v>16</v>
      </c>
      <c r="M4" s="101" t="s">
        <v>17</v>
      </c>
      <c r="N4" s="103" t="s">
        <v>18</v>
      </c>
      <c r="O4" s="103" t="s">
        <v>19</v>
      </c>
      <c r="P4" s="103" t="s">
        <v>20</v>
      </c>
      <c r="Q4" s="103" t="s">
        <v>21</v>
      </c>
      <c r="R4" s="103" t="s">
        <v>22</v>
      </c>
      <c r="S4" s="103" t="s">
        <v>23</v>
      </c>
      <c r="T4" s="103" t="s">
        <v>24</v>
      </c>
      <c r="U4" s="103" t="s">
        <v>25</v>
      </c>
      <c r="V4" s="103" t="s">
        <v>26</v>
      </c>
      <c r="W4" s="103" t="s">
        <v>27</v>
      </c>
      <c r="X4" s="103" t="s">
        <v>28</v>
      </c>
      <c r="Y4" s="103" t="s">
        <v>29</v>
      </c>
      <c r="Z4" s="103" t="s">
        <v>30</v>
      </c>
      <c r="AA4" s="103" t="s">
        <v>31</v>
      </c>
      <c r="AB4" s="103" t="s">
        <v>32</v>
      </c>
      <c r="AC4" s="104" t="s">
        <v>33</v>
      </c>
      <c r="AD4" s="103" t="s">
        <v>34</v>
      </c>
      <c r="AE4" s="105" t="s">
        <v>35</v>
      </c>
      <c r="AF4" s="106" t="s">
        <v>36</v>
      </c>
    </row>
    <row r="5" s="116" customFormat="true" ht="23.25" hidden="false" customHeight="true" outlineLevel="0" collapsed="false">
      <c r="A5" s="18" t="n">
        <v>43734</v>
      </c>
      <c r="B5" s="108"/>
      <c r="C5" s="20" t="s">
        <v>864</v>
      </c>
      <c r="D5" s="20"/>
      <c r="E5" s="20"/>
      <c r="F5" s="109"/>
      <c r="G5" s="109" t="s">
        <v>808</v>
      </c>
      <c r="H5" s="23" t="n">
        <v>198</v>
      </c>
      <c r="I5" s="23"/>
      <c r="J5" s="23"/>
      <c r="K5" s="23"/>
      <c r="L5" s="111"/>
      <c r="M5" s="112" t="n">
        <f aca="false">SUM(H5:J5,K5/1.12)</f>
        <v>198</v>
      </c>
      <c r="N5" s="112" t="n">
        <f aca="false">K5/1.12*0.12</f>
        <v>0</v>
      </c>
      <c r="O5" s="112" t="n">
        <f aca="false">-SUM(I5:J5,K5/1.12)*L5</f>
        <v>-0</v>
      </c>
      <c r="P5" s="112"/>
      <c r="Q5" s="113"/>
      <c r="R5" s="113"/>
      <c r="S5" s="114"/>
      <c r="T5" s="114"/>
      <c r="U5" s="114"/>
      <c r="V5" s="114"/>
      <c r="W5" s="114"/>
      <c r="X5" s="113"/>
      <c r="Y5" s="113"/>
      <c r="Z5" s="113"/>
      <c r="AA5" s="113"/>
      <c r="AB5" s="114"/>
      <c r="AC5" s="114"/>
      <c r="AD5" s="113"/>
      <c r="AE5" s="113" t="n">
        <v>198</v>
      </c>
      <c r="AF5" s="112" t="n">
        <f aca="false">-SUM(N5:AE5)</f>
        <v>-198</v>
      </c>
      <c r="AG5" s="115" t="n">
        <f aca="false">SUM(H5:K5)+AF5+O5</f>
        <v>0</v>
      </c>
    </row>
    <row r="6" s="116" customFormat="true" ht="23.25" hidden="false" customHeight="true" outlineLevel="0" collapsed="false">
      <c r="A6" s="18" t="n">
        <v>43736</v>
      </c>
      <c r="B6" s="108"/>
      <c r="C6" s="20" t="s">
        <v>864</v>
      </c>
      <c r="D6" s="20"/>
      <c r="E6" s="20"/>
      <c r="F6" s="109"/>
      <c r="G6" s="109" t="s">
        <v>808</v>
      </c>
      <c r="H6" s="23" t="n">
        <v>120</v>
      </c>
      <c r="I6" s="23"/>
      <c r="J6" s="23"/>
      <c r="K6" s="23"/>
      <c r="L6" s="111"/>
      <c r="M6" s="112" t="n">
        <f aca="false">SUM(H6:J6,K6/1.12)</f>
        <v>120</v>
      </c>
      <c r="N6" s="112" t="n">
        <f aca="false">K6/1.12*0.12</f>
        <v>0</v>
      </c>
      <c r="O6" s="112" t="n">
        <f aca="false">-SUM(I6:J6,K6/1.12)*L6</f>
        <v>-0</v>
      </c>
      <c r="P6" s="112"/>
      <c r="Q6" s="113"/>
      <c r="R6" s="113"/>
      <c r="S6" s="114"/>
      <c r="T6" s="114"/>
      <c r="U6" s="114"/>
      <c r="V6" s="114"/>
      <c r="W6" s="114"/>
      <c r="X6" s="113"/>
      <c r="Y6" s="113"/>
      <c r="Z6" s="113"/>
      <c r="AA6" s="113"/>
      <c r="AB6" s="114"/>
      <c r="AC6" s="114"/>
      <c r="AD6" s="113"/>
      <c r="AE6" s="113" t="n">
        <v>120</v>
      </c>
      <c r="AF6" s="112" t="n">
        <f aca="false">-SUM(N6:AE6)</f>
        <v>-120</v>
      </c>
      <c r="AG6" s="115" t="n">
        <f aca="false">SUM(H6:K6)+AF6+O6</f>
        <v>0</v>
      </c>
    </row>
    <row r="7" s="116" customFormat="true" ht="23.25" hidden="false" customHeight="true" outlineLevel="0" collapsed="false">
      <c r="A7" s="18" t="n">
        <v>43737</v>
      </c>
      <c r="B7" s="108"/>
      <c r="C7" s="20" t="s">
        <v>864</v>
      </c>
      <c r="D7" s="20"/>
      <c r="E7" s="20"/>
      <c r="F7" s="109"/>
      <c r="G7" s="109" t="s">
        <v>808</v>
      </c>
      <c r="H7" s="23" t="n">
        <v>120</v>
      </c>
      <c r="I7" s="23"/>
      <c r="J7" s="23"/>
      <c r="K7" s="23"/>
      <c r="L7" s="111"/>
      <c r="M7" s="112" t="n">
        <f aca="false">SUM(H7:J7,K7/1.12)</f>
        <v>120</v>
      </c>
      <c r="N7" s="112" t="n">
        <f aca="false">K7/1.12*0.12</f>
        <v>0</v>
      </c>
      <c r="O7" s="112" t="n">
        <f aca="false">-SUM(I7:J7,K7/1.12)*L7</f>
        <v>-0</v>
      </c>
      <c r="P7" s="112"/>
      <c r="Q7" s="113"/>
      <c r="R7" s="113"/>
      <c r="S7" s="114"/>
      <c r="T7" s="114"/>
      <c r="U7" s="114"/>
      <c r="V7" s="114"/>
      <c r="W7" s="114"/>
      <c r="X7" s="113"/>
      <c r="Y7" s="113"/>
      <c r="Z7" s="113"/>
      <c r="AA7" s="113"/>
      <c r="AB7" s="114"/>
      <c r="AC7" s="114"/>
      <c r="AD7" s="113"/>
      <c r="AE7" s="113" t="n">
        <v>120</v>
      </c>
      <c r="AF7" s="112" t="n">
        <f aca="false">-SUM(N7:AE7)</f>
        <v>-120</v>
      </c>
      <c r="AG7" s="115" t="n">
        <f aca="false">SUM(H7:K7)+AF7+O7</f>
        <v>0</v>
      </c>
    </row>
    <row r="8" s="116" customFormat="true" ht="23.25" hidden="false" customHeight="true" outlineLevel="0" collapsed="false">
      <c r="A8" s="18" t="n">
        <v>43740</v>
      </c>
      <c r="B8" s="108"/>
      <c r="C8" s="20" t="s">
        <v>865</v>
      </c>
      <c r="D8" s="20"/>
      <c r="E8" s="20"/>
      <c r="F8" s="109"/>
      <c r="G8" s="109" t="s">
        <v>808</v>
      </c>
      <c r="H8" s="23" t="n">
        <v>237</v>
      </c>
      <c r="I8" s="23"/>
      <c r="J8" s="23"/>
      <c r="K8" s="23"/>
      <c r="L8" s="111"/>
      <c r="M8" s="112" t="n">
        <f aca="false">SUM(H8:J8,K8/1.12)</f>
        <v>237</v>
      </c>
      <c r="N8" s="112" t="n">
        <f aca="false">K8/1.12*0.12</f>
        <v>0</v>
      </c>
      <c r="O8" s="112" t="n">
        <f aca="false">-SUM(I8:J8,K8/1.12)*L8</f>
        <v>-0</v>
      </c>
      <c r="P8" s="112"/>
      <c r="Q8" s="113"/>
      <c r="R8" s="113"/>
      <c r="S8" s="114"/>
      <c r="T8" s="114"/>
      <c r="U8" s="114"/>
      <c r="V8" s="114"/>
      <c r="W8" s="114"/>
      <c r="X8" s="113"/>
      <c r="Y8" s="113"/>
      <c r="Z8" s="113"/>
      <c r="AA8" s="113"/>
      <c r="AB8" s="114"/>
      <c r="AC8" s="114"/>
      <c r="AD8" s="113"/>
      <c r="AE8" s="113" t="n">
        <v>237</v>
      </c>
      <c r="AF8" s="112" t="n">
        <f aca="false">-SUM(N8:AE8)</f>
        <v>-237</v>
      </c>
      <c r="AG8" s="115" t="n">
        <f aca="false">SUM(H8:K8)+AF8+O8</f>
        <v>0</v>
      </c>
    </row>
    <row r="9" s="116" customFormat="true" ht="23.25" hidden="false" customHeight="true" outlineLevel="0" collapsed="false">
      <c r="A9" s="18" t="n">
        <v>43738</v>
      </c>
      <c r="B9" s="108"/>
      <c r="C9" s="20" t="s">
        <v>37</v>
      </c>
      <c r="D9" s="20" t="s">
        <v>38</v>
      </c>
      <c r="E9" s="20" t="s">
        <v>39</v>
      </c>
      <c r="F9" s="109" t="n">
        <v>37260</v>
      </c>
      <c r="G9" s="109" t="s">
        <v>61</v>
      </c>
      <c r="H9" s="23"/>
      <c r="I9" s="23"/>
      <c r="J9" s="23"/>
      <c r="K9" s="23" t="n">
        <v>342</v>
      </c>
      <c r="L9" s="111"/>
      <c r="M9" s="112" t="n">
        <f aca="false">SUM(H9:J9,K9/1.12)</f>
        <v>305.357142857143</v>
      </c>
      <c r="N9" s="112" t="n">
        <f aca="false">K9/1.12*0.12</f>
        <v>36.6428571428571</v>
      </c>
      <c r="O9" s="112" t="n">
        <f aca="false">-SUM(I9:J9,K9/1.12)*L9</f>
        <v>-0</v>
      </c>
      <c r="P9" s="112" t="n">
        <v>305.36</v>
      </c>
      <c r="Q9" s="113"/>
      <c r="R9" s="113"/>
      <c r="S9" s="114"/>
      <c r="T9" s="114"/>
      <c r="U9" s="114"/>
      <c r="V9" s="114"/>
      <c r="W9" s="114"/>
      <c r="X9" s="113"/>
      <c r="Y9" s="113"/>
      <c r="Z9" s="113"/>
      <c r="AA9" s="113"/>
      <c r="AB9" s="114"/>
      <c r="AC9" s="114"/>
      <c r="AD9" s="113"/>
      <c r="AE9" s="113"/>
      <c r="AF9" s="112" t="n">
        <f aca="false">-SUM(N9:AE9)</f>
        <v>-342.002857142857</v>
      </c>
      <c r="AG9" s="115" t="n">
        <f aca="false">SUM(H9:K9)+AF9+O9</f>
        <v>-0.00285714285712402</v>
      </c>
    </row>
    <row r="10" s="116" customFormat="true" ht="23.25" hidden="false" customHeight="true" outlineLevel="0" collapsed="false">
      <c r="A10" s="18" t="n">
        <v>43738</v>
      </c>
      <c r="B10" s="108"/>
      <c r="C10" s="20" t="s">
        <v>558</v>
      </c>
      <c r="D10" s="20" t="s">
        <v>559</v>
      </c>
      <c r="E10" s="20" t="s">
        <v>47</v>
      </c>
      <c r="F10" s="109" t="n">
        <v>35317</v>
      </c>
      <c r="G10" s="109" t="s">
        <v>866</v>
      </c>
      <c r="H10" s="23"/>
      <c r="I10" s="23"/>
      <c r="J10" s="23"/>
      <c r="K10" s="23" t="n">
        <v>75</v>
      </c>
      <c r="L10" s="111"/>
      <c r="M10" s="112" t="n">
        <f aca="false">SUM(H10:J10,K10/1.12)</f>
        <v>66.9642857142857</v>
      </c>
      <c r="N10" s="112" t="n">
        <f aca="false">K10/1.12*0.12</f>
        <v>8.03571428571429</v>
      </c>
      <c r="O10" s="112" t="n">
        <f aca="false">-SUM(I10:J10,K10/1.12)*L10</f>
        <v>-0</v>
      </c>
      <c r="P10" s="112"/>
      <c r="Q10" s="113"/>
      <c r="R10" s="113" t="n">
        <v>66.96</v>
      </c>
      <c r="S10" s="114"/>
      <c r="T10" s="114"/>
      <c r="U10" s="114"/>
      <c r="V10" s="114"/>
      <c r="W10" s="114"/>
      <c r="X10" s="113"/>
      <c r="Y10" s="113"/>
      <c r="Z10" s="113"/>
      <c r="AA10" s="113"/>
      <c r="AB10" s="114"/>
      <c r="AC10" s="114"/>
      <c r="AD10" s="113"/>
      <c r="AE10" s="113"/>
      <c r="AF10" s="112" t="n">
        <f aca="false">-SUM(N10:AE10)</f>
        <v>-74.9957142857143</v>
      </c>
      <c r="AG10" s="115" t="n">
        <f aca="false">SUM(H10:K10)+AF10+O10</f>
        <v>0.00428571428571445</v>
      </c>
    </row>
    <row r="11" s="116" customFormat="true" ht="23.25" hidden="false" customHeight="true" outlineLevel="0" collapsed="false">
      <c r="A11" s="18" t="n">
        <v>43738</v>
      </c>
      <c r="B11" s="108"/>
      <c r="C11" s="20" t="s">
        <v>154</v>
      </c>
      <c r="D11" s="20"/>
      <c r="E11" s="20"/>
      <c r="F11" s="109"/>
      <c r="G11" s="109" t="s">
        <v>867</v>
      </c>
      <c r="H11" s="23" t="n">
        <v>80</v>
      </c>
      <c r="I11" s="23"/>
      <c r="J11" s="23"/>
      <c r="K11" s="23"/>
      <c r="L11" s="111"/>
      <c r="M11" s="112" t="n">
        <f aca="false">SUM(H11:J11,K11/1.12)</f>
        <v>80</v>
      </c>
      <c r="N11" s="112" t="n">
        <f aca="false">K11/1.12*0.12</f>
        <v>0</v>
      </c>
      <c r="O11" s="112" t="n">
        <f aca="false">-SUM(I11:J11,K11/1.12)*L11</f>
        <v>-0</v>
      </c>
      <c r="P11" s="112"/>
      <c r="Q11" s="113"/>
      <c r="R11" s="113"/>
      <c r="S11" s="114"/>
      <c r="T11" s="114"/>
      <c r="U11" s="114"/>
      <c r="V11" s="114"/>
      <c r="W11" s="114"/>
      <c r="X11" s="113"/>
      <c r="Y11" s="113"/>
      <c r="Z11" s="113"/>
      <c r="AA11" s="113" t="n">
        <v>80</v>
      </c>
      <c r="AB11" s="114"/>
      <c r="AC11" s="114"/>
      <c r="AD11" s="113"/>
      <c r="AE11" s="113"/>
      <c r="AF11" s="112" t="n">
        <f aca="false">-SUM(N11:AE11)</f>
        <v>-80</v>
      </c>
      <c r="AG11" s="115" t="n">
        <f aca="false">SUM(H11:K11)+AF11+O11</f>
        <v>0</v>
      </c>
    </row>
    <row r="12" s="116" customFormat="true" ht="23.25" hidden="false" customHeight="true" outlineLevel="0" collapsed="false">
      <c r="A12" s="18" t="n">
        <v>43734</v>
      </c>
      <c r="B12" s="108"/>
      <c r="C12" s="20" t="s">
        <v>868</v>
      </c>
      <c r="D12" s="20" t="s">
        <v>869</v>
      </c>
      <c r="E12" s="20" t="s">
        <v>645</v>
      </c>
      <c r="F12" s="109" t="n">
        <v>3500</v>
      </c>
      <c r="G12" s="109" t="s">
        <v>870</v>
      </c>
      <c r="H12" s="23"/>
      <c r="I12" s="23"/>
      <c r="J12" s="23"/>
      <c r="K12" s="23" t="n">
        <v>5360</v>
      </c>
      <c r="L12" s="111"/>
      <c r="M12" s="112" t="n">
        <f aca="false">SUM(H12:J12,K12/1.12)</f>
        <v>4785.71428571429</v>
      </c>
      <c r="N12" s="112" t="n">
        <f aca="false">K12/1.12*0.12</f>
        <v>574.285714285714</v>
      </c>
      <c r="O12" s="112" t="n">
        <f aca="false">-SUM(I12:J12,K12/1.12)*L12</f>
        <v>-0</v>
      </c>
      <c r="P12" s="112"/>
      <c r="Q12" s="113"/>
      <c r="R12" s="113"/>
      <c r="S12" s="114"/>
      <c r="T12" s="114"/>
      <c r="U12" s="114"/>
      <c r="V12" s="114"/>
      <c r="W12" s="114"/>
      <c r="X12" s="113" t="n">
        <v>4785.71</v>
      </c>
      <c r="Y12" s="113"/>
      <c r="Z12" s="113"/>
      <c r="AA12" s="113"/>
      <c r="AB12" s="114"/>
      <c r="AC12" s="114"/>
      <c r="AD12" s="113"/>
      <c r="AE12" s="113"/>
      <c r="AF12" s="112" t="n">
        <f aca="false">-SUM(N12:AE12)</f>
        <v>-5359.99571428571</v>
      </c>
      <c r="AG12" s="115" t="n">
        <f aca="false">SUM(H12:K12)+AF12+O12</f>
        <v>0.00428571428528812</v>
      </c>
    </row>
    <row r="13" s="116" customFormat="true" ht="23.25" hidden="false" customHeight="true" outlineLevel="0" collapsed="false">
      <c r="A13" s="18" t="n">
        <v>43735</v>
      </c>
      <c r="B13" s="108"/>
      <c r="C13" s="20" t="s">
        <v>871</v>
      </c>
      <c r="D13" s="20"/>
      <c r="E13" s="20"/>
      <c r="F13" s="109"/>
      <c r="G13" s="109" t="s">
        <v>808</v>
      </c>
      <c r="H13" s="23" t="n">
        <v>120</v>
      </c>
      <c r="I13" s="23"/>
      <c r="J13" s="23"/>
      <c r="K13" s="23"/>
      <c r="L13" s="111"/>
      <c r="M13" s="112" t="n">
        <f aca="false">SUM(H13:J13,K13/1.12)</f>
        <v>120</v>
      </c>
      <c r="N13" s="112" t="n">
        <f aca="false">K13/1.12*0.12</f>
        <v>0</v>
      </c>
      <c r="O13" s="112" t="n">
        <f aca="false">-SUM(I13:J13,K13/1.12)*L13</f>
        <v>-0</v>
      </c>
      <c r="P13" s="112"/>
      <c r="Q13" s="113"/>
      <c r="R13" s="113"/>
      <c r="S13" s="114"/>
      <c r="T13" s="114"/>
      <c r="U13" s="114"/>
      <c r="V13" s="114"/>
      <c r="W13" s="114"/>
      <c r="X13" s="113"/>
      <c r="Y13" s="113"/>
      <c r="Z13" s="113"/>
      <c r="AA13" s="113"/>
      <c r="AB13" s="114"/>
      <c r="AC13" s="114"/>
      <c r="AD13" s="113"/>
      <c r="AE13" s="113" t="n">
        <v>120</v>
      </c>
      <c r="AF13" s="112" t="n">
        <f aca="false">-SUM(N13:AE13)</f>
        <v>-120</v>
      </c>
      <c r="AG13" s="115" t="n">
        <f aca="false">SUM(H13:K13)+AF13+O13</f>
        <v>0</v>
      </c>
    </row>
    <row r="14" s="116" customFormat="true" ht="23.25" hidden="false" customHeight="true" outlineLevel="0" collapsed="false">
      <c r="A14" s="18" t="n">
        <v>43732</v>
      </c>
      <c r="B14" s="108"/>
      <c r="C14" s="20" t="s">
        <v>872</v>
      </c>
      <c r="D14" s="20" t="s">
        <v>873</v>
      </c>
      <c r="E14" s="20" t="s">
        <v>386</v>
      </c>
      <c r="F14" s="109" t="n">
        <v>3639</v>
      </c>
      <c r="G14" s="109" t="s">
        <v>874</v>
      </c>
      <c r="H14" s="23"/>
      <c r="I14" s="23"/>
      <c r="J14" s="23"/>
      <c r="K14" s="23" t="n">
        <v>7650</v>
      </c>
      <c r="L14" s="111"/>
      <c r="M14" s="112" t="n">
        <f aca="false">SUM(H14:J14,K14/1.12)</f>
        <v>6830.35714285714</v>
      </c>
      <c r="N14" s="112" t="n">
        <f aca="false">K14/1.12*0.12</f>
        <v>819.642857142857</v>
      </c>
      <c r="O14" s="112" t="n">
        <f aca="false">-SUM(I14:J14,K14/1.12)*L14</f>
        <v>-0</v>
      </c>
      <c r="P14" s="112"/>
      <c r="Q14" s="113"/>
      <c r="R14" s="113"/>
      <c r="S14" s="114"/>
      <c r="T14" s="114"/>
      <c r="U14" s="114"/>
      <c r="V14" s="114"/>
      <c r="W14" s="114"/>
      <c r="X14" s="113" t="n">
        <v>6830.36</v>
      </c>
      <c r="Y14" s="113"/>
      <c r="Z14" s="113"/>
      <c r="AA14" s="113"/>
      <c r="AB14" s="114"/>
      <c r="AC14" s="114"/>
      <c r="AD14" s="113"/>
      <c r="AE14" s="113"/>
      <c r="AF14" s="112" t="n">
        <f aca="false">-SUM(N14:AE14)</f>
        <v>-7650.00285714286</v>
      </c>
      <c r="AG14" s="115" t="n">
        <f aca="false">SUM(H14:K14)+AF14+O14</f>
        <v>-0.00285714285655558</v>
      </c>
    </row>
    <row r="15" s="116" customFormat="true" ht="23.25" hidden="false" customHeight="true" outlineLevel="0" collapsed="false">
      <c r="A15" s="18" t="n">
        <v>43735</v>
      </c>
      <c r="B15" s="108"/>
      <c r="C15" s="20" t="s">
        <v>868</v>
      </c>
      <c r="D15" s="20" t="s">
        <v>869</v>
      </c>
      <c r="E15" s="20" t="s">
        <v>645</v>
      </c>
      <c r="F15" s="109" t="n">
        <v>3300</v>
      </c>
      <c r="G15" s="109" t="s">
        <v>875</v>
      </c>
      <c r="H15" s="23"/>
      <c r="I15" s="23"/>
      <c r="J15" s="23"/>
      <c r="K15" s="23" t="n">
        <v>485</v>
      </c>
      <c r="L15" s="111"/>
      <c r="M15" s="112" t="n">
        <f aca="false">SUM(H15:J15,K15/1.12)</f>
        <v>433.035714285714</v>
      </c>
      <c r="N15" s="112" t="n">
        <f aca="false">K15/1.12*0.12</f>
        <v>51.9642857142857</v>
      </c>
      <c r="O15" s="112" t="n">
        <f aca="false">-SUM(I15:J15,K15/1.12)*L15</f>
        <v>-0</v>
      </c>
      <c r="P15" s="112"/>
      <c r="Q15" s="113"/>
      <c r="R15" s="113"/>
      <c r="S15" s="114"/>
      <c r="T15" s="114"/>
      <c r="U15" s="114"/>
      <c r="V15" s="114"/>
      <c r="W15" s="114"/>
      <c r="X15" s="113"/>
      <c r="Y15" s="113" t="n">
        <v>433.04</v>
      </c>
      <c r="Z15" s="113"/>
      <c r="AA15" s="113"/>
      <c r="AB15" s="114"/>
      <c r="AC15" s="114"/>
      <c r="AD15" s="113"/>
      <c r="AE15" s="113"/>
      <c r="AF15" s="112" t="n">
        <f aca="false">-SUM(N15:AE15)</f>
        <v>-485.004285714286</v>
      </c>
      <c r="AG15" s="115" t="n">
        <f aca="false">SUM(H15:K15)+AF15+O15</f>
        <v>-0.00428571428574287</v>
      </c>
    </row>
    <row r="16" s="116" customFormat="true" ht="23.25" hidden="false" customHeight="true" outlineLevel="0" collapsed="false">
      <c r="A16" s="18" t="n">
        <v>43735</v>
      </c>
      <c r="B16" s="108"/>
      <c r="C16" s="20" t="s">
        <v>558</v>
      </c>
      <c r="D16" s="20" t="s">
        <v>559</v>
      </c>
      <c r="E16" s="20" t="s">
        <v>47</v>
      </c>
      <c r="F16" s="109" t="n">
        <v>349</v>
      </c>
      <c r="G16" s="109" t="s">
        <v>876</v>
      </c>
      <c r="H16" s="23"/>
      <c r="I16" s="23"/>
      <c r="J16" s="23"/>
      <c r="K16" s="23" t="n">
        <v>23.25</v>
      </c>
      <c r="L16" s="111"/>
      <c r="M16" s="112" t="n">
        <f aca="false">SUM(H16:J16,K16/1.12)</f>
        <v>20.7589285714286</v>
      </c>
      <c r="N16" s="112" t="n">
        <f aca="false">K16/1.12*0.12</f>
        <v>2.49107142857143</v>
      </c>
      <c r="O16" s="112" t="n">
        <f aca="false">-SUM(I16:J16,K16/1.12)*L16</f>
        <v>-0</v>
      </c>
      <c r="P16" s="112"/>
      <c r="Q16" s="113" t="n">
        <v>20.76</v>
      </c>
      <c r="R16" s="113"/>
      <c r="S16" s="114"/>
      <c r="T16" s="114"/>
      <c r="U16" s="114"/>
      <c r="V16" s="114"/>
      <c r="W16" s="114"/>
      <c r="X16" s="113"/>
      <c r="Y16" s="113"/>
      <c r="Z16" s="113"/>
      <c r="AA16" s="113"/>
      <c r="AB16" s="114"/>
      <c r="AC16" s="114"/>
      <c r="AD16" s="113"/>
      <c r="AE16" s="113"/>
      <c r="AF16" s="112" t="n">
        <f aca="false">-SUM(N16:AE16)</f>
        <v>-23.2510714285714</v>
      </c>
      <c r="AG16" s="115" t="n">
        <f aca="false">SUM(H16:K16)+AF16+O16</f>
        <v>-0.00107142857142861</v>
      </c>
    </row>
    <row r="17" s="116" customFormat="true" ht="23.25" hidden="false" customHeight="true" outlineLevel="0" collapsed="false">
      <c r="A17" s="18" t="n">
        <v>43735</v>
      </c>
      <c r="B17" s="108"/>
      <c r="C17" s="20" t="s">
        <v>558</v>
      </c>
      <c r="D17" s="20" t="s">
        <v>559</v>
      </c>
      <c r="E17" s="20" t="s">
        <v>47</v>
      </c>
      <c r="F17" s="109" t="n">
        <v>35239</v>
      </c>
      <c r="G17" s="109" t="s">
        <v>866</v>
      </c>
      <c r="H17" s="23"/>
      <c r="I17" s="23"/>
      <c r="J17" s="23"/>
      <c r="K17" s="23" t="n">
        <v>30</v>
      </c>
      <c r="L17" s="111"/>
      <c r="M17" s="112" t="n">
        <f aca="false">SUM(H17:J17,K17/1.12)</f>
        <v>26.7857142857143</v>
      </c>
      <c r="N17" s="112" t="n">
        <f aca="false">K17/1.12*0.12</f>
        <v>3.21428571428571</v>
      </c>
      <c r="O17" s="112" t="n">
        <f aca="false">-SUM(I17:J17,K17/1.12)*L17</f>
        <v>-0</v>
      </c>
      <c r="P17" s="112"/>
      <c r="Q17" s="113"/>
      <c r="R17" s="113" t="n">
        <v>26.79</v>
      </c>
      <c r="S17" s="114"/>
      <c r="T17" s="114"/>
      <c r="U17" s="114"/>
      <c r="V17" s="114"/>
      <c r="W17" s="114"/>
      <c r="X17" s="113"/>
      <c r="Y17" s="113"/>
      <c r="Z17" s="113"/>
      <c r="AA17" s="113"/>
      <c r="AB17" s="114"/>
      <c r="AC17" s="114"/>
      <c r="AD17" s="113"/>
      <c r="AE17" s="113"/>
      <c r="AF17" s="112" t="n">
        <f aca="false">-SUM(N17:AE17)</f>
        <v>-30.0042857142857</v>
      </c>
      <c r="AG17" s="115" t="n">
        <f aca="false">SUM(H17:K17)+AF17+O17</f>
        <v>-0.00428571428571445</v>
      </c>
    </row>
    <row r="18" s="116" customFormat="true" ht="23.25" hidden="false" customHeight="true" outlineLevel="0" collapsed="false">
      <c r="A18" s="18" t="n">
        <v>43736</v>
      </c>
      <c r="B18" s="108"/>
      <c r="C18" s="20" t="s">
        <v>558</v>
      </c>
      <c r="D18" s="20" t="s">
        <v>559</v>
      </c>
      <c r="E18" s="20" t="s">
        <v>47</v>
      </c>
      <c r="F18" s="109" t="n">
        <v>35243</v>
      </c>
      <c r="G18" s="109" t="s">
        <v>877</v>
      </c>
      <c r="H18" s="23"/>
      <c r="I18" s="23"/>
      <c r="J18" s="23"/>
      <c r="K18" s="23" t="n">
        <v>86.75</v>
      </c>
      <c r="L18" s="111"/>
      <c r="M18" s="112" t="n">
        <f aca="false">SUM(H18:J18,K18/1.12)</f>
        <v>77.4553571428571</v>
      </c>
      <c r="N18" s="112" t="n">
        <f aca="false">K18/1.12*0.12</f>
        <v>9.29464285714286</v>
      </c>
      <c r="O18" s="112" t="n">
        <f aca="false">-SUM(I18:J18,K18/1.12)*L18</f>
        <v>-0</v>
      </c>
      <c r="P18" s="112"/>
      <c r="Q18" s="113"/>
      <c r="R18" s="113"/>
      <c r="S18" s="114"/>
      <c r="T18" s="114"/>
      <c r="U18" s="114"/>
      <c r="V18" s="114"/>
      <c r="W18" s="114"/>
      <c r="X18" s="113"/>
      <c r="Y18" s="113"/>
      <c r="Z18" s="113"/>
      <c r="AA18" s="113"/>
      <c r="AB18" s="114"/>
      <c r="AC18" s="114"/>
      <c r="AD18" s="113"/>
      <c r="AE18" s="113" t="n">
        <v>77.46</v>
      </c>
      <c r="AF18" s="112" t="n">
        <f aca="false">-SUM(N18:AE18)</f>
        <v>-86.7546428571429</v>
      </c>
      <c r="AG18" s="115" t="n">
        <f aca="false">SUM(H18:K18)+AF18+O18</f>
        <v>-0.00464285714285495</v>
      </c>
    </row>
    <row r="19" s="116" customFormat="true" ht="23.25" hidden="false" customHeight="true" outlineLevel="0" collapsed="false">
      <c r="A19" s="18" t="n">
        <v>43739</v>
      </c>
      <c r="B19" s="108"/>
      <c r="C19" s="20" t="s">
        <v>868</v>
      </c>
      <c r="D19" s="20" t="s">
        <v>869</v>
      </c>
      <c r="E19" s="20" t="s">
        <v>645</v>
      </c>
      <c r="F19" s="109" t="n">
        <v>3500</v>
      </c>
      <c r="G19" s="109" t="s">
        <v>878</v>
      </c>
      <c r="H19" s="23"/>
      <c r="I19" s="23"/>
      <c r="J19" s="23"/>
      <c r="K19" s="23" t="n">
        <v>115</v>
      </c>
      <c r="L19" s="111"/>
      <c r="M19" s="112" t="n">
        <f aca="false">SUM(H19:J19,K19/1.12)</f>
        <v>102.678571428571</v>
      </c>
      <c r="N19" s="112" t="n">
        <f aca="false">K19/1.12*0.12</f>
        <v>12.3214285714286</v>
      </c>
      <c r="O19" s="112" t="n">
        <f aca="false">-SUM(I19:J19,K19/1.12)*L19</f>
        <v>-0</v>
      </c>
      <c r="P19" s="112"/>
      <c r="Q19" s="113"/>
      <c r="R19" s="113"/>
      <c r="S19" s="114"/>
      <c r="T19" s="114"/>
      <c r="U19" s="114"/>
      <c r="V19" s="114"/>
      <c r="W19" s="114"/>
      <c r="X19" s="113" t="n">
        <v>102.68</v>
      </c>
      <c r="Y19" s="113"/>
      <c r="Z19" s="113"/>
      <c r="AA19" s="113"/>
      <c r="AB19" s="114"/>
      <c r="AC19" s="114"/>
      <c r="AD19" s="113"/>
      <c r="AE19" s="113"/>
      <c r="AF19" s="112" t="n">
        <f aca="false">-SUM(N19:AE19)</f>
        <v>-115.001428571429</v>
      </c>
      <c r="AG19" s="115" t="n">
        <f aca="false">SUM(H19:K19)+AF19+O19</f>
        <v>-0.00142857142857622</v>
      </c>
    </row>
    <row r="20" s="116" customFormat="true" ht="23.25" hidden="false" customHeight="true" outlineLevel="0" collapsed="false">
      <c r="A20" s="18" t="n">
        <v>43739</v>
      </c>
      <c r="B20" s="108"/>
      <c r="C20" s="20" t="s">
        <v>558</v>
      </c>
      <c r="D20" s="20" t="s">
        <v>559</v>
      </c>
      <c r="E20" s="20" t="s">
        <v>47</v>
      </c>
      <c r="F20" s="109" t="n">
        <v>349</v>
      </c>
      <c r="G20" s="109" t="s">
        <v>879</v>
      </c>
      <c r="H20" s="23"/>
      <c r="I20" s="23"/>
      <c r="J20" s="23"/>
      <c r="K20" s="23" t="n">
        <v>120</v>
      </c>
      <c r="L20" s="111"/>
      <c r="M20" s="112" t="n">
        <f aca="false">SUM(H20:J20,K20/1.12)</f>
        <v>107.142857142857</v>
      </c>
      <c r="N20" s="112" t="n">
        <f aca="false">K20/1.12*0.12</f>
        <v>12.8571428571429</v>
      </c>
      <c r="O20" s="112" t="n">
        <f aca="false">-SUM(I20:J20,K20/1.12)*L20</f>
        <v>-0</v>
      </c>
      <c r="P20" s="112"/>
      <c r="Q20" s="113"/>
      <c r="R20" s="113"/>
      <c r="S20" s="114"/>
      <c r="T20" s="114"/>
      <c r="U20" s="114"/>
      <c r="V20" s="114"/>
      <c r="W20" s="114"/>
      <c r="X20" s="113"/>
      <c r="Y20" s="113"/>
      <c r="Z20" s="113"/>
      <c r="AA20" s="113"/>
      <c r="AB20" s="114"/>
      <c r="AC20" s="114"/>
      <c r="AD20" s="113"/>
      <c r="AE20" s="113" t="n">
        <v>107.14</v>
      </c>
      <c r="AF20" s="112" t="n">
        <f aca="false">-SUM(N20:AE20)</f>
        <v>-119.997142857143</v>
      </c>
      <c r="AG20" s="115" t="n">
        <f aca="false">SUM(H20:K20)+AF20+O20</f>
        <v>0.00285714285713823</v>
      </c>
    </row>
    <row r="21" s="116" customFormat="true" ht="23.25" hidden="false" customHeight="true" outlineLevel="0" collapsed="false">
      <c r="A21" s="18" t="n">
        <v>43739</v>
      </c>
      <c r="B21" s="108"/>
      <c r="C21" s="20" t="s">
        <v>868</v>
      </c>
      <c r="D21" s="20" t="s">
        <v>869</v>
      </c>
      <c r="E21" s="20" t="s">
        <v>645</v>
      </c>
      <c r="F21" s="109" t="n">
        <v>3509</v>
      </c>
      <c r="G21" s="109" t="s">
        <v>880</v>
      </c>
      <c r="H21" s="23"/>
      <c r="I21" s="23"/>
      <c r="J21" s="23"/>
      <c r="K21" s="23" t="n">
        <v>2615</v>
      </c>
      <c r="L21" s="111"/>
      <c r="M21" s="112" t="n">
        <f aca="false">SUM(H21:J21,K21/1.12)</f>
        <v>2334.82142857143</v>
      </c>
      <c r="N21" s="112" t="n">
        <f aca="false">K21/1.12*0.12</f>
        <v>280.178571428571</v>
      </c>
      <c r="O21" s="112" t="n">
        <f aca="false">-SUM(I21:J21,K21/1.12)*L21</f>
        <v>-0</v>
      </c>
      <c r="P21" s="112"/>
      <c r="Q21" s="113"/>
      <c r="R21" s="113"/>
      <c r="S21" s="114"/>
      <c r="T21" s="114"/>
      <c r="U21" s="114"/>
      <c r="V21" s="114"/>
      <c r="W21" s="114"/>
      <c r="X21" s="113" t="n">
        <v>2334.82</v>
      </c>
      <c r="Y21" s="113"/>
      <c r="Z21" s="113"/>
      <c r="AA21" s="113"/>
      <c r="AB21" s="114"/>
      <c r="AC21" s="114"/>
      <c r="AD21" s="113"/>
      <c r="AE21" s="113"/>
      <c r="AF21" s="112" t="n">
        <f aca="false">-SUM(N21:AE21)</f>
        <v>-2614.99857142857</v>
      </c>
      <c r="AG21" s="115" t="n">
        <f aca="false">SUM(H21:K21)+AF21+O21</f>
        <v>0.00142857142827779</v>
      </c>
    </row>
    <row r="22" s="116" customFormat="true" ht="23.25" hidden="false" customHeight="true" outlineLevel="0" collapsed="false">
      <c r="A22" s="18" t="n">
        <v>43739</v>
      </c>
      <c r="B22" s="108"/>
      <c r="C22" s="20" t="s">
        <v>843</v>
      </c>
      <c r="D22" s="20"/>
      <c r="E22" s="20"/>
      <c r="F22" s="109"/>
      <c r="G22" s="109" t="s">
        <v>881</v>
      </c>
      <c r="H22" s="23" t="n">
        <v>37</v>
      </c>
      <c r="I22" s="23"/>
      <c r="J22" s="23"/>
      <c r="K22" s="23"/>
      <c r="L22" s="111"/>
      <c r="M22" s="112" t="n">
        <f aca="false">SUM(H22:J22,K22/1.12)</f>
        <v>37</v>
      </c>
      <c r="N22" s="112" t="n">
        <f aca="false">K22/1.12*0.12</f>
        <v>0</v>
      </c>
      <c r="O22" s="112" t="n">
        <f aca="false">-SUM(I22:J22,K22/1.12)*L22</f>
        <v>-0</v>
      </c>
      <c r="P22" s="112"/>
      <c r="Q22" s="113"/>
      <c r="R22" s="113"/>
      <c r="S22" s="114"/>
      <c r="T22" s="114"/>
      <c r="U22" s="114"/>
      <c r="V22" s="114"/>
      <c r="W22" s="114"/>
      <c r="X22" s="113"/>
      <c r="Y22" s="113"/>
      <c r="Z22" s="113"/>
      <c r="AA22" s="113"/>
      <c r="AB22" s="114"/>
      <c r="AC22" s="114"/>
      <c r="AD22" s="113" t="n">
        <v>37</v>
      </c>
      <c r="AE22" s="113"/>
      <c r="AF22" s="112" t="n">
        <f aca="false">-SUM(N22:AE22)</f>
        <v>-37</v>
      </c>
      <c r="AG22" s="115" t="n">
        <f aca="false">SUM(H22:K22)+AF22+O22</f>
        <v>0</v>
      </c>
    </row>
    <row r="23" s="116" customFormat="true" ht="23.25" hidden="false" customHeight="true" outlineLevel="0" collapsed="false">
      <c r="A23" s="18" t="n">
        <v>43742</v>
      </c>
      <c r="B23" s="108"/>
      <c r="C23" s="20" t="s">
        <v>154</v>
      </c>
      <c r="D23" s="20"/>
      <c r="E23" s="20"/>
      <c r="F23" s="109"/>
      <c r="G23" s="109" t="s">
        <v>808</v>
      </c>
      <c r="H23" s="23" t="n">
        <v>60</v>
      </c>
      <c r="I23" s="23"/>
      <c r="J23" s="23"/>
      <c r="K23" s="23"/>
      <c r="L23" s="111"/>
      <c r="M23" s="112" t="n">
        <f aca="false">SUM(H23:J23,K23/1.12)</f>
        <v>60</v>
      </c>
      <c r="N23" s="112" t="n">
        <f aca="false">K23/1.12*0.12</f>
        <v>0</v>
      </c>
      <c r="O23" s="112" t="n">
        <f aca="false">-SUM(I23:J23,K23/1.12)*L23</f>
        <v>-0</v>
      </c>
      <c r="P23" s="112"/>
      <c r="Q23" s="113"/>
      <c r="R23" s="113"/>
      <c r="S23" s="114"/>
      <c r="T23" s="114"/>
      <c r="U23" s="114"/>
      <c r="V23" s="114"/>
      <c r="W23" s="114"/>
      <c r="X23" s="113"/>
      <c r="Y23" s="113"/>
      <c r="Z23" s="113"/>
      <c r="AA23" s="113"/>
      <c r="AB23" s="114"/>
      <c r="AC23" s="114"/>
      <c r="AD23" s="113"/>
      <c r="AE23" s="113" t="n">
        <v>60</v>
      </c>
      <c r="AF23" s="112" t="n">
        <f aca="false">-SUM(N23:AE23)</f>
        <v>-60</v>
      </c>
      <c r="AG23" s="115" t="n">
        <f aca="false">SUM(H23:K23)+AF23+O23</f>
        <v>0</v>
      </c>
    </row>
    <row r="24" s="116" customFormat="true" ht="23.25" hidden="false" customHeight="true" outlineLevel="0" collapsed="false">
      <c r="A24" s="18" t="n">
        <v>43740</v>
      </c>
      <c r="B24" s="108"/>
      <c r="C24" s="20" t="s">
        <v>882</v>
      </c>
      <c r="D24" s="20"/>
      <c r="E24" s="20"/>
      <c r="F24" s="109"/>
      <c r="G24" s="109" t="s">
        <v>883</v>
      </c>
      <c r="H24" s="23"/>
      <c r="I24" s="23"/>
      <c r="J24" s="23"/>
      <c r="K24" s="23" t="n">
        <v>1256.5</v>
      </c>
      <c r="L24" s="111"/>
      <c r="M24" s="112" t="n">
        <f aca="false">SUM(H24:J24,K24/1.12)</f>
        <v>1121.875</v>
      </c>
      <c r="N24" s="112" t="n">
        <f aca="false">K24/1.12*0.12</f>
        <v>134.625</v>
      </c>
      <c r="O24" s="112" t="n">
        <f aca="false">-SUM(I24:J24,K24/1.12)*L24</f>
        <v>-0</v>
      </c>
      <c r="P24" s="112" t="n">
        <v>1121.86</v>
      </c>
      <c r="Q24" s="113"/>
      <c r="R24" s="113"/>
      <c r="S24" s="114"/>
      <c r="T24" s="114"/>
      <c r="U24" s="114"/>
      <c r="V24" s="114"/>
      <c r="W24" s="114"/>
      <c r="X24" s="113"/>
      <c r="Y24" s="113"/>
      <c r="Z24" s="113"/>
      <c r="AA24" s="113"/>
      <c r="AB24" s="114"/>
      <c r="AC24" s="114"/>
      <c r="AD24" s="113"/>
      <c r="AE24" s="113"/>
      <c r="AF24" s="112" t="n">
        <f aca="false">-SUM(N24:AE24)</f>
        <v>-1256.485</v>
      </c>
      <c r="AG24" s="115" t="n">
        <f aca="false">SUM(H24:K24)+AF24+O24</f>
        <v>0.0150000000001</v>
      </c>
    </row>
    <row r="25" s="116" customFormat="true" ht="23.25" hidden="false" customHeight="true" outlineLevel="0" collapsed="false">
      <c r="A25" s="18" t="n">
        <v>43742</v>
      </c>
      <c r="B25" s="108"/>
      <c r="C25" s="20" t="s">
        <v>50</v>
      </c>
      <c r="D25" s="20" t="s">
        <v>51</v>
      </c>
      <c r="E25" s="20" t="s">
        <v>47</v>
      </c>
      <c r="F25" s="109" t="n">
        <v>22774</v>
      </c>
      <c r="G25" s="109" t="s">
        <v>884</v>
      </c>
      <c r="H25" s="23"/>
      <c r="I25" s="23"/>
      <c r="J25" s="23"/>
      <c r="K25" s="23" t="n">
        <v>679.85</v>
      </c>
      <c r="L25" s="111"/>
      <c r="M25" s="112" t="n">
        <f aca="false">SUM(H25:J25,K25/1.12)</f>
        <v>607.008928571429</v>
      </c>
      <c r="N25" s="112" t="n">
        <f aca="false">K25/1.12*0.12</f>
        <v>72.8410714285714</v>
      </c>
      <c r="O25" s="112" t="n">
        <f aca="false">-SUM(I25:J25,K25/1.12)*L25</f>
        <v>-0</v>
      </c>
      <c r="P25" s="112" t="n">
        <v>607.01</v>
      </c>
      <c r="Q25" s="113"/>
      <c r="R25" s="113"/>
      <c r="S25" s="114"/>
      <c r="T25" s="114"/>
      <c r="U25" s="114"/>
      <c r="V25" s="114"/>
      <c r="W25" s="114"/>
      <c r="X25" s="113"/>
      <c r="Y25" s="113"/>
      <c r="Z25" s="113"/>
      <c r="AA25" s="113"/>
      <c r="AB25" s="114"/>
      <c r="AC25" s="114"/>
      <c r="AD25" s="113"/>
      <c r="AE25" s="113"/>
      <c r="AF25" s="112" t="n">
        <f aca="false">-SUM(N25:AE25)</f>
        <v>-679.851071428571</v>
      </c>
      <c r="AG25" s="115" t="n">
        <f aca="false">SUM(H25:K25)+AF25+O25</f>
        <v>-0.00107142857143572</v>
      </c>
    </row>
    <row r="26" s="116" customFormat="true" ht="23.25" hidden="false" customHeight="true" outlineLevel="0" collapsed="false">
      <c r="A26" s="18" t="n">
        <v>43754</v>
      </c>
      <c r="B26" s="108"/>
      <c r="C26" s="20" t="s">
        <v>885</v>
      </c>
      <c r="D26" s="20" t="s">
        <v>845</v>
      </c>
      <c r="E26" s="20" t="s">
        <v>846</v>
      </c>
      <c r="F26" s="109" t="n">
        <v>1507</v>
      </c>
      <c r="G26" s="109" t="s">
        <v>886</v>
      </c>
      <c r="H26" s="23"/>
      <c r="I26" s="23"/>
      <c r="J26" s="23"/>
      <c r="K26" s="23" t="n">
        <v>171</v>
      </c>
      <c r="L26" s="111"/>
      <c r="M26" s="112" t="n">
        <f aca="false">SUM(H26:J26,K26/1.12)</f>
        <v>152.678571428571</v>
      </c>
      <c r="N26" s="112" t="n">
        <f aca="false">K26/1.12*0.12</f>
        <v>18.3214285714286</v>
      </c>
      <c r="O26" s="112" t="n">
        <f aca="false">-SUM(I26:J26,K26/1.12)*L26</f>
        <v>-0</v>
      </c>
      <c r="P26" s="112" t="n">
        <v>152.68</v>
      </c>
      <c r="Q26" s="113"/>
      <c r="R26" s="113"/>
      <c r="S26" s="114"/>
      <c r="T26" s="114"/>
      <c r="U26" s="114"/>
      <c r="V26" s="114"/>
      <c r="W26" s="114"/>
      <c r="X26" s="113"/>
      <c r="Y26" s="113"/>
      <c r="Z26" s="113"/>
      <c r="AA26" s="113"/>
      <c r="AB26" s="114"/>
      <c r="AC26" s="114"/>
      <c r="AD26" s="113"/>
      <c r="AE26" s="113"/>
      <c r="AF26" s="112" t="n">
        <f aca="false">-SUM(N26:AE26)</f>
        <v>-171.001428571429</v>
      </c>
      <c r="AG26" s="115" t="n">
        <f aca="false">SUM(H26:K26)+AF26+O26</f>
        <v>-0.00142857142856201</v>
      </c>
    </row>
    <row r="27" s="116" customFormat="true" ht="23.25" hidden="false" customHeight="true" outlineLevel="0" collapsed="false">
      <c r="A27" s="18"/>
      <c r="B27" s="108"/>
      <c r="C27" s="20"/>
      <c r="D27" s="20"/>
      <c r="E27" s="20"/>
      <c r="F27" s="109"/>
      <c r="G27" s="109"/>
      <c r="H27" s="23"/>
      <c r="I27" s="23"/>
      <c r="J27" s="23"/>
      <c r="K27" s="23"/>
      <c r="L27" s="111"/>
      <c r="M27" s="112" t="n">
        <f aca="false">SUM(H27:J27,K27/1.12)</f>
        <v>0</v>
      </c>
      <c r="N27" s="112" t="n">
        <f aca="false">K27/1.12*0.12</f>
        <v>0</v>
      </c>
      <c r="O27" s="112" t="n">
        <f aca="false">-SUM(I27:J27,K27/1.12)*L27</f>
        <v>-0</v>
      </c>
      <c r="P27" s="112"/>
      <c r="Q27" s="113"/>
      <c r="R27" s="113"/>
      <c r="S27" s="114"/>
      <c r="T27" s="114"/>
      <c r="U27" s="114"/>
      <c r="V27" s="114"/>
      <c r="W27" s="114"/>
      <c r="X27" s="113"/>
      <c r="Y27" s="113"/>
      <c r="Z27" s="113"/>
      <c r="AA27" s="113"/>
      <c r="AB27" s="114"/>
      <c r="AC27" s="114"/>
      <c r="AD27" s="113"/>
      <c r="AE27" s="113"/>
      <c r="AF27" s="112" t="n">
        <f aca="false">-SUM(N27:AE27)</f>
        <v>-0</v>
      </c>
      <c r="AG27" s="115" t="n">
        <f aca="false">SUM(H27:K27)+AF27+O27</f>
        <v>0</v>
      </c>
    </row>
    <row r="28" s="116" customFormat="true" ht="23.25" hidden="false" customHeight="true" outlineLevel="0" collapsed="false">
      <c r="A28" s="18"/>
      <c r="B28" s="108"/>
      <c r="C28" s="20"/>
      <c r="D28" s="20"/>
      <c r="E28" s="20"/>
      <c r="F28" s="109"/>
      <c r="G28" s="109"/>
      <c r="H28" s="23"/>
      <c r="I28" s="23"/>
      <c r="J28" s="23"/>
      <c r="K28" s="23"/>
      <c r="L28" s="111"/>
      <c r="M28" s="112" t="n">
        <f aca="false">SUM(H28:J28,K28/1.12)</f>
        <v>0</v>
      </c>
      <c r="N28" s="112" t="n">
        <f aca="false">K28/1.12*0.12</f>
        <v>0</v>
      </c>
      <c r="O28" s="112" t="n">
        <f aca="false">-SUM(I28:J28,K28/1.12)*L28</f>
        <v>-0</v>
      </c>
      <c r="P28" s="112"/>
      <c r="Q28" s="113"/>
      <c r="R28" s="113"/>
      <c r="S28" s="114"/>
      <c r="T28" s="114"/>
      <c r="U28" s="114"/>
      <c r="V28" s="114"/>
      <c r="W28" s="114"/>
      <c r="X28" s="113"/>
      <c r="Y28" s="113"/>
      <c r="Z28" s="113"/>
      <c r="AA28" s="113"/>
      <c r="AB28" s="114"/>
      <c r="AC28" s="114"/>
      <c r="AD28" s="113"/>
      <c r="AE28" s="113"/>
      <c r="AF28" s="112" t="n">
        <f aca="false">-SUM(N28:AE28)</f>
        <v>-0</v>
      </c>
      <c r="AG28" s="115" t="n">
        <f aca="false">SUM(H28:K28)+AF28+O28</f>
        <v>0</v>
      </c>
    </row>
    <row r="29" s="116" customFormat="true" ht="23.25" hidden="false" customHeight="true" outlineLevel="0" collapsed="false">
      <c r="A29" s="18"/>
      <c r="B29" s="108"/>
      <c r="C29" s="20"/>
      <c r="D29" s="20"/>
      <c r="E29" s="20"/>
      <c r="F29" s="109"/>
      <c r="G29" s="109"/>
      <c r="H29" s="23"/>
      <c r="I29" s="23"/>
      <c r="J29" s="23"/>
      <c r="K29" s="23"/>
      <c r="L29" s="111"/>
      <c r="M29" s="112" t="n">
        <f aca="false">SUM(H29:J29,K29/1.12)</f>
        <v>0</v>
      </c>
      <c r="N29" s="112" t="n">
        <f aca="false">K29/1.12*0.12</f>
        <v>0</v>
      </c>
      <c r="O29" s="112" t="n">
        <f aca="false">-SUM(I29:J29,K29/1.12)*L29</f>
        <v>-0</v>
      </c>
      <c r="P29" s="112"/>
      <c r="Q29" s="113"/>
      <c r="R29" s="113"/>
      <c r="S29" s="114"/>
      <c r="T29" s="114"/>
      <c r="U29" s="114"/>
      <c r="V29" s="114"/>
      <c r="W29" s="114"/>
      <c r="X29" s="113"/>
      <c r="Y29" s="113"/>
      <c r="Z29" s="113"/>
      <c r="AA29" s="113"/>
      <c r="AB29" s="114"/>
      <c r="AC29" s="114"/>
      <c r="AD29" s="113"/>
      <c r="AE29" s="113"/>
      <c r="AF29" s="112" t="n">
        <f aca="false">-SUM(N29:AE29)</f>
        <v>-0</v>
      </c>
      <c r="AG29" s="115" t="n">
        <f aca="false">SUM(H29:K29)+AF29+O29</f>
        <v>0</v>
      </c>
    </row>
    <row r="30" s="116" customFormat="true" ht="19.5" hidden="false" customHeight="true" outlineLevel="0" collapsed="false">
      <c r="A30" s="18"/>
      <c r="B30" s="108"/>
      <c r="C30" s="45"/>
      <c r="D30" s="45"/>
      <c r="E30" s="45"/>
      <c r="F30" s="109"/>
      <c r="G30" s="110"/>
      <c r="H30" s="23"/>
      <c r="I30" s="23"/>
      <c r="J30" s="23"/>
      <c r="K30" s="23"/>
      <c r="L30" s="111"/>
      <c r="M30" s="112" t="n">
        <f aca="false">SUM(H30:J30,K30/1.12)</f>
        <v>0</v>
      </c>
      <c r="N30" s="112" t="n">
        <f aca="false">K30/1.12*0.12</f>
        <v>0</v>
      </c>
      <c r="O30" s="113" t="n">
        <f aca="false">-SUM(I30:J30,K30/1.12)*L30</f>
        <v>-0</v>
      </c>
      <c r="P30" s="113"/>
      <c r="Q30" s="113"/>
      <c r="R30" s="113"/>
      <c r="S30" s="113"/>
      <c r="T30" s="114"/>
      <c r="U30" s="114"/>
      <c r="V30" s="114"/>
      <c r="W30" s="114"/>
      <c r="X30" s="114"/>
      <c r="Y30" s="119"/>
      <c r="Z30" s="113"/>
      <c r="AA30" s="113"/>
      <c r="AB30" s="113"/>
      <c r="AC30" s="114"/>
      <c r="AD30" s="114"/>
      <c r="AE30" s="120"/>
      <c r="AF30" s="112" t="n">
        <f aca="false">-SUM(N30:AE30)</f>
        <v>-0</v>
      </c>
      <c r="AG30" s="115" t="n">
        <f aca="false">SUM(H30:K30)+AF30+O30</f>
        <v>0</v>
      </c>
    </row>
    <row r="31" s="126" customFormat="true" ht="12" hidden="false" customHeight="true" outlineLevel="0" collapsed="false">
      <c r="A31" s="121"/>
      <c r="B31" s="122"/>
      <c r="C31" s="123"/>
      <c r="D31" s="124"/>
      <c r="E31" s="124"/>
      <c r="F31" s="125"/>
      <c r="G31" s="123"/>
      <c r="H31" s="54" t="n">
        <f aca="false">SUM(H5:H30)</f>
        <v>972</v>
      </c>
      <c r="I31" s="54" t="n">
        <f aca="false">SUM(I5:I30)</f>
        <v>0</v>
      </c>
      <c r="J31" s="54" t="n">
        <f aca="false">SUM(J5:J30)</f>
        <v>0</v>
      </c>
      <c r="K31" s="54" t="n">
        <f aca="false">SUM(K5:K30)</f>
        <v>19009.35</v>
      </c>
      <c r="L31" s="54" t="n">
        <f aca="false">SUM(L5:L30)</f>
        <v>0</v>
      </c>
      <c r="M31" s="54" t="n">
        <f aca="false">SUM(M5:M30)</f>
        <v>17944.6339285714</v>
      </c>
      <c r="N31" s="54" t="n">
        <f aca="false">SUM(N5:N30)</f>
        <v>2036.71607142857</v>
      </c>
      <c r="O31" s="54" t="n">
        <f aca="false">SUM(O5:O30)</f>
        <v>0</v>
      </c>
      <c r="P31" s="54" t="n">
        <f aca="false">SUM(P5:P30)</f>
        <v>2186.91</v>
      </c>
      <c r="Q31" s="54" t="n">
        <f aca="false">SUM(Q5:Q30)</f>
        <v>20.76</v>
      </c>
      <c r="R31" s="54" t="n">
        <f aca="false">SUM(R5:R30)</f>
        <v>93.75</v>
      </c>
      <c r="S31" s="54" t="n">
        <f aca="false">SUM(S5:S30)</f>
        <v>0</v>
      </c>
      <c r="T31" s="54" t="n">
        <f aca="false">SUM(T5:T30)</f>
        <v>0</v>
      </c>
      <c r="U31" s="54" t="n">
        <f aca="false">SUM(U5:U30)</f>
        <v>0</v>
      </c>
      <c r="V31" s="54" t="n">
        <f aca="false">SUM(V5:V30)</f>
        <v>0</v>
      </c>
      <c r="W31" s="54" t="n">
        <f aca="false">SUM(W5:W30)</f>
        <v>0</v>
      </c>
      <c r="X31" s="54" t="n">
        <f aca="false">SUM(X5:X30)</f>
        <v>14053.57</v>
      </c>
      <c r="Y31" s="54" t="n">
        <f aca="false">SUM(Y5:Y30)</f>
        <v>433.04</v>
      </c>
      <c r="Z31" s="54" t="n">
        <f aca="false">SUM(Z5:Z30)</f>
        <v>0</v>
      </c>
      <c r="AA31" s="54" t="n">
        <f aca="false">SUM(AA5:AA30)</f>
        <v>80</v>
      </c>
      <c r="AB31" s="54" t="n">
        <f aca="false">SUM(AB5:AB30)</f>
        <v>0</v>
      </c>
      <c r="AC31" s="54" t="n">
        <f aca="false">SUM(AC5:AC30)</f>
        <v>0</v>
      </c>
      <c r="AD31" s="54" t="n">
        <f aca="false">SUM(AD5:AD30)</f>
        <v>37</v>
      </c>
      <c r="AE31" s="54" t="n">
        <f aca="false">SUM(AE5:AE30)</f>
        <v>1039.6</v>
      </c>
      <c r="AF31" s="54" t="n">
        <f aca="false">SUM(AF5:AF30)</f>
        <v>-19981.3460714286</v>
      </c>
      <c r="AG31" s="54" t="n">
        <f aca="false">SUM(AG5:AG30)</f>
        <v>0.00392857142852421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0" width="10.26"/>
    <col collapsed="false" customWidth="true" hidden="true" outlineLevel="0" max="2" min="2" style="91" width="9.17"/>
    <col collapsed="false" customWidth="true" hidden="false" outlineLevel="0" max="3" min="3" style="92" width="30.24"/>
    <col collapsed="false" customWidth="true" hidden="false" outlineLevel="0" max="4" min="4" style="93" width="17.64"/>
    <col collapsed="false" customWidth="true" hidden="false" outlineLevel="0" max="5" min="5" style="93" width="35.29"/>
    <col collapsed="false" customWidth="true" hidden="false" outlineLevel="0" max="6" min="6" style="91" width="9.89"/>
    <col collapsed="false" customWidth="true" hidden="false" outlineLevel="0" max="7" min="7" style="92" width="38.7"/>
    <col collapsed="false" customWidth="true" hidden="false" outlineLevel="0" max="8" min="8" style="94" width="9.89"/>
    <col collapsed="false" customWidth="true" hidden="false" outlineLevel="0" max="9" min="9" style="94" width="10.62"/>
    <col collapsed="false" customWidth="true" hidden="false" outlineLevel="0" max="10" min="10" style="94" width="12.22"/>
    <col collapsed="false" customWidth="true" hidden="false" outlineLevel="0" max="11" min="11" style="94" width="12.6"/>
    <col collapsed="false" customWidth="true" hidden="false" outlineLevel="0" max="12" min="12" style="95" width="6.48"/>
    <col collapsed="false" customWidth="true" hidden="false" outlineLevel="0" max="13" min="13" style="94" width="11.69"/>
    <col collapsed="false" customWidth="true" hidden="false" outlineLevel="0" max="14" min="14" style="94" width="10.26"/>
    <col collapsed="false" customWidth="true" hidden="false" outlineLevel="0" max="15" min="15" style="94" width="8.28"/>
    <col collapsed="false" customWidth="true" hidden="false" outlineLevel="0" max="16" min="16" style="94" width="10.26"/>
    <col collapsed="false" customWidth="true" hidden="false" outlineLevel="0" max="17" min="17" style="94" width="12.6"/>
    <col collapsed="false" customWidth="false" hidden="false" outlineLevel="0" max="18" min="18" style="94" width="11.52"/>
    <col collapsed="false" customWidth="true" hidden="false" outlineLevel="0" max="19" min="19" style="94" width="10.26"/>
    <col collapsed="false" customWidth="false" hidden="false" outlineLevel="0" max="21" min="20" style="94" width="11.52"/>
    <col collapsed="false" customWidth="true" hidden="false" outlineLevel="0" max="22" min="22" style="94" width="13.32"/>
    <col collapsed="false" customWidth="true" hidden="false" outlineLevel="0" max="23" min="23" style="94" width="10.26"/>
    <col collapsed="false" customWidth="true" hidden="false" outlineLevel="0" max="24" min="24" style="94" width="12.41"/>
    <col collapsed="false" customWidth="true" hidden="false" outlineLevel="0" max="25" min="25" style="94" width="11.69"/>
    <col collapsed="false" customWidth="true" hidden="false" outlineLevel="0" max="26" min="26" style="94" width="10.43"/>
    <col collapsed="false" customWidth="true" hidden="false" outlineLevel="0" max="27" min="27" style="94" width="10.8"/>
    <col collapsed="false" customWidth="true" hidden="false" outlineLevel="0" max="28" min="28" style="94" width="11.34"/>
    <col collapsed="false" customWidth="true" hidden="false" outlineLevel="0" max="30" min="29" style="94" width="10.08"/>
    <col collapsed="false" customWidth="true" hidden="false" outlineLevel="0" max="31" min="31" style="94" width="12.78"/>
    <col collapsed="false" customWidth="true" hidden="false" outlineLevel="0" max="32" min="32" style="94" width="13.32"/>
    <col collapsed="false" customWidth="true" hidden="false" outlineLevel="0" max="33" min="33" style="92" width="8.63"/>
    <col collapsed="false" customWidth="false" hidden="false" outlineLevel="0" max="1025" min="34" style="92" width="11.52"/>
  </cols>
  <sheetData>
    <row r="1" customFormat="false" ht="12" hidden="false" customHeight="true" outlineLevel="0" collapsed="false">
      <c r="A1" s="96" t="s">
        <v>0</v>
      </c>
      <c r="C1" s="97"/>
    </row>
    <row r="2" customFormat="false" ht="12" hidden="false" customHeight="true" outlineLevel="0" collapsed="false">
      <c r="A2" s="96" t="s">
        <v>1</v>
      </c>
    </row>
    <row r="3" customFormat="false" ht="12" hidden="false" customHeight="true" outlineLevel="0" collapsed="false">
      <c r="A3" s="96" t="s">
        <v>887</v>
      </c>
      <c r="B3" s="97"/>
      <c r="C3" s="98"/>
      <c r="N3" s="99" t="n">
        <v>1301</v>
      </c>
      <c r="O3" s="99" t="n">
        <v>2402</v>
      </c>
      <c r="P3" s="99" t="n">
        <v>5001</v>
      </c>
      <c r="Q3" s="99" t="n">
        <v>5002</v>
      </c>
      <c r="R3" s="99" t="n">
        <v>6220</v>
      </c>
      <c r="S3" s="99" t="n">
        <v>6219</v>
      </c>
      <c r="T3" s="99" t="n">
        <v>6212</v>
      </c>
      <c r="U3" s="99"/>
      <c r="V3" s="99"/>
      <c r="W3" s="99"/>
      <c r="X3" s="99"/>
      <c r="Y3" s="99" t="s">
        <v>3</v>
      </c>
      <c r="Z3" s="99"/>
      <c r="AA3" s="99" t="n">
        <v>6230</v>
      </c>
      <c r="AB3" s="99" t="s">
        <v>4</v>
      </c>
      <c r="AC3" s="99" t="n">
        <v>6202</v>
      </c>
      <c r="AD3" s="99"/>
      <c r="AE3" s="99" t="n">
        <v>6109</v>
      </c>
      <c r="AF3" s="99" t="n">
        <v>1002</v>
      </c>
    </row>
    <row r="4" s="107" customFormat="true" ht="44.25" hidden="false" customHeight="true" outlineLevel="0" collapsed="false">
      <c r="A4" s="100" t="s">
        <v>5</v>
      </c>
      <c r="B4" s="101" t="s">
        <v>6</v>
      </c>
      <c r="C4" s="101" t="s">
        <v>7</v>
      </c>
      <c r="D4" s="101" t="s">
        <v>8</v>
      </c>
      <c r="E4" s="101" t="s">
        <v>9</v>
      </c>
      <c r="F4" s="101" t="s">
        <v>10</v>
      </c>
      <c r="G4" s="101" t="s">
        <v>11</v>
      </c>
      <c r="H4" s="101" t="s">
        <v>12</v>
      </c>
      <c r="I4" s="101" t="s">
        <v>13</v>
      </c>
      <c r="J4" s="101" t="s">
        <v>14</v>
      </c>
      <c r="K4" s="101" t="s">
        <v>15</v>
      </c>
      <c r="L4" s="102" t="s">
        <v>16</v>
      </c>
      <c r="M4" s="101" t="s">
        <v>17</v>
      </c>
      <c r="N4" s="103" t="s">
        <v>18</v>
      </c>
      <c r="O4" s="103" t="s">
        <v>19</v>
      </c>
      <c r="P4" s="103" t="s">
        <v>20</v>
      </c>
      <c r="Q4" s="103" t="s">
        <v>21</v>
      </c>
      <c r="R4" s="103" t="s">
        <v>22</v>
      </c>
      <c r="S4" s="103" t="s">
        <v>23</v>
      </c>
      <c r="T4" s="103" t="s">
        <v>24</v>
      </c>
      <c r="U4" s="103" t="s">
        <v>25</v>
      </c>
      <c r="V4" s="103" t="s">
        <v>26</v>
      </c>
      <c r="W4" s="103" t="s">
        <v>27</v>
      </c>
      <c r="X4" s="103" t="s">
        <v>28</v>
      </c>
      <c r="Y4" s="103" t="s">
        <v>29</v>
      </c>
      <c r="Z4" s="103" t="s">
        <v>30</v>
      </c>
      <c r="AA4" s="103" t="s">
        <v>31</v>
      </c>
      <c r="AB4" s="103" t="s">
        <v>32</v>
      </c>
      <c r="AC4" s="104" t="s">
        <v>33</v>
      </c>
      <c r="AD4" s="103" t="s">
        <v>34</v>
      </c>
      <c r="AE4" s="105" t="s">
        <v>35</v>
      </c>
      <c r="AF4" s="106" t="s">
        <v>36</v>
      </c>
    </row>
    <row r="5" s="116" customFormat="true" ht="23.25" hidden="false" customHeight="true" outlineLevel="0" collapsed="false">
      <c r="A5" s="18" t="n">
        <v>43745</v>
      </c>
      <c r="B5" s="108"/>
      <c r="C5" s="20" t="s">
        <v>45</v>
      </c>
      <c r="D5" s="20" t="s">
        <v>848</v>
      </c>
      <c r="E5" s="20" t="s">
        <v>47</v>
      </c>
      <c r="F5" s="109" t="n">
        <v>183889</v>
      </c>
      <c r="G5" s="109" t="s">
        <v>888</v>
      </c>
      <c r="H5" s="23"/>
      <c r="I5" s="23"/>
      <c r="J5" s="23" t="n">
        <v>754.5</v>
      </c>
      <c r="K5" s="23"/>
      <c r="L5" s="111"/>
      <c r="M5" s="112" t="n">
        <f aca="false">SUM(H5:J5,K5/1.12)</f>
        <v>754.5</v>
      </c>
      <c r="N5" s="112" t="n">
        <f aca="false">K5/1.12*0.12</f>
        <v>0</v>
      </c>
      <c r="O5" s="112" t="n">
        <f aca="false">-SUM(I5:J5,K5/1.12)*L5</f>
        <v>-0</v>
      </c>
      <c r="P5" s="112" t="n">
        <v>754.5</v>
      </c>
      <c r="Q5" s="113"/>
      <c r="R5" s="113"/>
      <c r="S5" s="114"/>
      <c r="T5" s="114"/>
      <c r="U5" s="114"/>
      <c r="V5" s="114"/>
      <c r="W5" s="114"/>
      <c r="X5" s="113"/>
      <c r="Y5" s="113"/>
      <c r="Z5" s="113"/>
      <c r="AA5" s="113"/>
      <c r="AB5" s="114"/>
      <c r="AC5" s="114"/>
      <c r="AD5" s="113"/>
      <c r="AE5" s="113"/>
      <c r="AF5" s="112" t="n">
        <f aca="false">-SUM(N5:AE5)</f>
        <v>-754.5</v>
      </c>
      <c r="AG5" s="115" t="n">
        <f aca="false">SUM(H5:K5)+AF5+O5</f>
        <v>0</v>
      </c>
    </row>
    <row r="6" s="116" customFormat="true" ht="23.25" hidden="false" customHeight="true" outlineLevel="0" collapsed="false">
      <c r="A6" s="18" t="n">
        <v>43745</v>
      </c>
      <c r="B6" s="108"/>
      <c r="C6" s="20" t="s">
        <v>45</v>
      </c>
      <c r="D6" s="20" t="s">
        <v>848</v>
      </c>
      <c r="E6" s="20" t="s">
        <v>47</v>
      </c>
      <c r="F6" s="109" t="n">
        <v>183889</v>
      </c>
      <c r="G6" s="109" t="s">
        <v>889</v>
      </c>
      <c r="H6" s="23"/>
      <c r="I6" s="23"/>
      <c r="J6" s="23"/>
      <c r="K6" s="23" t="n">
        <f aca="false">3535.89+424.31</f>
        <v>3960.2</v>
      </c>
      <c r="L6" s="111"/>
      <c r="M6" s="112" t="n">
        <f aca="false">SUM(H6:J6,K6/1.12)</f>
        <v>3535.89285714286</v>
      </c>
      <c r="N6" s="112" t="n">
        <f aca="false">K6/1.12*0.12</f>
        <v>424.307142857143</v>
      </c>
      <c r="O6" s="112" t="n">
        <f aca="false">-SUM(I6:J6,K6/1.12)*L6</f>
        <v>-0</v>
      </c>
      <c r="P6" s="112" t="n">
        <v>3535.89</v>
      </c>
      <c r="Q6" s="113"/>
      <c r="R6" s="113"/>
      <c r="S6" s="114"/>
      <c r="T6" s="114"/>
      <c r="U6" s="114"/>
      <c r="V6" s="114"/>
      <c r="W6" s="114"/>
      <c r="X6" s="113"/>
      <c r="Y6" s="113"/>
      <c r="Z6" s="113"/>
      <c r="AA6" s="113"/>
      <c r="AB6" s="114"/>
      <c r="AC6" s="114"/>
      <c r="AD6" s="113"/>
      <c r="AE6" s="113"/>
      <c r="AF6" s="112" t="n">
        <f aca="false">-SUM(N6:AE6)</f>
        <v>-3960.19714285714</v>
      </c>
      <c r="AG6" s="115" t="n">
        <f aca="false">SUM(H6:K6)+AF6+O6</f>
        <v>0.00285714285701033</v>
      </c>
    </row>
    <row r="7" s="116" customFormat="true" ht="23.25" hidden="false" customHeight="true" outlineLevel="0" collapsed="false">
      <c r="A7" s="18" t="n">
        <v>43745</v>
      </c>
      <c r="B7" s="108"/>
      <c r="C7" s="20" t="s">
        <v>45</v>
      </c>
      <c r="D7" s="20" t="s">
        <v>848</v>
      </c>
      <c r="E7" s="20" t="s">
        <v>47</v>
      </c>
      <c r="F7" s="109" t="n">
        <v>203401</v>
      </c>
      <c r="G7" s="109" t="s">
        <v>890</v>
      </c>
      <c r="H7" s="23"/>
      <c r="I7" s="23"/>
      <c r="J7" s="23"/>
      <c r="K7" s="23" t="n">
        <v>92.45</v>
      </c>
      <c r="L7" s="111"/>
      <c r="M7" s="112" t="n">
        <f aca="false">SUM(H7:J7,K7/1.12)</f>
        <v>82.5446428571429</v>
      </c>
      <c r="N7" s="112" t="n">
        <f aca="false">K7/1.12*0.12</f>
        <v>9.90535714285714</v>
      </c>
      <c r="O7" s="112" t="n">
        <f aca="false">-SUM(I7:J7,K7/1.12)*L7</f>
        <v>-0</v>
      </c>
      <c r="P7" s="112" t="n">
        <v>82.54</v>
      </c>
      <c r="Q7" s="113"/>
      <c r="R7" s="113"/>
      <c r="S7" s="114"/>
      <c r="T7" s="114"/>
      <c r="U7" s="114"/>
      <c r="V7" s="114"/>
      <c r="W7" s="114"/>
      <c r="X7" s="113"/>
      <c r="Y7" s="113"/>
      <c r="Z7" s="113"/>
      <c r="AA7" s="113"/>
      <c r="AB7" s="114"/>
      <c r="AC7" s="114"/>
      <c r="AD7" s="113"/>
      <c r="AE7" s="113"/>
      <c r="AF7" s="112" t="n">
        <f aca="false">-SUM(N7:AE7)</f>
        <v>-92.4453571428571</v>
      </c>
      <c r="AG7" s="115" t="n">
        <f aca="false">SUM(H7:K7)+AF7+O7</f>
        <v>0.00464285714285495</v>
      </c>
    </row>
    <row r="8" s="116" customFormat="true" ht="23.25" hidden="false" customHeight="true" outlineLevel="0" collapsed="false">
      <c r="A8" s="18" t="n">
        <v>43745</v>
      </c>
      <c r="B8" s="108"/>
      <c r="C8" s="20" t="s">
        <v>37</v>
      </c>
      <c r="D8" s="20" t="s">
        <v>38</v>
      </c>
      <c r="E8" s="20" t="s">
        <v>39</v>
      </c>
      <c r="F8" s="109" t="n">
        <v>383</v>
      </c>
      <c r="G8" s="109" t="s">
        <v>891</v>
      </c>
      <c r="H8" s="23"/>
      <c r="I8" s="23"/>
      <c r="J8" s="23"/>
      <c r="K8" s="23" t="n">
        <v>138.5</v>
      </c>
      <c r="L8" s="111"/>
      <c r="M8" s="112" t="n">
        <f aca="false">SUM(H8:J8,K8/1.12)</f>
        <v>123.660714285714</v>
      </c>
      <c r="N8" s="112" t="n">
        <f aca="false">K8/1.12*0.12</f>
        <v>14.8392857142857</v>
      </c>
      <c r="O8" s="112" t="n">
        <f aca="false">-SUM(I8:J8,K8/1.12)*L8</f>
        <v>-0</v>
      </c>
      <c r="P8" s="112" t="n">
        <v>123.66</v>
      </c>
      <c r="Q8" s="113"/>
      <c r="R8" s="113"/>
      <c r="S8" s="114"/>
      <c r="T8" s="114"/>
      <c r="U8" s="114"/>
      <c r="V8" s="114"/>
      <c r="W8" s="114"/>
      <c r="X8" s="113"/>
      <c r="Y8" s="113"/>
      <c r="Z8" s="113"/>
      <c r="AA8" s="113"/>
      <c r="AB8" s="114"/>
      <c r="AC8" s="114"/>
      <c r="AD8" s="113"/>
      <c r="AE8" s="113"/>
      <c r="AF8" s="112" t="n">
        <f aca="false">-SUM(N8:AE8)</f>
        <v>-138.499285714286</v>
      </c>
      <c r="AG8" s="115" t="n">
        <f aca="false">SUM(H8:K8)+AF8+O8</f>
        <v>0.000714285714281004</v>
      </c>
    </row>
    <row r="9" s="116" customFormat="true" ht="23.25" hidden="false" customHeight="true" outlineLevel="0" collapsed="false">
      <c r="A9" s="18" t="n">
        <v>43745</v>
      </c>
      <c r="B9" s="108"/>
      <c r="C9" s="20" t="s">
        <v>154</v>
      </c>
      <c r="D9" s="20"/>
      <c r="E9" s="20"/>
      <c r="F9" s="109"/>
      <c r="G9" s="109" t="s">
        <v>892</v>
      </c>
      <c r="H9" s="23" t="n">
        <v>80</v>
      </c>
      <c r="I9" s="23"/>
      <c r="J9" s="23"/>
      <c r="K9" s="23"/>
      <c r="L9" s="111"/>
      <c r="M9" s="112" t="n">
        <f aca="false">SUM(H9:J9,K9/1.12)</f>
        <v>80</v>
      </c>
      <c r="N9" s="112" t="n">
        <f aca="false">K9/1.12*0.12</f>
        <v>0</v>
      </c>
      <c r="O9" s="112" t="n">
        <f aca="false">-SUM(I9:J9,K9/1.12)*L9</f>
        <v>-0</v>
      </c>
      <c r="P9" s="112"/>
      <c r="Q9" s="113"/>
      <c r="R9" s="113"/>
      <c r="S9" s="114"/>
      <c r="T9" s="114"/>
      <c r="U9" s="114"/>
      <c r="V9" s="114"/>
      <c r="W9" s="114"/>
      <c r="X9" s="113"/>
      <c r="Y9" s="113"/>
      <c r="Z9" s="113"/>
      <c r="AA9" s="113" t="n">
        <v>80</v>
      </c>
      <c r="AB9" s="114"/>
      <c r="AC9" s="114"/>
      <c r="AD9" s="113"/>
      <c r="AE9" s="113"/>
      <c r="AF9" s="112" t="n">
        <f aca="false">-SUM(N9:AE9)</f>
        <v>-80</v>
      </c>
      <c r="AG9" s="115" t="n">
        <f aca="false">SUM(H9:K9)+AF9+O9</f>
        <v>0</v>
      </c>
    </row>
    <row r="10" s="116" customFormat="true" ht="23.25" hidden="false" customHeight="true" outlineLevel="0" collapsed="false">
      <c r="A10" s="18" t="n">
        <v>43749</v>
      </c>
      <c r="B10" s="108"/>
      <c r="C10" s="20" t="s">
        <v>58</v>
      </c>
      <c r="D10" s="20"/>
      <c r="E10" s="20"/>
      <c r="F10" s="109"/>
      <c r="G10" s="109" t="s">
        <v>893</v>
      </c>
      <c r="H10" s="23"/>
      <c r="I10" s="23"/>
      <c r="J10" s="23" t="n">
        <f aca="false">100+110</f>
        <v>210</v>
      </c>
      <c r="K10" s="23"/>
      <c r="L10" s="111"/>
      <c r="M10" s="112" t="n">
        <f aca="false">SUM(H10:J10,K10/1.12)</f>
        <v>210</v>
      </c>
      <c r="N10" s="112" t="n">
        <f aca="false">K10/1.12*0.12</f>
        <v>0</v>
      </c>
      <c r="O10" s="112" t="n">
        <f aca="false">-SUM(I10:J10,K10/1.12)*L10</f>
        <v>-0</v>
      </c>
      <c r="P10" s="112" t="n">
        <v>210</v>
      </c>
      <c r="Q10" s="113"/>
      <c r="R10" s="113"/>
      <c r="S10" s="114"/>
      <c r="T10" s="114"/>
      <c r="U10" s="114"/>
      <c r="V10" s="114"/>
      <c r="W10" s="114"/>
      <c r="X10" s="113"/>
      <c r="Y10" s="113"/>
      <c r="Z10" s="113"/>
      <c r="AA10" s="113"/>
      <c r="AB10" s="114"/>
      <c r="AC10" s="114"/>
      <c r="AD10" s="113"/>
      <c r="AE10" s="113"/>
      <c r="AF10" s="112" t="n">
        <f aca="false">-SUM(N10:AE10)</f>
        <v>-210</v>
      </c>
      <c r="AG10" s="115" t="n">
        <f aca="false">SUM(H10:K10)+AF10+O10</f>
        <v>0</v>
      </c>
    </row>
    <row r="11" s="116" customFormat="true" ht="23.25" hidden="false" customHeight="true" outlineLevel="0" collapsed="false">
      <c r="A11" s="18" t="n">
        <v>43748</v>
      </c>
      <c r="B11" s="108"/>
      <c r="C11" s="20" t="s">
        <v>58</v>
      </c>
      <c r="D11" s="20"/>
      <c r="E11" s="20"/>
      <c r="F11" s="109"/>
      <c r="G11" s="109" t="s">
        <v>894</v>
      </c>
      <c r="H11" s="23" t="n">
        <v>100</v>
      </c>
      <c r="I11" s="23"/>
      <c r="J11" s="23"/>
      <c r="K11" s="23"/>
      <c r="L11" s="111"/>
      <c r="M11" s="112" t="n">
        <f aca="false">SUM(H11:J11,K11/1.12)</f>
        <v>100</v>
      </c>
      <c r="N11" s="112" t="n">
        <f aca="false">K11/1.12*0.12</f>
        <v>0</v>
      </c>
      <c r="O11" s="112" t="n">
        <f aca="false">-SUM(I11:J11,K11/1.12)*L11</f>
        <v>-0</v>
      </c>
      <c r="P11" s="112"/>
      <c r="Q11" s="113"/>
      <c r="R11" s="113"/>
      <c r="S11" s="114"/>
      <c r="T11" s="114"/>
      <c r="U11" s="114"/>
      <c r="V11" s="114"/>
      <c r="W11" s="114"/>
      <c r="X11" s="113"/>
      <c r="Y11" s="113"/>
      <c r="Z11" s="113"/>
      <c r="AA11" s="113" t="n">
        <v>100</v>
      </c>
      <c r="AB11" s="114"/>
      <c r="AC11" s="114"/>
      <c r="AD11" s="113"/>
      <c r="AE11" s="113"/>
      <c r="AF11" s="112" t="n">
        <f aca="false">-SUM(N11:AE11)</f>
        <v>-100</v>
      </c>
      <c r="AG11" s="115" t="n">
        <f aca="false">SUM(H11:K11)+AF11+O11</f>
        <v>0</v>
      </c>
    </row>
    <row r="12" s="116" customFormat="true" ht="23.25" hidden="false" customHeight="true" outlineLevel="0" collapsed="false">
      <c r="A12" s="18" t="n">
        <v>43749</v>
      </c>
      <c r="B12" s="108"/>
      <c r="C12" s="20" t="s">
        <v>58</v>
      </c>
      <c r="D12" s="20"/>
      <c r="E12" s="20"/>
      <c r="F12" s="109"/>
      <c r="G12" s="109" t="s">
        <v>895</v>
      </c>
      <c r="H12" s="23"/>
      <c r="I12" s="23"/>
      <c r="J12" s="23" t="n">
        <v>120</v>
      </c>
      <c r="K12" s="23"/>
      <c r="L12" s="111"/>
      <c r="M12" s="112" t="n">
        <f aca="false">SUM(H12:J12,K12/1.12)</f>
        <v>120</v>
      </c>
      <c r="N12" s="112" t="n">
        <f aca="false">K12/1.12*0.12</f>
        <v>0</v>
      </c>
      <c r="O12" s="112" t="n">
        <f aca="false">-SUM(I12:J12,K12/1.12)*L12</f>
        <v>-0</v>
      </c>
      <c r="P12" s="112" t="n">
        <v>120</v>
      </c>
      <c r="Q12" s="113"/>
      <c r="R12" s="113"/>
      <c r="S12" s="114"/>
      <c r="T12" s="114"/>
      <c r="U12" s="114"/>
      <c r="V12" s="114"/>
      <c r="W12" s="114"/>
      <c r="X12" s="113"/>
      <c r="Y12" s="113"/>
      <c r="Z12" s="113"/>
      <c r="AA12" s="113"/>
      <c r="AB12" s="114"/>
      <c r="AC12" s="114"/>
      <c r="AD12" s="113"/>
      <c r="AE12" s="113"/>
      <c r="AF12" s="112" t="n">
        <f aca="false">-SUM(N12:AE12)</f>
        <v>-120</v>
      </c>
      <c r="AG12" s="115" t="n">
        <f aca="false">SUM(H12:K12)+AF12+O12</f>
        <v>0</v>
      </c>
    </row>
    <row r="13" s="116" customFormat="true" ht="23.25" hidden="false" customHeight="true" outlineLevel="0" collapsed="false">
      <c r="A13" s="18" t="n">
        <v>43748</v>
      </c>
      <c r="B13" s="108"/>
      <c r="C13" s="20" t="s">
        <v>896</v>
      </c>
      <c r="D13" s="20" t="s">
        <v>897</v>
      </c>
      <c r="E13" s="20" t="s">
        <v>67</v>
      </c>
      <c r="F13" s="109" t="n">
        <v>118158</v>
      </c>
      <c r="G13" s="109" t="s">
        <v>898</v>
      </c>
      <c r="H13" s="23"/>
      <c r="I13" s="23"/>
      <c r="J13" s="23"/>
      <c r="K13" s="23" t="n">
        <v>39.5</v>
      </c>
      <c r="L13" s="111"/>
      <c r="M13" s="112" t="n">
        <f aca="false">SUM(H13:J13,K13/1.12)</f>
        <v>35.2678571428571</v>
      </c>
      <c r="N13" s="112" t="n">
        <f aca="false">K13/1.12*0.12</f>
        <v>4.23214285714286</v>
      </c>
      <c r="O13" s="112" t="n">
        <f aca="false">-SUM(I13:J13,K13/1.12)*L13</f>
        <v>-0</v>
      </c>
      <c r="P13" s="112" t="n">
        <v>35.27</v>
      </c>
      <c r="Q13" s="113"/>
      <c r="R13" s="113"/>
      <c r="S13" s="114"/>
      <c r="T13" s="114"/>
      <c r="U13" s="114"/>
      <c r="V13" s="114"/>
      <c r="W13" s="114"/>
      <c r="X13" s="113"/>
      <c r="Y13" s="113"/>
      <c r="Z13" s="113"/>
      <c r="AA13" s="113"/>
      <c r="AB13" s="114"/>
      <c r="AC13" s="114"/>
      <c r="AD13" s="113"/>
      <c r="AE13" s="113"/>
      <c r="AF13" s="112" t="n">
        <f aca="false">-SUM(N13:AE13)</f>
        <v>-39.5021428571429</v>
      </c>
      <c r="AG13" s="115" t="n">
        <f aca="false">SUM(H13:K13)+AF13+O13</f>
        <v>-0.00214285714285722</v>
      </c>
    </row>
    <row r="14" s="116" customFormat="true" ht="23.25" hidden="false" customHeight="true" outlineLevel="0" collapsed="false">
      <c r="A14" s="18" t="n">
        <v>43750</v>
      </c>
      <c r="B14" s="108"/>
      <c r="C14" s="20" t="s">
        <v>45</v>
      </c>
      <c r="D14" s="20" t="s">
        <v>848</v>
      </c>
      <c r="E14" s="20" t="s">
        <v>47</v>
      </c>
      <c r="F14" s="109" t="n">
        <v>192138</v>
      </c>
      <c r="G14" s="109" t="s">
        <v>899</v>
      </c>
      <c r="H14" s="23"/>
      <c r="I14" s="23"/>
      <c r="J14" s="23"/>
      <c r="K14" s="23" t="n">
        <v>1587</v>
      </c>
      <c r="L14" s="111"/>
      <c r="M14" s="112" t="n">
        <f aca="false">SUM(H14:J14,K14/1.12)</f>
        <v>1416.96428571429</v>
      </c>
      <c r="N14" s="112" t="n">
        <f aca="false">K14/1.12*0.12</f>
        <v>170.035714285714</v>
      </c>
      <c r="O14" s="112" t="n">
        <f aca="false">-SUM(I14:J14,K14/1.12)*L14</f>
        <v>-0</v>
      </c>
      <c r="P14" s="112" t="n">
        <v>1416.96</v>
      </c>
      <c r="Q14" s="113"/>
      <c r="R14" s="113"/>
      <c r="S14" s="114"/>
      <c r="T14" s="114"/>
      <c r="U14" s="114"/>
      <c r="V14" s="114"/>
      <c r="W14" s="114"/>
      <c r="X14" s="113"/>
      <c r="Y14" s="113"/>
      <c r="Z14" s="113"/>
      <c r="AA14" s="113"/>
      <c r="AB14" s="114"/>
      <c r="AC14" s="114"/>
      <c r="AD14" s="113"/>
      <c r="AE14" s="113"/>
      <c r="AF14" s="112" t="n">
        <f aca="false">-SUM(N14:AE14)</f>
        <v>-1586.99571428571</v>
      </c>
      <c r="AG14" s="115" t="n">
        <f aca="false">SUM(H14:K14)+AF14+O14</f>
        <v>0.00428571428574287</v>
      </c>
    </row>
    <row r="15" s="116" customFormat="true" ht="23.25" hidden="false" customHeight="true" outlineLevel="0" collapsed="false">
      <c r="A15" s="18" t="n">
        <v>43749</v>
      </c>
      <c r="B15" s="108"/>
      <c r="C15" s="20" t="s">
        <v>185</v>
      </c>
      <c r="D15" s="20" t="s">
        <v>401</v>
      </c>
      <c r="E15" s="20" t="s">
        <v>47</v>
      </c>
      <c r="F15" s="109" t="n">
        <v>731934</v>
      </c>
      <c r="G15" s="109" t="s">
        <v>900</v>
      </c>
      <c r="H15" s="23"/>
      <c r="I15" s="23"/>
      <c r="J15" s="23"/>
      <c r="K15" s="23" t="n">
        <v>282.5</v>
      </c>
      <c r="L15" s="111"/>
      <c r="M15" s="112" t="n">
        <f aca="false">SUM(H15:J15,K15/1.12)</f>
        <v>252.232142857143</v>
      </c>
      <c r="N15" s="112" t="n">
        <f aca="false">K15/1.12*0.12</f>
        <v>30.2678571428571</v>
      </c>
      <c r="O15" s="112" t="n">
        <f aca="false">-SUM(I15:J15,K15/1.12)*L15</f>
        <v>-0</v>
      </c>
      <c r="P15" s="112"/>
      <c r="Q15" s="113"/>
      <c r="R15" s="113"/>
      <c r="S15" s="114"/>
      <c r="T15" s="114" t="n">
        <v>252.23</v>
      </c>
      <c r="U15" s="114"/>
      <c r="V15" s="114"/>
      <c r="W15" s="114"/>
      <c r="X15" s="113"/>
      <c r="Y15" s="113"/>
      <c r="Z15" s="113"/>
      <c r="AA15" s="113"/>
      <c r="AB15" s="114"/>
      <c r="AC15" s="114"/>
      <c r="AD15" s="113"/>
      <c r="AE15" s="113"/>
      <c r="AF15" s="112" t="n">
        <f aca="false">-SUM(N15:AE15)</f>
        <v>-282.497857142857</v>
      </c>
      <c r="AG15" s="115" t="n">
        <f aca="false">SUM(H15:K15)+AF15+O15</f>
        <v>0.00214285714287143</v>
      </c>
    </row>
    <row r="16" s="116" customFormat="true" ht="23.25" hidden="false" customHeight="true" outlineLevel="0" collapsed="false">
      <c r="A16" s="18" t="n">
        <v>43749</v>
      </c>
      <c r="B16" s="108"/>
      <c r="C16" s="20" t="s">
        <v>54</v>
      </c>
      <c r="D16" s="20" t="s">
        <v>55</v>
      </c>
      <c r="E16" s="20" t="s">
        <v>47</v>
      </c>
      <c r="F16" s="109" t="n">
        <v>3315</v>
      </c>
      <c r="G16" s="109" t="s">
        <v>627</v>
      </c>
      <c r="H16" s="23"/>
      <c r="I16" s="23"/>
      <c r="J16" s="23" t="n">
        <v>660</v>
      </c>
      <c r="K16" s="23"/>
      <c r="L16" s="111"/>
      <c r="M16" s="112" t="n">
        <f aca="false">SUM(H16:J16,K16/1.12)</f>
        <v>660</v>
      </c>
      <c r="N16" s="112" t="n">
        <f aca="false">K16/1.12*0.12</f>
        <v>0</v>
      </c>
      <c r="O16" s="112" t="n">
        <f aca="false">-SUM(I16:J16,K16/1.12)*L16</f>
        <v>-0</v>
      </c>
      <c r="P16" s="112" t="n">
        <v>660</v>
      </c>
      <c r="Q16" s="113"/>
      <c r="R16" s="113"/>
      <c r="S16" s="114"/>
      <c r="T16" s="114"/>
      <c r="U16" s="114"/>
      <c r="V16" s="114"/>
      <c r="W16" s="114"/>
      <c r="X16" s="113"/>
      <c r="Y16" s="113"/>
      <c r="Z16" s="113"/>
      <c r="AA16" s="113"/>
      <c r="AB16" s="114"/>
      <c r="AC16" s="114"/>
      <c r="AD16" s="113"/>
      <c r="AE16" s="113"/>
      <c r="AF16" s="112" t="n">
        <f aca="false">-SUM(N16:AE16)</f>
        <v>-660</v>
      </c>
      <c r="AG16" s="115" t="n">
        <f aca="false">SUM(H16:K16)+AF16+O16</f>
        <v>0</v>
      </c>
    </row>
    <row r="17" s="116" customFormat="true" ht="23.25" hidden="false" customHeight="true" outlineLevel="0" collapsed="false">
      <c r="A17" s="18" t="n">
        <v>43750</v>
      </c>
      <c r="B17" s="108"/>
      <c r="C17" s="20" t="s">
        <v>37</v>
      </c>
      <c r="D17" s="20" t="s">
        <v>38</v>
      </c>
      <c r="E17" s="20" t="s">
        <v>39</v>
      </c>
      <c r="F17" s="109" t="n">
        <v>37407</v>
      </c>
      <c r="G17" s="109" t="s">
        <v>251</v>
      </c>
      <c r="H17" s="23"/>
      <c r="I17" s="23"/>
      <c r="J17" s="23"/>
      <c r="K17" s="23" t="n">
        <v>319</v>
      </c>
      <c r="L17" s="111"/>
      <c r="M17" s="112" t="n">
        <f aca="false">SUM(H17:J17,K17/1.12)</f>
        <v>284.821428571429</v>
      </c>
      <c r="N17" s="112" t="n">
        <f aca="false">K17/1.12*0.12</f>
        <v>34.1785714285714</v>
      </c>
      <c r="O17" s="112" t="n">
        <f aca="false">-SUM(I17:J17,K17/1.12)*L17</f>
        <v>-0</v>
      </c>
      <c r="P17" s="112"/>
      <c r="Q17" s="113" t="n">
        <v>284.82</v>
      </c>
      <c r="R17" s="113"/>
      <c r="S17" s="114"/>
      <c r="T17" s="114"/>
      <c r="U17" s="114"/>
      <c r="V17" s="114"/>
      <c r="W17" s="114"/>
      <c r="X17" s="113"/>
      <c r="Y17" s="113"/>
      <c r="Z17" s="113"/>
      <c r="AA17" s="113"/>
      <c r="AB17" s="114"/>
      <c r="AC17" s="114"/>
      <c r="AD17" s="113"/>
      <c r="AE17" s="113"/>
      <c r="AF17" s="112" t="n">
        <f aca="false">-SUM(N17:AE17)</f>
        <v>-318.998571428571</v>
      </c>
      <c r="AG17" s="115" t="n">
        <f aca="false">SUM(H17:K17)+AF17+O17</f>
        <v>0.00142857142856201</v>
      </c>
    </row>
    <row r="18" s="116" customFormat="true" ht="23.25" hidden="false" customHeight="true" outlineLevel="0" collapsed="false">
      <c r="A18" s="18" t="n">
        <v>43750</v>
      </c>
      <c r="B18" s="108"/>
      <c r="C18" s="20" t="s">
        <v>37</v>
      </c>
      <c r="D18" s="20" t="s">
        <v>38</v>
      </c>
      <c r="E18" s="20" t="s">
        <v>39</v>
      </c>
      <c r="F18" s="109" t="n">
        <v>37408</v>
      </c>
      <c r="G18" s="109" t="s">
        <v>901</v>
      </c>
      <c r="H18" s="23"/>
      <c r="I18" s="23"/>
      <c r="J18" s="23"/>
      <c r="K18" s="23" t="n">
        <v>39</v>
      </c>
      <c r="L18" s="111"/>
      <c r="M18" s="112" t="n">
        <f aca="false">SUM(H18:J18,K18/1.12)</f>
        <v>34.8214285714286</v>
      </c>
      <c r="N18" s="112" t="n">
        <f aca="false">K18/1.12*0.12</f>
        <v>4.17857142857143</v>
      </c>
      <c r="O18" s="112" t="n">
        <f aca="false">-SUM(I18:J18,K18/1.12)*L18</f>
        <v>-0</v>
      </c>
      <c r="P18" s="112" t="n">
        <v>34.82</v>
      </c>
      <c r="Q18" s="113"/>
      <c r="R18" s="113"/>
      <c r="S18" s="114"/>
      <c r="T18" s="114"/>
      <c r="U18" s="114"/>
      <c r="V18" s="114"/>
      <c r="W18" s="114"/>
      <c r="X18" s="113"/>
      <c r="Y18" s="113"/>
      <c r="Z18" s="113"/>
      <c r="AA18" s="113"/>
      <c r="AB18" s="114"/>
      <c r="AC18" s="114"/>
      <c r="AD18" s="113"/>
      <c r="AE18" s="113"/>
      <c r="AF18" s="112" t="n">
        <f aca="false">-SUM(N18:AE18)</f>
        <v>-38.9985714285714</v>
      </c>
      <c r="AG18" s="115" t="n">
        <f aca="false">SUM(H18:K18)+AF18+O18</f>
        <v>0.00142857142856911</v>
      </c>
    </row>
    <row r="19" s="116" customFormat="true" ht="23.25" hidden="false" customHeight="true" outlineLevel="0" collapsed="false">
      <c r="A19" s="18" t="n">
        <v>43749</v>
      </c>
      <c r="B19" s="108"/>
      <c r="C19" s="20" t="s">
        <v>902</v>
      </c>
      <c r="D19" s="20" t="s">
        <v>310</v>
      </c>
      <c r="E19" s="20" t="s">
        <v>56</v>
      </c>
      <c r="F19" s="109" t="n">
        <v>16451</v>
      </c>
      <c r="G19" s="109" t="s">
        <v>903</v>
      </c>
      <c r="H19" s="23"/>
      <c r="I19" s="23"/>
      <c r="J19" s="23" t="n">
        <v>600</v>
      </c>
      <c r="K19" s="23"/>
      <c r="L19" s="111"/>
      <c r="M19" s="112" t="n">
        <f aca="false">SUM(H19:J19,K19/1.12)</f>
        <v>600</v>
      </c>
      <c r="N19" s="112" t="n">
        <f aca="false">K19/1.12*0.12</f>
        <v>0</v>
      </c>
      <c r="O19" s="112" t="n">
        <f aca="false">-SUM(I19:J19,K19/1.12)*L19</f>
        <v>-0</v>
      </c>
      <c r="P19" s="112" t="n">
        <v>600</v>
      </c>
      <c r="Q19" s="113"/>
      <c r="R19" s="113"/>
      <c r="S19" s="114"/>
      <c r="T19" s="114"/>
      <c r="U19" s="114"/>
      <c r="V19" s="114"/>
      <c r="W19" s="114"/>
      <c r="X19" s="113"/>
      <c r="Y19" s="113"/>
      <c r="Z19" s="113"/>
      <c r="AA19" s="113"/>
      <c r="AB19" s="114"/>
      <c r="AC19" s="114"/>
      <c r="AD19" s="113"/>
      <c r="AE19" s="113"/>
      <c r="AF19" s="112" t="n">
        <f aca="false">-SUM(N19:AE19)</f>
        <v>-600</v>
      </c>
      <c r="AG19" s="115" t="n">
        <f aca="false">SUM(H19:K19)+AF19+O19</f>
        <v>0</v>
      </c>
    </row>
    <row r="20" s="116" customFormat="true" ht="23.25" hidden="false" customHeight="true" outlineLevel="0" collapsed="false">
      <c r="A20" s="18" t="n">
        <v>43752</v>
      </c>
      <c r="B20" s="108"/>
      <c r="C20" s="20" t="s">
        <v>904</v>
      </c>
      <c r="D20" s="20" t="s">
        <v>905</v>
      </c>
      <c r="E20" s="20" t="s">
        <v>47</v>
      </c>
      <c r="F20" s="109" t="n">
        <v>134120</v>
      </c>
      <c r="G20" s="109" t="s">
        <v>906</v>
      </c>
      <c r="H20" s="23"/>
      <c r="I20" s="23"/>
      <c r="J20" s="23"/>
      <c r="K20" s="23" t="n">
        <v>127.6</v>
      </c>
      <c r="L20" s="111"/>
      <c r="M20" s="112" t="n">
        <f aca="false">SUM(H20:J20,K20/1.12)</f>
        <v>113.928571428571</v>
      </c>
      <c r="N20" s="112" t="n">
        <f aca="false">K20/1.12*0.12</f>
        <v>13.6714285714286</v>
      </c>
      <c r="O20" s="112" t="n">
        <f aca="false">-SUM(I20:J20,K20/1.12)*L20</f>
        <v>-0</v>
      </c>
      <c r="P20" s="112" t="n">
        <v>113.93</v>
      </c>
      <c r="Q20" s="113"/>
      <c r="R20" s="113"/>
      <c r="S20" s="114"/>
      <c r="T20" s="114"/>
      <c r="U20" s="114"/>
      <c r="V20" s="114"/>
      <c r="W20" s="114"/>
      <c r="X20" s="113"/>
      <c r="Y20" s="113"/>
      <c r="Z20" s="113"/>
      <c r="AA20" s="113"/>
      <c r="AB20" s="114"/>
      <c r="AC20" s="114"/>
      <c r="AD20" s="113"/>
      <c r="AE20" s="113"/>
      <c r="AF20" s="112" t="n">
        <f aca="false">-SUM(N20:AE20)</f>
        <v>-127.601428571429</v>
      </c>
      <c r="AG20" s="115" t="n">
        <f aca="false">SUM(H20:K20)+AF20+O20</f>
        <v>-0.00142857142857622</v>
      </c>
    </row>
    <row r="21" s="116" customFormat="true" ht="23.25" hidden="false" customHeight="true" outlineLevel="0" collapsed="false">
      <c r="A21" s="18" t="n">
        <v>43752</v>
      </c>
      <c r="B21" s="108"/>
      <c r="C21" s="20" t="s">
        <v>58</v>
      </c>
      <c r="D21" s="20"/>
      <c r="E21" s="20"/>
      <c r="F21" s="109"/>
      <c r="G21" s="109" t="s">
        <v>907</v>
      </c>
      <c r="H21" s="23" t="n">
        <v>60</v>
      </c>
      <c r="I21" s="23"/>
      <c r="J21" s="23"/>
      <c r="K21" s="23"/>
      <c r="L21" s="111"/>
      <c r="M21" s="112" t="n">
        <f aca="false">SUM(H21:J21,K21/1.12)</f>
        <v>60</v>
      </c>
      <c r="N21" s="112" t="n">
        <f aca="false">K21/1.12*0.12</f>
        <v>0</v>
      </c>
      <c r="O21" s="112" t="n">
        <f aca="false">-SUM(I21:J21,K21/1.12)*L21</f>
        <v>-0</v>
      </c>
      <c r="P21" s="112"/>
      <c r="Q21" s="113"/>
      <c r="R21" s="113"/>
      <c r="S21" s="114"/>
      <c r="T21" s="114"/>
      <c r="U21" s="114"/>
      <c r="V21" s="114"/>
      <c r="W21" s="114"/>
      <c r="X21" s="113"/>
      <c r="Y21" s="113"/>
      <c r="Z21" s="113"/>
      <c r="AA21" s="113" t="n">
        <v>60</v>
      </c>
      <c r="AB21" s="114"/>
      <c r="AC21" s="114"/>
      <c r="AD21" s="113"/>
      <c r="AE21" s="113"/>
      <c r="AF21" s="112" t="n">
        <f aca="false">-SUM(N21:AE21)</f>
        <v>-60</v>
      </c>
      <c r="AG21" s="115" t="n">
        <f aca="false">SUM(H21:K21)+AF21+O21</f>
        <v>0</v>
      </c>
    </row>
    <row r="22" s="116" customFormat="true" ht="23.25" hidden="false" customHeight="true" outlineLevel="0" collapsed="false">
      <c r="A22" s="18" t="n">
        <v>43752</v>
      </c>
      <c r="B22" s="108"/>
      <c r="C22" s="20" t="s">
        <v>37</v>
      </c>
      <c r="D22" s="20" t="s">
        <v>38</v>
      </c>
      <c r="E22" s="20" t="s">
        <v>39</v>
      </c>
      <c r="F22" s="109" t="n">
        <v>37418</v>
      </c>
      <c r="G22" s="109" t="s">
        <v>908</v>
      </c>
      <c r="H22" s="23"/>
      <c r="I22" s="23"/>
      <c r="J22" s="23"/>
      <c r="K22" s="23" t="n">
        <v>93.17</v>
      </c>
      <c r="L22" s="111"/>
      <c r="M22" s="112" t="n">
        <f aca="false">SUM(H22:J22,K22/1.12)</f>
        <v>83.1875</v>
      </c>
      <c r="N22" s="112" t="n">
        <f aca="false">K22/1.12*0.12</f>
        <v>9.9825</v>
      </c>
      <c r="O22" s="112" t="n">
        <f aca="false">-SUM(I22:J22,K22/1.12)*L22</f>
        <v>-0</v>
      </c>
      <c r="P22" s="112" t="n">
        <v>83.19</v>
      </c>
      <c r="Q22" s="113"/>
      <c r="R22" s="113"/>
      <c r="S22" s="114"/>
      <c r="T22" s="114"/>
      <c r="U22" s="114"/>
      <c r="V22" s="114"/>
      <c r="W22" s="114"/>
      <c r="X22" s="113"/>
      <c r="Y22" s="113"/>
      <c r="Z22" s="113"/>
      <c r="AA22" s="113"/>
      <c r="AB22" s="114"/>
      <c r="AC22" s="114"/>
      <c r="AD22" s="113"/>
      <c r="AE22" s="113"/>
      <c r="AF22" s="112" t="n">
        <f aca="false">-SUM(N22:AE22)</f>
        <v>-93.1725</v>
      </c>
      <c r="AG22" s="115" t="n">
        <f aca="false">SUM(H22:K22)+AF22+O22</f>
        <v>-0.00249999999999773</v>
      </c>
    </row>
    <row r="23" s="116" customFormat="true" ht="23.25" hidden="false" customHeight="true" outlineLevel="0" collapsed="false">
      <c r="A23" s="18" t="n">
        <v>43751</v>
      </c>
      <c r="B23" s="108"/>
      <c r="C23" s="20" t="s">
        <v>909</v>
      </c>
      <c r="D23" s="20" t="s">
        <v>910</v>
      </c>
      <c r="E23" s="20" t="s">
        <v>67</v>
      </c>
      <c r="F23" s="109" t="n">
        <v>14440</v>
      </c>
      <c r="G23" s="109" t="s">
        <v>911</v>
      </c>
      <c r="H23" s="23"/>
      <c r="I23" s="23"/>
      <c r="J23" s="23"/>
      <c r="K23" s="23" t="n">
        <v>608</v>
      </c>
      <c r="L23" s="111"/>
      <c r="M23" s="112" t="n">
        <f aca="false">SUM(H23:J23,K23/1.12)</f>
        <v>542.857142857143</v>
      </c>
      <c r="N23" s="112" t="n">
        <f aca="false">K23/1.12*0.12</f>
        <v>65.1428571428571</v>
      </c>
      <c r="O23" s="112" t="n">
        <f aca="false">-SUM(I23:J23,K23/1.12)*L23</f>
        <v>-0</v>
      </c>
      <c r="P23" s="112"/>
      <c r="Q23" s="113"/>
      <c r="R23" s="113"/>
      <c r="S23" s="114" t="n">
        <v>542.86</v>
      </c>
      <c r="T23" s="114"/>
      <c r="U23" s="114"/>
      <c r="V23" s="114"/>
      <c r="W23" s="114"/>
      <c r="X23" s="113"/>
      <c r="Y23" s="113"/>
      <c r="Z23" s="113"/>
      <c r="AA23" s="113"/>
      <c r="AB23" s="114"/>
      <c r="AC23" s="114"/>
      <c r="AD23" s="113"/>
      <c r="AE23" s="113"/>
      <c r="AF23" s="112" t="n">
        <f aca="false">-SUM(N23:AE23)</f>
        <v>-608.002857142857</v>
      </c>
      <c r="AG23" s="115" t="n">
        <f aca="false">SUM(H23:K23)+AF23+O23</f>
        <v>-0.00285714285712402</v>
      </c>
    </row>
    <row r="24" s="116" customFormat="true" ht="23.25" hidden="false" customHeight="true" outlineLevel="0" collapsed="false">
      <c r="A24" s="18"/>
      <c r="B24" s="108"/>
      <c r="C24" s="20"/>
      <c r="D24" s="20"/>
      <c r="E24" s="20"/>
      <c r="F24" s="109"/>
      <c r="G24" s="109"/>
      <c r="H24" s="23"/>
      <c r="I24" s="23"/>
      <c r="J24" s="23"/>
      <c r="K24" s="23"/>
      <c r="L24" s="111"/>
      <c r="M24" s="112" t="n">
        <f aca="false">SUM(H24:J24,K24/1.12)</f>
        <v>0</v>
      </c>
      <c r="N24" s="112" t="n">
        <f aca="false">K24/1.12*0.12</f>
        <v>0</v>
      </c>
      <c r="O24" s="112" t="n">
        <f aca="false">-SUM(I24:J24,K24/1.12)*L24</f>
        <v>-0</v>
      </c>
      <c r="P24" s="112"/>
      <c r="Q24" s="113"/>
      <c r="R24" s="113"/>
      <c r="S24" s="114"/>
      <c r="T24" s="114"/>
      <c r="U24" s="114"/>
      <c r="V24" s="114"/>
      <c r="W24" s="114"/>
      <c r="X24" s="113"/>
      <c r="Y24" s="113"/>
      <c r="Z24" s="113"/>
      <c r="AA24" s="113"/>
      <c r="AB24" s="114"/>
      <c r="AC24" s="114"/>
      <c r="AD24" s="113"/>
      <c r="AE24" s="113"/>
      <c r="AF24" s="112" t="n">
        <f aca="false">-SUM(N24:AE24)</f>
        <v>-0</v>
      </c>
      <c r="AG24" s="115" t="n">
        <f aca="false">SUM(H24:K24)+AF24+O24</f>
        <v>0</v>
      </c>
    </row>
    <row r="25" s="116" customFormat="true" ht="23.25" hidden="false" customHeight="true" outlineLevel="0" collapsed="false">
      <c r="A25" s="18"/>
      <c r="B25" s="108"/>
      <c r="C25" s="20"/>
      <c r="D25" s="20"/>
      <c r="E25" s="20"/>
      <c r="F25" s="109"/>
      <c r="G25" s="109"/>
      <c r="H25" s="23"/>
      <c r="I25" s="23"/>
      <c r="J25" s="23"/>
      <c r="K25" s="23"/>
      <c r="L25" s="111"/>
      <c r="M25" s="112" t="n">
        <f aca="false">SUM(H25:J25,K25/1.12)</f>
        <v>0</v>
      </c>
      <c r="N25" s="112" t="n">
        <f aca="false">K25/1.12*0.12</f>
        <v>0</v>
      </c>
      <c r="O25" s="112" t="n">
        <f aca="false">-SUM(I25:J25,K25/1.12)*L25</f>
        <v>-0</v>
      </c>
      <c r="P25" s="112"/>
      <c r="Q25" s="113"/>
      <c r="R25" s="113"/>
      <c r="S25" s="114"/>
      <c r="T25" s="114"/>
      <c r="U25" s="114"/>
      <c r="V25" s="114"/>
      <c r="W25" s="114"/>
      <c r="X25" s="113"/>
      <c r="Y25" s="113"/>
      <c r="Z25" s="113"/>
      <c r="AA25" s="113"/>
      <c r="AB25" s="114"/>
      <c r="AC25" s="114"/>
      <c r="AD25" s="113"/>
      <c r="AE25" s="113"/>
      <c r="AF25" s="112" t="n">
        <f aca="false">-SUM(N25:AE25)</f>
        <v>-0</v>
      </c>
      <c r="AG25" s="115" t="n">
        <f aca="false">SUM(H25:K25)+AF25+O25</f>
        <v>0</v>
      </c>
    </row>
    <row r="26" s="116" customFormat="true" ht="19.5" hidden="false" customHeight="true" outlineLevel="0" collapsed="false">
      <c r="A26" s="18"/>
      <c r="B26" s="108"/>
      <c r="C26" s="45"/>
      <c r="D26" s="45"/>
      <c r="E26" s="45"/>
      <c r="F26" s="109"/>
      <c r="G26" s="110"/>
      <c r="H26" s="23"/>
      <c r="I26" s="23"/>
      <c r="J26" s="23"/>
      <c r="K26" s="23"/>
      <c r="L26" s="111"/>
      <c r="M26" s="112" t="n">
        <f aca="false">SUM(H26:J26,K26/1.12)</f>
        <v>0</v>
      </c>
      <c r="N26" s="112" t="n">
        <f aca="false">K26/1.12*0.12</f>
        <v>0</v>
      </c>
      <c r="O26" s="113" t="n">
        <f aca="false">-SUM(I26:J26,K26/1.12)*L26</f>
        <v>-0</v>
      </c>
      <c r="P26" s="113"/>
      <c r="Q26" s="113"/>
      <c r="R26" s="113"/>
      <c r="S26" s="113"/>
      <c r="T26" s="114"/>
      <c r="U26" s="114"/>
      <c r="V26" s="114"/>
      <c r="W26" s="114"/>
      <c r="X26" s="114"/>
      <c r="Y26" s="119"/>
      <c r="Z26" s="113"/>
      <c r="AA26" s="113"/>
      <c r="AB26" s="113"/>
      <c r="AC26" s="114"/>
      <c r="AD26" s="114"/>
      <c r="AE26" s="120"/>
      <c r="AF26" s="112" t="n">
        <f aca="false">-SUM(N26:AE26)</f>
        <v>-0</v>
      </c>
      <c r="AG26" s="115" t="n">
        <f aca="false">SUM(H26:K26)+AF26+O26</f>
        <v>0</v>
      </c>
    </row>
    <row r="27" s="126" customFormat="true" ht="12" hidden="false" customHeight="true" outlineLevel="0" collapsed="false">
      <c r="A27" s="121"/>
      <c r="B27" s="122"/>
      <c r="C27" s="123"/>
      <c r="D27" s="124"/>
      <c r="E27" s="124"/>
      <c r="F27" s="125"/>
      <c r="G27" s="123"/>
      <c r="H27" s="54" t="n">
        <f aca="false">SUM(H5:H26)</f>
        <v>240</v>
      </c>
      <c r="I27" s="54" t="n">
        <f aca="false">SUM(I5:I26)</f>
        <v>0</v>
      </c>
      <c r="J27" s="54" t="n">
        <f aca="false">SUM(J5:J26)</f>
        <v>2344.5</v>
      </c>
      <c r="K27" s="54" t="n">
        <f aca="false">SUM(K5:K26)</f>
        <v>7286.92</v>
      </c>
      <c r="L27" s="54" t="n">
        <f aca="false">SUM(L5:L26)</f>
        <v>0</v>
      </c>
      <c r="M27" s="54" t="n">
        <f aca="false">SUM(M5:M26)</f>
        <v>9090.67857142857</v>
      </c>
      <c r="N27" s="54" t="n">
        <f aca="false">SUM(N5:N26)</f>
        <v>780.741428571429</v>
      </c>
      <c r="O27" s="54" t="n">
        <f aca="false">SUM(O5:O26)</f>
        <v>0</v>
      </c>
      <c r="P27" s="54" t="n">
        <f aca="false">SUM(P5:P26)</f>
        <v>7770.76</v>
      </c>
      <c r="Q27" s="54" t="n">
        <f aca="false">SUM(Q5:Q26)</f>
        <v>284.82</v>
      </c>
      <c r="R27" s="54" t="n">
        <f aca="false">SUM(R5:R26)</f>
        <v>0</v>
      </c>
      <c r="S27" s="54" t="n">
        <f aca="false">SUM(S5:S26)</f>
        <v>542.86</v>
      </c>
      <c r="T27" s="54" t="n">
        <f aca="false">SUM(T5:T26)</f>
        <v>252.23</v>
      </c>
      <c r="U27" s="54" t="n">
        <f aca="false">SUM(U5:U26)</f>
        <v>0</v>
      </c>
      <c r="V27" s="54" t="n">
        <f aca="false">SUM(V5:V26)</f>
        <v>0</v>
      </c>
      <c r="W27" s="54" t="n">
        <f aca="false">SUM(W5:W26)</f>
        <v>0</v>
      </c>
      <c r="X27" s="54" t="n">
        <f aca="false">SUM(X5:X26)</f>
        <v>0</v>
      </c>
      <c r="Y27" s="54" t="n">
        <f aca="false">SUM(Y5:Y26)</f>
        <v>0</v>
      </c>
      <c r="Z27" s="54" t="n">
        <f aca="false">SUM(Z5:Z26)</f>
        <v>0</v>
      </c>
      <c r="AA27" s="54" t="n">
        <f aca="false">SUM(AA5:AA26)</f>
        <v>240</v>
      </c>
      <c r="AB27" s="54" t="n">
        <f aca="false">SUM(AB5:AB26)</f>
        <v>0</v>
      </c>
      <c r="AC27" s="54" t="n">
        <f aca="false">SUM(AC5:AC26)</f>
        <v>0</v>
      </c>
      <c r="AD27" s="54" t="n">
        <f aca="false">SUM(AD5:AD26)</f>
        <v>0</v>
      </c>
      <c r="AE27" s="54" t="n">
        <f aca="false">SUM(AE5:AE26)</f>
        <v>0</v>
      </c>
      <c r="AF27" s="54" t="n">
        <f aca="false">SUM(AF5:AF26)</f>
        <v>-9871.41142857143</v>
      </c>
      <c r="AG27" s="54" t="n">
        <f aca="false">SUM(AG5:AG26)</f>
        <v>0.00857142857133653</v>
      </c>
    </row>
    <row r="28" s="92" customFormat="true" ht="11.25" hidden="false" customHeight="false" outlineLevel="0" collapsed="false">
      <c r="K28" s="94"/>
      <c r="L28" s="95"/>
      <c r="M28" s="94"/>
      <c r="Y28" s="94"/>
    </row>
    <row r="35" customFormat="false" ht="15" hidden="false" customHeight="false" outlineLevel="0" collapsed="false">
      <c r="Q35" s="94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0" width="10.26"/>
    <col collapsed="false" customWidth="true" hidden="true" outlineLevel="0" max="2" min="2" style="91" width="9.17"/>
    <col collapsed="false" customWidth="true" hidden="false" outlineLevel="0" max="3" min="3" style="92" width="30.24"/>
    <col collapsed="false" customWidth="true" hidden="false" outlineLevel="0" max="4" min="4" style="93" width="17.64"/>
    <col collapsed="false" customWidth="true" hidden="false" outlineLevel="0" max="5" min="5" style="93" width="35.29"/>
    <col collapsed="false" customWidth="true" hidden="false" outlineLevel="0" max="6" min="6" style="91" width="9.89"/>
    <col collapsed="false" customWidth="true" hidden="false" outlineLevel="0" max="7" min="7" style="92" width="38.7"/>
    <col collapsed="false" customWidth="true" hidden="false" outlineLevel="0" max="8" min="8" style="94" width="9.89"/>
    <col collapsed="false" customWidth="true" hidden="false" outlineLevel="0" max="9" min="9" style="94" width="10.62"/>
    <col collapsed="false" customWidth="true" hidden="false" outlineLevel="0" max="10" min="10" style="94" width="12.22"/>
    <col collapsed="false" customWidth="true" hidden="false" outlineLevel="0" max="11" min="11" style="94" width="12.6"/>
    <col collapsed="false" customWidth="true" hidden="false" outlineLevel="0" max="12" min="12" style="95" width="6.48"/>
    <col collapsed="false" customWidth="true" hidden="false" outlineLevel="0" max="13" min="13" style="94" width="11.69"/>
    <col collapsed="false" customWidth="true" hidden="false" outlineLevel="0" max="14" min="14" style="94" width="10.26"/>
    <col collapsed="false" customWidth="true" hidden="false" outlineLevel="0" max="15" min="15" style="94" width="8.28"/>
    <col collapsed="false" customWidth="true" hidden="false" outlineLevel="0" max="16" min="16" style="94" width="11.15"/>
    <col collapsed="false" customWidth="true" hidden="false" outlineLevel="0" max="17" min="17" style="94" width="12.6"/>
    <col collapsed="false" customWidth="false" hidden="false" outlineLevel="0" max="18" min="18" style="94" width="11.52"/>
    <col collapsed="false" customWidth="true" hidden="false" outlineLevel="0" max="19" min="19" style="94" width="10.26"/>
    <col collapsed="false" customWidth="false" hidden="false" outlineLevel="0" max="21" min="20" style="94" width="11.52"/>
    <col collapsed="false" customWidth="true" hidden="false" outlineLevel="0" max="22" min="22" style="94" width="13.32"/>
    <col collapsed="false" customWidth="true" hidden="false" outlineLevel="0" max="23" min="23" style="94" width="10.26"/>
    <col collapsed="false" customWidth="true" hidden="false" outlineLevel="0" max="24" min="24" style="94" width="12.41"/>
    <col collapsed="false" customWidth="true" hidden="false" outlineLevel="0" max="25" min="25" style="94" width="11.69"/>
    <col collapsed="false" customWidth="true" hidden="false" outlineLevel="0" max="26" min="26" style="94" width="10.43"/>
    <col collapsed="false" customWidth="true" hidden="false" outlineLevel="0" max="27" min="27" style="94" width="10.8"/>
    <col collapsed="false" customWidth="true" hidden="false" outlineLevel="0" max="28" min="28" style="94" width="11.34"/>
    <col collapsed="false" customWidth="true" hidden="false" outlineLevel="0" max="30" min="29" style="94" width="10.08"/>
    <col collapsed="false" customWidth="true" hidden="false" outlineLevel="0" max="31" min="31" style="94" width="12.78"/>
    <col collapsed="false" customWidth="true" hidden="false" outlineLevel="0" max="32" min="32" style="94" width="13.32"/>
    <col collapsed="false" customWidth="true" hidden="false" outlineLevel="0" max="33" min="33" style="92" width="12.06"/>
    <col collapsed="false" customWidth="false" hidden="false" outlineLevel="0" max="1025" min="34" style="92" width="11.52"/>
  </cols>
  <sheetData>
    <row r="1" customFormat="false" ht="12" hidden="false" customHeight="true" outlineLevel="0" collapsed="false">
      <c r="A1" s="96" t="s">
        <v>0</v>
      </c>
      <c r="C1" s="97"/>
    </row>
    <row r="2" customFormat="false" ht="12" hidden="false" customHeight="true" outlineLevel="0" collapsed="false">
      <c r="A2" s="96" t="s">
        <v>1</v>
      </c>
    </row>
    <row r="3" customFormat="false" ht="12" hidden="false" customHeight="true" outlineLevel="0" collapsed="false">
      <c r="A3" s="96" t="s">
        <v>912</v>
      </c>
      <c r="B3" s="97"/>
      <c r="C3" s="98"/>
      <c r="N3" s="99" t="n">
        <v>1301</v>
      </c>
      <c r="O3" s="99" t="n">
        <v>2402</v>
      </c>
      <c r="P3" s="99" t="n">
        <v>5001</v>
      </c>
      <c r="Q3" s="99" t="n">
        <v>5002</v>
      </c>
      <c r="R3" s="99" t="n">
        <v>6220</v>
      </c>
      <c r="S3" s="99" t="n">
        <v>6219</v>
      </c>
      <c r="T3" s="99" t="n">
        <v>6212</v>
      </c>
      <c r="U3" s="99"/>
      <c r="V3" s="99"/>
      <c r="W3" s="99"/>
      <c r="X3" s="99"/>
      <c r="Y3" s="99" t="s">
        <v>3</v>
      </c>
      <c r="Z3" s="99"/>
      <c r="AA3" s="99" t="n">
        <v>6230</v>
      </c>
      <c r="AB3" s="99" t="s">
        <v>4</v>
      </c>
      <c r="AC3" s="99" t="n">
        <v>6202</v>
      </c>
      <c r="AD3" s="99"/>
      <c r="AE3" s="99" t="n">
        <v>6109</v>
      </c>
      <c r="AF3" s="99" t="n">
        <v>1002</v>
      </c>
    </row>
    <row r="4" s="107" customFormat="true" ht="44.25" hidden="false" customHeight="true" outlineLevel="0" collapsed="false">
      <c r="A4" s="100" t="s">
        <v>5</v>
      </c>
      <c r="B4" s="101" t="s">
        <v>6</v>
      </c>
      <c r="C4" s="101" t="s">
        <v>7</v>
      </c>
      <c r="D4" s="101" t="s">
        <v>8</v>
      </c>
      <c r="E4" s="101" t="s">
        <v>9</v>
      </c>
      <c r="F4" s="101" t="s">
        <v>10</v>
      </c>
      <c r="G4" s="101" t="s">
        <v>11</v>
      </c>
      <c r="H4" s="101" t="s">
        <v>12</v>
      </c>
      <c r="I4" s="101" t="s">
        <v>13</v>
      </c>
      <c r="J4" s="101" t="s">
        <v>14</v>
      </c>
      <c r="K4" s="101" t="s">
        <v>15</v>
      </c>
      <c r="L4" s="102" t="s">
        <v>16</v>
      </c>
      <c r="M4" s="101" t="s">
        <v>17</v>
      </c>
      <c r="N4" s="103" t="s">
        <v>18</v>
      </c>
      <c r="O4" s="103" t="s">
        <v>19</v>
      </c>
      <c r="P4" s="103" t="s">
        <v>20</v>
      </c>
      <c r="Q4" s="103" t="s">
        <v>21</v>
      </c>
      <c r="R4" s="103" t="s">
        <v>22</v>
      </c>
      <c r="S4" s="103" t="s">
        <v>23</v>
      </c>
      <c r="T4" s="103" t="s">
        <v>24</v>
      </c>
      <c r="U4" s="103" t="s">
        <v>25</v>
      </c>
      <c r="V4" s="103" t="s">
        <v>26</v>
      </c>
      <c r="W4" s="103" t="s">
        <v>27</v>
      </c>
      <c r="X4" s="103" t="s">
        <v>28</v>
      </c>
      <c r="Y4" s="103" t="s">
        <v>29</v>
      </c>
      <c r="Z4" s="103" t="s">
        <v>30</v>
      </c>
      <c r="AA4" s="103" t="s">
        <v>31</v>
      </c>
      <c r="AB4" s="103" t="s">
        <v>32</v>
      </c>
      <c r="AC4" s="104" t="s">
        <v>33</v>
      </c>
      <c r="AD4" s="103" t="s">
        <v>34</v>
      </c>
      <c r="AE4" s="105" t="s">
        <v>35</v>
      </c>
      <c r="AF4" s="106" t="s">
        <v>36</v>
      </c>
    </row>
    <row r="5" s="116" customFormat="true" ht="23.25" hidden="false" customHeight="true" outlineLevel="0" collapsed="false">
      <c r="A5" s="18" t="n">
        <v>43740</v>
      </c>
      <c r="B5" s="108"/>
      <c r="C5" s="20" t="s">
        <v>913</v>
      </c>
      <c r="D5" s="20" t="s">
        <v>914</v>
      </c>
      <c r="E5" s="20" t="s">
        <v>915</v>
      </c>
      <c r="F5" s="109" t="n">
        <v>4147</v>
      </c>
      <c r="G5" s="109" t="s">
        <v>916</v>
      </c>
      <c r="H5" s="23"/>
      <c r="I5" s="23"/>
      <c r="J5" s="23"/>
      <c r="K5" s="23" t="n">
        <v>207.95</v>
      </c>
      <c r="L5" s="111"/>
      <c r="M5" s="112" t="n">
        <f aca="false">SUM(H5:J5,K5/1.12)</f>
        <v>185.669642857143</v>
      </c>
      <c r="N5" s="112" t="n">
        <f aca="false">K5/1.12*0.12</f>
        <v>22.2803571428571</v>
      </c>
      <c r="O5" s="112" t="n">
        <f aca="false">-SUM(I5:J5,K5/1.12)*L5</f>
        <v>-0</v>
      </c>
      <c r="P5" s="112"/>
      <c r="Q5" s="113"/>
      <c r="R5" s="113"/>
      <c r="S5" s="114"/>
      <c r="T5" s="114"/>
      <c r="U5" s="114"/>
      <c r="V5" s="114"/>
      <c r="W5" s="114"/>
      <c r="X5" s="113"/>
      <c r="Y5" s="113"/>
      <c r="Z5" s="113"/>
      <c r="AA5" s="113"/>
      <c r="AB5" s="114"/>
      <c r="AC5" s="114"/>
      <c r="AD5" s="113" t="n">
        <v>185.67</v>
      </c>
      <c r="AE5" s="113"/>
      <c r="AF5" s="112" t="n">
        <f aca="false">-SUM(N5:AE5)</f>
        <v>-207.950357142857</v>
      </c>
      <c r="AG5" s="115" t="n">
        <f aca="false">SUM(H5:K5)+AF5+O5</f>
        <v>-0.000357142857126291</v>
      </c>
    </row>
    <row r="6" s="116" customFormat="true" ht="23.25" hidden="false" customHeight="true" outlineLevel="0" collapsed="false">
      <c r="A6" s="18" t="n">
        <v>43758</v>
      </c>
      <c r="B6" s="108"/>
      <c r="C6" s="20" t="s">
        <v>904</v>
      </c>
      <c r="D6" s="20" t="s">
        <v>905</v>
      </c>
      <c r="E6" s="20" t="s">
        <v>47</v>
      </c>
      <c r="F6" s="109" t="n">
        <v>14164</v>
      </c>
      <c r="G6" s="109" t="s">
        <v>917</v>
      </c>
      <c r="H6" s="23"/>
      <c r="I6" s="23"/>
      <c r="J6" s="23"/>
      <c r="K6" s="23" t="n">
        <v>476.79</v>
      </c>
      <c r="L6" s="111"/>
      <c r="M6" s="112" t="n">
        <f aca="false">SUM(H6:J6,K6/1.12)</f>
        <v>425.705357142857</v>
      </c>
      <c r="N6" s="112" t="n">
        <f aca="false">K6/1.12*0.12</f>
        <v>51.0846428571429</v>
      </c>
      <c r="O6" s="112" t="n">
        <f aca="false">-SUM(I6:J6,K6/1.12)*L6</f>
        <v>-0</v>
      </c>
      <c r="P6" s="112" t="n">
        <v>425.71</v>
      </c>
      <c r="Q6" s="113"/>
      <c r="R6" s="113"/>
      <c r="S6" s="114"/>
      <c r="T6" s="114"/>
      <c r="U6" s="114"/>
      <c r="V6" s="114"/>
      <c r="W6" s="114"/>
      <c r="X6" s="113"/>
      <c r="Y6" s="113"/>
      <c r="Z6" s="113"/>
      <c r="AA6" s="113"/>
      <c r="AB6" s="114"/>
      <c r="AC6" s="114"/>
      <c r="AD6" s="113"/>
      <c r="AE6" s="113"/>
      <c r="AF6" s="112" t="n">
        <f aca="false">-SUM(N6:AE6)</f>
        <v>-476.794642857143</v>
      </c>
      <c r="AG6" s="115" t="n">
        <f aca="false">SUM(H6:K6)+AF6+O6</f>
        <v>-0.00464285714281232</v>
      </c>
    </row>
    <row r="7" s="116" customFormat="true" ht="23.25" hidden="false" customHeight="true" outlineLevel="0" collapsed="false">
      <c r="A7" s="18" t="n">
        <v>43737</v>
      </c>
      <c r="B7" s="108"/>
      <c r="C7" s="20" t="s">
        <v>918</v>
      </c>
      <c r="D7" s="20"/>
      <c r="E7" s="20"/>
      <c r="F7" s="109"/>
      <c r="G7" s="109" t="s">
        <v>808</v>
      </c>
      <c r="H7" s="23"/>
      <c r="I7" s="23"/>
      <c r="J7" s="23"/>
      <c r="K7" s="23" t="n">
        <v>285</v>
      </c>
      <c r="L7" s="111"/>
      <c r="M7" s="112" t="n">
        <f aca="false">SUM(H7:J7,K7/1.12)</f>
        <v>254.464285714286</v>
      </c>
      <c r="N7" s="112" t="n">
        <f aca="false">K7/1.12*0.12</f>
        <v>30.5357142857143</v>
      </c>
      <c r="O7" s="112" t="n">
        <f aca="false">-SUM(I7:J7,K7/1.12)*L7</f>
        <v>-0</v>
      </c>
      <c r="P7" s="112"/>
      <c r="Q7" s="113"/>
      <c r="R7" s="113"/>
      <c r="S7" s="114"/>
      <c r="T7" s="114"/>
      <c r="U7" s="114"/>
      <c r="V7" s="114"/>
      <c r="W7" s="114"/>
      <c r="X7" s="113"/>
      <c r="Y7" s="113"/>
      <c r="Z7" s="113"/>
      <c r="AA7" s="113"/>
      <c r="AB7" s="114"/>
      <c r="AC7" s="114"/>
      <c r="AD7" s="113"/>
      <c r="AE7" s="113" t="n">
        <v>254.46</v>
      </c>
      <c r="AF7" s="112" t="n">
        <f aca="false">-SUM(N7:AE7)</f>
        <v>-284.995714285714</v>
      </c>
      <c r="AG7" s="115" t="n">
        <f aca="false">SUM(H7:K7)+AF7+O7</f>
        <v>0.00428571428568603</v>
      </c>
    </row>
    <row r="8" s="116" customFormat="true" ht="23.25" hidden="false" customHeight="true" outlineLevel="0" collapsed="false">
      <c r="A8" s="18" t="n">
        <v>43733</v>
      </c>
      <c r="B8" s="108"/>
      <c r="C8" s="20" t="s">
        <v>60</v>
      </c>
      <c r="D8" s="20"/>
      <c r="E8" s="20"/>
      <c r="F8" s="109"/>
      <c r="G8" s="109" t="s">
        <v>919</v>
      </c>
      <c r="H8" s="23"/>
      <c r="I8" s="23"/>
      <c r="J8" s="23" t="n">
        <v>1312.5</v>
      </c>
      <c r="K8" s="23"/>
      <c r="L8" s="111"/>
      <c r="M8" s="112" t="n">
        <f aca="false">SUM(H8:J8,K8/1.12)</f>
        <v>1312.5</v>
      </c>
      <c r="N8" s="112" t="n">
        <f aca="false">K8/1.12*0.12</f>
        <v>0</v>
      </c>
      <c r="O8" s="112" t="n">
        <f aca="false">-SUM(I8:J8,K8/1.12)*L8</f>
        <v>-0</v>
      </c>
      <c r="P8" s="112"/>
      <c r="Q8" s="113"/>
      <c r="R8" s="113"/>
      <c r="S8" s="114" t="n">
        <v>1312.5</v>
      </c>
      <c r="T8" s="114"/>
      <c r="U8" s="114"/>
      <c r="V8" s="114"/>
      <c r="W8" s="114"/>
      <c r="X8" s="113"/>
      <c r="Y8" s="113"/>
      <c r="Z8" s="113"/>
      <c r="AA8" s="113"/>
      <c r="AB8" s="114"/>
      <c r="AC8" s="114"/>
      <c r="AD8" s="113"/>
      <c r="AE8" s="113"/>
      <c r="AF8" s="112" t="n">
        <f aca="false">-SUM(N8:AE8)</f>
        <v>-1312.5</v>
      </c>
      <c r="AG8" s="115" t="n">
        <f aca="false">SUM(H8:K8)+AF8+O8</f>
        <v>0</v>
      </c>
    </row>
    <row r="9" s="116" customFormat="true" ht="23.25" hidden="false" customHeight="true" outlineLevel="0" collapsed="false">
      <c r="A9" s="18" t="n">
        <v>43732</v>
      </c>
      <c r="B9" s="108"/>
      <c r="C9" s="20" t="s">
        <v>920</v>
      </c>
      <c r="D9" s="20"/>
      <c r="E9" s="20"/>
      <c r="F9" s="109"/>
      <c r="G9" s="109" t="s">
        <v>921</v>
      </c>
      <c r="H9" s="23" t="n">
        <v>180</v>
      </c>
      <c r="I9" s="23"/>
      <c r="J9" s="23"/>
      <c r="K9" s="23"/>
      <c r="L9" s="111"/>
      <c r="M9" s="112" t="n">
        <f aca="false">SUM(H9:J9,K9/1.12)</f>
        <v>180</v>
      </c>
      <c r="N9" s="112" t="n">
        <f aca="false">K9/1.12*0.12</f>
        <v>0</v>
      </c>
      <c r="O9" s="112" t="n">
        <f aca="false">-SUM(I9:J9,K9/1.12)*L9</f>
        <v>-0</v>
      </c>
      <c r="P9" s="112"/>
      <c r="Q9" s="113"/>
      <c r="R9" s="113"/>
      <c r="S9" s="114"/>
      <c r="T9" s="114"/>
      <c r="U9" s="114"/>
      <c r="V9" s="114"/>
      <c r="W9" s="114"/>
      <c r="X9" s="113"/>
      <c r="Y9" s="113"/>
      <c r="Z9" s="113"/>
      <c r="AA9" s="113" t="n">
        <v>180</v>
      </c>
      <c r="AB9" s="114"/>
      <c r="AC9" s="114"/>
      <c r="AD9" s="113"/>
      <c r="AE9" s="113"/>
      <c r="AF9" s="112" t="n">
        <f aca="false">-SUM(N9:AE9)</f>
        <v>-180</v>
      </c>
      <c r="AG9" s="115" t="n">
        <f aca="false">SUM(H9:K9)+AF9+O9</f>
        <v>0</v>
      </c>
    </row>
    <row r="10" s="116" customFormat="true" ht="23.25" hidden="false" customHeight="true" outlineLevel="0" collapsed="false">
      <c r="A10" s="18" t="n">
        <v>43732</v>
      </c>
      <c r="B10" s="108"/>
      <c r="C10" s="20" t="s">
        <v>920</v>
      </c>
      <c r="D10" s="20"/>
      <c r="E10" s="20"/>
      <c r="F10" s="109"/>
      <c r="G10" s="109" t="s">
        <v>808</v>
      </c>
      <c r="H10" s="23" t="n">
        <v>120</v>
      </c>
      <c r="I10" s="23"/>
      <c r="J10" s="23"/>
      <c r="K10" s="23"/>
      <c r="L10" s="111"/>
      <c r="M10" s="112"/>
      <c r="N10" s="112" t="n">
        <f aca="false">K10/1.12*0.12</f>
        <v>0</v>
      </c>
      <c r="O10" s="112" t="n">
        <f aca="false">-SUM(I10:J10,K10/1.12)*L10</f>
        <v>-0</v>
      </c>
      <c r="P10" s="112"/>
      <c r="Q10" s="113"/>
      <c r="R10" s="113"/>
      <c r="S10" s="114"/>
      <c r="T10" s="114"/>
      <c r="U10" s="114"/>
      <c r="V10" s="114"/>
      <c r="W10" s="114"/>
      <c r="X10" s="113"/>
      <c r="Y10" s="113"/>
      <c r="Z10" s="113"/>
      <c r="AA10" s="113"/>
      <c r="AB10" s="114"/>
      <c r="AC10" s="114"/>
      <c r="AD10" s="113"/>
      <c r="AE10" s="113" t="n">
        <v>120</v>
      </c>
      <c r="AF10" s="112" t="n">
        <f aca="false">-SUM(N10:AE10)</f>
        <v>-120</v>
      </c>
      <c r="AG10" s="115" t="n">
        <f aca="false">SUM(H10:K10)+AF10+O10</f>
        <v>0</v>
      </c>
    </row>
    <row r="11" s="116" customFormat="true" ht="23.25" hidden="false" customHeight="true" outlineLevel="0" collapsed="false">
      <c r="A11" s="18" t="n">
        <v>43739</v>
      </c>
      <c r="B11" s="108"/>
      <c r="C11" s="20" t="s">
        <v>58</v>
      </c>
      <c r="D11" s="20"/>
      <c r="E11" s="20"/>
      <c r="F11" s="109"/>
      <c r="G11" s="109" t="s">
        <v>448</v>
      </c>
      <c r="H11" s="23" t="n">
        <v>100</v>
      </c>
      <c r="I11" s="23"/>
      <c r="J11" s="23"/>
      <c r="K11" s="23"/>
      <c r="L11" s="111"/>
      <c r="M11" s="112" t="n">
        <f aca="false">SUM(H11:J11,K11/1.12)</f>
        <v>100</v>
      </c>
      <c r="N11" s="112" t="n">
        <f aca="false">K11/1.12*0.12</f>
        <v>0</v>
      </c>
      <c r="O11" s="112" t="n">
        <f aca="false">-SUM(I11:J11,K11/1.12)*L11</f>
        <v>-0</v>
      </c>
      <c r="P11" s="112"/>
      <c r="Q11" s="113"/>
      <c r="R11" s="113"/>
      <c r="S11" s="114"/>
      <c r="T11" s="114"/>
      <c r="U11" s="114"/>
      <c r="V11" s="114"/>
      <c r="W11" s="114"/>
      <c r="X11" s="113"/>
      <c r="Y11" s="113"/>
      <c r="Z11" s="113"/>
      <c r="AA11" s="113" t="n">
        <v>100</v>
      </c>
      <c r="AB11" s="114"/>
      <c r="AC11" s="114"/>
      <c r="AD11" s="113"/>
      <c r="AE11" s="113"/>
      <c r="AF11" s="112" t="n">
        <f aca="false">-SUM(N11:AE11)</f>
        <v>-100</v>
      </c>
      <c r="AG11" s="115" t="n">
        <f aca="false">SUM(H11:K11)+AF11+O11</f>
        <v>0</v>
      </c>
    </row>
    <row r="12" s="116" customFormat="true" ht="23.25" hidden="false" customHeight="true" outlineLevel="0" collapsed="false">
      <c r="A12" s="18" t="n">
        <v>43739</v>
      </c>
      <c r="B12" s="108"/>
      <c r="C12" s="20" t="s">
        <v>37</v>
      </c>
      <c r="D12" s="20" t="s">
        <v>38</v>
      </c>
      <c r="E12" s="20" t="s">
        <v>39</v>
      </c>
      <c r="F12" s="109" t="n">
        <v>37286</v>
      </c>
      <c r="G12" s="109" t="s">
        <v>922</v>
      </c>
      <c r="H12" s="23"/>
      <c r="I12" s="23"/>
      <c r="J12" s="23"/>
      <c r="K12" s="23" t="n">
        <v>109</v>
      </c>
      <c r="L12" s="111"/>
      <c r="M12" s="112" t="n">
        <f aca="false">SUM(H12:J12,K12/1.12)</f>
        <v>97.3214285714286</v>
      </c>
      <c r="N12" s="112" t="n">
        <f aca="false">K12/1.12*0.12</f>
        <v>11.6785714285714</v>
      </c>
      <c r="O12" s="112" t="n">
        <f aca="false">-SUM(I12:J12,K12/1.12)*L12</f>
        <v>-0</v>
      </c>
      <c r="P12" s="112" t="n">
        <v>97.32</v>
      </c>
      <c r="Q12" s="113"/>
      <c r="R12" s="113"/>
      <c r="S12" s="114"/>
      <c r="T12" s="114"/>
      <c r="U12" s="114"/>
      <c r="V12" s="114"/>
      <c r="W12" s="114"/>
      <c r="X12" s="113"/>
      <c r="Y12" s="113"/>
      <c r="Z12" s="113"/>
      <c r="AA12" s="113"/>
      <c r="AB12" s="114"/>
      <c r="AC12" s="114"/>
      <c r="AD12" s="113"/>
      <c r="AE12" s="113"/>
      <c r="AF12" s="112" t="n">
        <f aca="false">-SUM(N12:AE12)</f>
        <v>-108.998571428571</v>
      </c>
      <c r="AG12" s="115" t="n">
        <f aca="false">SUM(H12:K12)+AF12+O12</f>
        <v>0.00142857142857622</v>
      </c>
    </row>
    <row r="13" s="116" customFormat="true" ht="23.25" hidden="false" customHeight="true" outlineLevel="0" collapsed="false">
      <c r="A13" s="18" t="n">
        <v>43739</v>
      </c>
      <c r="B13" s="108"/>
      <c r="C13" s="20" t="s">
        <v>45</v>
      </c>
      <c r="D13" s="20" t="s">
        <v>848</v>
      </c>
      <c r="E13" s="20" t="s">
        <v>47</v>
      </c>
      <c r="F13" s="109" t="n">
        <v>201955</v>
      </c>
      <c r="G13" s="109" t="s">
        <v>923</v>
      </c>
      <c r="H13" s="23"/>
      <c r="I13" s="23"/>
      <c r="J13" s="23" t="n">
        <v>2667.15</v>
      </c>
      <c r="K13" s="23"/>
      <c r="L13" s="111"/>
      <c r="M13" s="112" t="n">
        <f aca="false">SUM(H13:J13,K13/1.12)</f>
        <v>2667.15</v>
      </c>
      <c r="N13" s="112" t="n">
        <f aca="false">K13/1.12*0.12</f>
        <v>0</v>
      </c>
      <c r="O13" s="112" t="n">
        <f aca="false">-SUM(I13:J13,K13/1.12)*L13</f>
        <v>-0</v>
      </c>
      <c r="P13" s="112" t="n">
        <v>2667.15</v>
      </c>
      <c r="Q13" s="113"/>
      <c r="R13" s="113"/>
      <c r="S13" s="114"/>
      <c r="T13" s="114"/>
      <c r="U13" s="114"/>
      <c r="V13" s="114"/>
      <c r="W13" s="114"/>
      <c r="X13" s="113"/>
      <c r="Y13" s="113"/>
      <c r="Z13" s="113"/>
      <c r="AA13" s="113"/>
      <c r="AB13" s="114"/>
      <c r="AC13" s="114"/>
      <c r="AD13" s="113"/>
      <c r="AE13" s="113"/>
      <c r="AF13" s="112" t="n">
        <f aca="false">-SUM(N13:AE13)</f>
        <v>-2667.15</v>
      </c>
      <c r="AG13" s="115" t="n">
        <f aca="false">SUM(H13:K13)+AF13+O13</f>
        <v>0</v>
      </c>
    </row>
    <row r="14" s="116" customFormat="true" ht="23.25" hidden="false" customHeight="true" outlineLevel="0" collapsed="false">
      <c r="A14" s="18" t="n">
        <v>43739</v>
      </c>
      <c r="B14" s="108"/>
      <c r="C14" s="20" t="s">
        <v>45</v>
      </c>
      <c r="D14" s="20" t="s">
        <v>848</v>
      </c>
      <c r="E14" s="20" t="s">
        <v>47</v>
      </c>
      <c r="F14" s="109" t="n">
        <v>201955</v>
      </c>
      <c r="G14" s="109" t="s">
        <v>924</v>
      </c>
      <c r="H14" s="23"/>
      <c r="I14" s="23"/>
      <c r="J14" s="23"/>
      <c r="K14" s="23" t="n">
        <f aca="false">4510.18+541.22</f>
        <v>5051.4</v>
      </c>
      <c r="L14" s="111"/>
      <c r="M14" s="112" t="n">
        <f aca="false">SUM(H14:J14,K14/1.12)</f>
        <v>4510.17857142857</v>
      </c>
      <c r="N14" s="112" t="n">
        <f aca="false">K14/1.12*0.12</f>
        <v>541.221428571429</v>
      </c>
      <c r="O14" s="112" t="n">
        <f aca="false">-SUM(I14:J14,K14/1.12)*L14</f>
        <v>-0</v>
      </c>
      <c r="P14" s="112" t="n">
        <v>4510.18</v>
      </c>
      <c r="Q14" s="113"/>
      <c r="R14" s="113"/>
      <c r="S14" s="114"/>
      <c r="T14" s="114"/>
      <c r="U14" s="114"/>
      <c r="V14" s="114"/>
      <c r="W14" s="114"/>
      <c r="X14" s="113"/>
      <c r="Y14" s="113"/>
      <c r="Z14" s="113"/>
      <c r="AA14" s="113"/>
      <c r="AB14" s="114"/>
      <c r="AC14" s="114"/>
      <c r="AD14" s="113"/>
      <c r="AE14" s="113"/>
      <c r="AF14" s="112" t="n">
        <f aca="false">-SUM(N14:AE14)</f>
        <v>-5051.40142857143</v>
      </c>
      <c r="AG14" s="115" t="n">
        <f aca="false">SUM(H14:K14)+AF14+O14</f>
        <v>-0.00142857142873254</v>
      </c>
    </row>
    <row r="15" s="116" customFormat="true" ht="23.25" hidden="false" customHeight="true" outlineLevel="0" collapsed="false">
      <c r="A15" s="18" t="n">
        <v>43739</v>
      </c>
      <c r="B15" s="108"/>
      <c r="C15" s="20" t="s">
        <v>925</v>
      </c>
      <c r="D15" s="20" t="s">
        <v>926</v>
      </c>
      <c r="E15" s="20" t="s">
        <v>47</v>
      </c>
      <c r="F15" s="109" t="n">
        <v>3419</v>
      </c>
      <c r="G15" s="109" t="s">
        <v>927</v>
      </c>
      <c r="H15" s="23"/>
      <c r="I15" s="23"/>
      <c r="J15" s="23" t="n">
        <v>145</v>
      </c>
      <c r="K15" s="23"/>
      <c r="L15" s="111"/>
      <c r="M15" s="112" t="n">
        <f aca="false">SUM(H15:J15,K15/1.12)</f>
        <v>145</v>
      </c>
      <c r="N15" s="112" t="n">
        <f aca="false">K15/1.12*0.12</f>
        <v>0</v>
      </c>
      <c r="O15" s="112" t="n">
        <f aca="false">-SUM(I15:J15,K15/1.12)*L15</f>
        <v>-0</v>
      </c>
      <c r="P15" s="112" t="n">
        <v>145</v>
      </c>
      <c r="Q15" s="113"/>
      <c r="R15" s="113"/>
      <c r="S15" s="114"/>
      <c r="T15" s="114"/>
      <c r="U15" s="114"/>
      <c r="V15" s="114"/>
      <c r="W15" s="114"/>
      <c r="X15" s="113"/>
      <c r="Y15" s="113"/>
      <c r="Z15" s="113"/>
      <c r="AA15" s="113"/>
      <c r="AB15" s="114"/>
      <c r="AC15" s="114"/>
      <c r="AD15" s="113"/>
      <c r="AE15" s="113"/>
      <c r="AF15" s="112" t="n">
        <f aca="false">-SUM(N15:AE15)</f>
        <v>-145</v>
      </c>
      <c r="AG15" s="115" t="n">
        <f aca="false">SUM(H15:K15)+AF15+O15</f>
        <v>0</v>
      </c>
    </row>
    <row r="16" s="116" customFormat="true" ht="23.25" hidden="false" customHeight="true" outlineLevel="0" collapsed="false">
      <c r="A16" s="18" t="n">
        <v>43739</v>
      </c>
      <c r="B16" s="108"/>
      <c r="C16" s="20" t="s">
        <v>37</v>
      </c>
      <c r="D16" s="20" t="s">
        <v>38</v>
      </c>
      <c r="E16" s="20" t="s">
        <v>39</v>
      </c>
      <c r="F16" s="109" t="n">
        <v>37252</v>
      </c>
      <c r="G16" s="109" t="s">
        <v>928</v>
      </c>
      <c r="H16" s="23"/>
      <c r="I16" s="23"/>
      <c r="J16" s="23"/>
      <c r="K16" s="23" t="n">
        <v>500</v>
      </c>
      <c r="L16" s="111"/>
      <c r="M16" s="112" t="n">
        <f aca="false">SUM(H16:J16,K16/1.12)</f>
        <v>446.428571428571</v>
      </c>
      <c r="N16" s="112" t="n">
        <f aca="false">K16/1.12*0.12</f>
        <v>53.5714285714286</v>
      </c>
      <c r="O16" s="112" t="n">
        <f aca="false">-SUM(I16:J16,K16/1.12)*L16</f>
        <v>-0</v>
      </c>
      <c r="P16" s="112" t="n">
        <v>446.43</v>
      </c>
      <c r="Q16" s="113"/>
      <c r="R16" s="113"/>
      <c r="S16" s="114"/>
      <c r="T16" s="114"/>
      <c r="U16" s="114"/>
      <c r="V16" s="114"/>
      <c r="W16" s="114"/>
      <c r="X16" s="113"/>
      <c r="Y16" s="113"/>
      <c r="Z16" s="113"/>
      <c r="AA16" s="113"/>
      <c r="AB16" s="114"/>
      <c r="AC16" s="114"/>
      <c r="AD16" s="113"/>
      <c r="AE16" s="113"/>
      <c r="AF16" s="112" t="n">
        <f aca="false">-SUM(N16:AE16)</f>
        <v>-500.001428571429</v>
      </c>
      <c r="AG16" s="115" t="n">
        <f aca="false">SUM(H16:K16)+AF16+O16</f>
        <v>-0.00142857142856201</v>
      </c>
    </row>
    <row r="17" s="116" customFormat="true" ht="23.25" hidden="false" customHeight="true" outlineLevel="0" collapsed="false">
      <c r="A17" s="18" t="n">
        <v>43739</v>
      </c>
      <c r="B17" s="108"/>
      <c r="C17" s="20" t="s">
        <v>54</v>
      </c>
      <c r="D17" s="20" t="s">
        <v>55</v>
      </c>
      <c r="E17" s="20" t="s">
        <v>47</v>
      </c>
      <c r="F17" s="109" t="n">
        <v>3309</v>
      </c>
      <c r="G17" s="109" t="s">
        <v>929</v>
      </c>
      <c r="H17" s="23"/>
      <c r="I17" s="23"/>
      <c r="J17" s="23" t="n">
        <v>1345</v>
      </c>
      <c r="K17" s="23"/>
      <c r="L17" s="111"/>
      <c r="M17" s="112" t="n">
        <f aca="false">SUM(H17:J17,K17/1.12)</f>
        <v>1345</v>
      </c>
      <c r="N17" s="112" t="n">
        <f aca="false">K17/1.12*0.12</f>
        <v>0</v>
      </c>
      <c r="O17" s="112" t="n">
        <f aca="false">-SUM(I17:J17,K17/1.12)*L17</f>
        <v>-0</v>
      </c>
      <c r="P17" s="112" t="n">
        <v>1345</v>
      </c>
      <c r="Q17" s="113"/>
      <c r="R17" s="113"/>
      <c r="S17" s="114"/>
      <c r="T17" s="114"/>
      <c r="U17" s="114"/>
      <c r="V17" s="114"/>
      <c r="W17" s="114"/>
      <c r="X17" s="113"/>
      <c r="Y17" s="113"/>
      <c r="Z17" s="113"/>
      <c r="AA17" s="113"/>
      <c r="AB17" s="114"/>
      <c r="AC17" s="114"/>
      <c r="AD17" s="113"/>
      <c r="AE17" s="113"/>
      <c r="AF17" s="112" t="n">
        <f aca="false">-SUM(N17:AE17)</f>
        <v>-1345</v>
      </c>
      <c r="AG17" s="115" t="n">
        <f aca="false">SUM(H17:K17)+AF17+O17</f>
        <v>0</v>
      </c>
    </row>
    <row r="18" s="116" customFormat="true" ht="23.25" hidden="false" customHeight="true" outlineLevel="0" collapsed="false">
      <c r="A18" s="18" t="n">
        <v>43739</v>
      </c>
      <c r="B18" s="108"/>
      <c r="C18" s="20" t="s">
        <v>902</v>
      </c>
      <c r="D18" s="20" t="s">
        <v>310</v>
      </c>
      <c r="E18" s="20" t="s">
        <v>56</v>
      </c>
      <c r="F18" s="109" t="n">
        <v>15387</v>
      </c>
      <c r="G18" s="109" t="s">
        <v>930</v>
      </c>
      <c r="H18" s="23"/>
      <c r="I18" s="23"/>
      <c r="J18" s="23" t="n">
        <v>815</v>
      </c>
      <c r="K18" s="23"/>
      <c r="L18" s="111"/>
      <c r="M18" s="112" t="n">
        <f aca="false">SUM(H18:J18,K18/1.12)</f>
        <v>815</v>
      </c>
      <c r="N18" s="112" t="n">
        <f aca="false">K18/1.12*0.12</f>
        <v>0</v>
      </c>
      <c r="O18" s="112" t="n">
        <f aca="false">-SUM(I18:J18,K18/1.12)*L18</f>
        <v>-0</v>
      </c>
      <c r="P18" s="112" t="n">
        <v>815</v>
      </c>
      <c r="Q18" s="113"/>
      <c r="R18" s="113"/>
      <c r="S18" s="114"/>
      <c r="T18" s="114"/>
      <c r="U18" s="114"/>
      <c r="V18" s="114"/>
      <c r="W18" s="114"/>
      <c r="X18" s="113"/>
      <c r="Y18" s="113"/>
      <c r="Z18" s="113"/>
      <c r="AA18" s="113"/>
      <c r="AB18" s="114"/>
      <c r="AC18" s="114"/>
      <c r="AD18" s="113"/>
      <c r="AE18" s="113"/>
      <c r="AF18" s="112" t="n">
        <f aca="false">-SUM(N18:AE18)</f>
        <v>-815</v>
      </c>
      <c r="AG18" s="115" t="n">
        <f aca="false">SUM(H18:K18)+AF18+O18</f>
        <v>0</v>
      </c>
    </row>
    <row r="19" s="116" customFormat="true" ht="23.25" hidden="false" customHeight="true" outlineLevel="0" collapsed="false">
      <c r="A19" s="18" t="n">
        <v>43739</v>
      </c>
      <c r="B19" s="108"/>
      <c r="C19" s="20" t="s">
        <v>58</v>
      </c>
      <c r="D19" s="20"/>
      <c r="E19" s="20"/>
      <c r="F19" s="109"/>
      <c r="G19" s="109" t="s">
        <v>808</v>
      </c>
      <c r="H19" s="23" t="n">
        <v>60</v>
      </c>
      <c r="I19" s="23"/>
      <c r="J19" s="23"/>
      <c r="K19" s="23"/>
      <c r="L19" s="111"/>
      <c r="M19" s="112" t="n">
        <f aca="false">SUM(H19:J19,K19/1.12)</f>
        <v>60</v>
      </c>
      <c r="N19" s="112" t="n">
        <f aca="false">K19/1.12*0.12</f>
        <v>0</v>
      </c>
      <c r="O19" s="112" t="n">
        <f aca="false">-SUM(I19:J19,K19/1.12)*L19</f>
        <v>-0</v>
      </c>
      <c r="P19" s="112"/>
      <c r="Q19" s="113"/>
      <c r="R19" s="113"/>
      <c r="S19" s="114"/>
      <c r="T19" s="114"/>
      <c r="U19" s="114"/>
      <c r="V19" s="114"/>
      <c r="W19" s="114"/>
      <c r="X19" s="113"/>
      <c r="Y19" s="113"/>
      <c r="Z19" s="113"/>
      <c r="AA19" s="113"/>
      <c r="AB19" s="114"/>
      <c r="AC19" s="114"/>
      <c r="AD19" s="113"/>
      <c r="AE19" s="113" t="n">
        <v>60</v>
      </c>
      <c r="AF19" s="112" t="n">
        <f aca="false">-SUM(N19:AE19)</f>
        <v>-60</v>
      </c>
      <c r="AG19" s="115" t="n">
        <f aca="false">SUM(H19:K19)+AF19+O19</f>
        <v>0</v>
      </c>
    </row>
    <row r="20" s="116" customFormat="true" ht="23.25" hidden="false" customHeight="true" outlineLevel="0" collapsed="false">
      <c r="A20" s="18" t="n">
        <v>43739</v>
      </c>
      <c r="B20" s="108"/>
      <c r="C20" s="20" t="s">
        <v>58</v>
      </c>
      <c r="D20" s="20"/>
      <c r="E20" s="20"/>
      <c r="F20" s="109"/>
      <c r="G20" s="109" t="s">
        <v>295</v>
      </c>
      <c r="H20" s="23" t="n">
        <v>100</v>
      </c>
      <c r="I20" s="23"/>
      <c r="J20" s="23"/>
      <c r="K20" s="23"/>
      <c r="L20" s="111"/>
      <c r="M20" s="112" t="n">
        <f aca="false">SUM(H20:J20,K20/1.12)</f>
        <v>100</v>
      </c>
      <c r="N20" s="112" t="n">
        <f aca="false">K20/1.12*0.12</f>
        <v>0</v>
      </c>
      <c r="O20" s="112" t="n">
        <f aca="false">-SUM(I20:J20,K20/1.12)*L20</f>
        <v>-0</v>
      </c>
      <c r="P20" s="112"/>
      <c r="Q20" s="113"/>
      <c r="R20" s="113"/>
      <c r="S20" s="114"/>
      <c r="T20" s="114"/>
      <c r="U20" s="114"/>
      <c r="V20" s="114"/>
      <c r="W20" s="114"/>
      <c r="X20" s="113"/>
      <c r="Y20" s="113"/>
      <c r="Z20" s="113"/>
      <c r="AA20" s="113" t="n">
        <v>100</v>
      </c>
      <c r="AB20" s="114"/>
      <c r="AC20" s="114"/>
      <c r="AD20" s="113"/>
      <c r="AE20" s="113"/>
      <c r="AF20" s="112" t="n">
        <f aca="false">-SUM(N20:AE20)</f>
        <v>-100</v>
      </c>
      <c r="AG20" s="115" t="n">
        <f aca="false">SUM(H20:K20)+AF20+O20</f>
        <v>0</v>
      </c>
    </row>
    <row r="21" s="116" customFormat="true" ht="23.25" hidden="false" customHeight="true" outlineLevel="0" collapsed="false">
      <c r="A21" s="18" t="n">
        <v>43739</v>
      </c>
      <c r="B21" s="108"/>
      <c r="C21" s="20" t="s">
        <v>909</v>
      </c>
      <c r="D21" s="20" t="s">
        <v>910</v>
      </c>
      <c r="E21" s="20" t="s">
        <v>67</v>
      </c>
      <c r="F21" s="109" t="n">
        <v>1910</v>
      </c>
      <c r="G21" s="109" t="s">
        <v>931</v>
      </c>
      <c r="H21" s="23"/>
      <c r="I21" s="23"/>
      <c r="J21" s="23"/>
      <c r="K21" s="23" t="n">
        <v>1360</v>
      </c>
      <c r="L21" s="111"/>
      <c r="M21" s="112" t="n">
        <f aca="false">SUM(H21:J21,K21/1.12)</f>
        <v>1214.28571428571</v>
      </c>
      <c r="N21" s="112" t="n">
        <f aca="false">K21/1.12*0.12</f>
        <v>145.714285714286</v>
      </c>
      <c r="O21" s="112" t="n">
        <f aca="false">-SUM(I21:J21,K21/1.12)*L21</f>
        <v>-0</v>
      </c>
      <c r="P21" s="112" t="n">
        <v>1214.29</v>
      </c>
      <c r="Q21" s="113"/>
      <c r="R21" s="113"/>
      <c r="S21" s="114"/>
      <c r="T21" s="114"/>
      <c r="U21" s="114"/>
      <c r="V21" s="114"/>
      <c r="W21" s="114"/>
      <c r="X21" s="113"/>
      <c r="Y21" s="113"/>
      <c r="Z21" s="113"/>
      <c r="AA21" s="113"/>
      <c r="AB21" s="114"/>
      <c r="AC21" s="114"/>
      <c r="AD21" s="113"/>
      <c r="AE21" s="113"/>
      <c r="AF21" s="112" t="n">
        <f aca="false">-SUM(N21:AE21)</f>
        <v>-1360.00428571429</v>
      </c>
      <c r="AG21" s="115" t="n">
        <f aca="false">SUM(H21:K21)+AF21+O21</f>
        <v>-0.00428571428574287</v>
      </c>
    </row>
    <row r="22" s="116" customFormat="true" ht="23.25" hidden="false" customHeight="true" outlineLevel="0" collapsed="false">
      <c r="A22" s="18" t="n">
        <v>43767</v>
      </c>
      <c r="B22" s="108"/>
      <c r="C22" s="62" t="s">
        <v>58</v>
      </c>
      <c r="D22" s="20"/>
      <c r="E22" s="20"/>
      <c r="F22" s="109"/>
      <c r="G22" s="109" t="s">
        <v>809</v>
      </c>
      <c r="H22" s="23" t="n">
        <v>60</v>
      </c>
      <c r="I22" s="23"/>
      <c r="J22" s="23"/>
      <c r="K22" s="23"/>
      <c r="L22" s="111"/>
      <c r="M22" s="112" t="n">
        <f aca="false">SUM(H22:J22,K22/1.12)</f>
        <v>60</v>
      </c>
      <c r="N22" s="112" t="n">
        <f aca="false">K22/1.12*0.12</f>
        <v>0</v>
      </c>
      <c r="O22" s="112" t="n">
        <f aca="false">-SUM(I22:J22,K22/1.12)*L22</f>
        <v>-0</v>
      </c>
      <c r="P22" s="112"/>
      <c r="Q22" s="113"/>
      <c r="R22" s="113"/>
      <c r="S22" s="114"/>
      <c r="T22" s="114"/>
      <c r="U22" s="114"/>
      <c r="V22" s="114"/>
      <c r="W22" s="114"/>
      <c r="X22" s="113"/>
      <c r="Y22" s="113"/>
      <c r="Z22" s="113"/>
      <c r="AA22" s="113"/>
      <c r="AB22" s="114"/>
      <c r="AC22" s="114"/>
      <c r="AD22" s="113"/>
      <c r="AE22" s="113" t="n">
        <v>60</v>
      </c>
      <c r="AF22" s="112" t="n">
        <f aca="false">-SUM(N22:AE22)</f>
        <v>-60</v>
      </c>
      <c r="AG22" s="115" t="n">
        <f aca="false">SUM(H22:K22)+AF22+O22</f>
        <v>0</v>
      </c>
    </row>
    <row r="23" s="116" customFormat="true" ht="23.25" hidden="false" customHeight="true" outlineLevel="0" collapsed="false">
      <c r="A23" s="18" t="n">
        <v>43737</v>
      </c>
      <c r="B23" s="108"/>
      <c r="C23" s="20" t="s">
        <v>58</v>
      </c>
      <c r="D23" s="20"/>
      <c r="E23" s="20"/>
      <c r="F23" s="109"/>
      <c r="G23" s="109" t="s">
        <v>894</v>
      </c>
      <c r="H23" s="23" t="n">
        <v>100</v>
      </c>
      <c r="I23" s="23"/>
      <c r="J23" s="23"/>
      <c r="K23" s="23"/>
      <c r="L23" s="111"/>
      <c r="M23" s="112" t="n">
        <f aca="false">SUM(H23:J23,K23/1.12)</f>
        <v>100</v>
      </c>
      <c r="N23" s="112" t="n">
        <f aca="false">K23/1.12*0.12</f>
        <v>0</v>
      </c>
      <c r="O23" s="112" t="n">
        <f aca="false">-SUM(I23:J23,K23/1.12)*L23</f>
        <v>-0</v>
      </c>
      <c r="P23" s="112"/>
      <c r="Q23" s="113"/>
      <c r="R23" s="113"/>
      <c r="S23" s="114"/>
      <c r="T23" s="114"/>
      <c r="U23" s="114"/>
      <c r="V23" s="114"/>
      <c r="W23" s="114"/>
      <c r="X23" s="113"/>
      <c r="Y23" s="113"/>
      <c r="Z23" s="113"/>
      <c r="AA23" s="113" t="n">
        <v>100</v>
      </c>
      <c r="AB23" s="114"/>
      <c r="AC23" s="114"/>
      <c r="AD23" s="113"/>
      <c r="AE23" s="113"/>
      <c r="AF23" s="112" t="n">
        <f aca="false">-SUM(N23:AE23)</f>
        <v>-100</v>
      </c>
      <c r="AG23" s="115" t="n">
        <v>0</v>
      </c>
    </row>
    <row r="24" s="116" customFormat="true" ht="23.25" hidden="false" customHeight="true" outlineLevel="0" collapsed="false">
      <c r="A24" s="18"/>
      <c r="B24" s="108"/>
      <c r="C24" s="20"/>
      <c r="D24" s="20"/>
      <c r="E24" s="20"/>
      <c r="F24" s="109"/>
      <c r="G24" s="109"/>
      <c r="H24" s="23"/>
      <c r="I24" s="23"/>
      <c r="J24" s="23"/>
      <c r="K24" s="23"/>
      <c r="L24" s="111"/>
      <c r="M24" s="112" t="n">
        <f aca="false">SUM(H24:J24,K24/1.12)</f>
        <v>0</v>
      </c>
      <c r="N24" s="112" t="n">
        <f aca="false">K24/1.12*0.12</f>
        <v>0</v>
      </c>
      <c r="O24" s="112" t="n">
        <f aca="false">-SUM(I24:J24,K24/1.12)*L24</f>
        <v>-0</v>
      </c>
      <c r="P24" s="112"/>
      <c r="Q24" s="113"/>
      <c r="R24" s="113"/>
      <c r="S24" s="114"/>
      <c r="T24" s="114"/>
      <c r="U24" s="114"/>
      <c r="V24" s="114"/>
      <c r="W24" s="114"/>
      <c r="X24" s="113"/>
      <c r="Y24" s="113"/>
      <c r="Z24" s="113"/>
      <c r="AA24" s="113"/>
      <c r="AB24" s="114"/>
      <c r="AC24" s="114"/>
      <c r="AD24" s="113"/>
      <c r="AE24" s="113"/>
      <c r="AF24" s="112" t="n">
        <f aca="false">-SUM(N24:AE24)</f>
        <v>-0</v>
      </c>
      <c r="AG24" s="115" t="n">
        <v>0</v>
      </c>
    </row>
    <row r="25" s="116" customFormat="true" ht="23.25" hidden="false" customHeight="true" outlineLevel="0" collapsed="false">
      <c r="A25" s="18"/>
      <c r="B25" s="108"/>
      <c r="C25" s="20"/>
      <c r="D25" s="20"/>
      <c r="E25" s="20"/>
      <c r="F25" s="109"/>
      <c r="G25" s="109"/>
      <c r="H25" s="23"/>
      <c r="I25" s="23"/>
      <c r="J25" s="23"/>
      <c r="K25" s="23"/>
      <c r="L25" s="111"/>
      <c r="M25" s="112" t="n">
        <f aca="false">SUM(H25:J25,K25/1.12)</f>
        <v>0</v>
      </c>
      <c r="N25" s="112" t="n">
        <f aca="false">K25/1.12*0.12</f>
        <v>0</v>
      </c>
      <c r="O25" s="112" t="n">
        <f aca="false">-SUM(I25:J25,K25/1.12)*L25</f>
        <v>-0</v>
      </c>
      <c r="P25" s="112"/>
      <c r="Q25" s="113"/>
      <c r="R25" s="113"/>
      <c r="S25" s="114"/>
      <c r="T25" s="114"/>
      <c r="U25" s="114"/>
      <c r="V25" s="114"/>
      <c r="W25" s="114"/>
      <c r="X25" s="113"/>
      <c r="Y25" s="113"/>
      <c r="Z25" s="113"/>
      <c r="AA25" s="113"/>
      <c r="AB25" s="114"/>
      <c r="AC25" s="114"/>
      <c r="AD25" s="113"/>
      <c r="AE25" s="113"/>
      <c r="AF25" s="112" t="n">
        <f aca="false">-SUM(N25:AE25)</f>
        <v>-0</v>
      </c>
      <c r="AG25" s="115" t="n">
        <f aca="false">SUM(H25:K25)+AF25+O25</f>
        <v>0</v>
      </c>
    </row>
    <row r="26" s="116" customFormat="true" ht="23.25" hidden="false" customHeight="true" outlineLevel="0" collapsed="false">
      <c r="A26" s="18"/>
      <c r="B26" s="108"/>
      <c r="C26" s="20"/>
      <c r="D26" s="20"/>
      <c r="E26" s="20"/>
      <c r="F26" s="109"/>
      <c r="G26" s="109"/>
      <c r="H26" s="23"/>
      <c r="I26" s="23"/>
      <c r="J26" s="23"/>
      <c r="K26" s="23"/>
      <c r="L26" s="111"/>
      <c r="M26" s="112" t="n">
        <f aca="false">SUM(H26:J26,K26/1.12)</f>
        <v>0</v>
      </c>
      <c r="N26" s="112" t="n">
        <f aca="false">K26/1.12*0.12</f>
        <v>0</v>
      </c>
      <c r="O26" s="112" t="n">
        <f aca="false">-SUM(I26:J26,K26/1.12)*L26</f>
        <v>-0</v>
      </c>
      <c r="P26" s="112"/>
      <c r="Q26" s="113"/>
      <c r="R26" s="113"/>
      <c r="S26" s="114"/>
      <c r="T26" s="114"/>
      <c r="U26" s="114"/>
      <c r="V26" s="114"/>
      <c r="W26" s="114"/>
      <c r="X26" s="113"/>
      <c r="Y26" s="113"/>
      <c r="Z26" s="113"/>
      <c r="AA26" s="113"/>
      <c r="AB26" s="114"/>
      <c r="AC26" s="114"/>
      <c r="AD26" s="113"/>
      <c r="AE26" s="113"/>
      <c r="AF26" s="112" t="n">
        <f aca="false">-SUM(N26:AE26)</f>
        <v>-0</v>
      </c>
      <c r="AG26" s="115" t="n">
        <f aca="false">SUM(H26:K26)+AF26+O26</f>
        <v>0</v>
      </c>
    </row>
    <row r="27" s="116" customFormat="true" ht="19.5" hidden="false" customHeight="true" outlineLevel="0" collapsed="false">
      <c r="A27" s="18"/>
      <c r="B27" s="108"/>
      <c r="C27" s="45"/>
      <c r="D27" s="45"/>
      <c r="E27" s="45"/>
      <c r="F27" s="109"/>
      <c r="G27" s="110"/>
      <c r="H27" s="23"/>
      <c r="I27" s="23"/>
      <c r="J27" s="23"/>
      <c r="K27" s="23"/>
      <c r="L27" s="111"/>
      <c r="M27" s="112" t="n">
        <f aca="false">SUM(H27:J27,K27/1.12)</f>
        <v>0</v>
      </c>
      <c r="N27" s="112" t="n">
        <f aca="false">K27/1.12*0.12</f>
        <v>0</v>
      </c>
      <c r="O27" s="113" t="n">
        <f aca="false">-SUM(I27:J27,K27/1.12)*L27</f>
        <v>-0</v>
      </c>
      <c r="P27" s="113"/>
      <c r="Q27" s="113"/>
      <c r="R27" s="113"/>
      <c r="S27" s="113"/>
      <c r="T27" s="114"/>
      <c r="U27" s="114"/>
      <c r="V27" s="114"/>
      <c r="W27" s="114"/>
      <c r="X27" s="114"/>
      <c r="Y27" s="119"/>
      <c r="Z27" s="113"/>
      <c r="AA27" s="113"/>
      <c r="AB27" s="113"/>
      <c r="AC27" s="114"/>
      <c r="AD27" s="114"/>
      <c r="AE27" s="120"/>
      <c r="AF27" s="112" t="n">
        <f aca="false">-SUM(N27:AE27)</f>
        <v>-0</v>
      </c>
      <c r="AG27" s="115" t="n">
        <f aca="false">SUM(H27:K27)+AF27+O27</f>
        <v>0</v>
      </c>
    </row>
    <row r="28" s="126" customFormat="true" ht="12" hidden="false" customHeight="true" outlineLevel="0" collapsed="false">
      <c r="A28" s="121"/>
      <c r="B28" s="122"/>
      <c r="C28" s="123"/>
      <c r="D28" s="124"/>
      <c r="E28" s="124"/>
      <c r="F28" s="125"/>
      <c r="G28" s="123"/>
      <c r="H28" s="54" t="n">
        <f aca="false">SUM(H5:H27)</f>
        <v>720</v>
      </c>
      <c r="I28" s="54" t="n">
        <f aca="false">SUM(I5:I27)</f>
        <v>0</v>
      </c>
      <c r="J28" s="54" t="n">
        <f aca="false">SUM(J5:J27)</f>
        <v>6284.65</v>
      </c>
      <c r="K28" s="54" t="n">
        <f aca="false">SUM(K5:K27)</f>
        <v>7990.14</v>
      </c>
      <c r="L28" s="54" t="n">
        <f aca="false">SUM(L5:L27)</f>
        <v>0</v>
      </c>
      <c r="M28" s="54" t="n">
        <f aca="false">SUM(M5:M27)</f>
        <v>14018.7035714286</v>
      </c>
      <c r="N28" s="54" t="n">
        <f aca="false">SUM(N5:N27)</f>
        <v>856.086428571429</v>
      </c>
      <c r="O28" s="54" t="n">
        <f aca="false">SUM(O5:O27)</f>
        <v>0</v>
      </c>
      <c r="P28" s="54" t="n">
        <f aca="false">SUM(P5:P27)</f>
        <v>11666.08</v>
      </c>
      <c r="Q28" s="54" t="n">
        <f aca="false">SUM(Q5:Q27)</f>
        <v>0</v>
      </c>
      <c r="R28" s="54" t="n">
        <f aca="false">SUM(R5:R27)</f>
        <v>0</v>
      </c>
      <c r="S28" s="54" t="n">
        <f aca="false">SUM(S5:S27)</f>
        <v>1312.5</v>
      </c>
      <c r="T28" s="54" t="n">
        <f aca="false">SUM(T5:T27)</f>
        <v>0</v>
      </c>
      <c r="U28" s="54" t="n">
        <f aca="false">SUM(U5:U27)</f>
        <v>0</v>
      </c>
      <c r="V28" s="54" t="n">
        <f aca="false">SUM(V5:V27)</f>
        <v>0</v>
      </c>
      <c r="W28" s="54" t="n">
        <f aca="false">SUM(W5:W27)</f>
        <v>0</v>
      </c>
      <c r="X28" s="54" t="n">
        <f aca="false">SUM(X5:X27)</f>
        <v>0</v>
      </c>
      <c r="Y28" s="54" t="n">
        <f aca="false">SUM(Y5:Y27)</f>
        <v>0</v>
      </c>
      <c r="Z28" s="54" t="n">
        <f aca="false">SUM(Z5:Z27)</f>
        <v>0</v>
      </c>
      <c r="AA28" s="54" t="n">
        <f aca="false">SUM(AA5:AA27)</f>
        <v>480</v>
      </c>
      <c r="AB28" s="54" t="n">
        <f aca="false">SUM(AB5:AB27)</f>
        <v>0</v>
      </c>
      <c r="AC28" s="54" t="n">
        <f aca="false">SUM(AC5:AC27)</f>
        <v>0</v>
      </c>
      <c r="AD28" s="54" t="n">
        <f aca="false">SUM(AD5:AD27)</f>
        <v>185.67</v>
      </c>
      <c r="AE28" s="54" t="n">
        <f aca="false">SUM(AE5:AE27)</f>
        <v>494.46</v>
      </c>
      <c r="AF28" s="54" t="n">
        <f aca="false">SUM(AF5:AF27)</f>
        <v>-14994.7964285714</v>
      </c>
      <c r="AG28" s="54" t="n">
        <f aca="false">SUM(AG5:AG27)</f>
        <v>-0.00642857142871378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fals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9.79"/>
    <col collapsed="false" customWidth="true" hidden="false" outlineLevel="0" max="8" min="8" style="5" width="13.86"/>
    <col collapsed="false" customWidth="true" hidden="fals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3.14"/>
    <col collapsed="false" customWidth="true" hidden="false" outlineLevel="0" max="12" min="12" style="6" width="9.89"/>
    <col collapsed="false" customWidth="true" hidden="false" outlineLevel="0" max="13" min="13" style="5" width="12.23"/>
    <col collapsed="false" customWidth="true" hidden="false" outlineLevel="0" max="14" min="14" style="5" width="10.8"/>
    <col collapsed="false" customWidth="true" hidden="false" outlineLevel="0" max="15" min="15" style="5" width="11.34"/>
    <col collapsed="false" customWidth="true" hidden="false" outlineLevel="0" max="16" min="16" style="5" width="12.41"/>
    <col collapsed="false" customWidth="true" hidden="false" outlineLevel="0" max="17" min="17" style="5" width="12.06"/>
    <col collapsed="false" customWidth="true" hidden="false" outlineLevel="0" max="18" min="18" style="5" width="13.5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13.32"/>
    <col collapsed="false" customWidth="true" hidden="false" outlineLevel="0" max="23" min="23" style="5" width="10.26"/>
    <col collapsed="false" customWidth="true" hidden="false" outlineLevel="0" max="24" min="24" style="5" width="12.41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10.97"/>
    <col collapsed="false" customWidth="true" hidden="false" outlineLevel="0" max="28" min="28" style="5" width="12.06"/>
    <col collapsed="false" customWidth="true" hidden="false" outlineLevel="0" max="30" min="29" style="5" width="10.08"/>
    <col collapsed="false" customWidth="true" hidden="false" outlineLevel="0" max="31" min="31" style="5" width="12.78"/>
    <col collapsed="false" customWidth="true" hidden="false" outlineLevel="0" max="32" min="32" style="5" width="13.5"/>
    <col collapsed="false" customWidth="true" hidden="false" outlineLevel="0" max="33" min="33" style="3" width="9.71"/>
    <col collapsed="false" customWidth="false" hidden="false" outlineLevel="0" max="1025" min="34" style="3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932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1002</v>
      </c>
    </row>
    <row r="4" s="17" customFormat="true" ht="43.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="29" customFormat="true" ht="23.25" hidden="false" customHeight="true" outlineLevel="0" collapsed="false">
      <c r="A5" s="18" t="n">
        <v>43773</v>
      </c>
      <c r="B5" s="19"/>
      <c r="C5" s="20" t="s">
        <v>58</v>
      </c>
      <c r="D5" s="20"/>
      <c r="E5" s="20"/>
      <c r="F5" s="21"/>
      <c r="G5" s="128" t="s">
        <v>522</v>
      </c>
      <c r="H5" s="23" t="n">
        <v>100</v>
      </c>
      <c r="I5" s="23"/>
      <c r="J5" s="23"/>
      <c r="K5" s="23"/>
      <c r="L5" s="24"/>
      <c r="M5" s="25" t="n">
        <f aca="false">SUM(H5:J5,K5/1.12)</f>
        <v>100</v>
      </c>
      <c r="N5" s="25" t="n">
        <f aca="false">K5/1.12*0.12</f>
        <v>0</v>
      </c>
      <c r="O5" s="25" t="n">
        <f aca="false">-SUM(I5:J5,K5/1.12)*L5</f>
        <v>-0</v>
      </c>
      <c r="P5" s="25"/>
      <c r="Q5" s="26"/>
      <c r="R5" s="26"/>
      <c r="S5" s="27"/>
      <c r="T5" s="27"/>
      <c r="U5" s="27"/>
      <c r="V5" s="27"/>
      <c r="W5" s="27"/>
      <c r="X5" s="26"/>
      <c r="Y5" s="26"/>
      <c r="Z5" s="26"/>
      <c r="AA5" s="26" t="n">
        <v>100</v>
      </c>
      <c r="AB5" s="27"/>
      <c r="AC5" s="27"/>
      <c r="AD5" s="26"/>
      <c r="AE5" s="26"/>
      <c r="AF5" s="25" t="n">
        <f aca="false">-SUM(N5:AE5)</f>
        <v>-100</v>
      </c>
      <c r="AG5" s="28" t="n">
        <f aca="false">SUM(H5:K5)+AF5+O5</f>
        <v>0</v>
      </c>
    </row>
    <row r="6" s="29" customFormat="true" ht="23.25" hidden="false" customHeight="true" outlineLevel="0" collapsed="false">
      <c r="A6" s="18" t="n">
        <v>43774</v>
      </c>
      <c r="B6" s="19"/>
      <c r="C6" s="20" t="s">
        <v>41</v>
      </c>
      <c r="D6" s="20" t="s">
        <v>42</v>
      </c>
      <c r="E6" s="20" t="s">
        <v>43</v>
      </c>
      <c r="F6" s="21" t="n">
        <v>91691</v>
      </c>
      <c r="G6" s="21" t="s">
        <v>44</v>
      </c>
      <c r="H6" s="23"/>
      <c r="I6" s="23"/>
      <c r="J6" s="23"/>
      <c r="K6" s="23" t="n">
        <v>180</v>
      </c>
      <c r="L6" s="24"/>
      <c r="M6" s="25" t="n">
        <f aca="false">SUM(H6:J6,K6/1.12)</f>
        <v>160.714285714286</v>
      </c>
      <c r="N6" s="25" t="n">
        <f aca="false">K6/1.12*0.12</f>
        <v>19.2857142857143</v>
      </c>
      <c r="O6" s="25" t="n">
        <f aca="false">-SUM(I6:J6,K6/1.12)*L6</f>
        <v>-0</v>
      </c>
      <c r="P6" s="25"/>
      <c r="Q6" s="26" t="n">
        <v>160.71</v>
      </c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 t="n">
        <f aca="false">-SUM(N6:AE6)</f>
        <v>-179.995714285714</v>
      </c>
      <c r="AG6" s="28" t="n">
        <f aca="false">SUM(H6:K6)+AF6+O6</f>
        <v>0.00428571428571445</v>
      </c>
    </row>
    <row r="7" s="29" customFormat="true" ht="23.25" hidden="false" customHeight="true" outlineLevel="0" collapsed="false">
      <c r="A7" s="18" t="n">
        <v>43774</v>
      </c>
      <c r="B7" s="19"/>
      <c r="C7" s="20" t="s">
        <v>37</v>
      </c>
      <c r="D7" s="20" t="s">
        <v>38</v>
      </c>
      <c r="E7" s="20" t="s">
        <v>39</v>
      </c>
      <c r="F7" s="21" t="n">
        <v>99283</v>
      </c>
      <c r="G7" s="22" t="s">
        <v>933</v>
      </c>
      <c r="H7" s="23"/>
      <c r="I7" s="23"/>
      <c r="J7" s="23"/>
      <c r="K7" s="23" t="n">
        <v>360.5</v>
      </c>
      <c r="L7" s="24"/>
      <c r="M7" s="25" t="n">
        <f aca="false">SUM(H7:J7,K7/1.12)</f>
        <v>321.875</v>
      </c>
      <c r="N7" s="25" t="n">
        <f aca="false">K7/1.12*0.12</f>
        <v>38.625</v>
      </c>
      <c r="O7" s="25" t="n">
        <f aca="false">-SUM(I7:J7,K7/1.12)*L7</f>
        <v>-0</v>
      </c>
      <c r="P7" s="25" t="n">
        <v>321.88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 t="n">
        <f aca="false">-SUM(N7:AE7)</f>
        <v>-360.505</v>
      </c>
      <c r="AG7" s="28" t="n">
        <f aca="false">SUM(H7:K7)+AF7+O7</f>
        <v>-0.00499999999999545</v>
      </c>
    </row>
    <row r="8" s="29" customFormat="true" ht="23.25" hidden="false" customHeight="true" outlineLevel="0" collapsed="false">
      <c r="A8" s="18" t="n">
        <v>43774</v>
      </c>
      <c r="B8" s="19"/>
      <c r="C8" s="20" t="s">
        <v>902</v>
      </c>
      <c r="D8" s="20" t="s">
        <v>310</v>
      </c>
      <c r="E8" s="20" t="s">
        <v>56</v>
      </c>
      <c r="F8" s="21" t="n">
        <v>15172</v>
      </c>
      <c r="G8" s="22" t="s">
        <v>627</v>
      </c>
      <c r="H8" s="23"/>
      <c r="I8" s="23"/>
      <c r="J8" s="23" t="n">
        <v>440</v>
      </c>
      <c r="K8" s="23"/>
      <c r="L8" s="24"/>
      <c r="M8" s="25" t="n">
        <f aca="false">SUM(H8:J8,K8/1.12)</f>
        <v>440</v>
      </c>
      <c r="N8" s="25" t="n">
        <f aca="false">K8/1.12*0.12</f>
        <v>0</v>
      </c>
      <c r="O8" s="25" t="n">
        <f aca="false">-SUM(I8:J8,K8/1.12)*L8</f>
        <v>-0</v>
      </c>
      <c r="P8" s="25" t="n">
        <v>440</v>
      </c>
      <c r="Q8" s="26"/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 t="n">
        <f aca="false">-SUM(N8:AE8)</f>
        <v>-440</v>
      </c>
      <c r="AG8" s="28" t="n">
        <f aca="false">SUM(H8:K8)+AF8+O8</f>
        <v>0</v>
      </c>
    </row>
    <row r="9" s="29" customFormat="true" ht="23.25" hidden="false" customHeight="true" outlineLevel="0" collapsed="false">
      <c r="A9" s="18" t="n">
        <v>43774</v>
      </c>
      <c r="B9" s="19"/>
      <c r="C9" s="20" t="s">
        <v>934</v>
      </c>
      <c r="D9" s="20" t="s">
        <v>935</v>
      </c>
      <c r="E9" s="20" t="s">
        <v>936</v>
      </c>
      <c r="F9" s="21" t="n">
        <v>4898</v>
      </c>
      <c r="G9" s="21" t="s">
        <v>903</v>
      </c>
      <c r="H9" s="23"/>
      <c r="I9" s="23"/>
      <c r="J9" s="23" t="n">
        <v>838</v>
      </c>
      <c r="K9" s="23"/>
      <c r="L9" s="24"/>
      <c r="M9" s="25" t="n">
        <f aca="false">SUM(H9:J9,K9/1.12)</f>
        <v>838</v>
      </c>
      <c r="N9" s="25" t="n">
        <f aca="false">K9/1.12*0.12</f>
        <v>0</v>
      </c>
      <c r="O9" s="25" t="n">
        <f aca="false">-SUM(I9:J9,K9/1.12)*L9</f>
        <v>-0</v>
      </c>
      <c r="P9" s="25" t="n">
        <v>838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 t="n">
        <f aca="false">-SUM(N9:AE9)</f>
        <v>-838</v>
      </c>
      <c r="AG9" s="28" t="n">
        <f aca="false">SUM(H9:K9)+AF9+O9</f>
        <v>0</v>
      </c>
    </row>
    <row r="10" s="29" customFormat="true" ht="23.25" hidden="false" customHeight="true" outlineLevel="0" collapsed="false">
      <c r="A10" s="18" t="n">
        <v>43774</v>
      </c>
      <c r="B10" s="19"/>
      <c r="C10" s="20" t="s">
        <v>937</v>
      </c>
      <c r="D10" s="20"/>
      <c r="E10" s="20"/>
      <c r="F10" s="21"/>
      <c r="G10" s="22" t="s">
        <v>938</v>
      </c>
      <c r="H10" s="23" t="n">
        <v>1000</v>
      </c>
      <c r="I10" s="23"/>
      <c r="J10" s="23"/>
      <c r="K10" s="23"/>
      <c r="L10" s="24"/>
      <c r="M10" s="25" t="n">
        <f aca="false">SUM(H10:J10,K10/1.12)</f>
        <v>1000</v>
      </c>
      <c r="N10" s="25" t="n">
        <f aca="false">K10/1.12*0.12</f>
        <v>0</v>
      </c>
      <c r="O10" s="25" t="n">
        <f aca="false">-SUM(I10:J10,K10/1.12)*L10</f>
        <v>-0</v>
      </c>
      <c r="P10" s="25"/>
      <c r="Q10" s="26"/>
      <c r="R10" s="26"/>
      <c r="S10" s="27"/>
      <c r="T10" s="27"/>
      <c r="U10" s="27"/>
      <c r="V10" s="27"/>
      <c r="W10" s="27"/>
      <c r="X10" s="26"/>
      <c r="Y10" s="26" t="n">
        <v>1000</v>
      </c>
      <c r="Z10" s="26"/>
      <c r="AA10" s="26"/>
      <c r="AB10" s="27"/>
      <c r="AC10" s="27"/>
      <c r="AD10" s="26"/>
      <c r="AE10" s="26"/>
      <c r="AF10" s="25" t="n">
        <f aca="false">-SUM(N10:AE10)</f>
        <v>-1000</v>
      </c>
      <c r="AG10" s="28" t="n">
        <f aca="false">SUM(H10:K10)+AF10+O10</f>
        <v>0</v>
      </c>
    </row>
    <row r="11" s="29" customFormat="true" ht="23.25" hidden="false" customHeight="true" outlineLevel="0" collapsed="false">
      <c r="A11" s="18" t="n">
        <v>43775</v>
      </c>
      <c r="B11" s="19"/>
      <c r="C11" s="20" t="s">
        <v>37</v>
      </c>
      <c r="D11" s="20" t="s">
        <v>38</v>
      </c>
      <c r="E11" s="20" t="s">
        <v>39</v>
      </c>
      <c r="F11" s="21" t="n">
        <v>37732</v>
      </c>
      <c r="G11" s="22" t="s">
        <v>939</v>
      </c>
      <c r="H11" s="23"/>
      <c r="I11" s="23"/>
      <c r="J11" s="23"/>
      <c r="K11" s="23" t="n">
        <v>670.3</v>
      </c>
      <c r="L11" s="24"/>
      <c r="M11" s="25" t="n">
        <f aca="false">SUM(H11:J11,K11/1.12)</f>
        <v>598.482142857143</v>
      </c>
      <c r="N11" s="25" t="n">
        <f aca="false">K11/1.12*0.12</f>
        <v>71.8178571428571</v>
      </c>
      <c r="O11" s="25" t="n">
        <f aca="false">-SUM(I11:J11,K11/1.12)*L11</f>
        <v>-0</v>
      </c>
      <c r="P11" s="25" t="n">
        <v>598.48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 t="n">
        <f aca="false">-SUM(N11:AE11)</f>
        <v>-670.297857142857</v>
      </c>
      <c r="AG11" s="28" t="n">
        <f aca="false">SUM(H11:K11)+AF11+O11</f>
        <v>0.00214285714275775</v>
      </c>
    </row>
    <row r="12" s="29" customFormat="true" ht="23.25" hidden="false" customHeight="true" outlineLevel="0" collapsed="false">
      <c r="A12" s="18" t="n">
        <v>43775</v>
      </c>
      <c r="B12" s="19"/>
      <c r="C12" s="20" t="s">
        <v>37</v>
      </c>
      <c r="D12" s="20" t="s">
        <v>38</v>
      </c>
      <c r="E12" s="20" t="s">
        <v>39</v>
      </c>
      <c r="F12" s="21" t="n">
        <v>37749</v>
      </c>
      <c r="G12" s="22" t="s">
        <v>901</v>
      </c>
      <c r="H12" s="23"/>
      <c r="I12" s="23"/>
      <c r="J12" s="23"/>
      <c r="K12" s="23" t="n">
        <v>195</v>
      </c>
      <c r="L12" s="24"/>
      <c r="M12" s="25" t="n">
        <f aca="false">SUM(H12:J12,K12/1.12)</f>
        <v>174.107142857143</v>
      </c>
      <c r="N12" s="25" t="n">
        <f aca="false">K12/1.12*0.12</f>
        <v>20.8928571428571</v>
      </c>
      <c r="O12" s="25" t="n">
        <f aca="false">-SUM(I12:J12,K12/1.12)*L12</f>
        <v>-0</v>
      </c>
      <c r="P12" s="25" t="n">
        <v>174.11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 t="n">
        <f aca="false">-SUM(N12:AE12)</f>
        <v>-195.002857142857</v>
      </c>
      <c r="AG12" s="28" t="n">
        <f aca="false">SUM(H12:K12)+AF12+O12</f>
        <v>-0.00285714285715244</v>
      </c>
    </row>
    <row r="13" s="29" customFormat="true" ht="23.25" hidden="false" customHeight="true" outlineLevel="0" collapsed="false">
      <c r="A13" s="18" t="n">
        <v>43775</v>
      </c>
      <c r="B13" s="19"/>
      <c r="C13" s="20" t="s">
        <v>41</v>
      </c>
      <c r="D13" s="20" t="s">
        <v>42</v>
      </c>
      <c r="E13" s="20" t="s">
        <v>43</v>
      </c>
      <c r="F13" s="21" t="n">
        <v>97239</v>
      </c>
      <c r="G13" s="21" t="s">
        <v>44</v>
      </c>
      <c r="H13" s="23"/>
      <c r="I13" s="23"/>
      <c r="J13" s="23"/>
      <c r="K13" s="23" t="n">
        <v>180</v>
      </c>
      <c r="L13" s="24"/>
      <c r="M13" s="25" t="n">
        <f aca="false">SUM(H13:J13,K13/1.12)</f>
        <v>160.714285714286</v>
      </c>
      <c r="N13" s="25" t="n">
        <f aca="false">K13/1.12*0.12</f>
        <v>19.2857142857143</v>
      </c>
      <c r="O13" s="25" t="n">
        <f aca="false">-SUM(I13:J13,K13/1.12)*L13</f>
        <v>-0</v>
      </c>
      <c r="P13" s="25"/>
      <c r="Q13" s="26" t="n">
        <v>160.71</v>
      </c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 t="n">
        <f aca="false">-SUM(N13:AE13)</f>
        <v>-179.995714285714</v>
      </c>
      <c r="AG13" s="28" t="n">
        <f aca="false">SUM(H13:K13)+AF13+O13</f>
        <v>0.00428571428571445</v>
      </c>
    </row>
    <row r="14" s="29" customFormat="true" ht="23.25" hidden="false" customHeight="true" outlineLevel="0" collapsed="false">
      <c r="A14" s="18" t="n">
        <v>43775</v>
      </c>
      <c r="B14" s="19"/>
      <c r="C14" s="20" t="s">
        <v>37</v>
      </c>
      <c r="D14" s="20" t="s">
        <v>38</v>
      </c>
      <c r="E14" s="20" t="s">
        <v>39</v>
      </c>
      <c r="F14" s="21" t="n">
        <v>37742</v>
      </c>
      <c r="G14" s="22" t="s">
        <v>940</v>
      </c>
      <c r="H14" s="23"/>
      <c r="I14" s="23"/>
      <c r="J14" s="23"/>
      <c r="K14" s="23" t="n">
        <v>457.5</v>
      </c>
      <c r="L14" s="24"/>
      <c r="M14" s="25" t="n">
        <f aca="false">SUM(H14:J14,K14/1.12)</f>
        <v>408.482142857143</v>
      </c>
      <c r="N14" s="25" t="n">
        <f aca="false">K14/1.12*0.12</f>
        <v>49.0178571428571</v>
      </c>
      <c r="O14" s="25" t="n">
        <f aca="false">-SUM(I14:J14,K14/1.12)*L14</f>
        <v>-0</v>
      </c>
      <c r="P14" s="25" t="n">
        <v>408.48</v>
      </c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/>
      <c r="AB14" s="27"/>
      <c r="AC14" s="27"/>
      <c r="AD14" s="26"/>
      <c r="AE14" s="26"/>
      <c r="AF14" s="25" t="n">
        <f aca="false">-SUM(N14:AE14)</f>
        <v>-457.497857142857</v>
      </c>
      <c r="AG14" s="28" t="n">
        <f aca="false">SUM(H14:K14)+AF14+O14</f>
        <v>0.00214285714287143</v>
      </c>
    </row>
    <row r="15" s="29" customFormat="true" ht="23.25" hidden="false" customHeight="true" outlineLevel="0" collapsed="false">
      <c r="A15" s="18" t="n">
        <v>43775</v>
      </c>
      <c r="B15" s="19"/>
      <c r="C15" s="20" t="s">
        <v>37</v>
      </c>
      <c r="D15" s="20" t="s">
        <v>38</v>
      </c>
      <c r="E15" s="20" t="s">
        <v>39</v>
      </c>
      <c r="F15" s="21" t="n">
        <v>37754</v>
      </c>
      <c r="G15" s="22" t="s">
        <v>251</v>
      </c>
      <c r="H15" s="23"/>
      <c r="I15" s="23"/>
      <c r="J15" s="23"/>
      <c r="K15" s="23" t="n">
        <v>222</v>
      </c>
      <c r="L15" s="24"/>
      <c r="M15" s="25" t="n">
        <f aca="false">SUM(H15:J15,K15/1.12)</f>
        <v>198.214285714286</v>
      </c>
      <c r="N15" s="25" t="n">
        <f aca="false">K15/1.12*0.12</f>
        <v>23.7857142857143</v>
      </c>
      <c r="O15" s="25" t="n">
        <f aca="false">-SUM(I15:J15,K15/1.12)*L15</f>
        <v>-0</v>
      </c>
      <c r="P15" s="25" t="n">
        <v>198.21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 t="n">
        <f aca="false">-SUM(N15:AE15)</f>
        <v>-221.995714285714</v>
      </c>
      <c r="AG15" s="28" t="n">
        <f aca="false">SUM(H15:K15)+AF15+O15</f>
        <v>0.00428571428571445</v>
      </c>
    </row>
    <row r="16" s="29" customFormat="true" ht="23.25" hidden="false" customHeight="true" outlineLevel="0" collapsed="false">
      <c r="A16" s="18" t="n">
        <v>43776</v>
      </c>
      <c r="B16" s="19"/>
      <c r="C16" s="20" t="s">
        <v>41</v>
      </c>
      <c r="D16" s="20" t="s">
        <v>42</v>
      </c>
      <c r="E16" s="20" t="s">
        <v>43</v>
      </c>
      <c r="F16" s="21" t="n">
        <v>97285</v>
      </c>
      <c r="G16" s="21" t="s">
        <v>44</v>
      </c>
      <c r="H16" s="23"/>
      <c r="I16" s="23"/>
      <c r="J16" s="23"/>
      <c r="K16" s="23" t="n">
        <v>180</v>
      </c>
      <c r="L16" s="24"/>
      <c r="M16" s="25" t="n">
        <f aca="false">SUM(H16:J16,K16/1.12)</f>
        <v>160.714285714286</v>
      </c>
      <c r="N16" s="25" t="n">
        <f aca="false">K16/1.12*0.12</f>
        <v>19.2857142857143</v>
      </c>
      <c r="O16" s="25" t="n">
        <f aca="false">-SUM(I16:J16,K16/1.12)*L16</f>
        <v>-0</v>
      </c>
      <c r="P16" s="25"/>
      <c r="Q16" s="26" t="n">
        <v>160.71</v>
      </c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 t="n">
        <f aca="false">-SUM(N16:AE16)</f>
        <v>-179.995714285714</v>
      </c>
      <c r="AG16" s="28" t="n">
        <f aca="false">SUM(H16:K16)+AF16+O16</f>
        <v>0.00428571428571445</v>
      </c>
    </row>
    <row r="17" s="29" customFormat="true" ht="23.25" hidden="false" customHeight="true" outlineLevel="0" collapsed="false">
      <c r="A17" s="18" t="n">
        <v>43776</v>
      </c>
      <c r="B17" s="19"/>
      <c r="C17" s="20" t="s">
        <v>269</v>
      </c>
      <c r="D17" s="20"/>
      <c r="E17" s="20"/>
      <c r="F17" s="21"/>
      <c r="G17" s="21" t="s">
        <v>941</v>
      </c>
      <c r="H17" s="23" t="n">
        <v>50</v>
      </c>
      <c r="I17" s="23"/>
      <c r="J17" s="23"/>
      <c r="K17" s="23"/>
      <c r="L17" s="24"/>
      <c r="M17" s="25" t="n">
        <f aca="false">SUM(H17:J17,K17/1.12)</f>
        <v>50</v>
      </c>
      <c r="N17" s="25" t="n">
        <f aca="false">K17/1.12*0.12</f>
        <v>0</v>
      </c>
      <c r="O17" s="25" t="n">
        <f aca="false">-SUM(I17:J17,K17/1.12)*L17</f>
        <v>-0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 t="n">
        <v>50</v>
      </c>
      <c r="AB17" s="27"/>
      <c r="AC17" s="27"/>
      <c r="AD17" s="26"/>
      <c r="AE17" s="26"/>
      <c r="AF17" s="25" t="n">
        <f aca="false">-SUM(N17:AE17)</f>
        <v>-50</v>
      </c>
      <c r="AG17" s="28" t="n">
        <f aca="false">SUM(H17:K17)+AF17+O17</f>
        <v>0</v>
      </c>
    </row>
    <row r="18" s="29" customFormat="true" ht="23.25" hidden="false" customHeight="true" outlineLevel="0" collapsed="false">
      <c r="A18" s="18" t="n">
        <v>43776</v>
      </c>
      <c r="B18" s="19"/>
      <c r="C18" s="20" t="s">
        <v>45</v>
      </c>
      <c r="D18" s="20" t="s">
        <v>848</v>
      </c>
      <c r="E18" s="20" t="s">
        <v>47</v>
      </c>
      <c r="F18" s="21" t="n">
        <v>209195</v>
      </c>
      <c r="G18" s="22" t="s">
        <v>942</v>
      </c>
      <c r="H18" s="23"/>
      <c r="I18" s="23"/>
      <c r="J18" s="23"/>
      <c r="K18" s="23" t="n">
        <v>300</v>
      </c>
      <c r="L18" s="24"/>
      <c r="M18" s="25" t="n">
        <f aca="false">SUM(H18:J18,K18/1.12)</f>
        <v>267.857142857143</v>
      </c>
      <c r="N18" s="25" t="n">
        <f aca="false">K18/1.12*0.12</f>
        <v>32.1428571428571</v>
      </c>
      <c r="O18" s="25" t="n">
        <f aca="false">-SUM(I18:J18,K18/1.12)*L18</f>
        <v>-0</v>
      </c>
      <c r="P18" s="25" t="n">
        <v>267.86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 t="n">
        <f aca="false">-SUM(N18:AE18)</f>
        <v>-300.002857142857</v>
      </c>
      <c r="AG18" s="28" t="n">
        <f aca="false">SUM(H18:K18)+AF18+O18</f>
        <v>-0.00285714285712402</v>
      </c>
    </row>
    <row r="19" s="29" customFormat="true" ht="23.25" hidden="false" customHeight="true" outlineLevel="0" collapsed="false">
      <c r="A19" s="18" t="n">
        <v>43776</v>
      </c>
      <c r="B19" s="19"/>
      <c r="C19" s="20" t="s">
        <v>937</v>
      </c>
      <c r="D19" s="20"/>
      <c r="E19" s="20"/>
      <c r="F19" s="21"/>
      <c r="G19" s="22" t="s">
        <v>943</v>
      </c>
      <c r="H19" s="23" t="n">
        <v>2000</v>
      </c>
      <c r="I19" s="23"/>
      <c r="J19" s="23"/>
      <c r="K19" s="23"/>
      <c r="L19" s="24"/>
      <c r="M19" s="25" t="n">
        <f aca="false">SUM(H19:J19,K19/1.12)</f>
        <v>2000</v>
      </c>
      <c r="N19" s="25" t="n">
        <f aca="false">K19/1.12*0.12</f>
        <v>0</v>
      </c>
      <c r="O19" s="25" t="n">
        <f aca="false">-SUM(I19:J19,K19/1.12)*L19</f>
        <v>-0</v>
      </c>
      <c r="P19" s="25"/>
      <c r="Q19" s="26"/>
      <c r="R19" s="26"/>
      <c r="S19" s="27"/>
      <c r="T19" s="27"/>
      <c r="U19" s="27"/>
      <c r="V19" s="27"/>
      <c r="W19" s="27"/>
      <c r="X19" s="26"/>
      <c r="Y19" s="26" t="n">
        <v>2000</v>
      </c>
      <c r="Z19" s="26"/>
      <c r="AA19" s="26"/>
      <c r="AB19" s="27"/>
      <c r="AC19" s="27"/>
      <c r="AD19" s="26"/>
      <c r="AE19" s="26"/>
      <c r="AF19" s="25" t="n">
        <f aca="false">-SUM(N19:AE19)</f>
        <v>-2000</v>
      </c>
      <c r="AG19" s="28" t="n">
        <f aca="false">SUM(H19:K19)+AF19+O19</f>
        <v>0</v>
      </c>
    </row>
    <row r="20" s="29" customFormat="true" ht="23.25" hidden="false" customHeight="true" outlineLevel="0" collapsed="false">
      <c r="A20" s="18" t="n">
        <v>43776</v>
      </c>
      <c r="B20" s="19"/>
      <c r="C20" s="20" t="s">
        <v>37</v>
      </c>
      <c r="D20" s="20" t="s">
        <v>38</v>
      </c>
      <c r="E20" s="20" t="s">
        <v>39</v>
      </c>
      <c r="F20" s="21" t="n">
        <v>37768</v>
      </c>
      <c r="G20" s="21" t="s">
        <v>944</v>
      </c>
      <c r="H20" s="23"/>
      <c r="I20" s="23"/>
      <c r="J20" s="23"/>
      <c r="K20" s="23" t="n">
        <v>755.19</v>
      </c>
      <c r="L20" s="24"/>
      <c r="M20" s="25" t="n">
        <f aca="false">SUM(H20:J20,K20/1.12)</f>
        <v>674.276785714286</v>
      </c>
      <c r="N20" s="25" t="n">
        <f aca="false">K20/1.12*0.12</f>
        <v>80.9132142857143</v>
      </c>
      <c r="O20" s="25" t="n">
        <f aca="false">-SUM(I20:J20,K20/1.12)*L20</f>
        <v>-0</v>
      </c>
      <c r="P20" s="25" t="n">
        <v>674.28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 t="n">
        <f aca="false">-SUM(N20:AE20)</f>
        <v>-755.193214285714</v>
      </c>
      <c r="AG20" s="28" t="n">
        <f aca="false">SUM(H20:K20)+AF20+O20</f>
        <v>-0.00321428571419347</v>
      </c>
    </row>
    <row r="21" s="29" customFormat="true" ht="23.25" hidden="false" customHeight="true" outlineLevel="0" collapsed="false">
      <c r="A21" s="18" t="n">
        <v>43776</v>
      </c>
      <c r="B21" s="19"/>
      <c r="C21" s="20" t="s">
        <v>58</v>
      </c>
      <c r="D21" s="20"/>
      <c r="E21" s="20"/>
      <c r="F21" s="21"/>
      <c r="G21" s="22" t="s">
        <v>945</v>
      </c>
      <c r="H21" s="23" t="n">
        <v>100</v>
      </c>
      <c r="I21" s="23"/>
      <c r="J21" s="23"/>
      <c r="K21" s="23"/>
      <c r="L21" s="24"/>
      <c r="M21" s="25" t="n">
        <f aca="false">SUM(H21:J21,K21/1.12)</f>
        <v>100</v>
      </c>
      <c r="N21" s="25" t="n">
        <f aca="false">K21/1.12*0.12</f>
        <v>0</v>
      </c>
      <c r="O21" s="25" t="n">
        <f aca="false">-SUM(I21:J21,K21/1.12)*L21</f>
        <v>-0</v>
      </c>
      <c r="P21" s="25"/>
      <c r="Q21" s="26"/>
      <c r="R21" s="26"/>
      <c r="S21" s="27"/>
      <c r="T21" s="27"/>
      <c r="U21" s="27"/>
      <c r="V21" s="27"/>
      <c r="W21" s="27"/>
      <c r="X21" s="26"/>
      <c r="Y21" s="26"/>
      <c r="Z21" s="26"/>
      <c r="AA21" s="26" t="n">
        <v>100</v>
      </c>
      <c r="AB21" s="27"/>
      <c r="AC21" s="27"/>
      <c r="AD21" s="26"/>
      <c r="AE21" s="26"/>
      <c r="AF21" s="25" t="n">
        <f aca="false">-SUM(N21:AE21)</f>
        <v>-100</v>
      </c>
      <c r="AG21" s="28" t="n">
        <f aca="false">SUM(H21:K21)+AF21+O21</f>
        <v>0</v>
      </c>
    </row>
    <row r="22" s="29" customFormat="true" ht="23.25" hidden="false" customHeight="true" outlineLevel="0" collapsed="false">
      <c r="A22" s="18" t="n">
        <v>43776</v>
      </c>
      <c r="B22" s="19"/>
      <c r="C22" s="20" t="s">
        <v>946</v>
      </c>
      <c r="D22" s="20" t="s">
        <v>115</v>
      </c>
      <c r="E22" s="20" t="s">
        <v>47</v>
      </c>
      <c r="F22" s="21" t="n">
        <v>99045</v>
      </c>
      <c r="G22" s="22" t="s">
        <v>947</v>
      </c>
      <c r="H22" s="23"/>
      <c r="I22" s="23"/>
      <c r="J22" s="23"/>
      <c r="K22" s="23" t="n">
        <v>1130</v>
      </c>
      <c r="L22" s="24"/>
      <c r="M22" s="25" t="n">
        <f aca="false">SUM(H22:J22,K22/1.12)</f>
        <v>1008.92857142857</v>
      </c>
      <c r="N22" s="25" t="n">
        <f aca="false">K22/1.12*0.12</f>
        <v>121.071428571429</v>
      </c>
      <c r="O22" s="25" t="n">
        <f aca="false">-SUM(I22:J22,K22/1.12)*L22</f>
        <v>-0</v>
      </c>
      <c r="P22" s="25" t="n">
        <v>1008.93</v>
      </c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 t="n">
        <f aca="false">-SUM(N22:AE22)</f>
        <v>-1130.00142857143</v>
      </c>
      <c r="AG22" s="28" t="n">
        <f aca="false">SUM(H22:K22)+AF22+O22</f>
        <v>-0.00142857142850517</v>
      </c>
    </row>
    <row r="23" s="29" customFormat="true" ht="23.25" hidden="false" customHeight="true" outlineLevel="0" collapsed="false">
      <c r="A23" s="18" t="n">
        <v>43776</v>
      </c>
      <c r="B23" s="19"/>
      <c r="C23" s="20" t="s">
        <v>948</v>
      </c>
      <c r="D23" s="20"/>
      <c r="E23" s="20"/>
      <c r="F23" s="21"/>
      <c r="G23" s="21" t="s">
        <v>949</v>
      </c>
      <c r="H23" s="23" t="n">
        <v>1050</v>
      </c>
      <c r="I23" s="23"/>
      <c r="J23" s="23"/>
      <c r="K23" s="23"/>
      <c r="L23" s="24"/>
      <c r="M23" s="25" t="n">
        <f aca="false">SUM(H23:J23,K23/1.12)</f>
        <v>1050</v>
      </c>
      <c r="N23" s="25" t="n">
        <f aca="false">K23/1.12*0.12</f>
        <v>0</v>
      </c>
      <c r="O23" s="25" t="n">
        <f aca="false">-SUM(I23:J23,K23/1.12)*L23</f>
        <v>-0</v>
      </c>
      <c r="P23" s="25"/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 t="n">
        <v>1050</v>
      </c>
      <c r="AE23" s="26"/>
      <c r="AF23" s="25" t="n">
        <f aca="false">-SUM(N23:AE23)</f>
        <v>-1050</v>
      </c>
      <c r="AG23" s="28" t="n">
        <f aca="false">SUM(H23:K23)+AF23+O23</f>
        <v>0</v>
      </c>
    </row>
    <row r="24" s="29" customFormat="true" ht="23.25" hidden="false" customHeight="true" outlineLevel="0" collapsed="false">
      <c r="A24" s="18" t="n">
        <v>43777</v>
      </c>
      <c r="B24" s="19"/>
      <c r="C24" s="20" t="s">
        <v>185</v>
      </c>
      <c r="D24" s="20" t="s">
        <v>106</v>
      </c>
      <c r="E24" s="20" t="s">
        <v>60</v>
      </c>
      <c r="F24" s="21" t="n">
        <v>736417</v>
      </c>
      <c r="G24" s="44" t="s">
        <v>950</v>
      </c>
      <c r="H24" s="23"/>
      <c r="I24" s="23"/>
      <c r="J24" s="23"/>
      <c r="K24" s="23" t="n">
        <v>103</v>
      </c>
      <c r="L24" s="24"/>
      <c r="M24" s="25" t="n">
        <f aca="false">SUM(H24:J24,K24/1.12)</f>
        <v>91.9642857142857</v>
      </c>
      <c r="N24" s="25" t="n">
        <f aca="false">K24/1.12*0.12</f>
        <v>11.0357142857143</v>
      </c>
      <c r="O24" s="25" t="n">
        <f aca="false">-SUM(I24:J24,K24/1.12)*L24</f>
        <v>-0</v>
      </c>
      <c r="P24" s="25"/>
      <c r="Q24" s="26"/>
      <c r="R24" s="26"/>
      <c r="S24" s="27"/>
      <c r="T24" s="27" t="n">
        <v>91.96</v>
      </c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 t="n">
        <f aca="false">-SUM(N24:AE24)</f>
        <v>-102.995714285714</v>
      </c>
      <c r="AG24" s="28" t="n">
        <f aca="false">SUM(H24:K24)+AF24+O24</f>
        <v>0.00428571428571445</v>
      </c>
    </row>
    <row r="25" s="29" customFormat="true" ht="23.25" hidden="false" customHeight="true" outlineLevel="0" collapsed="false">
      <c r="A25" s="18" t="n">
        <v>43777</v>
      </c>
      <c r="B25" s="19"/>
      <c r="C25" s="20" t="s">
        <v>45</v>
      </c>
      <c r="D25" s="20" t="s">
        <v>848</v>
      </c>
      <c r="E25" s="20" t="s">
        <v>47</v>
      </c>
      <c r="F25" s="21" t="n">
        <v>93225</v>
      </c>
      <c r="G25" s="22" t="s">
        <v>951</v>
      </c>
      <c r="H25" s="23"/>
      <c r="I25" s="23"/>
      <c r="J25" s="23"/>
      <c r="K25" s="23" t="n">
        <v>969.75</v>
      </c>
      <c r="L25" s="24"/>
      <c r="M25" s="25" t="n">
        <f aca="false">SUM(H25:J25,K25/1.12)</f>
        <v>865.848214285714</v>
      </c>
      <c r="N25" s="25" t="n">
        <f aca="false">K25/1.12*0.12</f>
        <v>103.901785714286</v>
      </c>
      <c r="O25" s="25" t="n">
        <f aca="false">-SUM(I25:J25,K25/1.12)*L25</f>
        <v>-0</v>
      </c>
      <c r="P25" s="25"/>
      <c r="Q25" s="26"/>
      <c r="R25" s="26"/>
      <c r="S25" s="27"/>
      <c r="T25" s="27"/>
      <c r="U25" s="27"/>
      <c r="V25" s="27"/>
      <c r="W25" s="27"/>
      <c r="X25" s="26" t="n">
        <v>865.85</v>
      </c>
      <c r="Y25" s="26"/>
      <c r="Z25" s="26"/>
      <c r="AA25" s="26"/>
      <c r="AB25" s="27"/>
      <c r="AC25" s="27"/>
      <c r="AD25" s="26"/>
      <c r="AE25" s="26"/>
      <c r="AF25" s="25" t="n">
        <f aca="false">-SUM(N25:AE25)</f>
        <v>-969.751785714286</v>
      </c>
      <c r="AG25" s="28" t="n">
        <f aca="false">SUM(H25:K25)+AF25+O25</f>
        <v>-0.0017857142856883</v>
      </c>
    </row>
    <row r="26" s="29" customFormat="true" ht="23.25" hidden="false" customHeight="true" outlineLevel="0" collapsed="false">
      <c r="A26" s="18" t="n">
        <v>43777</v>
      </c>
      <c r="B26" s="19"/>
      <c r="C26" s="20" t="s">
        <v>946</v>
      </c>
      <c r="D26" s="20" t="s">
        <v>115</v>
      </c>
      <c r="E26" s="20" t="s">
        <v>47</v>
      </c>
      <c r="F26" s="21" t="n">
        <v>202042</v>
      </c>
      <c r="G26" s="44" t="s">
        <v>952</v>
      </c>
      <c r="H26" s="23"/>
      <c r="I26" s="23"/>
      <c r="J26" s="23"/>
      <c r="K26" s="23" t="n">
        <v>2514.91</v>
      </c>
      <c r="L26" s="24"/>
      <c r="M26" s="25" t="n">
        <f aca="false">SUM(H26:J26,K26/1.12)</f>
        <v>2245.45535714286</v>
      </c>
      <c r="N26" s="25" t="n">
        <f aca="false">K26/1.12*0.12</f>
        <v>269.454642857143</v>
      </c>
      <c r="O26" s="25" t="n">
        <f aca="false">-SUM(I26:J26,K26/1.12)*L26</f>
        <v>-0</v>
      </c>
      <c r="P26" s="25" t="n">
        <v>2245.46</v>
      </c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 t="n">
        <f aca="false">-SUM(N26:AE26)</f>
        <v>-2514.91464285714</v>
      </c>
      <c r="AG26" s="28" t="n">
        <f aca="false">SUM(H26:K26)+AF26+O26</f>
        <v>-0.00464285714315338</v>
      </c>
    </row>
    <row r="27" s="29" customFormat="true" ht="23.25" hidden="false" customHeight="true" outlineLevel="0" collapsed="false">
      <c r="A27" s="18" t="n">
        <v>43777</v>
      </c>
      <c r="B27" s="19"/>
      <c r="C27" s="20" t="s">
        <v>41</v>
      </c>
      <c r="D27" s="20" t="s">
        <v>42</v>
      </c>
      <c r="E27" s="20" t="s">
        <v>43</v>
      </c>
      <c r="F27" s="21" t="n">
        <v>97333</v>
      </c>
      <c r="G27" s="21" t="s">
        <v>44</v>
      </c>
      <c r="H27" s="23"/>
      <c r="I27" s="23"/>
      <c r="J27" s="23"/>
      <c r="K27" s="23" t="n">
        <v>180</v>
      </c>
      <c r="L27" s="24"/>
      <c r="M27" s="25" t="n">
        <f aca="false">SUM(H27:J27,K27/1.12)</f>
        <v>160.714285714286</v>
      </c>
      <c r="N27" s="25" t="n">
        <f aca="false">K27/1.12*0.12</f>
        <v>19.2857142857143</v>
      </c>
      <c r="O27" s="25" t="n">
        <f aca="false">-SUM(I27:J27,K27/1.12)*L27</f>
        <v>-0</v>
      </c>
      <c r="P27" s="25"/>
      <c r="Q27" s="26" t="n">
        <v>160.71</v>
      </c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 t="n">
        <f aca="false">-SUM(N27:AE27)</f>
        <v>-179.995714285714</v>
      </c>
      <c r="AG27" s="28" t="n">
        <f aca="false">SUM(H27:K27)+AF27+O27</f>
        <v>0.00428571428571445</v>
      </c>
    </row>
    <row r="28" s="29" customFormat="true" ht="23.25" hidden="false" customHeight="true" outlineLevel="0" collapsed="false">
      <c r="A28" s="18" t="n">
        <v>43778</v>
      </c>
      <c r="B28" s="19"/>
      <c r="C28" s="20" t="s">
        <v>37</v>
      </c>
      <c r="D28" s="20" t="s">
        <v>38</v>
      </c>
      <c r="E28" s="20" t="s">
        <v>39</v>
      </c>
      <c r="F28" s="21" t="n">
        <v>37804</v>
      </c>
      <c r="G28" s="44" t="s">
        <v>953</v>
      </c>
      <c r="H28" s="23"/>
      <c r="I28" s="23"/>
      <c r="J28" s="23"/>
      <c r="K28" s="23" t="n">
        <v>154</v>
      </c>
      <c r="L28" s="24"/>
      <c r="M28" s="25" t="n">
        <f aca="false">SUM(H28:J28,K28/1.12)</f>
        <v>137.5</v>
      </c>
      <c r="N28" s="25" t="n">
        <f aca="false">K28/1.12*0.12</f>
        <v>16.5</v>
      </c>
      <c r="O28" s="25" t="n">
        <f aca="false">-SUM(I28:J28,K28/1.12)*L28</f>
        <v>-0</v>
      </c>
      <c r="P28" s="25" t="n">
        <v>137.5</v>
      </c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 t="n">
        <f aca="false">-SUM(N28:AE28)</f>
        <v>-154</v>
      </c>
      <c r="AG28" s="28" t="n">
        <f aca="false">SUM(H28:K28)+AF28+O28</f>
        <v>0</v>
      </c>
    </row>
    <row r="29" s="29" customFormat="true" ht="23.25" hidden="false" customHeight="true" outlineLevel="0" collapsed="false">
      <c r="A29" s="18" t="n">
        <v>43780</v>
      </c>
      <c r="B29" s="19"/>
      <c r="C29" s="20" t="s">
        <v>54</v>
      </c>
      <c r="D29" s="20" t="s">
        <v>55</v>
      </c>
      <c r="E29" s="20" t="s">
        <v>56</v>
      </c>
      <c r="F29" s="21" t="n">
        <v>3328</v>
      </c>
      <c r="G29" s="44" t="s">
        <v>627</v>
      </c>
      <c r="H29" s="23"/>
      <c r="I29" s="23"/>
      <c r="J29" s="23" t="n">
        <v>440</v>
      </c>
      <c r="K29" s="23"/>
      <c r="L29" s="24"/>
      <c r="M29" s="25" t="n">
        <f aca="false">SUM(H29:J29,K29/1.12)</f>
        <v>440</v>
      </c>
      <c r="N29" s="25" t="n">
        <f aca="false">K29/1.12*0.12</f>
        <v>0</v>
      </c>
      <c r="O29" s="25" t="n">
        <f aca="false">-SUM(I29:J29,K29/1.12)*L29</f>
        <v>-0</v>
      </c>
      <c r="P29" s="25" t="n">
        <v>440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 t="n">
        <f aca="false">-SUM(N29:AE29)</f>
        <v>-440</v>
      </c>
      <c r="AG29" s="28" t="n">
        <f aca="false">SUM(H29:K29)+AF29+O29</f>
        <v>0</v>
      </c>
    </row>
    <row r="30" s="29" customFormat="true" ht="23.25" hidden="false" customHeight="true" outlineLevel="0" collapsed="false">
      <c r="A30" s="18" t="n">
        <v>43780</v>
      </c>
      <c r="B30" s="19"/>
      <c r="C30" s="20" t="s">
        <v>58</v>
      </c>
      <c r="D30" s="20"/>
      <c r="E30" s="20"/>
      <c r="F30" s="21"/>
      <c r="G30" s="21" t="s">
        <v>522</v>
      </c>
      <c r="H30" s="23" t="n">
        <v>100</v>
      </c>
      <c r="I30" s="23"/>
      <c r="J30" s="23"/>
      <c r="K30" s="23"/>
      <c r="L30" s="24"/>
      <c r="M30" s="25" t="n">
        <f aca="false">SUM(H30:J30,K30/1.12)</f>
        <v>100</v>
      </c>
      <c r="N30" s="25" t="n">
        <f aca="false">K30/1.12*0.12</f>
        <v>0</v>
      </c>
      <c r="O30" s="25" t="n">
        <f aca="false">-SUM(I30:J30,K30/1.12)*L30</f>
        <v>-0</v>
      </c>
      <c r="P30" s="25"/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 t="n">
        <v>100</v>
      </c>
      <c r="AB30" s="27"/>
      <c r="AC30" s="27"/>
      <c r="AD30" s="26"/>
      <c r="AE30" s="26"/>
      <c r="AF30" s="25" t="n">
        <f aca="false">-SUM(N30:AE30)</f>
        <v>-100</v>
      </c>
      <c r="AG30" s="28" t="n">
        <f aca="false">SUM(H30:K30)+AF30+O30</f>
        <v>0</v>
      </c>
    </row>
    <row r="31" s="29" customFormat="true" ht="23.25" hidden="false" customHeight="true" outlineLevel="0" collapsed="false">
      <c r="A31" s="18" t="n">
        <v>43780</v>
      </c>
      <c r="B31" s="19"/>
      <c r="C31" s="20" t="s">
        <v>934</v>
      </c>
      <c r="D31" s="20" t="s">
        <v>935</v>
      </c>
      <c r="E31" s="20" t="s">
        <v>936</v>
      </c>
      <c r="F31" s="21" t="n">
        <v>5489</v>
      </c>
      <c r="G31" s="21" t="s">
        <v>903</v>
      </c>
      <c r="H31" s="23"/>
      <c r="I31" s="23"/>
      <c r="J31" s="23" t="n">
        <v>600</v>
      </c>
      <c r="K31" s="23"/>
      <c r="L31" s="24"/>
      <c r="M31" s="25" t="n">
        <f aca="false">SUM(H31:J31,K31/1.12)</f>
        <v>600</v>
      </c>
      <c r="N31" s="25" t="n">
        <f aca="false">K31/1.12*0.12</f>
        <v>0</v>
      </c>
      <c r="O31" s="25" t="n">
        <f aca="false">-SUM(I31:J31,K31/1.12)*L31</f>
        <v>-0</v>
      </c>
      <c r="P31" s="25" t="n">
        <v>600</v>
      </c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 t="n">
        <f aca="false">-SUM(N31:AE31)</f>
        <v>-600</v>
      </c>
      <c r="AG31" s="28" t="n">
        <f aca="false">SUM(H31:K31)+AF31+O31</f>
        <v>0</v>
      </c>
    </row>
    <row r="32" s="29" customFormat="true" ht="23.25" hidden="false" customHeight="true" outlineLevel="0" collapsed="false">
      <c r="A32" s="18" t="n">
        <v>43780</v>
      </c>
      <c r="B32" s="19"/>
      <c r="C32" s="20" t="s">
        <v>41</v>
      </c>
      <c r="D32" s="20" t="s">
        <v>42</v>
      </c>
      <c r="E32" s="20" t="s">
        <v>43</v>
      </c>
      <c r="F32" s="21" t="n">
        <v>153773</v>
      </c>
      <c r="G32" s="21" t="s">
        <v>44</v>
      </c>
      <c r="H32" s="23"/>
      <c r="I32" s="23"/>
      <c r="J32" s="23"/>
      <c r="K32" s="23" t="n">
        <v>180</v>
      </c>
      <c r="L32" s="24"/>
      <c r="M32" s="25" t="n">
        <f aca="false">SUM(H32:J32,K32/1.12)</f>
        <v>160.714285714286</v>
      </c>
      <c r="N32" s="25" t="n">
        <f aca="false">K32/1.12*0.12</f>
        <v>19.2857142857143</v>
      </c>
      <c r="O32" s="25" t="n">
        <f aca="false">-SUM(I32:J32,K32/1.12)*L32</f>
        <v>-0</v>
      </c>
      <c r="P32" s="25"/>
      <c r="Q32" s="26" t="n">
        <v>160.71</v>
      </c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 t="n">
        <f aca="false">-SUM(N32:AE32)</f>
        <v>-179.995714285714</v>
      </c>
      <c r="AG32" s="28" t="n">
        <f aca="false">SUM(H32:K32)+AF32+O32</f>
        <v>0.00428571428571445</v>
      </c>
    </row>
    <row r="33" s="29" customFormat="true" ht="23.25" hidden="false" customHeight="true" outlineLevel="0" collapsed="false">
      <c r="A33" s="18" t="n">
        <v>43780</v>
      </c>
      <c r="B33" s="19"/>
      <c r="C33" s="20" t="s">
        <v>37</v>
      </c>
      <c r="D33" s="20" t="s">
        <v>38</v>
      </c>
      <c r="E33" s="20" t="s">
        <v>39</v>
      </c>
      <c r="F33" s="21" t="n">
        <v>37820</v>
      </c>
      <c r="G33" s="22" t="s">
        <v>954</v>
      </c>
      <c r="H33" s="23"/>
      <c r="I33" s="23"/>
      <c r="J33" s="23"/>
      <c r="K33" s="23" t="n">
        <v>186</v>
      </c>
      <c r="L33" s="24"/>
      <c r="M33" s="25" t="n">
        <f aca="false">SUM(H33:J33,K33/1.12)</f>
        <v>166.071428571429</v>
      </c>
      <c r="N33" s="25" t="n">
        <f aca="false">K33/1.12*0.12</f>
        <v>19.9285714285714</v>
      </c>
      <c r="O33" s="25" t="n">
        <f aca="false">-SUM(I33:J33,K33/1.12)*L33</f>
        <v>-0</v>
      </c>
      <c r="P33" s="25" t="n">
        <v>166.07</v>
      </c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 t="n">
        <f aca="false">-SUM(N33:AE33)</f>
        <v>-185.998571428571</v>
      </c>
      <c r="AG33" s="28" t="n">
        <f aca="false">SUM(H33:K33)+AF33+O33</f>
        <v>0.00142857142859043</v>
      </c>
    </row>
    <row r="34" s="29" customFormat="true" ht="23.25" hidden="false" customHeight="true" outlineLevel="0" collapsed="false">
      <c r="A34" s="18" t="n">
        <v>43781</v>
      </c>
      <c r="B34" s="19"/>
      <c r="C34" s="20" t="s">
        <v>41</v>
      </c>
      <c r="D34" s="20" t="s">
        <v>42</v>
      </c>
      <c r="E34" s="20" t="s">
        <v>43</v>
      </c>
      <c r="F34" s="21" t="n">
        <v>153822</v>
      </c>
      <c r="G34" s="21" t="s">
        <v>44</v>
      </c>
      <c r="H34" s="23"/>
      <c r="I34" s="23"/>
      <c r="J34" s="23"/>
      <c r="K34" s="23" t="n">
        <v>180</v>
      </c>
      <c r="L34" s="24"/>
      <c r="M34" s="25" t="n">
        <f aca="false">SUM(H34:J34,K34/1.12)</f>
        <v>160.714285714286</v>
      </c>
      <c r="N34" s="25" t="n">
        <f aca="false">K34/1.12*0.12</f>
        <v>19.2857142857143</v>
      </c>
      <c r="O34" s="25" t="n">
        <f aca="false">-SUM(I34:J34,K34/1.12)*L34</f>
        <v>-0</v>
      </c>
      <c r="P34" s="25"/>
      <c r="Q34" s="26" t="n">
        <v>160.71</v>
      </c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 t="n">
        <f aca="false">-SUM(N34:AE34)</f>
        <v>-179.995714285714</v>
      </c>
      <c r="AG34" s="28" t="n">
        <f aca="false">SUM(H34:K34)+AF34+O34</f>
        <v>0.00428571428571445</v>
      </c>
    </row>
    <row r="35" s="29" customFormat="true" ht="23.25" hidden="false" customHeight="true" outlineLevel="0" collapsed="false">
      <c r="A35" s="18" t="n">
        <v>43781</v>
      </c>
      <c r="B35" s="19"/>
      <c r="C35" s="20" t="s">
        <v>37</v>
      </c>
      <c r="D35" s="20" t="s">
        <v>38</v>
      </c>
      <c r="E35" s="20" t="s">
        <v>39</v>
      </c>
      <c r="F35" s="21" t="n">
        <v>37843</v>
      </c>
      <c r="G35" s="44" t="s">
        <v>298</v>
      </c>
      <c r="H35" s="23"/>
      <c r="I35" s="23"/>
      <c r="J35" s="23"/>
      <c r="K35" s="23" t="n">
        <v>234</v>
      </c>
      <c r="L35" s="24"/>
      <c r="M35" s="25" t="n">
        <f aca="false">SUM(H35:J35,K35/1.12)</f>
        <v>208.928571428571</v>
      </c>
      <c r="N35" s="25" t="n">
        <f aca="false">K35/1.12*0.12</f>
        <v>25.0714285714286</v>
      </c>
      <c r="O35" s="25" t="n">
        <f aca="false">-SUM(I35:J35,K35/1.12)*L35</f>
        <v>-0</v>
      </c>
      <c r="P35" s="25" t="n">
        <v>208.93</v>
      </c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 t="n">
        <f aca="false">-SUM(N35:AE35)</f>
        <v>-234.001428571429</v>
      </c>
      <c r="AG35" s="28" t="n">
        <f aca="false">SUM(H35:K35)+AF35+O35</f>
        <v>-0.00142857142856201</v>
      </c>
    </row>
    <row r="36" s="41" customFormat="true" ht="23.25" hidden="false" customHeight="true" outlineLevel="0" collapsed="false">
      <c r="A36" s="30" t="n">
        <v>43781</v>
      </c>
      <c r="B36" s="31"/>
      <c r="C36" s="32" t="s">
        <v>58</v>
      </c>
      <c r="D36" s="32"/>
      <c r="E36" s="32"/>
      <c r="F36" s="33"/>
      <c r="G36" s="34" t="s">
        <v>955</v>
      </c>
      <c r="H36" s="35" t="n">
        <v>100</v>
      </c>
      <c r="I36" s="35"/>
      <c r="J36" s="35"/>
      <c r="K36" s="35"/>
      <c r="L36" s="36"/>
      <c r="M36" s="37" t="n">
        <f aca="false">SUM(H36:J36,K36/1.12)</f>
        <v>100</v>
      </c>
      <c r="N36" s="37" t="n">
        <f aca="false">K36/1.12*0.12</f>
        <v>0</v>
      </c>
      <c r="O36" s="37" t="n">
        <f aca="false">-SUM(I36:J36,K36/1.12)*L36</f>
        <v>-0</v>
      </c>
      <c r="P36" s="37"/>
      <c r="Q36" s="38"/>
      <c r="R36" s="38"/>
      <c r="S36" s="39"/>
      <c r="T36" s="39"/>
      <c r="U36" s="39"/>
      <c r="V36" s="39"/>
      <c r="W36" s="39"/>
      <c r="X36" s="38"/>
      <c r="Y36" s="38"/>
      <c r="Z36" s="38"/>
      <c r="AA36" s="38" t="n">
        <v>100</v>
      </c>
      <c r="AB36" s="39"/>
      <c r="AC36" s="39"/>
      <c r="AD36" s="38"/>
      <c r="AE36" s="38"/>
      <c r="AF36" s="37" t="n">
        <f aca="false">-SUM(N36:AE36)</f>
        <v>-100</v>
      </c>
      <c r="AG36" s="40" t="n">
        <f aca="false">SUM(H36:K36)+AF36+O36</f>
        <v>0</v>
      </c>
    </row>
    <row r="37" s="29" customFormat="true" ht="23.25" hidden="false" customHeight="true" outlineLevel="0" collapsed="false">
      <c r="A37" s="18" t="n">
        <v>43780</v>
      </c>
      <c r="B37" s="19"/>
      <c r="C37" s="20" t="s">
        <v>956</v>
      </c>
      <c r="D37" s="20" t="s">
        <v>528</v>
      </c>
      <c r="E37" s="20" t="s">
        <v>47</v>
      </c>
      <c r="F37" s="21" t="n">
        <v>72579</v>
      </c>
      <c r="G37" s="128" t="s">
        <v>957</v>
      </c>
      <c r="H37" s="23"/>
      <c r="I37" s="23"/>
      <c r="J37" s="23"/>
      <c r="K37" s="23" t="n">
        <v>1159.25</v>
      </c>
      <c r="L37" s="24"/>
      <c r="M37" s="25" t="n">
        <f aca="false">SUM(H37:J37,K37/1.12)</f>
        <v>1035.04464285714</v>
      </c>
      <c r="N37" s="25" t="n">
        <f aca="false">K37/1.12*0.12</f>
        <v>124.205357142857</v>
      </c>
      <c r="O37" s="25" t="n">
        <f aca="false">-SUM(I37:J37,K37/1.12)*L37</f>
        <v>-0</v>
      </c>
      <c r="P37" s="25"/>
      <c r="Q37" s="26"/>
      <c r="R37" s="26"/>
      <c r="S37" s="27"/>
      <c r="T37" s="27"/>
      <c r="U37" s="27"/>
      <c r="V37" s="27"/>
      <c r="W37" s="27"/>
      <c r="X37" s="26"/>
      <c r="Y37" s="26" t="n">
        <v>1035.04</v>
      </c>
      <c r="Z37" s="26"/>
      <c r="AA37" s="26"/>
      <c r="AB37" s="27"/>
      <c r="AC37" s="27"/>
      <c r="AD37" s="26"/>
      <c r="AE37" s="26"/>
      <c r="AF37" s="25" t="n">
        <f aca="false">-SUM(N37:AE37)</f>
        <v>-1159.24535714286</v>
      </c>
      <c r="AG37" s="28" t="n">
        <f aca="false">SUM(H37:K37)+AF37+O37</f>
        <v>0.004642857142926</v>
      </c>
    </row>
    <row r="38" s="29" customFormat="true" ht="23.25" hidden="false" customHeight="true" outlineLevel="0" collapsed="false">
      <c r="A38" s="18" t="n">
        <v>43781</v>
      </c>
      <c r="B38" s="19"/>
      <c r="C38" s="20" t="s">
        <v>58</v>
      </c>
      <c r="D38" s="20"/>
      <c r="E38" s="20"/>
      <c r="F38" s="21"/>
      <c r="G38" s="21" t="s">
        <v>958</v>
      </c>
      <c r="H38" s="23"/>
      <c r="I38" s="23"/>
      <c r="J38" s="23" t="n">
        <v>300</v>
      </c>
      <c r="K38" s="23"/>
      <c r="L38" s="24"/>
      <c r="M38" s="25" t="n">
        <f aca="false">SUM(H38:J38,K38/1.12)</f>
        <v>300</v>
      </c>
      <c r="N38" s="25" t="n">
        <f aca="false">K38/1.12*0.12</f>
        <v>0</v>
      </c>
      <c r="O38" s="25" t="n">
        <f aca="false">-SUM(I38:J38,K38/1.12)*L38</f>
        <v>-0</v>
      </c>
      <c r="P38" s="25"/>
      <c r="Q38" s="26"/>
      <c r="R38" s="26"/>
      <c r="S38" s="27" t="n">
        <v>300</v>
      </c>
      <c r="T38" s="27"/>
      <c r="U38" s="27"/>
      <c r="V38" s="27"/>
      <c r="W38" s="27"/>
      <c r="X38" s="26"/>
      <c r="Y38" s="26"/>
      <c r="Z38" s="26"/>
      <c r="AA38" s="26"/>
      <c r="AB38" s="27"/>
      <c r="AC38" s="27"/>
      <c r="AD38" s="26"/>
      <c r="AE38" s="26"/>
      <c r="AF38" s="25" t="n">
        <f aca="false">-SUM(N38:AE38)</f>
        <v>-300</v>
      </c>
      <c r="AG38" s="28" t="n">
        <f aca="false">SUM(H38:K38)+AF38+O38</f>
        <v>0</v>
      </c>
    </row>
    <row r="39" s="29" customFormat="true" ht="23.25" hidden="false" customHeight="true" outlineLevel="0" collapsed="false">
      <c r="A39" s="18" t="n">
        <v>43782</v>
      </c>
      <c r="B39" s="19"/>
      <c r="C39" s="20" t="s">
        <v>54</v>
      </c>
      <c r="D39" s="20" t="s">
        <v>55</v>
      </c>
      <c r="E39" s="20" t="s">
        <v>56</v>
      </c>
      <c r="F39" s="21" t="n">
        <v>3329</v>
      </c>
      <c r="G39" s="21" t="s">
        <v>627</v>
      </c>
      <c r="H39" s="23"/>
      <c r="I39" s="23"/>
      <c r="J39" s="23" t="n">
        <v>660</v>
      </c>
      <c r="K39" s="23"/>
      <c r="L39" s="24"/>
      <c r="M39" s="25" t="n">
        <f aca="false">SUM(H39:J39,K39/1.12)</f>
        <v>660</v>
      </c>
      <c r="N39" s="25" t="n">
        <f aca="false">K39/1.12*0.12</f>
        <v>0</v>
      </c>
      <c r="O39" s="25" t="n">
        <f aca="false">-SUM(I39:J39,K39/1.12)*L39</f>
        <v>-0</v>
      </c>
      <c r="P39" s="25" t="n">
        <v>660</v>
      </c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 t="n">
        <f aca="false">-SUM(N39:AE39)</f>
        <v>-660</v>
      </c>
      <c r="AG39" s="28" t="n">
        <f aca="false">SUM(H39:K39)+AF39+O39</f>
        <v>0</v>
      </c>
    </row>
    <row r="40" s="29" customFormat="true" ht="23.25" hidden="false" customHeight="true" outlineLevel="0" collapsed="false">
      <c r="A40" s="18" t="n">
        <v>43782</v>
      </c>
      <c r="B40" s="19"/>
      <c r="C40" s="20" t="s">
        <v>934</v>
      </c>
      <c r="D40" s="20" t="s">
        <v>935</v>
      </c>
      <c r="E40" s="20" t="s">
        <v>936</v>
      </c>
      <c r="F40" s="21" t="n">
        <v>5492</v>
      </c>
      <c r="G40" s="21" t="s">
        <v>959</v>
      </c>
      <c r="H40" s="23"/>
      <c r="I40" s="23"/>
      <c r="J40" s="23" t="n">
        <v>1122</v>
      </c>
      <c r="K40" s="23"/>
      <c r="L40" s="24"/>
      <c r="M40" s="25" t="n">
        <f aca="false">SUM(H40:J40,K40/1.12)</f>
        <v>1122</v>
      </c>
      <c r="N40" s="25" t="n">
        <f aca="false">K40/1.12*0.12</f>
        <v>0</v>
      </c>
      <c r="O40" s="25" t="n">
        <f aca="false">-SUM(I40:J40,K40/1.12)*L40</f>
        <v>-0</v>
      </c>
      <c r="P40" s="25" t="n">
        <v>1122</v>
      </c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 t="n">
        <f aca="false">-SUM(N40:AE40)</f>
        <v>-1122</v>
      </c>
      <c r="AG40" s="28" t="n">
        <f aca="false">SUM(H40:K40)+AF40+O40</f>
        <v>0</v>
      </c>
    </row>
    <row r="41" s="29" customFormat="true" ht="23.25" hidden="false" customHeight="true" outlineLevel="0" collapsed="false">
      <c r="A41" s="18" t="n">
        <v>43782</v>
      </c>
      <c r="B41" s="19"/>
      <c r="C41" s="20" t="s">
        <v>58</v>
      </c>
      <c r="D41" s="20"/>
      <c r="E41" s="20"/>
      <c r="F41" s="21"/>
      <c r="G41" s="21" t="s">
        <v>295</v>
      </c>
      <c r="H41" s="23" t="n">
        <v>100</v>
      </c>
      <c r="I41" s="23"/>
      <c r="J41" s="23"/>
      <c r="K41" s="23"/>
      <c r="L41" s="24"/>
      <c r="M41" s="25" t="n">
        <f aca="false">SUM(H41:J41,K41/1.12)</f>
        <v>100</v>
      </c>
      <c r="N41" s="25" t="n">
        <f aca="false">K41/1.12*0.12</f>
        <v>0</v>
      </c>
      <c r="O41" s="25" t="n">
        <f aca="false">-SUM(I41:J41,K41/1.12)*L41</f>
        <v>-0</v>
      </c>
      <c r="P41" s="25"/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 t="n">
        <v>100</v>
      </c>
      <c r="AB41" s="27"/>
      <c r="AC41" s="27"/>
      <c r="AD41" s="26"/>
      <c r="AE41" s="26"/>
      <c r="AF41" s="25" t="n">
        <f aca="false">-SUM(N41:AE41)</f>
        <v>-100</v>
      </c>
      <c r="AG41" s="28" t="n">
        <f aca="false">SUM(H41:K41)+AF41+O41</f>
        <v>0</v>
      </c>
    </row>
    <row r="42" s="29" customFormat="true" ht="23.25" hidden="false" customHeight="true" outlineLevel="0" collapsed="false">
      <c r="A42" s="18" t="n">
        <v>43782</v>
      </c>
      <c r="B42" s="19"/>
      <c r="C42" s="20" t="s">
        <v>37</v>
      </c>
      <c r="D42" s="20" t="s">
        <v>38</v>
      </c>
      <c r="E42" s="20" t="s">
        <v>39</v>
      </c>
      <c r="F42" s="21" t="n">
        <v>99488</v>
      </c>
      <c r="G42" s="21" t="s">
        <v>960</v>
      </c>
      <c r="H42" s="23"/>
      <c r="I42" s="23"/>
      <c r="J42" s="23"/>
      <c r="K42" s="23" t="n">
        <v>89.5</v>
      </c>
      <c r="L42" s="24"/>
      <c r="M42" s="25" t="n">
        <f aca="false">SUM(H42:J42,K42/1.12)</f>
        <v>79.9107142857143</v>
      </c>
      <c r="N42" s="25" t="n">
        <f aca="false">K42/1.12*0.12</f>
        <v>9.58928571428571</v>
      </c>
      <c r="O42" s="25" t="n">
        <f aca="false">-SUM(I42:J42,K42/1.12)*L42</f>
        <v>-0</v>
      </c>
      <c r="P42" s="25" t="n">
        <v>79.91</v>
      </c>
      <c r="Q42" s="26"/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 t="n">
        <f aca="false">-SUM(N42:AE42)</f>
        <v>-89.4992857142857</v>
      </c>
      <c r="AG42" s="28" t="n">
        <f aca="false">SUM(H42:K42)+AF42+O42</f>
        <v>0.000714285714295215</v>
      </c>
    </row>
    <row r="43" s="29" customFormat="true" ht="23.25" hidden="false" customHeight="true" outlineLevel="0" collapsed="false">
      <c r="A43" s="18" t="n">
        <v>43782</v>
      </c>
      <c r="B43" s="19"/>
      <c r="C43" s="20" t="s">
        <v>41</v>
      </c>
      <c r="D43" s="20" t="s">
        <v>42</v>
      </c>
      <c r="E43" s="20" t="s">
        <v>43</v>
      </c>
      <c r="F43" s="21" t="n">
        <v>153868</v>
      </c>
      <c r="G43" s="21" t="s">
        <v>44</v>
      </c>
      <c r="H43" s="23"/>
      <c r="I43" s="23"/>
      <c r="J43" s="23"/>
      <c r="K43" s="23" t="n">
        <v>180</v>
      </c>
      <c r="L43" s="24"/>
      <c r="M43" s="25" t="n">
        <f aca="false">SUM(H43:J43,K43/1.12)</f>
        <v>160.714285714286</v>
      </c>
      <c r="N43" s="25" t="n">
        <f aca="false">K43/1.12*0.12</f>
        <v>19.2857142857143</v>
      </c>
      <c r="O43" s="25" t="n">
        <f aca="false">-SUM(I43:J43,K43/1.12)*L43</f>
        <v>-0</v>
      </c>
      <c r="P43" s="25"/>
      <c r="Q43" s="26" t="n">
        <v>160.71</v>
      </c>
      <c r="R43" s="26"/>
      <c r="S43" s="27"/>
      <c r="T43" s="27"/>
      <c r="U43" s="27"/>
      <c r="V43" s="27"/>
      <c r="W43" s="27"/>
      <c r="X43" s="26"/>
      <c r="Y43" s="26"/>
      <c r="Z43" s="26"/>
      <c r="AA43" s="26"/>
      <c r="AB43" s="27"/>
      <c r="AC43" s="27"/>
      <c r="AD43" s="26"/>
      <c r="AE43" s="26"/>
      <c r="AF43" s="25" t="n">
        <f aca="false">-SUM(N43:AE43)</f>
        <v>-179.995714285714</v>
      </c>
      <c r="AG43" s="28" t="n">
        <f aca="false">SUM(H43:K43)+AF43+O43</f>
        <v>0.00428571428571445</v>
      </c>
    </row>
    <row r="44" s="29" customFormat="true" ht="23.25" hidden="false" customHeight="true" outlineLevel="0" collapsed="false">
      <c r="A44" s="18" t="n">
        <v>43782</v>
      </c>
      <c r="B44" s="19"/>
      <c r="C44" s="20" t="s">
        <v>45</v>
      </c>
      <c r="D44" s="20" t="s">
        <v>848</v>
      </c>
      <c r="E44" s="20" t="s">
        <v>47</v>
      </c>
      <c r="F44" s="21" t="n">
        <v>204865</v>
      </c>
      <c r="G44" s="22" t="s">
        <v>961</v>
      </c>
      <c r="H44" s="23"/>
      <c r="I44" s="23"/>
      <c r="J44" s="23"/>
      <c r="K44" s="23" t="n">
        <v>1240.9</v>
      </c>
      <c r="L44" s="24"/>
      <c r="M44" s="25" t="n">
        <f aca="false">SUM(H44:J44,K44/1.12)</f>
        <v>1107.94642857143</v>
      </c>
      <c r="N44" s="25" t="n">
        <f aca="false">K44/1.12*0.12</f>
        <v>132.953571428571</v>
      </c>
      <c r="O44" s="25" t="n">
        <f aca="false">-SUM(I44:J44,K44/1.12)*L44</f>
        <v>-0</v>
      </c>
      <c r="P44" s="25" t="n">
        <v>1107.95</v>
      </c>
      <c r="Q44" s="26"/>
      <c r="R44" s="26"/>
      <c r="S44" s="27"/>
      <c r="T44" s="27"/>
      <c r="U44" s="27"/>
      <c r="V44" s="27"/>
      <c r="W44" s="27"/>
      <c r="X44" s="26"/>
      <c r="Y44" s="26"/>
      <c r="Z44" s="26"/>
      <c r="AA44" s="26"/>
      <c r="AB44" s="27"/>
      <c r="AC44" s="27"/>
      <c r="AD44" s="26"/>
      <c r="AE44" s="26"/>
      <c r="AF44" s="25" t="n">
        <f aca="false">-SUM(N44:AE44)</f>
        <v>-1240.90357142857</v>
      </c>
      <c r="AG44" s="28" t="n">
        <f aca="false">SUM(H44:K44)+AF44+O44</f>
        <v>-0.0035714285713766</v>
      </c>
    </row>
    <row r="45" s="29" customFormat="true" ht="23.25" hidden="false" customHeight="true" outlineLevel="0" collapsed="false">
      <c r="A45" s="18" t="n">
        <v>43782</v>
      </c>
      <c r="B45" s="19"/>
      <c r="C45" s="20" t="s">
        <v>221</v>
      </c>
      <c r="D45" s="20"/>
      <c r="E45" s="20"/>
      <c r="F45" s="21"/>
      <c r="G45" s="22" t="s">
        <v>962</v>
      </c>
      <c r="H45" s="23"/>
      <c r="I45" s="23"/>
      <c r="J45" s="23" t="n">
        <v>300</v>
      </c>
      <c r="K45" s="23"/>
      <c r="L45" s="24"/>
      <c r="M45" s="25" t="n">
        <f aca="false">SUM(H45:J45,K45/1.12)</f>
        <v>300</v>
      </c>
      <c r="N45" s="25" t="n">
        <f aca="false">K45/1.12*0.12</f>
        <v>0</v>
      </c>
      <c r="O45" s="25" t="n">
        <f aca="false">-SUM(I45:J45,K45/1.12)*L45</f>
        <v>-0</v>
      </c>
      <c r="P45" s="25" t="n">
        <v>300</v>
      </c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 t="n">
        <f aca="false">-SUM(N45:AE45)</f>
        <v>-300</v>
      </c>
      <c r="AG45" s="28" t="n">
        <f aca="false">SUM(H45:K45)+AF45+O45</f>
        <v>0</v>
      </c>
    </row>
    <row r="46" s="29" customFormat="true" ht="23.25" hidden="false" customHeight="true" outlineLevel="0" collapsed="false">
      <c r="A46" s="18" t="n">
        <v>43783</v>
      </c>
      <c r="B46" s="19"/>
      <c r="C46" s="20" t="s">
        <v>41</v>
      </c>
      <c r="D46" s="20" t="s">
        <v>42</v>
      </c>
      <c r="E46" s="20" t="s">
        <v>43</v>
      </c>
      <c r="F46" s="21" t="n">
        <v>159117</v>
      </c>
      <c r="G46" s="21" t="s">
        <v>44</v>
      </c>
      <c r="H46" s="23"/>
      <c r="I46" s="23"/>
      <c r="J46" s="23"/>
      <c r="K46" s="23" t="n">
        <v>180</v>
      </c>
      <c r="L46" s="24"/>
      <c r="M46" s="25" t="n">
        <f aca="false">SUM(H46:J46,K46/1.12)</f>
        <v>160.714285714286</v>
      </c>
      <c r="N46" s="25" t="n">
        <f aca="false">K46/1.12*0.12</f>
        <v>19.2857142857143</v>
      </c>
      <c r="O46" s="25" t="n">
        <f aca="false">-SUM(I46:J46,K46/1.12)*L46</f>
        <v>-0</v>
      </c>
      <c r="P46" s="25"/>
      <c r="Q46" s="26" t="n">
        <v>160.71</v>
      </c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 t="n">
        <f aca="false">-SUM(N46:AE46)</f>
        <v>-179.995714285714</v>
      </c>
      <c r="AG46" s="28" t="n">
        <f aca="false">SUM(H46:K46)+AF46+O46</f>
        <v>0.00428571428571445</v>
      </c>
    </row>
    <row r="47" s="29" customFormat="true" ht="23.25" hidden="false" customHeight="true" outlineLevel="0" collapsed="false">
      <c r="A47" s="18" t="n">
        <v>43783</v>
      </c>
      <c r="B47" s="19"/>
      <c r="C47" s="20" t="s">
        <v>37</v>
      </c>
      <c r="D47" s="20" t="s">
        <v>38</v>
      </c>
      <c r="E47" s="20" t="s">
        <v>39</v>
      </c>
      <c r="F47" s="21" t="n">
        <v>37887</v>
      </c>
      <c r="G47" s="22" t="s">
        <v>963</v>
      </c>
      <c r="H47" s="23"/>
      <c r="I47" s="23"/>
      <c r="J47" s="23"/>
      <c r="K47" s="23" t="n">
        <v>252</v>
      </c>
      <c r="L47" s="24"/>
      <c r="M47" s="25" t="n">
        <f aca="false">SUM(H47:J47,K47/1.12)</f>
        <v>225</v>
      </c>
      <c r="N47" s="25" t="n">
        <f aca="false">K47/1.12*0.12</f>
        <v>27</v>
      </c>
      <c r="O47" s="25" t="n">
        <f aca="false">-SUM(I47:J47,K47/1.12)*L47</f>
        <v>-0</v>
      </c>
      <c r="P47" s="25" t="n">
        <v>225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 t="n">
        <f aca="false">-SUM(N47:AE47)</f>
        <v>-252</v>
      </c>
      <c r="AG47" s="28" t="n">
        <f aca="false">SUM(H47:K47)+AF47+O47</f>
        <v>0</v>
      </c>
    </row>
    <row r="48" s="29" customFormat="true" ht="23.25" hidden="false" customHeight="true" outlineLevel="0" collapsed="false">
      <c r="A48" s="18" t="n">
        <v>43783</v>
      </c>
      <c r="B48" s="19"/>
      <c r="C48" s="20" t="s">
        <v>45</v>
      </c>
      <c r="D48" s="20" t="s">
        <v>848</v>
      </c>
      <c r="E48" s="20" t="s">
        <v>47</v>
      </c>
      <c r="F48" s="21" t="n">
        <v>254425</v>
      </c>
      <c r="G48" s="22" t="s">
        <v>964</v>
      </c>
      <c r="H48" s="23"/>
      <c r="I48" s="23"/>
      <c r="J48" s="23"/>
      <c r="K48" s="23" t="n">
        <f aca="false">866.29+103.96</f>
        <v>970.25</v>
      </c>
      <c r="L48" s="24"/>
      <c r="M48" s="25" t="n">
        <f aca="false">SUM(H48:J48,K48/1.12)</f>
        <v>866.294642857143</v>
      </c>
      <c r="N48" s="25" t="n">
        <f aca="false">K48/1.12*0.12</f>
        <v>103.955357142857</v>
      </c>
      <c r="O48" s="25" t="n">
        <f aca="false">-SUM(I48:J48,K48/1.12)*L48</f>
        <v>-0</v>
      </c>
      <c r="P48" s="25" t="n">
        <v>866.29</v>
      </c>
      <c r="Q48" s="26"/>
      <c r="R48" s="26"/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 t="n">
        <f aca="false">-SUM(N48:AE48)</f>
        <v>-970.245357142857</v>
      </c>
      <c r="AG48" s="28" t="n">
        <f aca="false">SUM(H48:K48)+AF48+O48</f>
        <v>0.004642857142926</v>
      </c>
    </row>
    <row r="49" s="29" customFormat="true" ht="23.25" hidden="false" customHeight="true" outlineLevel="0" collapsed="false">
      <c r="A49" s="18" t="n">
        <v>43783</v>
      </c>
      <c r="B49" s="19"/>
      <c r="C49" s="20" t="s">
        <v>45</v>
      </c>
      <c r="D49" s="20" t="s">
        <v>848</v>
      </c>
      <c r="E49" s="20" t="s">
        <v>47</v>
      </c>
      <c r="F49" s="21" t="n">
        <v>254425</v>
      </c>
      <c r="G49" s="22" t="s">
        <v>965</v>
      </c>
      <c r="H49" s="23"/>
      <c r="I49" s="23"/>
      <c r="J49" s="23" t="n">
        <v>673.5</v>
      </c>
      <c r="K49" s="23"/>
      <c r="L49" s="24"/>
      <c r="M49" s="25" t="n">
        <f aca="false">SUM(H49:J49,K49/1.12)</f>
        <v>673.5</v>
      </c>
      <c r="N49" s="25" t="n">
        <f aca="false">K49/1.12*0.12</f>
        <v>0</v>
      </c>
      <c r="O49" s="25" t="n">
        <f aca="false">-SUM(I49:J49,K49/1.12)*L49</f>
        <v>-0</v>
      </c>
      <c r="P49" s="25" t="n">
        <v>673.5</v>
      </c>
      <c r="Q49" s="26"/>
      <c r="R49" s="26"/>
      <c r="S49" s="27"/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 t="n">
        <f aca="false">-SUM(N49:AE49)</f>
        <v>-673.5</v>
      </c>
      <c r="AG49" s="28" t="n">
        <f aca="false">SUM(H49:K49)+AF49+O49</f>
        <v>0</v>
      </c>
    </row>
    <row r="50" s="29" customFormat="true" ht="23.25" hidden="false" customHeight="true" outlineLevel="0" collapsed="false">
      <c r="A50" s="18" t="n">
        <v>43783</v>
      </c>
      <c r="B50" s="19"/>
      <c r="C50" s="20" t="s">
        <v>37</v>
      </c>
      <c r="D50" s="20" t="s">
        <v>38</v>
      </c>
      <c r="E50" s="20" t="s">
        <v>39</v>
      </c>
      <c r="F50" s="21" t="n">
        <v>37903</v>
      </c>
      <c r="G50" s="21" t="s">
        <v>966</v>
      </c>
      <c r="H50" s="23"/>
      <c r="I50" s="23"/>
      <c r="J50" s="23"/>
      <c r="K50" s="23" t="n">
        <v>270</v>
      </c>
      <c r="L50" s="24"/>
      <c r="M50" s="25" t="n">
        <f aca="false">SUM(H50:J50,K50/1.12)</f>
        <v>241.071428571429</v>
      </c>
      <c r="N50" s="25" t="n">
        <f aca="false">K50/1.12*0.12</f>
        <v>28.9285714285714</v>
      </c>
      <c r="O50" s="25" t="n">
        <f aca="false">-SUM(I50:J50,K50/1.12)*L50</f>
        <v>-0</v>
      </c>
      <c r="P50" s="25" t="n">
        <v>241.07</v>
      </c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/>
      <c r="AC50" s="27"/>
      <c r="AD50" s="26"/>
      <c r="AE50" s="26"/>
      <c r="AF50" s="25" t="n">
        <f aca="false">-SUM(N50:AE50)</f>
        <v>-269.998571428571</v>
      </c>
      <c r="AG50" s="28" t="n">
        <f aca="false">SUM(H50:K50)+AF50+O50</f>
        <v>0.00142857142856201</v>
      </c>
    </row>
    <row r="51" s="29" customFormat="true" ht="23.25" hidden="false" customHeight="true" outlineLevel="0" collapsed="false">
      <c r="A51" s="18" t="n">
        <v>43783</v>
      </c>
      <c r="B51" s="19"/>
      <c r="C51" s="20" t="s">
        <v>45</v>
      </c>
      <c r="D51" s="20" t="s">
        <v>848</v>
      </c>
      <c r="E51" s="20" t="s">
        <v>47</v>
      </c>
      <c r="F51" s="21" t="n">
        <v>135099</v>
      </c>
      <c r="G51" s="22" t="s">
        <v>967</v>
      </c>
      <c r="H51" s="23"/>
      <c r="I51" s="23"/>
      <c r="J51" s="23"/>
      <c r="K51" s="23" t="n">
        <f aca="false">213.57+25.63</f>
        <v>239.2</v>
      </c>
      <c r="L51" s="24"/>
      <c r="M51" s="25" t="n">
        <f aca="false">SUM(H51:J51,K51/1.12)</f>
        <v>213.571428571429</v>
      </c>
      <c r="N51" s="25" t="n">
        <f aca="false">K51/1.12*0.12</f>
        <v>25.6285714285714</v>
      </c>
      <c r="O51" s="25" t="n">
        <f aca="false">-SUM(I51:J51,K51/1.12)*L51</f>
        <v>-0</v>
      </c>
      <c r="P51" s="25" t="n">
        <v>213.57</v>
      </c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 t="n">
        <f aca="false">-SUM(N51:AE51)</f>
        <v>-239.198571428571</v>
      </c>
      <c r="AG51" s="28" t="n">
        <f aca="false">SUM(H51:K51)+AF51+O51</f>
        <v>0.00142857142856201</v>
      </c>
    </row>
    <row r="52" s="29" customFormat="true" ht="23.25" hidden="false" customHeight="true" outlineLevel="0" collapsed="false">
      <c r="A52" s="18" t="n">
        <v>43783</v>
      </c>
      <c r="B52" s="19"/>
      <c r="C52" s="20" t="s">
        <v>45</v>
      </c>
      <c r="D52" s="20" t="s">
        <v>848</v>
      </c>
      <c r="E52" s="20" t="s">
        <v>47</v>
      </c>
      <c r="F52" s="21" t="n">
        <v>135099</v>
      </c>
      <c r="G52" s="22" t="s">
        <v>968</v>
      </c>
      <c r="H52" s="23"/>
      <c r="I52" s="23"/>
      <c r="J52" s="23" t="n">
        <v>514.8</v>
      </c>
      <c r="K52" s="23"/>
      <c r="L52" s="24"/>
      <c r="M52" s="25" t="n">
        <f aca="false">SUM(H52:J52,K52/1.12)</f>
        <v>514.8</v>
      </c>
      <c r="N52" s="25" t="n">
        <f aca="false">K52/1.12*0.12</f>
        <v>0</v>
      </c>
      <c r="O52" s="25" t="n">
        <f aca="false">-SUM(I52:J52,K52/1.12)*L52</f>
        <v>-0</v>
      </c>
      <c r="P52" s="25" t="n">
        <v>514.8</v>
      </c>
      <c r="Q52" s="26"/>
      <c r="R52" s="26"/>
      <c r="S52" s="27"/>
      <c r="T52" s="27"/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 t="n">
        <f aca="false">-SUM(N52:AE52)</f>
        <v>-514.8</v>
      </c>
      <c r="AG52" s="28" t="n">
        <f aca="false">SUM(H52:K52)+AF52+O52</f>
        <v>0</v>
      </c>
    </row>
    <row r="53" s="29" customFormat="true" ht="23.25" hidden="false" customHeight="true" outlineLevel="0" collapsed="false">
      <c r="A53" s="18" t="n">
        <v>43783</v>
      </c>
      <c r="B53" s="19"/>
      <c r="C53" s="20" t="s">
        <v>843</v>
      </c>
      <c r="D53" s="20"/>
      <c r="E53" s="20"/>
      <c r="F53" s="21"/>
      <c r="G53" s="21" t="s">
        <v>969</v>
      </c>
      <c r="H53" s="23" t="n">
        <v>200</v>
      </c>
      <c r="I53" s="23"/>
      <c r="J53" s="23"/>
      <c r="K53" s="23"/>
      <c r="L53" s="24"/>
      <c r="M53" s="25" t="n">
        <f aca="false">SUM(H53:J53,K53/1.12)</f>
        <v>200</v>
      </c>
      <c r="N53" s="25" t="n">
        <f aca="false">K53/1.12*0.12</f>
        <v>0</v>
      </c>
      <c r="O53" s="25" t="n">
        <f aca="false">-SUM(I53:J53,K53/1.12)*L53</f>
        <v>-0</v>
      </c>
      <c r="P53" s="25"/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/>
      <c r="AC53" s="27"/>
      <c r="AD53" s="26" t="n">
        <v>200</v>
      </c>
      <c r="AE53" s="26"/>
      <c r="AF53" s="25" t="n">
        <f aca="false">-SUM(N53:AE53)</f>
        <v>-200</v>
      </c>
      <c r="AG53" s="28" t="n">
        <f aca="false">SUM(H53:K53)+AF53+O53</f>
        <v>0</v>
      </c>
    </row>
    <row r="54" s="29" customFormat="true" ht="23.25" hidden="false" customHeight="true" outlineLevel="0" collapsed="false">
      <c r="A54" s="18" t="n">
        <v>43783</v>
      </c>
      <c r="B54" s="19"/>
      <c r="C54" s="20" t="s">
        <v>946</v>
      </c>
      <c r="D54" s="20" t="s">
        <v>115</v>
      </c>
      <c r="E54" s="20" t="s">
        <v>47</v>
      </c>
      <c r="F54" s="21" t="n">
        <v>10224974</v>
      </c>
      <c r="G54" s="21" t="s">
        <v>970</v>
      </c>
      <c r="H54" s="23"/>
      <c r="I54" s="23"/>
      <c r="J54" s="23"/>
      <c r="K54" s="23" t="n">
        <v>1241.89</v>
      </c>
      <c r="L54" s="24"/>
      <c r="M54" s="25" t="n">
        <f aca="false">SUM(H54:J54,K54/1.12)</f>
        <v>1108.83035714286</v>
      </c>
      <c r="N54" s="25" t="n">
        <f aca="false">K54/1.12*0.12</f>
        <v>133.059642857143</v>
      </c>
      <c r="O54" s="25" t="n">
        <f aca="false">-SUM(I54:J54,K54/1.12)*L54</f>
        <v>-0</v>
      </c>
      <c r="P54" s="25" t="n">
        <v>1108.83</v>
      </c>
      <c r="Q54" s="26"/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 t="n">
        <f aca="false">-SUM(N54:AE54)</f>
        <v>-1241.88964285714</v>
      </c>
      <c r="AG54" s="28" t="n">
        <f aca="false">SUM(H54:K54)+AF54+O54</f>
        <v>0.000357142857410508</v>
      </c>
    </row>
    <row r="55" s="29" customFormat="true" ht="23.25" hidden="false" customHeight="true" outlineLevel="0" collapsed="false">
      <c r="A55" s="18" t="n">
        <v>43784</v>
      </c>
      <c r="B55" s="19"/>
      <c r="C55" s="20" t="s">
        <v>45</v>
      </c>
      <c r="D55" s="20" t="s">
        <v>848</v>
      </c>
      <c r="E55" s="20" t="s">
        <v>47</v>
      </c>
      <c r="F55" s="21" t="n">
        <v>249423</v>
      </c>
      <c r="G55" s="22" t="s">
        <v>971</v>
      </c>
      <c r="H55" s="23"/>
      <c r="I55" s="23"/>
      <c r="J55" s="23"/>
      <c r="K55" s="23" t="n">
        <v>62.5</v>
      </c>
      <c r="L55" s="24"/>
      <c r="M55" s="25" t="n">
        <f aca="false">SUM(H55:J55,K55/1.12)</f>
        <v>55.8035714285714</v>
      </c>
      <c r="N55" s="25" t="n">
        <f aca="false">K55/1.12*0.12</f>
        <v>6.69642857142857</v>
      </c>
      <c r="O55" s="25" t="n">
        <f aca="false">-SUM(I55:J55,K55/1.12)*L55</f>
        <v>-0</v>
      </c>
      <c r="P55" s="25" t="n">
        <v>55.8</v>
      </c>
      <c r="Q55" s="26"/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 t="n">
        <f aca="false">-SUM(N55:AE55)</f>
        <v>-62.4964285714286</v>
      </c>
      <c r="AG55" s="28" t="n">
        <f aca="false">SUM(H55:K55)+AF55+O55</f>
        <v>0.00357142857143344</v>
      </c>
    </row>
    <row r="56" s="29" customFormat="true" ht="23.25" hidden="false" customHeight="true" outlineLevel="0" collapsed="false">
      <c r="A56" s="18" t="n">
        <v>43784</v>
      </c>
      <c r="B56" s="19"/>
      <c r="C56" s="20" t="s">
        <v>45</v>
      </c>
      <c r="D56" s="20" t="s">
        <v>848</v>
      </c>
      <c r="E56" s="20" t="s">
        <v>47</v>
      </c>
      <c r="F56" s="21" t="n">
        <v>249423</v>
      </c>
      <c r="G56" s="22" t="s">
        <v>972</v>
      </c>
      <c r="H56" s="23"/>
      <c r="I56" s="23"/>
      <c r="J56" s="23" t="n">
        <v>621.95</v>
      </c>
      <c r="K56" s="23"/>
      <c r="L56" s="24"/>
      <c r="M56" s="25" t="n">
        <f aca="false">SUM(H56:J56,K56/1.12)</f>
        <v>621.95</v>
      </c>
      <c r="N56" s="25" t="n">
        <f aca="false">K56/1.12*0.12</f>
        <v>0</v>
      </c>
      <c r="O56" s="25" t="n">
        <f aca="false">-SUM(I56:J56,K56/1.12)*L56</f>
        <v>-0</v>
      </c>
      <c r="P56" s="25" t="n">
        <v>621.95</v>
      </c>
      <c r="Q56" s="26"/>
      <c r="R56" s="26"/>
      <c r="S56" s="27"/>
      <c r="T56" s="27"/>
      <c r="U56" s="27"/>
      <c r="V56" s="27"/>
      <c r="W56" s="27"/>
      <c r="X56" s="26"/>
      <c r="Y56" s="26"/>
      <c r="Z56" s="26"/>
      <c r="AA56" s="26"/>
      <c r="AB56" s="27"/>
      <c r="AC56" s="27"/>
      <c r="AD56" s="26"/>
      <c r="AE56" s="26"/>
      <c r="AF56" s="25" t="n">
        <f aca="false">-SUM(N56:AE56)</f>
        <v>-621.95</v>
      </c>
      <c r="AG56" s="28" t="n">
        <f aca="false">SUM(H56:K56)+AF56+O56</f>
        <v>0</v>
      </c>
    </row>
    <row r="57" s="29" customFormat="true" ht="23.25" hidden="false" customHeight="true" outlineLevel="0" collapsed="false">
      <c r="A57" s="18" t="n">
        <v>43784</v>
      </c>
      <c r="B57" s="19"/>
      <c r="C57" s="20" t="s">
        <v>58</v>
      </c>
      <c r="D57" s="20"/>
      <c r="E57" s="20"/>
      <c r="F57" s="21"/>
      <c r="G57" s="21" t="s">
        <v>973</v>
      </c>
      <c r="H57" s="23"/>
      <c r="I57" s="23"/>
      <c r="J57" s="23" t="n">
        <v>290</v>
      </c>
      <c r="K57" s="23"/>
      <c r="L57" s="24"/>
      <c r="M57" s="25" t="n">
        <f aca="false">SUM(H57:J57,K57/1.12)</f>
        <v>290</v>
      </c>
      <c r="N57" s="25" t="n">
        <f aca="false">K57/1.12*0.12</f>
        <v>0</v>
      </c>
      <c r="O57" s="25" t="n">
        <f aca="false">-SUM(I57:J57,K57/1.12)*L57</f>
        <v>-0</v>
      </c>
      <c r="P57" s="25" t="n">
        <v>290</v>
      </c>
      <c r="Q57" s="26"/>
      <c r="R57" s="26"/>
      <c r="S57" s="27"/>
      <c r="T57" s="27"/>
      <c r="U57" s="27"/>
      <c r="V57" s="27"/>
      <c r="W57" s="27"/>
      <c r="X57" s="26"/>
      <c r="Y57" s="26"/>
      <c r="Z57" s="26"/>
      <c r="AA57" s="26"/>
      <c r="AB57" s="27"/>
      <c r="AC57" s="27"/>
      <c r="AD57" s="26"/>
      <c r="AE57" s="26"/>
      <c r="AF57" s="25" t="n">
        <f aca="false">-SUM(N57:AE57)</f>
        <v>-290</v>
      </c>
      <c r="AG57" s="28" t="n">
        <f aca="false">SUM(H57:K57)+AF57+O57</f>
        <v>0</v>
      </c>
    </row>
    <row r="58" s="29" customFormat="true" ht="23.25" hidden="false" customHeight="true" outlineLevel="0" collapsed="false">
      <c r="A58" s="18" t="n">
        <v>43784</v>
      </c>
      <c r="B58" s="19"/>
      <c r="C58" s="20" t="s">
        <v>41</v>
      </c>
      <c r="D58" s="20" t="s">
        <v>42</v>
      </c>
      <c r="E58" s="20" t="s">
        <v>43</v>
      </c>
      <c r="F58" s="21" t="n">
        <v>159162</v>
      </c>
      <c r="G58" s="21" t="s">
        <v>44</v>
      </c>
      <c r="H58" s="23"/>
      <c r="I58" s="23"/>
      <c r="J58" s="23"/>
      <c r="K58" s="23" t="n">
        <v>180</v>
      </c>
      <c r="L58" s="24"/>
      <c r="M58" s="25" t="n">
        <f aca="false">SUM(H58:J58,K58/1.12)</f>
        <v>160.714285714286</v>
      </c>
      <c r="N58" s="25" t="n">
        <f aca="false">K58/1.12*0.12</f>
        <v>19.2857142857143</v>
      </c>
      <c r="O58" s="25" t="n">
        <f aca="false">-SUM(I58:J58,K58/1.12)*L58</f>
        <v>-0</v>
      </c>
      <c r="P58" s="25"/>
      <c r="Q58" s="26" t="n">
        <v>160.71</v>
      </c>
      <c r="R58" s="26"/>
      <c r="S58" s="27"/>
      <c r="T58" s="27"/>
      <c r="U58" s="27"/>
      <c r="V58" s="27"/>
      <c r="W58" s="27"/>
      <c r="X58" s="26"/>
      <c r="Y58" s="26"/>
      <c r="Z58" s="26"/>
      <c r="AA58" s="26"/>
      <c r="AB58" s="27"/>
      <c r="AC58" s="27"/>
      <c r="AD58" s="26"/>
      <c r="AE58" s="26"/>
      <c r="AF58" s="25" t="n">
        <f aca="false">-SUM(N58:AE58)</f>
        <v>-179.995714285714</v>
      </c>
      <c r="AG58" s="28" t="n">
        <f aca="false">SUM(H58:K58)+AF58+O58</f>
        <v>0.00428571428571445</v>
      </c>
    </row>
    <row r="59" s="29" customFormat="true" ht="23.25" hidden="false" customHeight="true" outlineLevel="0" collapsed="false">
      <c r="A59" s="18" t="n">
        <v>43784</v>
      </c>
      <c r="B59" s="19"/>
      <c r="C59" s="20" t="s">
        <v>909</v>
      </c>
      <c r="D59" s="20" t="s">
        <v>974</v>
      </c>
      <c r="E59" s="20" t="s">
        <v>47</v>
      </c>
      <c r="F59" s="21" t="n">
        <v>71642</v>
      </c>
      <c r="G59" s="22" t="s">
        <v>975</v>
      </c>
      <c r="H59" s="23"/>
      <c r="I59" s="23"/>
      <c r="J59" s="23"/>
      <c r="K59" s="23" t="n">
        <v>1343</v>
      </c>
      <c r="L59" s="24"/>
      <c r="M59" s="25" t="n">
        <f aca="false">SUM(H59:J59,K59/1.12)</f>
        <v>1199.10714285714</v>
      </c>
      <c r="N59" s="25" t="n">
        <f aca="false">K59/1.12*0.12</f>
        <v>143.892857142857</v>
      </c>
      <c r="O59" s="25" t="n">
        <f aca="false">-SUM(I59:J59,K59/1.12)*L59</f>
        <v>-0</v>
      </c>
      <c r="P59" s="25" t="n">
        <v>1199.11</v>
      </c>
      <c r="Q59" s="26"/>
      <c r="R59" s="26"/>
      <c r="S59" s="27"/>
      <c r="T59" s="27"/>
      <c r="U59" s="27"/>
      <c r="V59" s="27"/>
      <c r="W59" s="27"/>
      <c r="X59" s="26"/>
      <c r="Y59" s="26"/>
      <c r="Z59" s="26"/>
      <c r="AA59" s="26"/>
      <c r="AB59" s="27"/>
      <c r="AC59" s="27"/>
      <c r="AD59" s="26"/>
      <c r="AE59" s="26"/>
      <c r="AF59" s="25" t="n">
        <f aca="false">-SUM(N59:AE59)</f>
        <v>-1343.00285714286</v>
      </c>
      <c r="AG59" s="28" t="n">
        <f aca="false">SUM(H59:K59)+AF59+O59</f>
        <v>-0.00285714285701033</v>
      </c>
    </row>
    <row r="60" s="29" customFormat="true" ht="23.25" hidden="false" customHeight="true" outlineLevel="0" collapsed="false">
      <c r="A60" s="18" t="n">
        <v>43784</v>
      </c>
      <c r="B60" s="19"/>
      <c r="C60" s="20" t="s">
        <v>909</v>
      </c>
      <c r="D60" s="20" t="s">
        <v>974</v>
      </c>
      <c r="E60" s="20" t="s">
        <v>47</v>
      </c>
      <c r="F60" s="21" t="n">
        <v>71642</v>
      </c>
      <c r="G60" s="21" t="s">
        <v>976</v>
      </c>
      <c r="H60" s="23"/>
      <c r="I60" s="23"/>
      <c r="J60" s="23"/>
      <c r="K60" s="23" t="n">
        <v>1480</v>
      </c>
      <c r="L60" s="24"/>
      <c r="M60" s="25" t="n">
        <f aca="false">SUM(H60:J60,K60/1.12)</f>
        <v>1321.42857142857</v>
      </c>
      <c r="N60" s="25" t="n">
        <f aca="false">K60/1.12*0.12</f>
        <v>158.571428571429</v>
      </c>
      <c r="O60" s="25" t="n">
        <f aca="false">-SUM(I60:J60,K60/1.12)*L60</f>
        <v>-0</v>
      </c>
      <c r="P60" s="25"/>
      <c r="Q60" s="26"/>
      <c r="R60" s="26"/>
      <c r="S60" s="27"/>
      <c r="T60" s="27"/>
      <c r="U60" s="27"/>
      <c r="V60" s="27"/>
      <c r="W60" s="27"/>
      <c r="X60" s="26" t="n">
        <v>1321.43</v>
      </c>
      <c r="Y60" s="26"/>
      <c r="Z60" s="26"/>
      <c r="AA60" s="26"/>
      <c r="AB60" s="27"/>
      <c r="AC60" s="27"/>
      <c r="AD60" s="26"/>
      <c r="AE60" s="26"/>
      <c r="AF60" s="25" t="n">
        <f aca="false">-SUM(N60:AE60)</f>
        <v>-1480.00142857143</v>
      </c>
      <c r="AG60" s="28" t="n">
        <f aca="false">SUM(H60:K60)+AF60+O60</f>
        <v>-0.00142857142873254</v>
      </c>
    </row>
    <row r="61" s="29" customFormat="true" ht="23.25" hidden="false" customHeight="true" outlineLevel="0" collapsed="false">
      <c r="A61" s="18" t="n">
        <v>43784</v>
      </c>
      <c r="B61" s="19"/>
      <c r="C61" s="20" t="s">
        <v>909</v>
      </c>
      <c r="D61" s="20" t="s">
        <v>974</v>
      </c>
      <c r="E61" s="20" t="s">
        <v>47</v>
      </c>
      <c r="F61" s="21" t="n">
        <v>71646</v>
      </c>
      <c r="G61" s="44" t="s">
        <v>977</v>
      </c>
      <c r="H61" s="23"/>
      <c r="I61" s="23"/>
      <c r="J61" s="23"/>
      <c r="K61" s="23" t="n">
        <v>225</v>
      </c>
      <c r="L61" s="24"/>
      <c r="M61" s="25" t="n">
        <f aca="false">SUM(H61:J61,K61/1.12)</f>
        <v>200.892857142857</v>
      </c>
      <c r="N61" s="25" t="n">
        <f aca="false">K61/1.12*0.12</f>
        <v>24.1071428571429</v>
      </c>
      <c r="O61" s="25" t="n">
        <f aca="false">-SUM(I61:J61,K61/1.12)*L61</f>
        <v>-0</v>
      </c>
      <c r="P61" s="25"/>
      <c r="Q61" s="26"/>
      <c r="R61" s="26"/>
      <c r="S61" s="27" t="n">
        <v>200.89</v>
      </c>
      <c r="T61" s="27"/>
      <c r="U61" s="27"/>
      <c r="V61" s="27"/>
      <c r="W61" s="27"/>
      <c r="X61" s="26"/>
      <c r="Y61" s="26"/>
      <c r="Z61" s="26"/>
      <c r="AA61" s="26"/>
      <c r="AB61" s="27"/>
      <c r="AC61" s="27"/>
      <c r="AD61" s="26"/>
      <c r="AE61" s="26"/>
      <c r="AF61" s="25" t="n">
        <f aca="false">-SUM(N61:AE61)</f>
        <v>-224.997142857143</v>
      </c>
      <c r="AG61" s="28" t="n">
        <f aca="false">SUM(H61:K61)+AF61+O61</f>
        <v>0.00285714285715244</v>
      </c>
    </row>
    <row r="62" s="29" customFormat="true" ht="23.25" hidden="false" customHeight="true" outlineLevel="0" collapsed="false">
      <c r="A62" s="18" t="n">
        <v>43787</v>
      </c>
      <c r="B62" s="19"/>
      <c r="C62" s="20" t="s">
        <v>978</v>
      </c>
      <c r="D62" s="20" t="s">
        <v>979</v>
      </c>
      <c r="E62" s="20" t="s">
        <v>47</v>
      </c>
      <c r="F62" s="21" t="n">
        <v>18225899</v>
      </c>
      <c r="G62" s="22" t="s">
        <v>980</v>
      </c>
      <c r="H62" s="23"/>
      <c r="I62" s="23"/>
      <c r="J62" s="23"/>
      <c r="K62" s="23" t="n">
        <v>453</v>
      </c>
      <c r="L62" s="24"/>
      <c r="M62" s="25" t="n">
        <f aca="false">SUM(H62:J62,K62/1.12)</f>
        <v>404.464285714286</v>
      </c>
      <c r="N62" s="25" t="n">
        <f aca="false">K62/1.12*0.12</f>
        <v>48.5357142857143</v>
      </c>
      <c r="O62" s="25" t="n">
        <f aca="false">-SUM(I62:J62,K62/1.12)*L62</f>
        <v>-0</v>
      </c>
      <c r="P62" s="25" t="n">
        <v>404.46</v>
      </c>
      <c r="Q62" s="26"/>
      <c r="R62" s="26"/>
      <c r="S62" s="27"/>
      <c r="T62" s="27"/>
      <c r="U62" s="27"/>
      <c r="V62" s="27"/>
      <c r="W62" s="27"/>
      <c r="X62" s="26"/>
      <c r="Y62" s="26"/>
      <c r="Z62" s="26"/>
      <c r="AA62" s="26"/>
      <c r="AB62" s="27"/>
      <c r="AC62" s="27"/>
      <c r="AD62" s="26"/>
      <c r="AE62" s="26"/>
      <c r="AF62" s="25" t="n">
        <f aca="false">-SUM(N62:AE62)</f>
        <v>-452.995714285714</v>
      </c>
      <c r="AG62" s="28" t="n">
        <f aca="false">SUM(H62:K62)+AF62+O62</f>
        <v>0.00428571428574287</v>
      </c>
    </row>
    <row r="63" s="29" customFormat="true" ht="23.25" hidden="false" customHeight="true" outlineLevel="0" collapsed="false">
      <c r="A63" s="18" t="n">
        <v>43784</v>
      </c>
      <c r="B63" s="19"/>
      <c r="C63" s="20" t="s">
        <v>58</v>
      </c>
      <c r="D63" s="20"/>
      <c r="E63" s="20"/>
      <c r="F63" s="21"/>
      <c r="G63" s="44" t="s">
        <v>981</v>
      </c>
      <c r="H63" s="23" t="n">
        <v>30</v>
      </c>
      <c r="I63" s="23"/>
      <c r="J63" s="23"/>
      <c r="K63" s="23"/>
      <c r="L63" s="24"/>
      <c r="M63" s="25" t="n">
        <f aca="false">SUM(H63:J63,K63/1.12)</f>
        <v>30</v>
      </c>
      <c r="N63" s="25" t="n">
        <f aca="false">K63/1.12*0.12</f>
        <v>0</v>
      </c>
      <c r="O63" s="25" t="n">
        <f aca="false">-SUM(I63:J63,K63/1.12)*L63</f>
        <v>-0</v>
      </c>
      <c r="P63" s="25"/>
      <c r="Q63" s="26"/>
      <c r="R63" s="26"/>
      <c r="S63" s="27"/>
      <c r="T63" s="27"/>
      <c r="U63" s="27"/>
      <c r="V63" s="27"/>
      <c r="W63" s="27"/>
      <c r="X63" s="26"/>
      <c r="Y63" s="26"/>
      <c r="Z63" s="26"/>
      <c r="AA63" s="26" t="n">
        <v>30</v>
      </c>
      <c r="AB63" s="27"/>
      <c r="AC63" s="27"/>
      <c r="AD63" s="26"/>
      <c r="AE63" s="26"/>
      <c r="AF63" s="25" t="n">
        <f aca="false">-SUM(N63:AE63)</f>
        <v>-30</v>
      </c>
      <c r="AG63" s="28" t="n">
        <f aca="false">SUM(H63:K63)+AF63+O63</f>
        <v>0</v>
      </c>
    </row>
    <row r="64" s="29" customFormat="true" ht="23.25" hidden="false" customHeight="true" outlineLevel="0" collapsed="false">
      <c r="A64" s="18" t="n">
        <v>43785</v>
      </c>
      <c r="B64" s="19"/>
      <c r="C64" s="20" t="s">
        <v>37</v>
      </c>
      <c r="D64" s="20" t="s">
        <v>38</v>
      </c>
      <c r="E64" s="20" t="s">
        <v>39</v>
      </c>
      <c r="F64" s="21" t="n">
        <v>98238</v>
      </c>
      <c r="G64" s="21" t="s">
        <v>982</v>
      </c>
      <c r="H64" s="23"/>
      <c r="I64" s="23"/>
      <c r="J64" s="23"/>
      <c r="K64" s="23" t="n">
        <v>88.97</v>
      </c>
      <c r="L64" s="24"/>
      <c r="M64" s="25" t="n">
        <f aca="false">SUM(H64:J64,K64/1.12)</f>
        <v>79.4375</v>
      </c>
      <c r="N64" s="25" t="n">
        <f aca="false">K64/1.12*0.12</f>
        <v>9.5325</v>
      </c>
      <c r="O64" s="25" t="n">
        <f aca="false">-SUM(I64:J64,K64/1.12)*L64</f>
        <v>-0</v>
      </c>
      <c r="P64" s="25" t="n">
        <v>79.44</v>
      </c>
      <c r="Q64" s="26"/>
      <c r="R64" s="26"/>
      <c r="S64" s="27"/>
      <c r="T64" s="27"/>
      <c r="U64" s="27"/>
      <c r="V64" s="27"/>
      <c r="W64" s="27"/>
      <c r="X64" s="26"/>
      <c r="Y64" s="26"/>
      <c r="Z64" s="26"/>
      <c r="AA64" s="26"/>
      <c r="AB64" s="27"/>
      <c r="AC64" s="27"/>
      <c r="AD64" s="26"/>
      <c r="AE64" s="26"/>
      <c r="AF64" s="25" t="n">
        <f aca="false">-SUM(N64:AE64)</f>
        <v>-88.9725</v>
      </c>
      <c r="AG64" s="28" t="n">
        <f aca="false">SUM(H64:K64)+AF64+O64</f>
        <v>-0.00249999999999773</v>
      </c>
    </row>
    <row r="65" s="29" customFormat="true" ht="23.25" hidden="false" customHeight="true" outlineLevel="0" collapsed="false">
      <c r="A65" s="18" t="n">
        <v>43785</v>
      </c>
      <c r="B65" s="19"/>
      <c r="C65" s="20" t="s">
        <v>58</v>
      </c>
      <c r="D65" s="20"/>
      <c r="E65" s="20"/>
      <c r="F65" s="21"/>
      <c r="G65" s="44" t="s">
        <v>295</v>
      </c>
      <c r="H65" s="23" t="n">
        <v>100</v>
      </c>
      <c r="I65" s="23"/>
      <c r="J65" s="23"/>
      <c r="K65" s="23"/>
      <c r="L65" s="24"/>
      <c r="M65" s="25" t="n">
        <f aca="false">SUM(H65:J65,K65/1.12)</f>
        <v>100</v>
      </c>
      <c r="N65" s="25" t="n">
        <f aca="false">K65/1.12*0.12</f>
        <v>0</v>
      </c>
      <c r="O65" s="25" t="n">
        <f aca="false">-SUM(I65:J65,K65/1.12)*L65</f>
        <v>-0</v>
      </c>
      <c r="P65" s="25"/>
      <c r="Q65" s="26"/>
      <c r="R65" s="26"/>
      <c r="S65" s="27"/>
      <c r="T65" s="27"/>
      <c r="U65" s="27"/>
      <c r="V65" s="27"/>
      <c r="W65" s="27"/>
      <c r="X65" s="26"/>
      <c r="Y65" s="26"/>
      <c r="Z65" s="26"/>
      <c r="AA65" s="26" t="n">
        <v>100</v>
      </c>
      <c r="AB65" s="27"/>
      <c r="AC65" s="27"/>
      <c r="AD65" s="26"/>
      <c r="AE65" s="26"/>
      <c r="AF65" s="25" t="n">
        <f aca="false">-SUM(N65:AE65)</f>
        <v>-100</v>
      </c>
      <c r="AG65" s="28" t="n">
        <f aca="false">SUM(H65:K65)+AF65+O65</f>
        <v>0</v>
      </c>
    </row>
    <row r="66" s="29" customFormat="true" ht="23.25" hidden="false" customHeight="true" outlineLevel="0" collapsed="false">
      <c r="A66" s="18" t="n">
        <v>43785</v>
      </c>
      <c r="B66" s="19"/>
      <c r="C66" s="20" t="s">
        <v>45</v>
      </c>
      <c r="D66" s="20" t="s">
        <v>848</v>
      </c>
      <c r="E66" s="20" t="s">
        <v>47</v>
      </c>
      <c r="F66" s="21" t="n">
        <v>255263</v>
      </c>
      <c r="G66" s="44" t="s">
        <v>983</v>
      </c>
      <c r="H66" s="23"/>
      <c r="I66" s="23"/>
      <c r="J66" s="23"/>
      <c r="K66" s="23" t="n">
        <f aca="false">1086.83+130.42</f>
        <v>1217.25</v>
      </c>
      <c r="L66" s="24"/>
      <c r="M66" s="25" t="n">
        <f aca="false">SUM(H66:J66,K66/1.12)</f>
        <v>1086.83035714286</v>
      </c>
      <c r="N66" s="25" t="n">
        <f aca="false">K66/1.12*0.12</f>
        <v>130.419642857143</v>
      </c>
      <c r="O66" s="25" t="n">
        <f aca="false">-SUM(I66:J66,K66/1.12)*L66</f>
        <v>-0</v>
      </c>
      <c r="P66" s="25" t="n">
        <v>1086.83</v>
      </c>
      <c r="Q66" s="26"/>
      <c r="R66" s="26"/>
      <c r="S66" s="27"/>
      <c r="T66" s="27"/>
      <c r="U66" s="27"/>
      <c r="V66" s="27"/>
      <c r="W66" s="27"/>
      <c r="X66" s="26"/>
      <c r="Y66" s="26"/>
      <c r="Z66" s="26"/>
      <c r="AA66" s="26"/>
      <c r="AB66" s="27"/>
      <c r="AC66" s="27"/>
      <c r="AD66" s="26"/>
      <c r="AE66" s="26"/>
      <c r="AF66" s="25" t="n">
        <f aca="false">-SUM(N66:AE66)</f>
        <v>-1217.24964285714</v>
      </c>
      <c r="AG66" s="28" t="n">
        <f aca="false">SUM(H66:K66)+AF66+O66</f>
        <v>0.000357142857183135</v>
      </c>
    </row>
    <row r="67" s="29" customFormat="true" ht="23.25" hidden="false" customHeight="true" outlineLevel="0" collapsed="false">
      <c r="A67" s="18" t="n">
        <v>43785</v>
      </c>
      <c r="B67" s="19"/>
      <c r="C67" s="20" t="s">
        <v>45</v>
      </c>
      <c r="D67" s="20" t="s">
        <v>848</v>
      </c>
      <c r="E67" s="20" t="s">
        <v>47</v>
      </c>
      <c r="F67" s="21" t="n">
        <v>255263</v>
      </c>
      <c r="G67" s="21" t="s">
        <v>984</v>
      </c>
      <c r="H67" s="23"/>
      <c r="I67" s="23"/>
      <c r="J67" s="23" t="n">
        <v>1235.9</v>
      </c>
      <c r="K67" s="23"/>
      <c r="L67" s="24"/>
      <c r="M67" s="25" t="n">
        <f aca="false">SUM(H67:J67,K67/1.12)</f>
        <v>1235.9</v>
      </c>
      <c r="N67" s="25" t="n">
        <f aca="false">K67/1.12*0.12</f>
        <v>0</v>
      </c>
      <c r="O67" s="25" t="n">
        <f aca="false">-SUM(I67:J67,K67/1.12)*L67</f>
        <v>-0</v>
      </c>
      <c r="P67" s="25" t="n">
        <v>1235.9</v>
      </c>
      <c r="Q67" s="26"/>
      <c r="R67" s="26"/>
      <c r="S67" s="27"/>
      <c r="T67" s="27"/>
      <c r="U67" s="27"/>
      <c r="V67" s="27"/>
      <c r="W67" s="27"/>
      <c r="X67" s="26"/>
      <c r="Y67" s="26"/>
      <c r="Z67" s="26"/>
      <c r="AA67" s="26"/>
      <c r="AB67" s="27"/>
      <c r="AC67" s="27"/>
      <c r="AD67" s="26"/>
      <c r="AE67" s="26"/>
      <c r="AF67" s="25" t="n">
        <f aca="false">-SUM(N67:AE67)</f>
        <v>-1235.9</v>
      </c>
      <c r="AG67" s="28" t="n">
        <f aca="false">SUM(H67:K67)+AF67+O67</f>
        <v>0</v>
      </c>
    </row>
    <row r="68" s="29" customFormat="true" ht="23.25" hidden="false" customHeight="true" outlineLevel="0" collapsed="false">
      <c r="A68" s="18" t="n">
        <v>43785</v>
      </c>
      <c r="B68" s="19"/>
      <c r="C68" s="20" t="s">
        <v>909</v>
      </c>
      <c r="D68" s="20" t="s">
        <v>974</v>
      </c>
      <c r="E68" s="20" t="s">
        <v>47</v>
      </c>
      <c r="F68" s="21" t="n">
        <v>14988</v>
      </c>
      <c r="G68" s="21" t="s">
        <v>985</v>
      </c>
      <c r="H68" s="23"/>
      <c r="I68" s="23"/>
      <c r="J68" s="23"/>
      <c r="K68" s="23" t="n">
        <v>810</v>
      </c>
      <c r="L68" s="24"/>
      <c r="M68" s="25" t="n">
        <f aca="false">SUM(H68:J68,K68/1.12)</f>
        <v>723.214285714286</v>
      </c>
      <c r="N68" s="25" t="n">
        <f aca="false">K68/1.12*0.12</f>
        <v>86.7857142857143</v>
      </c>
      <c r="O68" s="25" t="n">
        <f aca="false">-SUM(I68:J68,K68/1.12)*L68</f>
        <v>-0</v>
      </c>
      <c r="P68" s="25"/>
      <c r="Q68" s="26"/>
      <c r="R68" s="26"/>
      <c r="S68" s="27"/>
      <c r="T68" s="27"/>
      <c r="U68" s="27"/>
      <c r="V68" s="27"/>
      <c r="W68" s="27"/>
      <c r="X68" s="26"/>
      <c r="Y68" s="26" t="n">
        <v>723.21</v>
      </c>
      <c r="Z68" s="26"/>
      <c r="AA68" s="26"/>
      <c r="AB68" s="27"/>
      <c r="AC68" s="27"/>
      <c r="AD68" s="26"/>
      <c r="AE68" s="26"/>
      <c r="AF68" s="25" t="n">
        <f aca="false">-SUM(N68:AE68)</f>
        <v>-809.995714285714</v>
      </c>
      <c r="AG68" s="28" t="n">
        <f aca="false">SUM(H68:K68)+AF68+O68</f>
        <v>0.00428571428574287</v>
      </c>
    </row>
    <row r="69" s="29" customFormat="true" ht="23.25" hidden="false" customHeight="true" outlineLevel="0" collapsed="false">
      <c r="A69" s="18" t="n">
        <v>43785</v>
      </c>
      <c r="B69" s="19"/>
      <c r="C69" s="20" t="s">
        <v>909</v>
      </c>
      <c r="D69" s="20" t="s">
        <v>974</v>
      </c>
      <c r="E69" s="20" t="s">
        <v>47</v>
      </c>
      <c r="F69" s="21" t="n">
        <v>14988</v>
      </c>
      <c r="G69" s="21" t="s">
        <v>986</v>
      </c>
      <c r="H69" s="23"/>
      <c r="I69" s="23"/>
      <c r="J69" s="23"/>
      <c r="K69" s="23" t="n">
        <v>2667</v>
      </c>
      <c r="L69" s="24"/>
      <c r="M69" s="25" t="n">
        <f aca="false">SUM(H69:J69,K69/1.12)</f>
        <v>2381.25</v>
      </c>
      <c r="N69" s="25" t="n">
        <f aca="false">K69/1.12*0.12</f>
        <v>285.75</v>
      </c>
      <c r="O69" s="25" t="n">
        <f aca="false">-SUM(I69:J69,K69/1.12)*L69</f>
        <v>-0</v>
      </c>
      <c r="P69" s="25" t="n">
        <v>2381.25</v>
      </c>
      <c r="Q69" s="26"/>
      <c r="R69" s="26"/>
      <c r="S69" s="27"/>
      <c r="T69" s="27"/>
      <c r="U69" s="27"/>
      <c r="V69" s="27"/>
      <c r="W69" s="27"/>
      <c r="X69" s="26"/>
      <c r="Y69" s="26"/>
      <c r="Z69" s="26"/>
      <c r="AA69" s="26"/>
      <c r="AB69" s="27"/>
      <c r="AC69" s="27"/>
      <c r="AD69" s="26"/>
      <c r="AE69" s="26"/>
      <c r="AF69" s="25" t="n">
        <f aca="false">-SUM(N69:AE69)</f>
        <v>-2667</v>
      </c>
      <c r="AG69" s="28" t="n">
        <f aca="false">SUM(H69:K69)+AF69+O69</f>
        <v>0</v>
      </c>
    </row>
    <row r="70" s="29" customFormat="true" ht="23.25" hidden="false" customHeight="true" outlineLevel="0" collapsed="false">
      <c r="A70" s="18" t="n">
        <v>43787</v>
      </c>
      <c r="B70" s="19"/>
      <c r="C70" s="20" t="s">
        <v>58</v>
      </c>
      <c r="D70" s="20"/>
      <c r="E70" s="20"/>
      <c r="F70" s="21"/>
      <c r="G70" s="22" t="s">
        <v>987</v>
      </c>
      <c r="H70" s="23" t="n">
        <v>50</v>
      </c>
      <c r="I70" s="23"/>
      <c r="J70" s="23"/>
      <c r="K70" s="23"/>
      <c r="L70" s="24"/>
      <c r="M70" s="25" t="n">
        <f aca="false">SUM(H70:J70,K70/1.12)</f>
        <v>50</v>
      </c>
      <c r="N70" s="25" t="n">
        <f aca="false">K70/1.12*0.12</f>
        <v>0</v>
      </c>
      <c r="O70" s="25" t="n">
        <f aca="false">-SUM(I70:J70,K70/1.12)*L70</f>
        <v>-0</v>
      </c>
      <c r="P70" s="25"/>
      <c r="Q70" s="26"/>
      <c r="R70" s="26"/>
      <c r="S70" s="27"/>
      <c r="T70" s="27"/>
      <c r="U70" s="27"/>
      <c r="V70" s="27"/>
      <c r="W70" s="27"/>
      <c r="X70" s="26"/>
      <c r="Y70" s="26"/>
      <c r="Z70" s="26"/>
      <c r="AA70" s="26" t="n">
        <v>50</v>
      </c>
      <c r="AB70" s="27"/>
      <c r="AC70" s="27"/>
      <c r="AD70" s="26"/>
      <c r="AE70" s="26"/>
      <c r="AF70" s="25" t="n">
        <f aca="false">-SUM(N70:AE70)</f>
        <v>-50</v>
      </c>
      <c r="AG70" s="28" t="n">
        <f aca="false">SUM(H70:K70)+AF70+O70</f>
        <v>0</v>
      </c>
    </row>
    <row r="71" s="29" customFormat="true" ht="23.25" hidden="false" customHeight="true" outlineLevel="0" collapsed="false">
      <c r="A71" s="18" t="n">
        <v>43787</v>
      </c>
      <c r="B71" s="19"/>
      <c r="C71" s="20" t="s">
        <v>50</v>
      </c>
      <c r="D71" s="20" t="s">
        <v>51</v>
      </c>
      <c r="E71" s="20" t="s">
        <v>988</v>
      </c>
      <c r="F71" s="21" t="n">
        <v>58529</v>
      </c>
      <c r="G71" s="22" t="s">
        <v>989</v>
      </c>
      <c r="H71" s="23"/>
      <c r="I71" s="23"/>
      <c r="J71" s="23"/>
      <c r="K71" s="23" t="n">
        <v>860.19</v>
      </c>
      <c r="L71" s="24"/>
      <c r="M71" s="25" t="n">
        <f aca="false">SUM(H71:J71,K71/1.12)</f>
        <v>768.026785714286</v>
      </c>
      <c r="N71" s="25" t="n">
        <f aca="false">K71/1.12*0.12</f>
        <v>92.1632142857143</v>
      </c>
      <c r="O71" s="25" t="n">
        <f aca="false">-SUM(I71:J71,K71/1.12)*L71</f>
        <v>-0</v>
      </c>
      <c r="P71" s="25" t="n">
        <v>768.03</v>
      </c>
      <c r="Q71" s="26"/>
      <c r="R71" s="26"/>
      <c r="S71" s="27"/>
      <c r="T71" s="27"/>
      <c r="U71" s="27"/>
      <c r="V71" s="27"/>
      <c r="W71" s="27"/>
      <c r="X71" s="26"/>
      <c r="Y71" s="26"/>
      <c r="Z71" s="26"/>
      <c r="AA71" s="26"/>
      <c r="AB71" s="27"/>
      <c r="AC71" s="27"/>
      <c r="AD71" s="26"/>
      <c r="AE71" s="26"/>
      <c r="AF71" s="25" t="n">
        <f aca="false">-SUM(N71:AE71)</f>
        <v>-860.193214285714</v>
      </c>
      <c r="AG71" s="28" t="n">
        <f aca="false">SUM(H71:K71)+AF71+O71</f>
        <v>-0.00321428571419347</v>
      </c>
    </row>
    <row r="72" s="29" customFormat="true" ht="23.25" hidden="false" customHeight="true" outlineLevel="0" collapsed="false">
      <c r="A72" s="18" t="n">
        <v>43787</v>
      </c>
      <c r="B72" s="19"/>
      <c r="C72" s="20" t="s">
        <v>45</v>
      </c>
      <c r="D72" s="20" t="s">
        <v>848</v>
      </c>
      <c r="E72" s="20" t="s">
        <v>47</v>
      </c>
      <c r="F72" s="21" t="n">
        <v>199483</v>
      </c>
      <c r="G72" s="22" t="s">
        <v>990</v>
      </c>
      <c r="H72" s="23"/>
      <c r="I72" s="23"/>
      <c r="J72" s="23" t="n">
        <v>1105.7</v>
      </c>
      <c r="K72" s="23"/>
      <c r="L72" s="24"/>
      <c r="M72" s="25" t="n">
        <f aca="false">SUM(H72:J72,K72/1.12)</f>
        <v>1105.7</v>
      </c>
      <c r="N72" s="25" t="n">
        <f aca="false">K72/1.12*0.12</f>
        <v>0</v>
      </c>
      <c r="O72" s="25" t="n">
        <f aca="false">-SUM(I72:J72,K72/1.12)*L72</f>
        <v>-0</v>
      </c>
      <c r="P72" s="25" t="n">
        <v>1105.7</v>
      </c>
      <c r="Q72" s="26"/>
      <c r="R72" s="26"/>
      <c r="S72" s="27"/>
      <c r="T72" s="27"/>
      <c r="U72" s="27"/>
      <c r="V72" s="27"/>
      <c r="W72" s="27"/>
      <c r="X72" s="26"/>
      <c r="Y72" s="26"/>
      <c r="Z72" s="26"/>
      <c r="AA72" s="26"/>
      <c r="AB72" s="27"/>
      <c r="AC72" s="27"/>
      <c r="AD72" s="26"/>
      <c r="AE72" s="26"/>
      <c r="AF72" s="25" t="n">
        <f aca="false">-SUM(N72:AE72)</f>
        <v>-1105.7</v>
      </c>
      <c r="AG72" s="28" t="n">
        <f aca="false">SUM(H72:K72)+AF72+O72</f>
        <v>0</v>
      </c>
    </row>
    <row r="73" s="29" customFormat="true" ht="23.25" hidden="false" customHeight="true" outlineLevel="0" collapsed="false">
      <c r="A73" s="18" t="n">
        <v>43787</v>
      </c>
      <c r="B73" s="19"/>
      <c r="C73" s="20" t="s">
        <v>45</v>
      </c>
      <c r="D73" s="20" t="s">
        <v>848</v>
      </c>
      <c r="E73" s="20" t="s">
        <v>47</v>
      </c>
      <c r="F73" s="21" t="n">
        <v>199483</v>
      </c>
      <c r="G73" s="22" t="s">
        <v>991</v>
      </c>
      <c r="H73" s="23"/>
      <c r="I73" s="23"/>
      <c r="J73" s="23"/>
      <c r="K73" s="23" t="n">
        <f aca="false">1135.27+136.23</f>
        <v>1271.5</v>
      </c>
      <c r="L73" s="24"/>
      <c r="M73" s="25" t="n">
        <f aca="false">SUM(H73:J73,K73/1.12)</f>
        <v>1135.26785714286</v>
      </c>
      <c r="N73" s="25" t="n">
        <f aca="false">K73/1.12*0.12</f>
        <v>136.232142857143</v>
      </c>
      <c r="O73" s="25" t="n">
        <f aca="false">-SUM(I73:J73,K73/1.12)*L73</f>
        <v>-0</v>
      </c>
      <c r="P73" s="25" t="n">
        <v>1135.27</v>
      </c>
      <c r="Q73" s="26"/>
      <c r="R73" s="26"/>
      <c r="S73" s="27"/>
      <c r="T73" s="27"/>
      <c r="U73" s="27"/>
      <c r="V73" s="27"/>
      <c r="W73" s="27"/>
      <c r="X73" s="26"/>
      <c r="Y73" s="26"/>
      <c r="Z73" s="26"/>
      <c r="AA73" s="26"/>
      <c r="AB73" s="27"/>
      <c r="AC73" s="27"/>
      <c r="AD73" s="26"/>
      <c r="AE73" s="26"/>
      <c r="AF73" s="25" t="n">
        <f aca="false">-SUM(N73:AE73)</f>
        <v>-1271.50214285714</v>
      </c>
      <c r="AG73" s="28" t="n">
        <f aca="false">SUM(H73:K73)+AF73+O73</f>
        <v>-0.00214285714287143</v>
      </c>
    </row>
    <row r="74" s="29" customFormat="true" ht="23.25" hidden="false" customHeight="true" outlineLevel="0" collapsed="false">
      <c r="A74" s="18" t="n">
        <v>43787</v>
      </c>
      <c r="B74" s="19"/>
      <c r="C74" s="20" t="s">
        <v>37</v>
      </c>
      <c r="D74" s="20" t="s">
        <v>38</v>
      </c>
      <c r="E74" s="20" t="s">
        <v>39</v>
      </c>
      <c r="F74" s="21" t="n">
        <v>37960</v>
      </c>
      <c r="G74" s="22" t="s">
        <v>901</v>
      </c>
      <c r="H74" s="23"/>
      <c r="I74" s="23"/>
      <c r="J74" s="23"/>
      <c r="K74" s="23" t="n">
        <v>176</v>
      </c>
      <c r="L74" s="24"/>
      <c r="M74" s="25" t="n">
        <f aca="false">SUM(H74:J74,K74/1.12)</f>
        <v>157.142857142857</v>
      </c>
      <c r="N74" s="25" t="n">
        <f aca="false">K74/1.12*0.12</f>
        <v>18.8571428571429</v>
      </c>
      <c r="O74" s="25" t="n">
        <f aca="false">-SUM(I74:J74,K74/1.12)*L74</f>
        <v>-0</v>
      </c>
      <c r="P74" s="25" t="n">
        <v>157.14</v>
      </c>
      <c r="Q74" s="26"/>
      <c r="R74" s="26"/>
      <c r="S74" s="27"/>
      <c r="T74" s="27"/>
      <c r="U74" s="27"/>
      <c r="V74" s="27"/>
      <c r="W74" s="27"/>
      <c r="X74" s="26"/>
      <c r="Y74" s="26"/>
      <c r="Z74" s="26"/>
      <c r="AA74" s="26"/>
      <c r="AB74" s="27"/>
      <c r="AC74" s="27"/>
      <c r="AD74" s="26"/>
      <c r="AE74" s="26"/>
      <c r="AF74" s="25" t="n">
        <f aca="false">-SUM(N74:AE74)</f>
        <v>-175.997142857143</v>
      </c>
      <c r="AG74" s="28" t="n">
        <f aca="false">SUM(H74:K74)+AF74+O74</f>
        <v>0.00285714285715244</v>
      </c>
    </row>
    <row r="75" s="41" customFormat="true" ht="23.25" hidden="false" customHeight="true" outlineLevel="0" collapsed="false">
      <c r="A75" s="30" t="n">
        <v>43788</v>
      </c>
      <c r="B75" s="31"/>
      <c r="C75" s="32" t="s">
        <v>384</v>
      </c>
      <c r="D75" s="32" t="s">
        <v>992</v>
      </c>
      <c r="E75" s="32" t="s">
        <v>645</v>
      </c>
      <c r="F75" s="33" t="n">
        <v>3500</v>
      </c>
      <c r="G75" s="34" t="s">
        <v>993</v>
      </c>
      <c r="H75" s="35"/>
      <c r="I75" s="35"/>
      <c r="J75" s="35"/>
      <c r="K75" s="35" t="n">
        <v>520</v>
      </c>
      <c r="L75" s="36"/>
      <c r="M75" s="37" t="n">
        <f aca="false">SUM(H75:J75,K75/1.12)</f>
        <v>464.285714285714</v>
      </c>
      <c r="N75" s="37" t="n">
        <f aca="false">K75/1.12*0.12</f>
        <v>55.7142857142857</v>
      </c>
      <c r="O75" s="37" t="n">
        <f aca="false">-SUM(I75:J75,K75/1.12)*L75</f>
        <v>-0</v>
      </c>
      <c r="P75" s="37"/>
      <c r="Q75" s="38"/>
      <c r="R75" s="38"/>
      <c r="S75" s="39"/>
      <c r="T75" s="39"/>
      <c r="U75" s="39"/>
      <c r="V75" s="39"/>
      <c r="W75" s="39"/>
      <c r="X75" s="38"/>
      <c r="Y75" s="38"/>
      <c r="Z75" s="38"/>
      <c r="AA75" s="38"/>
      <c r="AB75" s="39"/>
      <c r="AC75" s="39"/>
      <c r="AD75" s="38" t="n">
        <v>464.29</v>
      </c>
      <c r="AE75" s="38"/>
      <c r="AF75" s="37" t="n">
        <f aca="false">-SUM(N75:AE75)</f>
        <v>-520.004285714286</v>
      </c>
      <c r="AG75" s="40" t="n">
        <f aca="false">SUM(H75:K75)+AF75+O75</f>
        <v>-0.00428571428574287</v>
      </c>
    </row>
    <row r="76" s="29" customFormat="true" ht="23.25" hidden="false" customHeight="true" outlineLevel="0" collapsed="false">
      <c r="A76" s="18" t="n">
        <v>43787</v>
      </c>
      <c r="B76" s="19"/>
      <c r="C76" s="20" t="s">
        <v>41</v>
      </c>
      <c r="D76" s="20" t="s">
        <v>42</v>
      </c>
      <c r="E76" s="20" t="s">
        <v>43</v>
      </c>
      <c r="F76" s="21" t="n">
        <v>163598</v>
      </c>
      <c r="G76" s="21" t="s">
        <v>44</v>
      </c>
      <c r="H76" s="23"/>
      <c r="I76" s="23"/>
      <c r="J76" s="23"/>
      <c r="K76" s="23" t="n">
        <v>180</v>
      </c>
      <c r="L76" s="24"/>
      <c r="M76" s="25" t="n">
        <f aca="false">SUM(H76:J76,K76/1.12)</f>
        <v>160.714285714286</v>
      </c>
      <c r="N76" s="25" t="n">
        <f aca="false">K76/1.12*0.12</f>
        <v>19.2857142857143</v>
      </c>
      <c r="O76" s="25" t="n">
        <f aca="false">-SUM(I76:J76,K76/1.12)*L76</f>
        <v>-0</v>
      </c>
      <c r="P76" s="25"/>
      <c r="Q76" s="26" t="n">
        <v>160.71</v>
      </c>
      <c r="R76" s="26"/>
      <c r="S76" s="27"/>
      <c r="T76" s="27"/>
      <c r="U76" s="27"/>
      <c r="V76" s="27"/>
      <c r="W76" s="27"/>
      <c r="X76" s="26"/>
      <c r="Y76" s="26"/>
      <c r="Z76" s="26"/>
      <c r="AA76" s="26"/>
      <c r="AB76" s="27"/>
      <c r="AC76" s="27"/>
      <c r="AD76" s="26"/>
      <c r="AE76" s="26"/>
      <c r="AF76" s="25" t="n">
        <f aca="false">-SUM(N76:AE76)</f>
        <v>-179.995714285714</v>
      </c>
      <c r="AG76" s="28" t="n">
        <f aca="false">SUM(H76:K76)+AF76+O76</f>
        <v>0.00428571428571445</v>
      </c>
    </row>
    <row r="77" s="29" customFormat="true" ht="23.25" hidden="false" customHeight="true" outlineLevel="0" collapsed="false">
      <c r="A77" s="18" t="n">
        <v>43787</v>
      </c>
      <c r="B77" s="19"/>
      <c r="C77" s="20" t="s">
        <v>185</v>
      </c>
      <c r="D77" s="20" t="s">
        <v>106</v>
      </c>
      <c r="E77" s="20" t="s">
        <v>186</v>
      </c>
      <c r="F77" s="21" t="n">
        <v>737973</v>
      </c>
      <c r="G77" s="21" t="s">
        <v>994</v>
      </c>
      <c r="H77" s="23"/>
      <c r="I77" s="23"/>
      <c r="J77" s="23"/>
      <c r="K77" s="23" t="n">
        <v>35</v>
      </c>
      <c r="L77" s="24"/>
      <c r="M77" s="25" t="n">
        <f aca="false">SUM(H77:J77,K77/1.12)</f>
        <v>31.25</v>
      </c>
      <c r="N77" s="25" t="n">
        <f aca="false">K77/1.12*0.12</f>
        <v>3.75</v>
      </c>
      <c r="O77" s="25" t="n">
        <f aca="false">-SUM(I77:J77,K77/1.12)*L77</f>
        <v>-0</v>
      </c>
      <c r="P77" s="25"/>
      <c r="Q77" s="26"/>
      <c r="R77" s="26"/>
      <c r="S77" s="27"/>
      <c r="T77" s="27"/>
      <c r="U77" s="27"/>
      <c r="V77" s="27"/>
      <c r="W77" s="27"/>
      <c r="X77" s="26"/>
      <c r="Y77" s="26"/>
      <c r="Z77" s="26" t="n">
        <v>31.25</v>
      </c>
      <c r="AA77" s="26"/>
      <c r="AB77" s="27"/>
      <c r="AC77" s="27"/>
      <c r="AD77" s="26"/>
      <c r="AE77" s="26"/>
      <c r="AF77" s="25" t="n">
        <f aca="false">-SUM(N77:AE77)</f>
        <v>-35</v>
      </c>
      <c r="AG77" s="28" t="n">
        <f aca="false">SUM(H77:K77)+AF77+O77</f>
        <v>0</v>
      </c>
    </row>
    <row r="78" s="29" customFormat="true" ht="23.25" hidden="false" customHeight="true" outlineLevel="0" collapsed="false">
      <c r="A78" s="18" t="n">
        <v>43787</v>
      </c>
      <c r="B78" s="19"/>
      <c r="C78" s="20" t="s">
        <v>946</v>
      </c>
      <c r="D78" s="20" t="s">
        <v>115</v>
      </c>
      <c r="E78" s="20" t="s">
        <v>47</v>
      </c>
      <c r="F78" s="21" t="n">
        <v>16683</v>
      </c>
      <c r="G78" s="21" t="s">
        <v>995</v>
      </c>
      <c r="H78" s="23"/>
      <c r="I78" s="23"/>
      <c r="J78" s="23"/>
      <c r="K78" s="23" t="n">
        <v>315.5</v>
      </c>
      <c r="L78" s="24"/>
      <c r="M78" s="25" t="n">
        <f aca="false">SUM(H78:J78,K78/1.12)</f>
        <v>281.696428571429</v>
      </c>
      <c r="N78" s="25" t="n">
        <f aca="false">K78/1.12*0.12</f>
        <v>33.8035714285714</v>
      </c>
      <c r="O78" s="25" t="n">
        <f aca="false">-SUM(I78:J78,K78/1.12)*L78</f>
        <v>-0</v>
      </c>
      <c r="P78" s="25"/>
      <c r="Q78" s="26"/>
      <c r="R78" s="26" t="n">
        <v>281.7</v>
      </c>
      <c r="S78" s="27"/>
      <c r="T78" s="27"/>
      <c r="U78" s="27"/>
      <c r="V78" s="27"/>
      <c r="W78" s="27"/>
      <c r="X78" s="26"/>
      <c r="Y78" s="26"/>
      <c r="Z78" s="26"/>
      <c r="AA78" s="26"/>
      <c r="AB78" s="27"/>
      <c r="AC78" s="27"/>
      <c r="AD78" s="26"/>
      <c r="AE78" s="26"/>
      <c r="AF78" s="25" t="n">
        <f aca="false">-SUM(N78:AE78)</f>
        <v>-315.503571428571</v>
      </c>
      <c r="AG78" s="28" t="n">
        <f aca="false">SUM(H78:K78)+AF78+O78</f>
        <v>-0.00357142857143344</v>
      </c>
    </row>
    <row r="79" s="29" customFormat="true" ht="23.25" hidden="false" customHeight="true" outlineLevel="0" collapsed="false">
      <c r="A79" s="18" t="n">
        <v>43787</v>
      </c>
      <c r="B79" s="19"/>
      <c r="C79" s="20" t="s">
        <v>946</v>
      </c>
      <c r="D79" s="20" t="s">
        <v>115</v>
      </c>
      <c r="E79" s="20" t="s">
        <v>47</v>
      </c>
      <c r="F79" s="21" t="n">
        <v>16683</v>
      </c>
      <c r="G79" s="21" t="s">
        <v>996</v>
      </c>
      <c r="H79" s="23"/>
      <c r="I79" s="23"/>
      <c r="J79" s="23"/>
      <c r="K79" s="23" t="n">
        <v>219.5</v>
      </c>
      <c r="L79" s="24"/>
      <c r="M79" s="25" t="n">
        <f aca="false">SUM(H79:J79,K79/1.12)</f>
        <v>195.982142857143</v>
      </c>
      <c r="N79" s="25" t="n">
        <f aca="false">K79/1.12*0.12</f>
        <v>23.5178571428571</v>
      </c>
      <c r="O79" s="25" t="n">
        <f aca="false">-SUM(I79:J79,K79/1.12)*L79</f>
        <v>-0</v>
      </c>
      <c r="P79" s="25" t="n">
        <v>195.98</v>
      </c>
      <c r="Q79" s="26"/>
      <c r="R79" s="26"/>
      <c r="S79" s="27"/>
      <c r="T79" s="27"/>
      <c r="U79" s="27"/>
      <c r="V79" s="27"/>
      <c r="W79" s="27"/>
      <c r="X79" s="26"/>
      <c r="Y79" s="26"/>
      <c r="Z79" s="26"/>
      <c r="AA79" s="26"/>
      <c r="AB79" s="27"/>
      <c r="AC79" s="27"/>
      <c r="AD79" s="26"/>
      <c r="AE79" s="26"/>
      <c r="AF79" s="25" t="n">
        <f aca="false">-SUM(N79:AE79)</f>
        <v>-219.497857142857</v>
      </c>
      <c r="AG79" s="28" t="n">
        <f aca="false">SUM(H79:K79)+AF79+O79</f>
        <v>0.00214285714287143</v>
      </c>
    </row>
    <row r="80" s="29" customFormat="true" ht="23.25" hidden="false" customHeight="true" outlineLevel="0" collapsed="false">
      <c r="A80" s="18" t="n">
        <v>43787</v>
      </c>
      <c r="B80" s="19"/>
      <c r="C80" s="20" t="s">
        <v>384</v>
      </c>
      <c r="D80" s="20" t="s">
        <v>992</v>
      </c>
      <c r="E80" s="20" t="s">
        <v>386</v>
      </c>
      <c r="F80" s="21" t="n">
        <v>153039</v>
      </c>
      <c r="G80" s="21" t="s">
        <v>997</v>
      </c>
      <c r="H80" s="23"/>
      <c r="I80" s="23"/>
      <c r="J80" s="23"/>
      <c r="K80" s="23" t="n">
        <v>135</v>
      </c>
      <c r="L80" s="24"/>
      <c r="M80" s="25" t="n">
        <f aca="false">SUM(H80:J80,K80/1.12)</f>
        <v>120.535714285714</v>
      </c>
      <c r="N80" s="25" t="n">
        <f aca="false">K80/1.12*0.12</f>
        <v>14.4642857142857</v>
      </c>
      <c r="O80" s="25" t="n">
        <f aca="false">-SUM(I80:J80,K80/1.12)*L80</f>
        <v>-0</v>
      </c>
      <c r="P80" s="25"/>
      <c r="Q80" s="26"/>
      <c r="R80" s="26"/>
      <c r="S80" s="27"/>
      <c r="T80" s="27"/>
      <c r="U80" s="27"/>
      <c r="V80" s="27"/>
      <c r="W80" s="27"/>
      <c r="X80" s="26" t="n">
        <v>120.54</v>
      </c>
      <c r="Y80" s="26"/>
      <c r="Z80" s="26"/>
      <c r="AA80" s="26"/>
      <c r="AB80" s="27"/>
      <c r="AC80" s="27"/>
      <c r="AD80" s="26"/>
      <c r="AE80" s="26"/>
      <c r="AF80" s="25" t="n">
        <f aca="false">-SUM(N80:AE80)</f>
        <v>-135.004285714286</v>
      </c>
      <c r="AG80" s="28" t="n">
        <f aca="false">SUM(H80:K80)+AF80+O80</f>
        <v>-0.00428571428571445</v>
      </c>
    </row>
    <row r="81" s="29" customFormat="true" ht="23.25" hidden="false" customHeight="true" outlineLevel="0" collapsed="false">
      <c r="A81" s="18" t="n">
        <v>43788</v>
      </c>
      <c r="B81" s="19"/>
      <c r="C81" s="20" t="s">
        <v>157</v>
      </c>
      <c r="D81" s="20"/>
      <c r="E81" s="20"/>
      <c r="F81" s="21"/>
      <c r="G81" s="21" t="s">
        <v>998</v>
      </c>
      <c r="H81" s="23" t="n">
        <v>56</v>
      </c>
      <c r="I81" s="23"/>
      <c r="J81" s="23"/>
      <c r="K81" s="23"/>
      <c r="L81" s="24"/>
      <c r="M81" s="25" t="n">
        <f aca="false">SUM(H81:J81,K81/1.12)</f>
        <v>56</v>
      </c>
      <c r="N81" s="25" t="n">
        <f aca="false">K81/1.12*0.12</f>
        <v>0</v>
      </c>
      <c r="O81" s="25" t="n">
        <f aca="false">-SUM(I81:J81,K81/1.12)*L81</f>
        <v>-0</v>
      </c>
      <c r="P81" s="25"/>
      <c r="Q81" s="26"/>
      <c r="R81" s="26"/>
      <c r="S81" s="27"/>
      <c r="T81" s="27"/>
      <c r="U81" s="27"/>
      <c r="V81" s="27"/>
      <c r="W81" s="27"/>
      <c r="X81" s="26"/>
      <c r="Y81" s="26"/>
      <c r="Z81" s="26"/>
      <c r="AA81" s="26" t="n">
        <v>56</v>
      </c>
      <c r="AB81" s="27"/>
      <c r="AC81" s="27"/>
      <c r="AD81" s="26"/>
      <c r="AE81" s="26"/>
      <c r="AF81" s="25" t="n">
        <f aca="false">-SUM(N81:AE81)</f>
        <v>-56</v>
      </c>
      <c r="AG81" s="28" t="n">
        <f aca="false">SUM(H81:K81)+AF81+O81</f>
        <v>0</v>
      </c>
    </row>
    <row r="82" s="29" customFormat="true" ht="23.25" hidden="false" customHeight="true" outlineLevel="0" collapsed="false">
      <c r="A82" s="18" t="n">
        <v>43788</v>
      </c>
      <c r="B82" s="19"/>
      <c r="C82" s="20" t="s">
        <v>37</v>
      </c>
      <c r="D82" s="20" t="s">
        <v>38</v>
      </c>
      <c r="E82" s="20" t="s">
        <v>39</v>
      </c>
      <c r="F82" s="21" t="n">
        <v>37978</v>
      </c>
      <c r="G82" s="21" t="s">
        <v>999</v>
      </c>
      <c r="H82" s="23"/>
      <c r="I82" s="23"/>
      <c r="J82" s="23"/>
      <c r="K82" s="23" t="n">
        <v>229</v>
      </c>
      <c r="L82" s="24"/>
      <c r="M82" s="25" t="n">
        <f aca="false">SUM(H82:J82,K82/1.12)</f>
        <v>204.464285714286</v>
      </c>
      <c r="N82" s="25" t="n">
        <f aca="false">K82/1.12*0.12</f>
        <v>24.5357142857143</v>
      </c>
      <c r="O82" s="25" t="n">
        <f aca="false">-SUM(I82:J82,K82/1.12)*L82</f>
        <v>-0</v>
      </c>
      <c r="P82" s="25"/>
      <c r="Q82" s="26" t="n">
        <v>204.46</v>
      </c>
      <c r="R82" s="26"/>
      <c r="S82" s="27"/>
      <c r="T82" s="27"/>
      <c r="U82" s="27"/>
      <c r="V82" s="27"/>
      <c r="W82" s="27"/>
      <c r="X82" s="26"/>
      <c r="Y82" s="26"/>
      <c r="Z82" s="26"/>
      <c r="AA82" s="26"/>
      <c r="AB82" s="27"/>
      <c r="AC82" s="27"/>
      <c r="AD82" s="26"/>
      <c r="AE82" s="26"/>
      <c r="AF82" s="25" t="n">
        <f aca="false">-SUM(N82:AE82)</f>
        <v>-228.995714285714</v>
      </c>
      <c r="AG82" s="28" t="n">
        <f aca="false">SUM(H82:K82)+AF82+O82</f>
        <v>0.00428571428571445</v>
      </c>
    </row>
    <row r="83" s="29" customFormat="true" ht="23.25" hidden="false" customHeight="true" outlineLevel="0" collapsed="false">
      <c r="A83" s="18" t="n">
        <v>43788</v>
      </c>
      <c r="B83" s="19"/>
      <c r="C83" s="20" t="s">
        <v>41</v>
      </c>
      <c r="D83" s="20" t="s">
        <v>42</v>
      </c>
      <c r="E83" s="20" t="s">
        <v>43</v>
      </c>
      <c r="F83" s="21" t="n">
        <v>163644</v>
      </c>
      <c r="G83" s="21" t="s">
        <v>44</v>
      </c>
      <c r="H83" s="23"/>
      <c r="I83" s="23"/>
      <c r="J83" s="23"/>
      <c r="K83" s="23" t="n">
        <v>180</v>
      </c>
      <c r="L83" s="24"/>
      <c r="M83" s="25" t="n">
        <f aca="false">SUM(H83:J83,K83/1.12)</f>
        <v>160.714285714286</v>
      </c>
      <c r="N83" s="25" t="n">
        <f aca="false">K83/1.12*0.12</f>
        <v>19.2857142857143</v>
      </c>
      <c r="O83" s="25" t="n">
        <f aca="false">-SUM(I83:J83,K83/1.12)*L83</f>
        <v>-0</v>
      </c>
      <c r="P83" s="25"/>
      <c r="Q83" s="26" t="n">
        <v>160.71</v>
      </c>
      <c r="R83" s="26"/>
      <c r="S83" s="27"/>
      <c r="T83" s="27"/>
      <c r="U83" s="27"/>
      <c r="V83" s="27"/>
      <c r="W83" s="27"/>
      <c r="X83" s="26"/>
      <c r="Y83" s="26"/>
      <c r="Z83" s="26"/>
      <c r="AA83" s="26"/>
      <c r="AB83" s="27"/>
      <c r="AC83" s="27"/>
      <c r="AD83" s="26"/>
      <c r="AE83" s="26"/>
      <c r="AF83" s="25" t="n">
        <f aca="false">-SUM(N83:AE83)</f>
        <v>-179.995714285714</v>
      </c>
      <c r="AG83" s="28" t="n">
        <f aca="false">SUM(H83:K83)+AF83+O83</f>
        <v>0.00428571428571445</v>
      </c>
    </row>
    <row r="84" s="29" customFormat="true" ht="23.25" hidden="false" customHeight="true" outlineLevel="0" collapsed="false">
      <c r="A84" s="18" t="n">
        <v>43789</v>
      </c>
      <c r="B84" s="19"/>
      <c r="C84" s="20" t="s">
        <v>909</v>
      </c>
      <c r="D84" s="20" t="s">
        <v>974</v>
      </c>
      <c r="E84" s="20" t="s">
        <v>47</v>
      </c>
      <c r="F84" s="21" t="n">
        <v>16241</v>
      </c>
      <c r="G84" s="22" t="s">
        <v>1000</v>
      </c>
      <c r="H84" s="23"/>
      <c r="I84" s="23"/>
      <c r="J84" s="23"/>
      <c r="K84" s="23" t="n">
        <v>23</v>
      </c>
      <c r="L84" s="24"/>
      <c r="M84" s="25" t="n">
        <f aca="false">SUM(H84:J84,K84/1.12)</f>
        <v>20.5357142857143</v>
      </c>
      <c r="N84" s="25" t="n">
        <f aca="false">K84/1.12*0.12</f>
        <v>2.46428571428571</v>
      </c>
      <c r="O84" s="25" t="n">
        <f aca="false">-SUM(I84:J84,K84/1.12)*L84</f>
        <v>-0</v>
      </c>
      <c r="P84" s="25"/>
      <c r="Q84" s="26"/>
      <c r="R84" s="26"/>
      <c r="S84" s="27"/>
      <c r="T84" s="27"/>
      <c r="U84" s="27"/>
      <c r="V84" s="27"/>
      <c r="W84" s="27"/>
      <c r="X84" s="26" t="n">
        <v>20.54</v>
      </c>
      <c r="Y84" s="26"/>
      <c r="Z84" s="26"/>
      <c r="AA84" s="26"/>
      <c r="AB84" s="27"/>
      <c r="AC84" s="27"/>
      <c r="AD84" s="26"/>
      <c r="AE84" s="26"/>
      <c r="AF84" s="25" t="n">
        <f aca="false">-SUM(N84:AE84)</f>
        <v>-23.0042857142857</v>
      </c>
      <c r="AG84" s="28" t="n">
        <f aca="false">SUM(H84:K84)+AF84+O84</f>
        <v>-0.00428571428571445</v>
      </c>
    </row>
    <row r="85" s="29" customFormat="true" ht="23.25" hidden="false" customHeight="true" outlineLevel="0" collapsed="false">
      <c r="A85" s="18" t="n">
        <v>43789</v>
      </c>
      <c r="B85" s="19"/>
      <c r="C85" s="20" t="s">
        <v>45</v>
      </c>
      <c r="D85" s="20" t="s">
        <v>848</v>
      </c>
      <c r="E85" s="20" t="s">
        <v>47</v>
      </c>
      <c r="F85" s="21" t="n">
        <v>24022</v>
      </c>
      <c r="G85" s="21" t="s">
        <v>1001</v>
      </c>
      <c r="H85" s="23"/>
      <c r="I85" s="23"/>
      <c r="J85" s="23" t="n">
        <v>1685.2</v>
      </c>
      <c r="K85" s="23"/>
      <c r="L85" s="24"/>
      <c r="M85" s="25" t="n">
        <f aca="false">SUM(H85:J85,K85/1.12)</f>
        <v>1685.2</v>
      </c>
      <c r="N85" s="25" t="n">
        <f aca="false">K85/1.12*0.12</f>
        <v>0</v>
      </c>
      <c r="O85" s="25" t="n">
        <f aca="false">-SUM(I85:J85,K85/1.12)*L85</f>
        <v>-0</v>
      </c>
      <c r="P85" s="25" t="n">
        <v>1685.2</v>
      </c>
      <c r="Q85" s="26"/>
      <c r="R85" s="26"/>
      <c r="S85" s="27"/>
      <c r="T85" s="27"/>
      <c r="U85" s="27"/>
      <c r="V85" s="27"/>
      <c r="W85" s="27"/>
      <c r="X85" s="26"/>
      <c r="Y85" s="26"/>
      <c r="Z85" s="26"/>
      <c r="AA85" s="26"/>
      <c r="AB85" s="27"/>
      <c r="AC85" s="27"/>
      <c r="AD85" s="26"/>
      <c r="AE85" s="26"/>
      <c r="AF85" s="25" t="n">
        <f aca="false">-SUM(N85:AE85)</f>
        <v>-1685.2</v>
      </c>
      <c r="AG85" s="28" t="n">
        <f aca="false">SUM(H85:K85)+AF85+O85</f>
        <v>0</v>
      </c>
    </row>
    <row r="86" s="29" customFormat="true" ht="23.25" hidden="false" customHeight="true" outlineLevel="0" collapsed="false">
      <c r="A86" s="18" t="n">
        <v>43789</v>
      </c>
      <c r="B86" s="19"/>
      <c r="C86" s="20" t="s">
        <v>45</v>
      </c>
      <c r="D86" s="20" t="s">
        <v>848</v>
      </c>
      <c r="E86" s="20" t="s">
        <v>47</v>
      </c>
      <c r="F86" s="21" t="n">
        <v>24022</v>
      </c>
      <c r="G86" s="22" t="s">
        <v>1002</v>
      </c>
      <c r="H86" s="23"/>
      <c r="I86" s="23"/>
      <c r="J86" s="23"/>
      <c r="K86" s="23" t="n">
        <f aca="false">883.39+106.01</f>
        <v>989.4</v>
      </c>
      <c r="L86" s="24"/>
      <c r="M86" s="25" t="n">
        <f aca="false">SUM(H86:J86,K86/1.12)</f>
        <v>883.392857142857</v>
      </c>
      <c r="N86" s="25" t="n">
        <f aca="false">K86/1.12*0.12</f>
        <v>106.007142857143</v>
      </c>
      <c r="O86" s="25" t="n">
        <f aca="false">-SUM(I86:J86,K86/1.12)*L86</f>
        <v>-0</v>
      </c>
      <c r="P86" s="25" t="n">
        <v>883.39</v>
      </c>
      <c r="Q86" s="26"/>
      <c r="R86" s="26"/>
      <c r="S86" s="27"/>
      <c r="T86" s="27"/>
      <c r="U86" s="27"/>
      <c r="V86" s="27"/>
      <c r="W86" s="27"/>
      <c r="X86" s="26"/>
      <c r="Y86" s="26"/>
      <c r="Z86" s="26"/>
      <c r="AA86" s="26"/>
      <c r="AB86" s="27"/>
      <c r="AC86" s="27"/>
      <c r="AD86" s="26"/>
      <c r="AE86" s="26"/>
      <c r="AF86" s="25" t="n">
        <f aca="false">-SUM(N86:AE86)</f>
        <v>-989.397142857143</v>
      </c>
      <c r="AG86" s="28" t="n">
        <f aca="false">SUM(H86:K86)+AF86+O86</f>
        <v>0.00285714285712402</v>
      </c>
    </row>
    <row r="87" s="29" customFormat="true" ht="23.25" hidden="false" customHeight="true" outlineLevel="0" collapsed="false">
      <c r="A87" s="18" t="n">
        <v>43789</v>
      </c>
      <c r="B87" s="19"/>
      <c r="C87" s="20" t="s">
        <v>229</v>
      </c>
      <c r="D87" s="20" t="s">
        <v>230</v>
      </c>
      <c r="E87" s="20" t="s">
        <v>67</v>
      </c>
      <c r="F87" s="21" t="n">
        <v>4503</v>
      </c>
      <c r="G87" s="22" t="s">
        <v>1003</v>
      </c>
      <c r="H87" s="23"/>
      <c r="I87" s="23"/>
      <c r="J87" s="23"/>
      <c r="K87" s="23" t="n">
        <v>1153.5</v>
      </c>
      <c r="L87" s="24"/>
      <c r="M87" s="25" t="n">
        <f aca="false">SUM(H87:J87,K87/1.12)</f>
        <v>1029.91071428571</v>
      </c>
      <c r="N87" s="25" t="n">
        <f aca="false">K87/1.12*0.12</f>
        <v>123.589285714286</v>
      </c>
      <c r="O87" s="25" t="n">
        <f aca="false">-SUM(I87:J87,K87/1.12)*L87</f>
        <v>-0</v>
      </c>
      <c r="P87" s="25"/>
      <c r="Q87" s="26"/>
      <c r="R87" s="26"/>
      <c r="S87" s="27"/>
      <c r="T87" s="27"/>
      <c r="U87" s="27"/>
      <c r="V87" s="27" t="n">
        <v>1029.91</v>
      </c>
      <c r="W87" s="27"/>
      <c r="X87" s="26"/>
      <c r="Y87" s="26"/>
      <c r="Z87" s="26"/>
      <c r="AA87" s="26"/>
      <c r="AB87" s="27"/>
      <c r="AC87" s="27"/>
      <c r="AD87" s="26"/>
      <c r="AE87" s="26"/>
      <c r="AF87" s="25" t="n">
        <f aca="false">-SUM(N87:AE87)</f>
        <v>-1153.49928571429</v>
      </c>
      <c r="AG87" s="28" t="n">
        <f aca="false">SUM(H87:K87)+AF87+O87</f>
        <v>0.000714285714138896</v>
      </c>
    </row>
    <row r="88" s="29" customFormat="true" ht="23.25" hidden="false" customHeight="true" outlineLevel="0" collapsed="false">
      <c r="A88" s="18" t="n">
        <v>43789</v>
      </c>
      <c r="B88" s="19"/>
      <c r="C88" s="20" t="s">
        <v>37</v>
      </c>
      <c r="D88" s="20" t="s">
        <v>38</v>
      </c>
      <c r="E88" s="20" t="s">
        <v>39</v>
      </c>
      <c r="F88" s="21" t="n">
        <v>114929</v>
      </c>
      <c r="G88" s="22" t="s">
        <v>539</v>
      </c>
      <c r="H88" s="23"/>
      <c r="I88" s="23"/>
      <c r="J88" s="23"/>
      <c r="K88" s="23" t="n">
        <v>218.4</v>
      </c>
      <c r="L88" s="24"/>
      <c r="M88" s="25" t="n">
        <f aca="false">SUM(H88:J88,K88/1.12)</f>
        <v>195</v>
      </c>
      <c r="N88" s="25" t="n">
        <f aca="false">K88/1.12*0.12</f>
        <v>23.4</v>
      </c>
      <c r="O88" s="25" t="n">
        <f aca="false">-SUM(I88:J88,K88/1.12)*L88</f>
        <v>-0</v>
      </c>
      <c r="P88" s="25" t="n">
        <v>195</v>
      </c>
      <c r="Q88" s="26"/>
      <c r="R88" s="26"/>
      <c r="S88" s="27"/>
      <c r="T88" s="27"/>
      <c r="U88" s="27"/>
      <c r="V88" s="27"/>
      <c r="W88" s="27"/>
      <c r="X88" s="26"/>
      <c r="Y88" s="26"/>
      <c r="Z88" s="26"/>
      <c r="AA88" s="26"/>
      <c r="AB88" s="27"/>
      <c r="AC88" s="27"/>
      <c r="AD88" s="26"/>
      <c r="AE88" s="26"/>
      <c r="AF88" s="25" t="n">
        <f aca="false">-SUM(N88:AE88)</f>
        <v>-218.4</v>
      </c>
      <c r="AG88" s="28" t="n">
        <f aca="false">SUM(H88:K88)+AF88+O88</f>
        <v>0</v>
      </c>
    </row>
    <row r="89" s="29" customFormat="true" ht="23.25" hidden="false" customHeight="true" outlineLevel="0" collapsed="false">
      <c r="A89" s="18" t="n">
        <v>43789</v>
      </c>
      <c r="B89" s="19"/>
      <c r="C89" s="20" t="s">
        <v>41</v>
      </c>
      <c r="D89" s="20" t="s">
        <v>42</v>
      </c>
      <c r="E89" s="20" t="s">
        <v>43</v>
      </c>
      <c r="F89" s="21" t="n">
        <v>163691</v>
      </c>
      <c r="G89" s="21" t="s">
        <v>44</v>
      </c>
      <c r="H89" s="23"/>
      <c r="I89" s="23"/>
      <c r="J89" s="23"/>
      <c r="K89" s="23" t="n">
        <v>180</v>
      </c>
      <c r="L89" s="24"/>
      <c r="M89" s="25" t="n">
        <f aca="false">SUM(H89:J89,K89/1.12)</f>
        <v>160.714285714286</v>
      </c>
      <c r="N89" s="25" t="n">
        <f aca="false">K89/1.12*0.12</f>
        <v>19.2857142857143</v>
      </c>
      <c r="O89" s="25" t="n">
        <f aca="false">-SUM(I89:J89,K89/1.12)*L89</f>
        <v>-0</v>
      </c>
      <c r="P89" s="25"/>
      <c r="Q89" s="26" t="n">
        <v>160.71</v>
      </c>
      <c r="R89" s="26"/>
      <c r="S89" s="27"/>
      <c r="T89" s="27"/>
      <c r="U89" s="27"/>
      <c r="V89" s="27"/>
      <c r="W89" s="27"/>
      <c r="X89" s="26"/>
      <c r="Y89" s="26"/>
      <c r="Z89" s="26"/>
      <c r="AA89" s="26"/>
      <c r="AB89" s="27"/>
      <c r="AC89" s="27"/>
      <c r="AD89" s="26"/>
      <c r="AE89" s="26"/>
      <c r="AF89" s="25" t="n">
        <f aca="false">-SUM(N89:AE89)</f>
        <v>-179.995714285714</v>
      </c>
      <c r="AG89" s="28" t="n">
        <f aca="false">SUM(H89:K89)+AF89+O89</f>
        <v>0.00428571428571445</v>
      </c>
    </row>
    <row r="90" s="29" customFormat="true" ht="23.25" hidden="false" customHeight="true" outlineLevel="0" collapsed="false">
      <c r="A90" s="18" t="n">
        <v>43789</v>
      </c>
      <c r="B90" s="19"/>
      <c r="C90" s="20" t="s">
        <v>37</v>
      </c>
      <c r="D90" s="20" t="s">
        <v>38</v>
      </c>
      <c r="E90" s="20" t="s">
        <v>39</v>
      </c>
      <c r="F90" s="21" t="n">
        <v>99644</v>
      </c>
      <c r="G90" s="22" t="s">
        <v>901</v>
      </c>
      <c r="H90" s="23"/>
      <c r="I90" s="23"/>
      <c r="J90" s="23"/>
      <c r="K90" s="23" t="n">
        <v>273</v>
      </c>
      <c r="L90" s="24"/>
      <c r="M90" s="25" t="n">
        <f aca="false">SUM(H90:J90,K90/1.12)</f>
        <v>243.75</v>
      </c>
      <c r="N90" s="25" t="n">
        <f aca="false">K90/1.12*0.12</f>
        <v>29.25</v>
      </c>
      <c r="O90" s="25" t="n">
        <f aca="false">-SUM(I90:J90,K90/1.12)*L90</f>
        <v>-0</v>
      </c>
      <c r="P90" s="25" t="n">
        <v>243.75</v>
      </c>
      <c r="Q90" s="26"/>
      <c r="R90" s="26"/>
      <c r="S90" s="27"/>
      <c r="T90" s="27"/>
      <c r="U90" s="27"/>
      <c r="V90" s="27"/>
      <c r="W90" s="27"/>
      <c r="X90" s="26"/>
      <c r="Y90" s="26"/>
      <c r="Z90" s="26"/>
      <c r="AA90" s="26"/>
      <c r="AB90" s="27"/>
      <c r="AC90" s="27"/>
      <c r="AD90" s="26"/>
      <c r="AE90" s="26"/>
      <c r="AF90" s="25" t="n">
        <f aca="false">-SUM(N90:AE90)</f>
        <v>-273</v>
      </c>
      <c r="AG90" s="28" t="n">
        <f aca="false">SUM(H90:K90)+AF90+O90</f>
        <v>0</v>
      </c>
    </row>
    <row r="91" s="29" customFormat="true" ht="23.25" hidden="false" customHeight="true" outlineLevel="0" collapsed="false">
      <c r="A91" s="18" t="n">
        <v>43790</v>
      </c>
      <c r="B91" s="19"/>
      <c r="C91" s="20" t="s">
        <v>37</v>
      </c>
      <c r="D91" s="20" t="s">
        <v>38</v>
      </c>
      <c r="E91" s="20" t="s">
        <v>39</v>
      </c>
      <c r="F91" s="21" t="n">
        <v>115133</v>
      </c>
      <c r="G91" s="22" t="s">
        <v>966</v>
      </c>
      <c r="H91" s="23"/>
      <c r="I91" s="23"/>
      <c r="J91" s="23"/>
      <c r="K91" s="23" t="n">
        <v>240</v>
      </c>
      <c r="L91" s="24"/>
      <c r="M91" s="25" t="n">
        <f aca="false">SUM(H91:J91,K91/1.12)</f>
        <v>214.285714285714</v>
      </c>
      <c r="N91" s="25" t="n">
        <f aca="false">K91/1.12*0.12</f>
        <v>25.7142857142857</v>
      </c>
      <c r="O91" s="25" t="n">
        <f aca="false">-SUM(I91:J91,K91/1.12)*L91</f>
        <v>-0</v>
      </c>
      <c r="P91" s="25" t="n">
        <v>214.29</v>
      </c>
      <c r="Q91" s="26"/>
      <c r="R91" s="26"/>
      <c r="S91" s="27"/>
      <c r="T91" s="27"/>
      <c r="U91" s="27"/>
      <c r="V91" s="27"/>
      <c r="W91" s="27"/>
      <c r="X91" s="26"/>
      <c r="Y91" s="26"/>
      <c r="Z91" s="26"/>
      <c r="AA91" s="26"/>
      <c r="AB91" s="27"/>
      <c r="AC91" s="27"/>
      <c r="AD91" s="26"/>
      <c r="AE91" s="26"/>
      <c r="AF91" s="25" t="n">
        <f aca="false">-SUM(N91:AE91)</f>
        <v>-240.004285714286</v>
      </c>
      <c r="AG91" s="28" t="n">
        <f aca="false">SUM(H91:K91)+AF91+O91</f>
        <v>-0.00428571428571445</v>
      </c>
    </row>
    <row r="92" s="29" customFormat="true" ht="23.25" hidden="false" customHeight="true" outlineLevel="0" collapsed="false">
      <c r="A92" s="18" t="n">
        <v>43790</v>
      </c>
      <c r="B92" s="19"/>
      <c r="C92" s="20" t="s">
        <v>45</v>
      </c>
      <c r="D92" s="20" t="s">
        <v>848</v>
      </c>
      <c r="E92" s="20" t="s">
        <v>47</v>
      </c>
      <c r="F92" s="21" t="n">
        <v>235257</v>
      </c>
      <c r="G92" s="21" t="s">
        <v>681</v>
      </c>
      <c r="H92" s="23"/>
      <c r="I92" s="23"/>
      <c r="J92" s="23" t="n">
        <v>243.5</v>
      </c>
      <c r="K92" s="23"/>
      <c r="L92" s="24"/>
      <c r="M92" s="25" t="n">
        <f aca="false">SUM(H92:J92,K92/1.12)</f>
        <v>243.5</v>
      </c>
      <c r="N92" s="25" t="n">
        <f aca="false">K92/1.12*0.12</f>
        <v>0</v>
      </c>
      <c r="O92" s="25" t="n">
        <f aca="false">-SUM(I92:J92,K92/1.12)*L92</f>
        <v>-0</v>
      </c>
      <c r="P92" s="25" t="n">
        <v>243.5</v>
      </c>
      <c r="Q92" s="26"/>
      <c r="R92" s="26"/>
      <c r="S92" s="27"/>
      <c r="T92" s="27"/>
      <c r="U92" s="27"/>
      <c r="V92" s="27"/>
      <c r="W92" s="27"/>
      <c r="X92" s="26"/>
      <c r="Y92" s="26"/>
      <c r="Z92" s="26"/>
      <c r="AA92" s="26"/>
      <c r="AB92" s="27"/>
      <c r="AC92" s="27"/>
      <c r="AD92" s="26"/>
      <c r="AE92" s="26"/>
      <c r="AF92" s="25" t="n">
        <f aca="false">-SUM(N92:AE92)</f>
        <v>-243.5</v>
      </c>
      <c r="AG92" s="28" t="n">
        <f aca="false">SUM(H92:K92)+AF92+O92</f>
        <v>0</v>
      </c>
    </row>
    <row r="93" s="29" customFormat="true" ht="23.25" hidden="false" customHeight="true" outlineLevel="0" collapsed="false">
      <c r="A93" s="18" t="n">
        <v>43790</v>
      </c>
      <c r="B93" s="19"/>
      <c r="C93" s="20" t="s">
        <v>45</v>
      </c>
      <c r="D93" s="20" t="s">
        <v>848</v>
      </c>
      <c r="E93" s="20" t="s">
        <v>47</v>
      </c>
      <c r="F93" s="21" t="n">
        <v>235257</v>
      </c>
      <c r="G93" s="21" t="s">
        <v>1004</v>
      </c>
      <c r="H93" s="23"/>
      <c r="I93" s="23"/>
      <c r="J93" s="23"/>
      <c r="K93" s="23" t="n">
        <f aca="false">992.14+119.06</f>
        <v>1111.2</v>
      </c>
      <c r="L93" s="24"/>
      <c r="M93" s="25" t="n">
        <f aca="false">SUM(H93:J93,K93/1.12)</f>
        <v>992.142857142857</v>
      </c>
      <c r="N93" s="25" t="n">
        <f aca="false">K93/1.12*0.12</f>
        <v>119.057142857143</v>
      </c>
      <c r="O93" s="25" t="n">
        <f aca="false">-SUM(I93:J93,K93/1.12)*L93</f>
        <v>-0</v>
      </c>
      <c r="P93" s="25" t="n">
        <v>992.14</v>
      </c>
      <c r="Q93" s="26"/>
      <c r="R93" s="26"/>
      <c r="S93" s="27"/>
      <c r="T93" s="27"/>
      <c r="U93" s="27"/>
      <c r="V93" s="27"/>
      <c r="W93" s="27"/>
      <c r="X93" s="26"/>
      <c r="Y93" s="26"/>
      <c r="Z93" s="26"/>
      <c r="AA93" s="26"/>
      <c r="AB93" s="27"/>
      <c r="AC93" s="27"/>
      <c r="AD93" s="26"/>
      <c r="AE93" s="26"/>
      <c r="AF93" s="25" t="n">
        <f aca="false">-SUM(N93:AE93)</f>
        <v>-1111.19714285714</v>
      </c>
      <c r="AG93" s="28" t="n">
        <f aca="false">SUM(H93:K93)+AF93+O93</f>
        <v>0.0028571428572377</v>
      </c>
    </row>
    <row r="94" s="29" customFormat="true" ht="23.25" hidden="false" customHeight="true" outlineLevel="0" collapsed="false">
      <c r="A94" s="18" t="n">
        <v>43790</v>
      </c>
      <c r="B94" s="19"/>
      <c r="C94" s="20" t="s">
        <v>41</v>
      </c>
      <c r="D94" s="20" t="s">
        <v>42</v>
      </c>
      <c r="E94" s="20" t="s">
        <v>43</v>
      </c>
      <c r="F94" s="21" t="n">
        <v>170540</v>
      </c>
      <c r="G94" s="21" t="s">
        <v>44</v>
      </c>
      <c r="H94" s="23"/>
      <c r="I94" s="23"/>
      <c r="J94" s="23"/>
      <c r="K94" s="23" t="n">
        <v>180</v>
      </c>
      <c r="L94" s="24"/>
      <c r="M94" s="25" t="n">
        <f aca="false">SUM(H94:J94,K94/1.12)</f>
        <v>160.714285714286</v>
      </c>
      <c r="N94" s="25" t="n">
        <f aca="false">K94/1.12*0.12</f>
        <v>19.2857142857143</v>
      </c>
      <c r="O94" s="25" t="n">
        <f aca="false">-SUM(I94:J94,K94/1.12)*L94</f>
        <v>-0</v>
      </c>
      <c r="P94" s="25"/>
      <c r="Q94" s="26" t="n">
        <v>160.71</v>
      </c>
      <c r="R94" s="26"/>
      <c r="S94" s="27"/>
      <c r="T94" s="27"/>
      <c r="U94" s="27"/>
      <c r="V94" s="27"/>
      <c r="W94" s="27"/>
      <c r="X94" s="26"/>
      <c r="Y94" s="26"/>
      <c r="Z94" s="26"/>
      <c r="AA94" s="26"/>
      <c r="AB94" s="27"/>
      <c r="AC94" s="27"/>
      <c r="AD94" s="26"/>
      <c r="AE94" s="26"/>
      <c r="AF94" s="25" t="n">
        <f aca="false">-SUM(N94:AE94)</f>
        <v>-179.995714285714</v>
      </c>
      <c r="AG94" s="28" t="n">
        <f aca="false">SUM(H94:K94)+AF94+O94</f>
        <v>0.00428571428571445</v>
      </c>
    </row>
    <row r="95" s="29" customFormat="true" ht="23.25" hidden="false" customHeight="true" outlineLevel="0" collapsed="false">
      <c r="A95" s="18" t="n">
        <v>43790</v>
      </c>
      <c r="B95" s="19"/>
      <c r="C95" s="20" t="s">
        <v>45</v>
      </c>
      <c r="D95" s="20" t="s">
        <v>848</v>
      </c>
      <c r="E95" s="20" t="s">
        <v>47</v>
      </c>
      <c r="F95" s="21" t="n">
        <v>173068</v>
      </c>
      <c r="G95" s="22" t="s">
        <v>1005</v>
      </c>
      <c r="H95" s="23"/>
      <c r="I95" s="23"/>
      <c r="J95" s="23"/>
      <c r="K95" s="23" t="n">
        <f aca="false">95.54+11.46</f>
        <v>107</v>
      </c>
      <c r="L95" s="24"/>
      <c r="M95" s="25" t="n">
        <f aca="false">SUM(H95:J95,K95/1.12)</f>
        <v>95.5357142857143</v>
      </c>
      <c r="N95" s="25" t="n">
        <f aca="false">K95/1.12*0.12</f>
        <v>11.4642857142857</v>
      </c>
      <c r="O95" s="25" t="n">
        <f aca="false">-SUM(I95:J95,K95/1.12)*L95</f>
        <v>-0</v>
      </c>
      <c r="P95" s="25" t="n">
        <v>95.54</v>
      </c>
      <c r="Q95" s="26"/>
      <c r="R95" s="26"/>
      <c r="S95" s="27"/>
      <c r="T95" s="27"/>
      <c r="U95" s="27"/>
      <c r="V95" s="27"/>
      <c r="W95" s="27"/>
      <c r="X95" s="26"/>
      <c r="Y95" s="26"/>
      <c r="Z95" s="26"/>
      <c r="AA95" s="26"/>
      <c r="AB95" s="27"/>
      <c r="AC95" s="27"/>
      <c r="AD95" s="26"/>
      <c r="AE95" s="26"/>
      <c r="AF95" s="25" t="n">
        <f aca="false">-SUM(N95:AE95)</f>
        <v>-107.004285714286</v>
      </c>
      <c r="AG95" s="28" t="n">
        <f aca="false">SUM(H95:K95)+AF95+O95</f>
        <v>-0.00428571428571445</v>
      </c>
    </row>
    <row r="96" s="29" customFormat="true" ht="23.25" hidden="false" customHeight="true" outlineLevel="0" collapsed="false">
      <c r="A96" s="18" t="n">
        <v>43790</v>
      </c>
      <c r="B96" s="19"/>
      <c r="C96" s="20" t="s">
        <v>45</v>
      </c>
      <c r="D96" s="20" t="s">
        <v>848</v>
      </c>
      <c r="E96" s="20" t="s">
        <v>47</v>
      </c>
      <c r="F96" s="21" t="n">
        <v>173068</v>
      </c>
      <c r="G96" s="22" t="s">
        <v>1006</v>
      </c>
      <c r="H96" s="23"/>
      <c r="I96" s="23"/>
      <c r="J96" s="23" t="n">
        <v>810.65</v>
      </c>
      <c r="K96" s="23"/>
      <c r="L96" s="24"/>
      <c r="M96" s="25" t="n">
        <f aca="false">SUM(H96:J96,K96/1.12)</f>
        <v>810.65</v>
      </c>
      <c r="N96" s="25" t="n">
        <f aca="false">K96/1.12*0.12</f>
        <v>0</v>
      </c>
      <c r="O96" s="25" t="n">
        <f aca="false">-SUM(I96:J96,K96/1.12)*L96</f>
        <v>-0</v>
      </c>
      <c r="P96" s="25" t="n">
        <v>810.65</v>
      </c>
      <c r="Q96" s="26"/>
      <c r="R96" s="26"/>
      <c r="S96" s="27"/>
      <c r="T96" s="27"/>
      <c r="U96" s="27"/>
      <c r="V96" s="27"/>
      <c r="W96" s="27"/>
      <c r="X96" s="26"/>
      <c r="Y96" s="26"/>
      <c r="Z96" s="26"/>
      <c r="AA96" s="26"/>
      <c r="AB96" s="27"/>
      <c r="AC96" s="27"/>
      <c r="AD96" s="26"/>
      <c r="AE96" s="26"/>
      <c r="AF96" s="25" t="n">
        <f aca="false">-SUM(N96:AE96)</f>
        <v>-810.65</v>
      </c>
      <c r="AG96" s="28" t="n">
        <f aca="false">SUM(H96:K96)+AF96+O96</f>
        <v>0</v>
      </c>
    </row>
    <row r="97" s="29" customFormat="true" ht="23.25" hidden="false" customHeight="true" outlineLevel="0" collapsed="false">
      <c r="A97" s="18" t="n">
        <v>43790</v>
      </c>
      <c r="B97" s="19"/>
      <c r="C97" s="20" t="s">
        <v>956</v>
      </c>
      <c r="D97" s="20" t="s">
        <v>528</v>
      </c>
      <c r="E97" s="20" t="s">
        <v>47</v>
      </c>
      <c r="F97" s="21" t="n">
        <v>1867498</v>
      </c>
      <c r="G97" s="22" t="s">
        <v>1007</v>
      </c>
      <c r="H97" s="23"/>
      <c r="I97" s="23"/>
      <c r="J97" s="23"/>
      <c r="K97" s="23" t="n">
        <v>528.75</v>
      </c>
      <c r="L97" s="24"/>
      <c r="M97" s="25" t="n">
        <f aca="false">SUM(H97:J97,K97/1.12)</f>
        <v>472.098214285714</v>
      </c>
      <c r="N97" s="25" t="n">
        <f aca="false">K97/1.12*0.12</f>
        <v>56.6517857142857</v>
      </c>
      <c r="O97" s="25" t="n">
        <f aca="false">-SUM(I97:J97,K97/1.12)*L97</f>
        <v>-0</v>
      </c>
      <c r="P97" s="25"/>
      <c r="Q97" s="26"/>
      <c r="R97" s="26"/>
      <c r="S97" s="27"/>
      <c r="T97" s="27"/>
      <c r="U97" s="27"/>
      <c r="V97" s="27"/>
      <c r="W97" s="27"/>
      <c r="X97" s="26"/>
      <c r="Y97" s="26" t="n">
        <v>472.1</v>
      </c>
      <c r="Z97" s="26"/>
      <c r="AA97" s="26"/>
      <c r="AB97" s="27"/>
      <c r="AC97" s="27"/>
      <c r="AD97" s="26"/>
      <c r="AE97" s="26"/>
      <c r="AF97" s="25" t="n">
        <f aca="false">-SUM(N97:AE97)</f>
        <v>-528.751785714286</v>
      </c>
      <c r="AG97" s="28" t="n">
        <f aca="false">SUM(H97:K97)+AF97+O97</f>
        <v>-0.0017857142856883</v>
      </c>
    </row>
    <row r="98" s="29" customFormat="true" ht="23.25" hidden="false" customHeight="true" outlineLevel="0" collapsed="false">
      <c r="A98" s="18" t="n">
        <v>43791</v>
      </c>
      <c r="B98" s="19"/>
      <c r="C98" s="20" t="s">
        <v>934</v>
      </c>
      <c r="D98" s="20" t="s">
        <v>935</v>
      </c>
      <c r="E98" s="20" t="s">
        <v>936</v>
      </c>
      <c r="F98" s="21" t="n">
        <v>2502</v>
      </c>
      <c r="G98" s="22" t="s">
        <v>903</v>
      </c>
      <c r="H98" s="23"/>
      <c r="I98" s="23"/>
      <c r="J98" s="23" t="n">
        <v>300</v>
      </c>
      <c r="K98" s="23"/>
      <c r="L98" s="24"/>
      <c r="M98" s="25" t="n">
        <f aca="false">SUM(H98:J98,K98/1.12)</f>
        <v>300</v>
      </c>
      <c r="N98" s="25" t="n">
        <f aca="false">K98/1.12*0.12</f>
        <v>0</v>
      </c>
      <c r="O98" s="25" t="n">
        <f aca="false">-SUM(I98:J98,K98/1.12)*L98</f>
        <v>-0</v>
      </c>
      <c r="P98" s="25" t="n">
        <v>300</v>
      </c>
      <c r="Q98" s="26"/>
      <c r="R98" s="26"/>
      <c r="S98" s="27"/>
      <c r="T98" s="27"/>
      <c r="U98" s="27"/>
      <c r="V98" s="27"/>
      <c r="W98" s="27"/>
      <c r="X98" s="26"/>
      <c r="Y98" s="26"/>
      <c r="Z98" s="26"/>
      <c r="AA98" s="26"/>
      <c r="AB98" s="27"/>
      <c r="AC98" s="27"/>
      <c r="AD98" s="26"/>
      <c r="AE98" s="26"/>
      <c r="AF98" s="25" t="n">
        <f aca="false">-SUM(N98:AE98)</f>
        <v>-300</v>
      </c>
      <c r="AG98" s="28" t="n">
        <f aca="false">SUM(H98:K98)+AF98+O98</f>
        <v>0</v>
      </c>
    </row>
    <row r="99" s="29" customFormat="true" ht="23.25" hidden="false" customHeight="true" outlineLevel="0" collapsed="false">
      <c r="A99" s="18" t="n">
        <v>43791</v>
      </c>
      <c r="B99" s="19"/>
      <c r="C99" s="20" t="s">
        <v>54</v>
      </c>
      <c r="D99" s="20" t="s">
        <v>55</v>
      </c>
      <c r="E99" s="20" t="s">
        <v>56</v>
      </c>
      <c r="F99" s="21" t="n">
        <v>3339</v>
      </c>
      <c r="G99" s="21" t="s">
        <v>667</v>
      </c>
      <c r="H99" s="23"/>
      <c r="I99" s="23"/>
      <c r="J99" s="23" t="n">
        <v>1020</v>
      </c>
      <c r="K99" s="23"/>
      <c r="L99" s="24"/>
      <c r="M99" s="25" t="n">
        <f aca="false">SUM(H99:J99,K99/1.12)</f>
        <v>1020</v>
      </c>
      <c r="N99" s="25" t="n">
        <f aca="false">K99/1.12*0.12</f>
        <v>0</v>
      </c>
      <c r="O99" s="25" t="n">
        <f aca="false">-SUM(I99:J99,K99/1.12)*L99</f>
        <v>-0</v>
      </c>
      <c r="P99" s="25" t="n">
        <v>1020</v>
      </c>
      <c r="Q99" s="26"/>
      <c r="R99" s="26"/>
      <c r="S99" s="27"/>
      <c r="T99" s="27"/>
      <c r="U99" s="27"/>
      <c r="V99" s="27"/>
      <c r="W99" s="27"/>
      <c r="X99" s="26"/>
      <c r="Y99" s="26"/>
      <c r="Z99" s="26"/>
      <c r="AA99" s="26"/>
      <c r="AB99" s="27"/>
      <c r="AC99" s="27"/>
      <c r="AD99" s="26"/>
      <c r="AE99" s="26"/>
      <c r="AF99" s="25" t="n">
        <f aca="false">-SUM(N99:AE99)</f>
        <v>-1020</v>
      </c>
      <c r="AG99" s="28" t="n">
        <f aca="false">SUM(H99:K99)+AF99+O99</f>
        <v>0</v>
      </c>
    </row>
    <row r="100" s="29" customFormat="true" ht="23.25" hidden="false" customHeight="true" outlineLevel="0" collapsed="false">
      <c r="A100" s="18" t="n">
        <v>43791</v>
      </c>
      <c r="B100" s="19"/>
      <c r="C100" s="20" t="s">
        <v>41</v>
      </c>
      <c r="D100" s="20" t="s">
        <v>42</v>
      </c>
      <c r="E100" s="20" t="s">
        <v>43</v>
      </c>
      <c r="F100" s="21" t="n">
        <v>170585</v>
      </c>
      <c r="G100" s="21" t="s">
        <v>44</v>
      </c>
      <c r="H100" s="23"/>
      <c r="I100" s="23"/>
      <c r="J100" s="23"/>
      <c r="K100" s="23" t="n">
        <v>180</v>
      </c>
      <c r="L100" s="24"/>
      <c r="M100" s="25" t="n">
        <f aca="false">SUM(H100:J100,K100/1.12)</f>
        <v>160.714285714286</v>
      </c>
      <c r="N100" s="25" t="n">
        <f aca="false">K100/1.12*0.12</f>
        <v>19.2857142857143</v>
      </c>
      <c r="O100" s="25" t="n">
        <f aca="false">-SUM(I100:J100,K100/1.12)*L100</f>
        <v>-0</v>
      </c>
      <c r="P100" s="25"/>
      <c r="Q100" s="26" t="n">
        <v>160.71</v>
      </c>
      <c r="R100" s="26"/>
      <c r="S100" s="27"/>
      <c r="T100" s="27"/>
      <c r="U100" s="27"/>
      <c r="V100" s="27"/>
      <c r="W100" s="27"/>
      <c r="X100" s="26"/>
      <c r="Y100" s="26"/>
      <c r="Z100" s="26"/>
      <c r="AA100" s="26"/>
      <c r="AB100" s="27"/>
      <c r="AC100" s="27"/>
      <c r="AD100" s="26"/>
      <c r="AE100" s="26"/>
      <c r="AF100" s="25" t="n">
        <f aca="false">-SUM(N100:AE100)</f>
        <v>-179.995714285714</v>
      </c>
      <c r="AG100" s="28" t="n">
        <f aca="false">SUM(H100:K100)+AF100+O100</f>
        <v>0.00428571428571445</v>
      </c>
    </row>
    <row r="101" s="29" customFormat="true" ht="23.25" hidden="false" customHeight="true" outlineLevel="0" collapsed="false">
      <c r="A101" s="18" t="n">
        <v>43791</v>
      </c>
      <c r="B101" s="19"/>
      <c r="C101" s="20" t="s">
        <v>425</v>
      </c>
      <c r="D101" s="20"/>
      <c r="E101" s="20"/>
      <c r="F101" s="21"/>
      <c r="G101" s="22" t="s">
        <v>1008</v>
      </c>
      <c r="H101" s="23" t="n">
        <v>40</v>
      </c>
      <c r="I101" s="23"/>
      <c r="J101" s="23"/>
      <c r="K101" s="23"/>
      <c r="L101" s="24"/>
      <c r="M101" s="25" t="n">
        <f aca="false">SUM(H101:J101,K101/1.12)</f>
        <v>40</v>
      </c>
      <c r="N101" s="25" t="n">
        <f aca="false">K101/1.12*0.12</f>
        <v>0</v>
      </c>
      <c r="O101" s="25" t="n">
        <f aca="false">-SUM(I101:J101,K101/1.12)*L101</f>
        <v>-0</v>
      </c>
      <c r="P101" s="25"/>
      <c r="Q101" s="26"/>
      <c r="R101" s="26"/>
      <c r="S101" s="27"/>
      <c r="T101" s="27"/>
      <c r="U101" s="27"/>
      <c r="V101" s="27"/>
      <c r="W101" s="27"/>
      <c r="X101" s="26"/>
      <c r="Y101" s="26"/>
      <c r="Z101" s="26"/>
      <c r="AA101" s="26" t="n">
        <v>40</v>
      </c>
      <c r="AB101" s="27"/>
      <c r="AC101" s="27"/>
      <c r="AD101" s="26"/>
      <c r="AE101" s="26"/>
      <c r="AF101" s="25" t="n">
        <f aca="false">-SUM(N101:AE101)</f>
        <v>-40</v>
      </c>
      <c r="AG101" s="28" t="n">
        <f aca="false">SUM(H101:K101)+AF101+O101</f>
        <v>0</v>
      </c>
    </row>
    <row r="102" s="29" customFormat="true" ht="23.25" hidden="false" customHeight="true" outlineLevel="0" collapsed="false">
      <c r="A102" s="18" t="n">
        <v>43791</v>
      </c>
      <c r="B102" s="19"/>
      <c r="C102" s="20" t="s">
        <v>58</v>
      </c>
      <c r="D102" s="20"/>
      <c r="E102" s="20"/>
      <c r="F102" s="21"/>
      <c r="G102" s="22" t="s">
        <v>522</v>
      </c>
      <c r="H102" s="23" t="n">
        <v>100</v>
      </c>
      <c r="I102" s="23"/>
      <c r="J102" s="23"/>
      <c r="K102" s="23"/>
      <c r="L102" s="24"/>
      <c r="M102" s="25" t="n">
        <f aca="false">SUM(H102:J102,K102/1.12)</f>
        <v>100</v>
      </c>
      <c r="N102" s="25" t="n">
        <f aca="false">K102/1.12*0.12</f>
        <v>0</v>
      </c>
      <c r="O102" s="25" t="n">
        <f aca="false">-SUM(I102:J102,K102/1.12)*L102</f>
        <v>-0</v>
      </c>
      <c r="P102" s="25"/>
      <c r="Q102" s="26"/>
      <c r="R102" s="26"/>
      <c r="S102" s="27"/>
      <c r="T102" s="27"/>
      <c r="U102" s="27"/>
      <c r="V102" s="27"/>
      <c r="W102" s="27"/>
      <c r="X102" s="26"/>
      <c r="Y102" s="26"/>
      <c r="Z102" s="26"/>
      <c r="AA102" s="26" t="n">
        <v>100</v>
      </c>
      <c r="AB102" s="27"/>
      <c r="AC102" s="27"/>
      <c r="AD102" s="26"/>
      <c r="AE102" s="26"/>
      <c r="AF102" s="25" t="n">
        <f aca="false">-SUM(N102:AE102)</f>
        <v>-100</v>
      </c>
      <c r="AG102" s="28" t="n">
        <f aca="false">SUM(H102:K102)+AF102+O102</f>
        <v>0</v>
      </c>
    </row>
    <row r="103" s="29" customFormat="true" ht="23.25" hidden="false" customHeight="true" outlineLevel="0" collapsed="false">
      <c r="A103" s="18" t="n">
        <v>43791</v>
      </c>
      <c r="B103" s="19"/>
      <c r="C103" s="20" t="s">
        <v>221</v>
      </c>
      <c r="D103" s="20"/>
      <c r="E103" s="20"/>
      <c r="F103" s="21"/>
      <c r="G103" s="21" t="s">
        <v>962</v>
      </c>
      <c r="H103" s="23"/>
      <c r="I103" s="23"/>
      <c r="J103" s="23" t="n">
        <v>300</v>
      </c>
      <c r="K103" s="23"/>
      <c r="L103" s="24"/>
      <c r="M103" s="25" t="n">
        <f aca="false">SUM(H103:J103,K103/1.12)</f>
        <v>300</v>
      </c>
      <c r="N103" s="25" t="n">
        <f aca="false">K103/1.12*0.12</f>
        <v>0</v>
      </c>
      <c r="O103" s="25" t="n">
        <f aca="false">-SUM(I103:J103,K103/1.12)*L103</f>
        <v>-0</v>
      </c>
      <c r="P103" s="25" t="n">
        <v>300</v>
      </c>
      <c r="Q103" s="26"/>
      <c r="R103" s="26"/>
      <c r="S103" s="27"/>
      <c r="T103" s="27"/>
      <c r="U103" s="27"/>
      <c r="V103" s="27"/>
      <c r="W103" s="27"/>
      <c r="X103" s="26"/>
      <c r="Y103" s="26"/>
      <c r="Z103" s="26"/>
      <c r="AA103" s="26"/>
      <c r="AB103" s="27"/>
      <c r="AC103" s="27"/>
      <c r="AD103" s="26"/>
      <c r="AE103" s="26"/>
      <c r="AF103" s="25" t="n">
        <f aca="false">-SUM(N103:AE103)</f>
        <v>-300</v>
      </c>
      <c r="AG103" s="28" t="n">
        <f aca="false">SUM(H103:K103)+AF103+O103</f>
        <v>0</v>
      </c>
    </row>
    <row r="104" s="29" customFormat="true" ht="23.25" hidden="false" customHeight="true" outlineLevel="0" collapsed="false">
      <c r="A104" s="18" t="n">
        <v>43791</v>
      </c>
      <c r="B104" s="19"/>
      <c r="C104" s="20" t="s">
        <v>1009</v>
      </c>
      <c r="D104" s="20" t="s">
        <v>310</v>
      </c>
      <c r="E104" s="20" t="s">
        <v>56</v>
      </c>
      <c r="F104" s="21" t="n">
        <v>15145</v>
      </c>
      <c r="G104" s="21" t="s">
        <v>903</v>
      </c>
      <c r="H104" s="23"/>
      <c r="I104" s="23"/>
      <c r="J104" s="23" t="n">
        <v>450</v>
      </c>
      <c r="K104" s="23"/>
      <c r="L104" s="24"/>
      <c r="M104" s="25" t="n">
        <f aca="false">SUM(H104:J104,K104/1.12)</f>
        <v>450</v>
      </c>
      <c r="N104" s="25" t="n">
        <f aca="false">K104/1.12*0.12</f>
        <v>0</v>
      </c>
      <c r="O104" s="25" t="n">
        <f aca="false">-SUM(I104:J104,K104/1.12)*L104</f>
        <v>-0</v>
      </c>
      <c r="P104" s="25" t="n">
        <v>450</v>
      </c>
      <c r="Q104" s="26"/>
      <c r="R104" s="26"/>
      <c r="S104" s="27"/>
      <c r="T104" s="27"/>
      <c r="U104" s="27"/>
      <c r="V104" s="27"/>
      <c r="W104" s="27"/>
      <c r="X104" s="26"/>
      <c r="Y104" s="26"/>
      <c r="Z104" s="26"/>
      <c r="AA104" s="26"/>
      <c r="AB104" s="27"/>
      <c r="AC104" s="27"/>
      <c r="AD104" s="26"/>
      <c r="AE104" s="26"/>
      <c r="AF104" s="25" t="n">
        <f aca="false">-SUM(N104:AE104)</f>
        <v>-450</v>
      </c>
      <c r="AG104" s="28" t="n">
        <f aca="false">SUM(H104:K104)+AF104+O104</f>
        <v>0</v>
      </c>
    </row>
    <row r="105" s="29" customFormat="true" ht="23.25" hidden="false" customHeight="true" outlineLevel="0" collapsed="false">
      <c r="A105" s="18" t="n">
        <v>43791</v>
      </c>
      <c r="B105" s="19"/>
      <c r="C105" s="20" t="s">
        <v>37</v>
      </c>
      <c r="D105" s="20" t="s">
        <v>38</v>
      </c>
      <c r="E105" s="20" t="s">
        <v>39</v>
      </c>
      <c r="F105" s="21" t="n">
        <v>100221</v>
      </c>
      <c r="G105" s="44" t="s">
        <v>1010</v>
      </c>
      <c r="H105" s="23"/>
      <c r="I105" s="23"/>
      <c r="J105" s="23"/>
      <c r="K105" s="23" t="n">
        <v>490.06</v>
      </c>
      <c r="L105" s="24"/>
      <c r="M105" s="25" t="n">
        <f aca="false">SUM(H105:J105,K105/1.12)</f>
        <v>437.553571428571</v>
      </c>
      <c r="N105" s="25" t="n">
        <f aca="false">K105/1.12*0.12</f>
        <v>52.5064285714286</v>
      </c>
      <c r="O105" s="25" t="n">
        <f aca="false">-SUM(I105:J105,K105/1.12)*L105</f>
        <v>-0</v>
      </c>
      <c r="P105" s="25" t="n">
        <v>437.55</v>
      </c>
      <c r="Q105" s="26"/>
      <c r="R105" s="26"/>
      <c r="S105" s="27"/>
      <c r="T105" s="27"/>
      <c r="U105" s="27"/>
      <c r="V105" s="27"/>
      <c r="W105" s="27"/>
      <c r="X105" s="26"/>
      <c r="Y105" s="26"/>
      <c r="Z105" s="26"/>
      <c r="AA105" s="26"/>
      <c r="AB105" s="27"/>
      <c r="AC105" s="27"/>
      <c r="AD105" s="26"/>
      <c r="AE105" s="26"/>
      <c r="AF105" s="25" t="n">
        <f aca="false">-SUM(N105:AE105)</f>
        <v>-490.056428571429</v>
      </c>
      <c r="AG105" s="28" t="n">
        <f aca="false">SUM(H105:K105)+AF105+O105</f>
        <v>0.00357142857143344</v>
      </c>
    </row>
    <row r="106" s="29" customFormat="true" ht="23.25" hidden="false" customHeight="true" outlineLevel="0" collapsed="false">
      <c r="A106" s="18" t="n">
        <v>43791</v>
      </c>
      <c r="B106" s="19"/>
      <c r="C106" s="20" t="s">
        <v>37</v>
      </c>
      <c r="D106" s="20" t="s">
        <v>38</v>
      </c>
      <c r="E106" s="20" t="s">
        <v>39</v>
      </c>
      <c r="F106" s="21" t="n">
        <v>83282</v>
      </c>
      <c r="G106" s="44" t="s">
        <v>1011</v>
      </c>
      <c r="H106" s="23"/>
      <c r="I106" s="23"/>
      <c r="J106" s="23"/>
      <c r="K106" s="23" t="n">
        <v>154</v>
      </c>
      <c r="L106" s="24"/>
      <c r="M106" s="25" t="n">
        <f aca="false">SUM(H106:J106,K106/1.12)</f>
        <v>137.5</v>
      </c>
      <c r="N106" s="25" t="n">
        <f aca="false">K106/1.12*0.12</f>
        <v>16.5</v>
      </c>
      <c r="O106" s="25" t="n">
        <f aca="false">-SUM(I106:J106,K106/1.12)*L106</f>
        <v>-0</v>
      </c>
      <c r="P106" s="25" t="n">
        <v>137.5</v>
      </c>
      <c r="Q106" s="26"/>
      <c r="R106" s="26"/>
      <c r="S106" s="27"/>
      <c r="T106" s="27"/>
      <c r="U106" s="27"/>
      <c r="V106" s="27"/>
      <c r="W106" s="27"/>
      <c r="X106" s="26"/>
      <c r="Y106" s="26"/>
      <c r="Z106" s="26"/>
      <c r="AA106" s="26"/>
      <c r="AB106" s="27"/>
      <c r="AC106" s="27"/>
      <c r="AD106" s="26"/>
      <c r="AE106" s="26"/>
      <c r="AF106" s="25" t="n">
        <f aca="false">-SUM(N106:AE106)</f>
        <v>-154</v>
      </c>
      <c r="AG106" s="28" t="n">
        <f aca="false">SUM(H106:K106)+AF106+O106</f>
        <v>0</v>
      </c>
    </row>
    <row r="107" s="29" customFormat="true" ht="23.25" hidden="false" customHeight="true" outlineLevel="0" collapsed="false">
      <c r="A107" s="18" t="n">
        <v>43791</v>
      </c>
      <c r="B107" s="19"/>
      <c r="C107" s="20" t="s">
        <v>37</v>
      </c>
      <c r="D107" s="20" t="s">
        <v>38</v>
      </c>
      <c r="E107" s="20" t="s">
        <v>39</v>
      </c>
      <c r="F107" s="21" t="n">
        <v>100098</v>
      </c>
      <c r="G107" s="21" t="s">
        <v>794</v>
      </c>
      <c r="H107" s="23"/>
      <c r="I107" s="23"/>
      <c r="J107" s="23"/>
      <c r="K107" s="23" t="n">
        <v>305.21</v>
      </c>
      <c r="L107" s="24"/>
      <c r="M107" s="25" t="n">
        <f aca="false">SUM(H107:J107,K107/1.12)</f>
        <v>272.508928571429</v>
      </c>
      <c r="N107" s="25" t="n">
        <f aca="false">K107/1.12*0.12</f>
        <v>32.7010714285714</v>
      </c>
      <c r="O107" s="25" t="n">
        <f aca="false">-SUM(I107:J107,K107/1.12)*L107</f>
        <v>-0</v>
      </c>
      <c r="P107" s="25" t="n">
        <v>272.51</v>
      </c>
      <c r="Q107" s="26"/>
      <c r="R107" s="26"/>
      <c r="S107" s="27"/>
      <c r="T107" s="27"/>
      <c r="U107" s="27"/>
      <c r="V107" s="27"/>
      <c r="W107" s="27"/>
      <c r="X107" s="26"/>
      <c r="Y107" s="26"/>
      <c r="Z107" s="26"/>
      <c r="AA107" s="26"/>
      <c r="AB107" s="27"/>
      <c r="AC107" s="27"/>
      <c r="AD107" s="26"/>
      <c r="AE107" s="26"/>
      <c r="AF107" s="25" t="n">
        <f aca="false">-SUM(N107:AE107)</f>
        <v>-305.211071428571</v>
      </c>
      <c r="AG107" s="28" t="n">
        <f aca="false">SUM(H107:K107)+AF107+O107</f>
        <v>-0.00107142857143572</v>
      </c>
    </row>
    <row r="108" s="29" customFormat="true" ht="23.25" hidden="false" customHeight="true" outlineLevel="0" collapsed="false">
      <c r="A108" s="18" t="n">
        <v>43791</v>
      </c>
      <c r="B108" s="19"/>
      <c r="C108" s="20" t="s">
        <v>499</v>
      </c>
      <c r="D108" s="20"/>
      <c r="E108" s="20"/>
      <c r="F108" s="21"/>
      <c r="G108" s="21" t="s">
        <v>1012</v>
      </c>
      <c r="H108" s="23" t="n">
        <v>210</v>
      </c>
      <c r="I108" s="23"/>
      <c r="J108" s="23"/>
      <c r="K108" s="23"/>
      <c r="L108" s="24"/>
      <c r="M108" s="25" t="n">
        <f aca="false">SUM(H108:J108,K108/1.12)</f>
        <v>210</v>
      </c>
      <c r="N108" s="25" t="n">
        <f aca="false">K108/1.12*0.12</f>
        <v>0</v>
      </c>
      <c r="O108" s="25" t="n">
        <f aca="false">-SUM(I108:J108,K108/1.12)*L108</f>
        <v>-0</v>
      </c>
      <c r="P108" s="25"/>
      <c r="Q108" s="26"/>
      <c r="R108" s="26"/>
      <c r="S108" s="27"/>
      <c r="T108" s="27"/>
      <c r="U108" s="27"/>
      <c r="V108" s="27"/>
      <c r="W108" s="27"/>
      <c r="X108" s="26"/>
      <c r="Y108" s="26"/>
      <c r="Z108" s="26"/>
      <c r="AA108" s="26" t="n">
        <v>210</v>
      </c>
      <c r="AB108" s="27"/>
      <c r="AC108" s="27"/>
      <c r="AD108" s="26"/>
      <c r="AE108" s="26"/>
      <c r="AF108" s="25" t="n">
        <f aca="false">-SUM(N108:AE108)</f>
        <v>-210</v>
      </c>
      <c r="AG108" s="28" t="n">
        <f aca="false">SUM(H108:K108)+AF108+O108</f>
        <v>0</v>
      </c>
    </row>
    <row r="109" s="29" customFormat="true" ht="23.25" hidden="false" customHeight="true" outlineLevel="0" collapsed="false">
      <c r="A109" s="18" t="n">
        <v>43791</v>
      </c>
      <c r="B109" s="19"/>
      <c r="C109" s="20" t="s">
        <v>185</v>
      </c>
      <c r="D109" s="20" t="s">
        <v>106</v>
      </c>
      <c r="E109" s="20" t="s">
        <v>186</v>
      </c>
      <c r="F109" s="21" t="n">
        <v>784898</v>
      </c>
      <c r="G109" s="21" t="s">
        <v>1013</v>
      </c>
      <c r="H109" s="23"/>
      <c r="I109" s="23"/>
      <c r="J109" s="23"/>
      <c r="K109" s="23" t="n">
        <v>754.68</v>
      </c>
      <c r="L109" s="24"/>
      <c r="M109" s="25" t="n">
        <f aca="false">SUM(H109:J109,K109/1.12)</f>
        <v>673.821428571428</v>
      </c>
      <c r="N109" s="25" t="n">
        <f aca="false">K109/1.12*0.12</f>
        <v>80.8585714285714</v>
      </c>
      <c r="O109" s="25" t="n">
        <f aca="false">-SUM(I109:J109,K109/1.12)*L109</f>
        <v>-0</v>
      </c>
      <c r="P109" s="25"/>
      <c r="Q109" s="26"/>
      <c r="R109" s="26"/>
      <c r="S109" s="27"/>
      <c r="T109" s="27" t="n">
        <v>673.82</v>
      </c>
      <c r="U109" s="27"/>
      <c r="V109" s="27"/>
      <c r="W109" s="27"/>
      <c r="X109" s="26"/>
      <c r="Y109" s="26"/>
      <c r="Z109" s="26"/>
      <c r="AA109" s="26"/>
      <c r="AB109" s="27"/>
      <c r="AC109" s="27"/>
      <c r="AD109" s="26"/>
      <c r="AE109" s="26"/>
      <c r="AF109" s="25" t="n">
        <f aca="false">-SUM(N109:AE109)</f>
        <v>-754.678571428572</v>
      </c>
      <c r="AG109" s="28" t="n">
        <f aca="false">SUM(H109:K109)+AF109+O109</f>
        <v>0.00142857142850517</v>
      </c>
    </row>
    <row r="110" s="29" customFormat="true" ht="23.25" hidden="false" customHeight="true" outlineLevel="0" collapsed="false">
      <c r="A110" s="18" t="n">
        <v>43791</v>
      </c>
      <c r="B110" s="19"/>
      <c r="C110" s="20" t="s">
        <v>45</v>
      </c>
      <c r="D110" s="20" t="s">
        <v>848</v>
      </c>
      <c r="E110" s="20" t="s">
        <v>47</v>
      </c>
      <c r="F110" s="21" t="n">
        <v>276378</v>
      </c>
      <c r="G110" s="22" t="s">
        <v>1014</v>
      </c>
      <c r="H110" s="23"/>
      <c r="I110" s="23"/>
      <c r="J110" s="23" t="n">
        <v>52.45</v>
      </c>
      <c r="K110" s="23"/>
      <c r="L110" s="24"/>
      <c r="M110" s="25" t="n">
        <f aca="false">SUM(H110:J110,K110/1.12)</f>
        <v>52.45</v>
      </c>
      <c r="N110" s="25" t="n">
        <f aca="false">K110/1.12*0.12</f>
        <v>0</v>
      </c>
      <c r="O110" s="25" t="n">
        <f aca="false">-SUM(I110:J110,K110/1.12)*L110</f>
        <v>-0</v>
      </c>
      <c r="P110" s="25" t="n">
        <v>52.45</v>
      </c>
      <c r="Q110" s="26"/>
      <c r="R110" s="26"/>
      <c r="S110" s="27"/>
      <c r="T110" s="27"/>
      <c r="U110" s="27"/>
      <c r="V110" s="27"/>
      <c r="W110" s="27"/>
      <c r="X110" s="26"/>
      <c r="Y110" s="26"/>
      <c r="Z110" s="26"/>
      <c r="AA110" s="26"/>
      <c r="AB110" s="27"/>
      <c r="AC110" s="27"/>
      <c r="AD110" s="26"/>
      <c r="AE110" s="26"/>
      <c r="AF110" s="25" t="n">
        <f aca="false">-SUM(N110:AE110)</f>
        <v>-52.45</v>
      </c>
      <c r="AG110" s="28" t="n">
        <f aca="false">SUM(H110:K110)+AF110+O110</f>
        <v>0</v>
      </c>
    </row>
    <row r="111" s="29" customFormat="true" ht="23.25" hidden="false" customHeight="true" outlineLevel="0" collapsed="false">
      <c r="A111" s="18" t="n">
        <v>43791</v>
      </c>
      <c r="B111" s="19"/>
      <c r="C111" s="20" t="s">
        <v>45</v>
      </c>
      <c r="D111" s="20" t="s">
        <v>848</v>
      </c>
      <c r="E111" s="20" t="s">
        <v>47</v>
      </c>
      <c r="F111" s="21" t="n">
        <v>276378</v>
      </c>
      <c r="G111" s="22" t="s">
        <v>1015</v>
      </c>
      <c r="H111" s="23"/>
      <c r="I111" s="23"/>
      <c r="J111" s="23"/>
      <c r="K111" s="23" t="n">
        <f aca="false">225.54+27.06</f>
        <v>252.6</v>
      </c>
      <c r="L111" s="24"/>
      <c r="M111" s="25" t="n">
        <f aca="false">SUM(H111:J111,K111/1.12)</f>
        <v>225.535714285714</v>
      </c>
      <c r="N111" s="25" t="n">
        <f aca="false">K111/1.12*0.12</f>
        <v>27.0642857142857</v>
      </c>
      <c r="O111" s="25" t="n">
        <f aca="false">-SUM(I111:J111,K111/1.12)*L111</f>
        <v>-0</v>
      </c>
      <c r="P111" s="25" t="n">
        <v>225.54</v>
      </c>
      <c r="Q111" s="26"/>
      <c r="R111" s="26"/>
      <c r="S111" s="27"/>
      <c r="T111" s="27"/>
      <c r="U111" s="27"/>
      <c r="V111" s="27"/>
      <c r="W111" s="27"/>
      <c r="X111" s="26"/>
      <c r="Y111" s="26"/>
      <c r="Z111" s="26"/>
      <c r="AA111" s="26"/>
      <c r="AB111" s="27"/>
      <c r="AC111" s="27"/>
      <c r="AD111" s="26"/>
      <c r="AE111" s="26"/>
      <c r="AF111" s="25" t="n">
        <f aca="false">-SUM(N111:AE111)</f>
        <v>-252.604285714286</v>
      </c>
      <c r="AG111" s="28" t="n">
        <f aca="false">SUM(H111:K111)+AF111+O111</f>
        <v>-0.00428571428571445</v>
      </c>
    </row>
    <row r="112" s="29" customFormat="true" ht="23.25" hidden="false" customHeight="true" outlineLevel="0" collapsed="false">
      <c r="A112" s="18" t="n">
        <v>43794</v>
      </c>
      <c r="B112" s="19"/>
      <c r="C112" s="20" t="s">
        <v>185</v>
      </c>
      <c r="D112" s="20" t="s">
        <v>106</v>
      </c>
      <c r="E112" s="20" t="s">
        <v>186</v>
      </c>
      <c r="F112" s="21" t="n">
        <v>739052</v>
      </c>
      <c r="G112" s="22" t="s">
        <v>1016</v>
      </c>
      <c r="H112" s="23"/>
      <c r="I112" s="23"/>
      <c r="J112" s="23"/>
      <c r="K112" s="23" t="n">
        <v>180</v>
      </c>
      <c r="L112" s="24"/>
      <c r="M112" s="25" t="n">
        <f aca="false">SUM(H112:J112,K112/1.12)</f>
        <v>160.714285714286</v>
      </c>
      <c r="N112" s="25" t="n">
        <f aca="false">K112/1.12*0.12</f>
        <v>19.2857142857143</v>
      </c>
      <c r="O112" s="25" t="n">
        <f aca="false">-SUM(I112:J112,K112/1.12)*L112</f>
        <v>-0</v>
      </c>
      <c r="P112" s="25"/>
      <c r="Q112" s="26"/>
      <c r="R112" s="26"/>
      <c r="S112" s="27"/>
      <c r="T112" s="27"/>
      <c r="U112" s="27"/>
      <c r="V112" s="27"/>
      <c r="W112" s="27"/>
      <c r="X112" s="26"/>
      <c r="Y112" s="26" t="n">
        <v>160.71</v>
      </c>
      <c r="Z112" s="26"/>
      <c r="AA112" s="26"/>
      <c r="AB112" s="27"/>
      <c r="AC112" s="27"/>
      <c r="AD112" s="26"/>
      <c r="AE112" s="26"/>
      <c r="AF112" s="25" t="n">
        <f aca="false">-SUM(N112:AE112)</f>
        <v>-179.995714285714</v>
      </c>
      <c r="AG112" s="28" t="n">
        <f aca="false">SUM(H112:K112)+AF112+O112</f>
        <v>0.00428571428571445</v>
      </c>
    </row>
    <row r="113" s="29" customFormat="true" ht="23.25" hidden="false" customHeight="true" outlineLevel="0" collapsed="false">
      <c r="A113" s="18" t="n">
        <v>43794</v>
      </c>
      <c r="B113" s="19"/>
      <c r="C113" s="20" t="s">
        <v>1017</v>
      </c>
      <c r="D113" s="20" t="s">
        <v>1018</v>
      </c>
      <c r="E113" s="20" t="s">
        <v>47</v>
      </c>
      <c r="F113" s="21" t="n">
        <v>572465</v>
      </c>
      <c r="G113" s="22" t="s">
        <v>1019</v>
      </c>
      <c r="H113" s="23"/>
      <c r="I113" s="23"/>
      <c r="J113" s="23"/>
      <c r="K113" s="23" t="n">
        <v>234.5</v>
      </c>
      <c r="L113" s="24"/>
      <c r="M113" s="25" t="n">
        <f aca="false">SUM(H113:J113,K113/1.12)</f>
        <v>209.375</v>
      </c>
      <c r="N113" s="25" t="n">
        <f aca="false">K113/1.12*0.12</f>
        <v>25.125</v>
      </c>
      <c r="O113" s="25" t="n">
        <f aca="false">-SUM(I113:J113,K113/1.12)*L113</f>
        <v>-0</v>
      </c>
      <c r="P113" s="25" t="n">
        <v>209.38</v>
      </c>
      <c r="Q113" s="26"/>
      <c r="R113" s="26"/>
      <c r="S113" s="27"/>
      <c r="T113" s="27"/>
      <c r="U113" s="27"/>
      <c r="V113" s="27"/>
      <c r="W113" s="27"/>
      <c r="X113" s="26"/>
      <c r="Y113" s="26"/>
      <c r="Z113" s="26"/>
      <c r="AA113" s="26"/>
      <c r="AB113" s="27"/>
      <c r="AC113" s="27"/>
      <c r="AD113" s="26"/>
      <c r="AE113" s="26"/>
      <c r="AF113" s="25" t="n">
        <f aca="false">-SUM(N113:AE113)</f>
        <v>-234.505</v>
      </c>
      <c r="AG113" s="28" t="n">
        <f aca="false">SUM(H113:K113)+AF113+O113</f>
        <v>-0.00499999999999545</v>
      </c>
    </row>
    <row r="114" s="29" customFormat="true" ht="23.25" hidden="false" customHeight="true" outlineLevel="0" collapsed="false">
      <c r="A114" s="18" t="n">
        <v>43794</v>
      </c>
      <c r="B114" s="19"/>
      <c r="C114" s="20" t="s">
        <v>45</v>
      </c>
      <c r="D114" s="20" t="s">
        <v>848</v>
      </c>
      <c r="E114" s="20" t="s">
        <v>47</v>
      </c>
      <c r="F114" s="21" t="n">
        <v>200706</v>
      </c>
      <c r="G114" s="22" t="s">
        <v>1020</v>
      </c>
      <c r="H114" s="23"/>
      <c r="I114" s="23"/>
      <c r="J114" s="23"/>
      <c r="K114" s="23" t="n">
        <f aca="false">1112.37+133.48</f>
        <v>1245.85</v>
      </c>
      <c r="L114" s="24"/>
      <c r="M114" s="25" t="n">
        <f aca="false">SUM(H114:J114,K114/1.12)</f>
        <v>1112.36607142857</v>
      </c>
      <c r="N114" s="25" t="n">
        <f aca="false">K114/1.12*0.12</f>
        <v>133.483928571429</v>
      </c>
      <c r="O114" s="25" t="n">
        <f aca="false">-SUM(I114:J114,K114/1.12)*L114</f>
        <v>-0</v>
      </c>
      <c r="P114" s="25" t="n">
        <v>1112.37</v>
      </c>
      <c r="Q114" s="26"/>
      <c r="R114" s="26"/>
      <c r="S114" s="27"/>
      <c r="T114" s="27"/>
      <c r="U114" s="27"/>
      <c r="V114" s="27"/>
      <c r="W114" s="27"/>
      <c r="X114" s="26"/>
      <c r="Y114" s="26"/>
      <c r="Z114" s="26"/>
      <c r="AA114" s="26"/>
      <c r="AB114" s="27"/>
      <c r="AC114" s="27"/>
      <c r="AD114" s="26"/>
      <c r="AE114" s="26"/>
      <c r="AF114" s="25" t="n">
        <f aca="false">-SUM(N114:AE114)</f>
        <v>-1245.85392857143</v>
      </c>
      <c r="AG114" s="28" t="n">
        <f aca="false">SUM(H114:K114)+AF114+O114</f>
        <v>-0.00392857142855974</v>
      </c>
    </row>
    <row r="115" s="29" customFormat="true" ht="23.25" hidden="false" customHeight="true" outlineLevel="0" collapsed="false">
      <c r="A115" s="18" t="n">
        <v>43794</v>
      </c>
      <c r="B115" s="19"/>
      <c r="C115" s="20" t="s">
        <v>45</v>
      </c>
      <c r="D115" s="20" t="s">
        <v>848</v>
      </c>
      <c r="E115" s="20" t="s">
        <v>47</v>
      </c>
      <c r="F115" s="21" t="n">
        <v>200706</v>
      </c>
      <c r="G115" s="22" t="s">
        <v>1021</v>
      </c>
      <c r="H115" s="23"/>
      <c r="I115" s="23"/>
      <c r="J115" s="23" t="n">
        <v>117.6</v>
      </c>
      <c r="K115" s="23"/>
      <c r="L115" s="24"/>
      <c r="M115" s="25" t="n">
        <f aca="false">SUM(H115:J115,K115/1.12)</f>
        <v>117.6</v>
      </c>
      <c r="N115" s="25" t="n">
        <f aca="false">K115/1.12*0.12</f>
        <v>0</v>
      </c>
      <c r="O115" s="25" t="n">
        <f aca="false">-SUM(I115:J115,K115/1.12)*L115</f>
        <v>-0</v>
      </c>
      <c r="P115" s="25" t="n">
        <v>117.6</v>
      </c>
      <c r="Q115" s="26"/>
      <c r="R115" s="26"/>
      <c r="S115" s="27"/>
      <c r="T115" s="27"/>
      <c r="U115" s="27"/>
      <c r="V115" s="27"/>
      <c r="W115" s="27"/>
      <c r="X115" s="26"/>
      <c r="Y115" s="26"/>
      <c r="Z115" s="26"/>
      <c r="AA115" s="26"/>
      <c r="AB115" s="27"/>
      <c r="AC115" s="27"/>
      <c r="AD115" s="26"/>
      <c r="AE115" s="26"/>
      <c r="AF115" s="25" t="n">
        <f aca="false">-SUM(N115:AE115)</f>
        <v>-117.6</v>
      </c>
      <c r="AG115" s="28" t="n">
        <f aca="false">SUM(H115:K115)+AF115+O115</f>
        <v>0</v>
      </c>
    </row>
    <row r="116" s="29" customFormat="true" ht="23.25" hidden="false" customHeight="true" outlineLevel="0" collapsed="false">
      <c r="A116" s="18" t="n">
        <v>43794</v>
      </c>
      <c r="B116" s="19"/>
      <c r="C116" s="20" t="s">
        <v>37</v>
      </c>
      <c r="D116" s="20" t="s">
        <v>38</v>
      </c>
      <c r="E116" s="20" t="s">
        <v>39</v>
      </c>
      <c r="F116" s="21" t="n">
        <v>997390</v>
      </c>
      <c r="G116" s="22" t="s">
        <v>183</v>
      </c>
      <c r="H116" s="23"/>
      <c r="I116" s="23"/>
      <c r="J116" s="23"/>
      <c r="K116" s="23" t="n">
        <v>312</v>
      </c>
      <c r="L116" s="24"/>
      <c r="M116" s="25" t="n">
        <f aca="false">SUM(H116:J116,K116/1.12)</f>
        <v>278.571428571429</v>
      </c>
      <c r="N116" s="25" t="n">
        <f aca="false">K116/1.12*0.12</f>
        <v>33.4285714285714</v>
      </c>
      <c r="O116" s="25" t="n">
        <f aca="false">-SUM(I116:J116,K116/1.12)*L116</f>
        <v>-0</v>
      </c>
      <c r="P116" s="25" t="n">
        <v>278.57</v>
      </c>
      <c r="Q116" s="26"/>
      <c r="R116" s="26"/>
      <c r="S116" s="27"/>
      <c r="T116" s="27"/>
      <c r="U116" s="27"/>
      <c r="V116" s="27"/>
      <c r="W116" s="27"/>
      <c r="X116" s="26"/>
      <c r="Y116" s="26"/>
      <c r="Z116" s="26"/>
      <c r="AA116" s="26"/>
      <c r="AB116" s="27"/>
      <c r="AC116" s="27"/>
      <c r="AD116" s="26"/>
      <c r="AE116" s="26"/>
      <c r="AF116" s="25" t="n">
        <f aca="false">-SUM(N116:AE116)</f>
        <v>-311.998571428571</v>
      </c>
      <c r="AG116" s="28" t="n">
        <f aca="false">SUM(H116:K116)+AF116+O116</f>
        <v>0.00142857142856201</v>
      </c>
    </row>
    <row r="117" s="29" customFormat="true" ht="23.25" hidden="false" customHeight="true" outlineLevel="0" collapsed="false">
      <c r="A117" s="18" t="n">
        <v>43794</v>
      </c>
      <c r="B117" s="19"/>
      <c r="C117" s="20" t="s">
        <v>58</v>
      </c>
      <c r="D117" s="20"/>
      <c r="E117" s="20"/>
      <c r="F117" s="21"/>
      <c r="G117" s="22" t="s">
        <v>1022</v>
      </c>
      <c r="H117" s="23" t="n">
        <v>50</v>
      </c>
      <c r="I117" s="23"/>
      <c r="J117" s="23"/>
      <c r="K117" s="23"/>
      <c r="L117" s="24"/>
      <c r="M117" s="25" t="n">
        <f aca="false">SUM(H117:J117,K117/1.12)</f>
        <v>50</v>
      </c>
      <c r="N117" s="25" t="n">
        <f aca="false">K117/1.12*0.12</f>
        <v>0</v>
      </c>
      <c r="O117" s="25" t="n">
        <f aca="false">-SUM(I117:J117,K117/1.12)*L117</f>
        <v>-0</v>
      </c>
      <c r="P117" s="25"/>
      <c r="Q117" s="26"/>
      <c r="R117" s="26"/>
      <c r="S117" s="27"/>
      <c r="T117" s="27"/>
      <c r="U117" s="27"/>
      <c r="V117" s="27"/>
      <c r="W117" s="27"/>
      <c r="X117" s="26"/>
      <c r="Y117" s="26"/>
      <c r="Z117" s="26"/>
      <c r="AA117" s="26" t="n">
        <v>50</v>
      </c>
      <c r="AB117" s="27"/>
      <c r="AC117" s="27"/>
      <c r="AD117" s="26"/>
      <c r="AE117" s="26"/>
      <c r="AF117" s="25" t="n">
        <f aca="false">-SUM(N117:AE117)</f>
        <v>-50</v>
      </c>
      <c r="AG117" s="28" t="n">
        <f aca="false">SUM(H117:K117)+AF117+O117</f>
        <v>0</v>
      </c>
    </row>
    <row r="118" s="29" customFormat="true" ht="23.25" hidden="false" customHeight="true" outlineLevel="0" collapsed="false">
      <c r="A118" s="18" t="n">
        <v>43794</v>
      </c>
      <c r="B118" s="19"/>
      <c r="C118" s="20" t="s">
        <v>41</v>
      </c>
      <c r="D118" s="20" t="s">
        <v>42</v>
      </c>
      <c r="E118" s="20" t="s">
        <v>43</v>
      </c>
      <c r="F118" s="21" t="n">
        <v>170725</v>
      </c>
      <c r="G118" s="21" t="s">
        <v>44</v>
      </c>
      <c r="H118" s="23"/>
      <c r="I118" s="23"/>
      <c r="J118" s="23"/>
      <c r="K118" s="23" t="n">
        <v>180</v>
      </c>
      <c r="L118" s="24"/>
      <c r="M118" s="25" t="n">
        <f aca="false">SUM(H118:J118,K118/1.12)</f>
        <v>160.714285714286</v>
      </c>
      <c r="N118" s="25" t="n">
        <f aca="false">K118/1.12*0.12</f>
        <v>19.2857142857143</v>
      </c>
      <c r="O118" s="25" t="n">
        <f aca="false">-SUM(I118:J118,K118/1.12)*L118</f>
        <v>-0</v>
      </c>
      <c r="P118" s="25"/>
      <c r="Q118" s="26" t="n">
        <v>160.71</v>
      </c>
      <c r="R118" s="26"/>
      <c r="S118" s="27"/>
      <c r="T118" s="27"/>
      <c r="U118" s="27"/>
      <c r="V118" s="27"/>
      <c r="W118" s="27"/>
      <c r="X118" s="26"/>
      <c r="Y118" s="26"/>
      <c r="Z118" s="26"/>
      <c r="AA118" s="26"/>
      <c r="AB118" s="27"/>
      <c r="AC118" s="27"/>
      <c r="AD118" s="26"/>
      <c r="AE118" s="26"/>
      <c r="AF118" s="25" t="n">
        <f aca="false">-SUM(N118:AE118)</f>
        <v>-179.995714285714</v>
      </c>
      <c r="AG118" s="28" t="n">
        <f aca="false">SUM(H118:K118)+AF118+O118</f>
        <v>0.00428571428571445</v>
      </c>
    </row>
    <row r="119" s="29" customFormat="true" ht="23.25" hidden="false" customHeight="true" outlineLevel="0" collapsed="false">
      <c r="A119" s="18" t="n">
        <v>43795</v>
      </c>
      <c r="B119" s="19"/>
      <c r="C119" s="20" t="s">
        <v>41</v>
      </c>
      <c r="D119" s="20" t="s">
        <v>42</v>
      </c>
      <c r="E119" s="20" t="s">
        <v>43</v>
      </c>
      <c r="F119" s="21" t="n">
        <v>174077</v>
      </c>
      <c r="G119" s="21" t="s">
        <v>44</v>
      </c>
      <c r="H119" s="23"/>
      <c r="I119" s="23"/>
      <c r="J119" s="23"/>
      <c r="K119" s="23" t="n">
        <v>180</v>
      </c>
      <c r="L119" s="24"/>
      <c r="M119" s="25" t="n">
        <f aca="false">SUM(H119:J119,K119/1.12)</f>
        <v>160.714285714286</v>
      </c>
      <c r="N119" s="25" t="n">
        <f aca="false">K119/1.12*0.12</f>
        <v>19.2857142857143</v>
      </c>
      <c r="O119" s="25" t="n">
        <f aca="false">-SUM(I119:J119,K119/1.12)*L119</f>
        <v>-0</v>
      </c>
      <c r="P119" s="25"/>
      <c r="Q119" s="26" t="n">
        <v>160.71</v>
      </c>
      <c r="R119" s="26"/>
      <c r="S119" s="27"/>
      <c r="T119" s="27"/>
      <c r="U119" s="27"/>
      <c r="V119" s="27"/>
      <c r="W119" s="27"/>
      <c r="X119" s="26"/>
      <c r="Y119" s="26"/>
      <c r="Z119" s="26"/>
      <c r="AA119" s="26"/>
      <c r="AB119" s="27"/>
      <c r="AC119" s="27"/>
      <c r="AD119" s="26"/>
      <c r="AE119" s="26"/>
      <c r="AF119" s="25" t="n">
        <f aca="false">-SUM(N119:AE119)</f>
        <v>-179.995714285714</v>
      </c>
      <c r="AG119" s="28" t="n">
        <f aca="false">SUM(H119:K119)+AF119+O119</f>
        <v>0.00428571428571445</v>
      </c>
    </row>
    <row r="120" s="29" customFormat="true" ht="23.25" hidden="false" customHeight="true" outlineLevel="0" collapsed="false">
      <c r="A120" s="18" t="n">
        <v>43795</v>
      </c>
      <c r="B120" s="19"/>
      <c r="C120" s="20" t="s">
        <v>163</v>
      </c>
      <c r="D120" s="20" t="s">
        <v>98</v>
      </c>
      <c r="E120" s="20" t="s">
        <v>1023</v>
      </c>
      <c r="F120" s="21" t="n">
        <v>117831</v>
      </c>
      <c r="G120" s="22" t="s">
        <v>165</v>
      </c>
      <c r="H120" s="23"/>
      <c r="I120" s="23"/>
      <c r="J120" s="23"/>
      <c r="K120" s="23" t="n">
        <v>1329.54</v>
      </c>
      <c r="L120" s="24"/>
      <c r="M120" s="25" t="n">
        <f aca="false">SUM(H120:J120,K120/1.12)</f>
        <v>1187.08928571429</v>
      </c>
      <c r="N120" s="25" t="n">
        <f aca="false">K120/1.12*0.12</f>
        <v>142.450714285714</v>
      </c>
      <c r="O120" s="25" t="n">
        <f aca="false">-SUM(I120:J120,K120/1.12)*L120</f>
        <v>-0</v>
      </c>
      <c r="P120" s="25" t="n">
        <v>1187.09</v>
      </c>
      <c r="Q120" s="26"/>
      <c r="R120" s="26"/>
      <c r="S120" s="27"/>
      <c r="T120" s="27"/>
      <c r="U120" s="27"/>
      <c r="V120" s="27"/>
      <c r="W120" s="27"/>
      <c r="X120" s="26"/>
      <c r="Y120" s="26"/>
      <c r="Z120" s="26"/>
      <c r="AA120" s="26"/>
      <c r="AB120" s="27"/>
      <c r="AC120" s="27"/>
      <c r="AD120" s="26"/>
      <c r="AE120" s="26"/>
      <c r="AF120" s="25" t="n">
        <f aca="false">-SUM(N120:AE120)</f>
        <v>-1329.54071428571</v>
      </c>
      <c r="AG120" s="28" t="n">
        <f aca="false">SUM(H120:K120)+AF120+O120</f>
        <v>-0.000714285714138896</v>
      </c>
    </row>
    <row r="121" s="29" customFormat="true" ht="23.25" hidden="false" customHeight="true" outlineLevel="0" collapsed="false">
      <c r="A121" s="18" t="n">
        <v>43795</v>
      </c>
      <c r="B121" s="19"/>
      <c r="C121" s="20" t="s">
        <v>1024</v>
      </c>
      <c r="D121" s="20"/>
      <c r="E121" s="20"/>
      <c r="F121" s="21" t="n">
        <v>2853400</v>
      </c>
      <c r="G121" s="22" t="s">
        <v>1025</v>
      </c>
      <c r="H121" s="23" t="n">
        <v>63.21</v>
      </c>
      <c r="I121" s="23"/>
      <c r="J121" s="23"/>
      <c r="K121" s="23"/>
      <c r="L121" s="24"/>
      <c r="M121" s="25" t="n">
        <f aca="false">SUM(H121:J121,K121/1.12)</f>
        <v>63.21</v>
      </c>
      <c r="N121" s="25" t="n">
        <f aca="false">K121/1.12*0.12</f>
        <v>0</v>
      </c>
      <c r="O121" s="25" t="n">
        <f aca="false">-SUM(I121:J121,K121/1.12)*L121</f>
        <v>-0</v>
      </c>
      <c r="P121" s="25"/>
      <c r="Q121" s="26"/>
      <c r="R121" s="26"/>
      <c r="S121" s="27"/>
      <c r="T121" s="27"/>
      <c r="U121" s="27"/>
      <c r="V121" s="27"/>
      <c r="W121" s="27"/>
      <c r="X121" s="26"/>
      <c r="Y121" s="26"/>
      <c r="Z121" s="26"/>
      <c r="AA121" s="26"/>
      <c r="AB121" s="27"/>
      <c r="AC121" s="27"/>
      <c r="AD121" s="26" t="n">
        <v>63.21</v>
      </c>
      <c r="AE121" s="26"/>
      <c r="AF121" s="25" t="n">
        <f aca="false">-SUM(N121:AE121)</f>
        <v>-63.21</v>
      </c>
      <c r="AG121" s="28" t="n">
        <f aca="false">SUM(H121:K121)+AF121+O121</f>
        <v>0</v>
      </c>
    </row>
    <row r="122" s="29" customFormat="true" ht="23.25" hidden="false" customHeight="true" outlineLevel="0" collapsed="false">
      <c r="A122" s="18" t="n">
        <v>43795</v>
      </c>
      <c r="B122" s="19"/>
      <c r="C122" s="20" t="s">
        <v>62</v>
      </c>
      <c r="D122" s="20"/>
      <c r="E122" s="20"/>
      <c r="F122" s="21"/>
      <c r="G122" s="22" t="s">
        <v>1026</v>
      </c>
      <c r="H122" s="23" t="n">
        <v>50</v>
      </c>
      <c r="I122" s="23"/>
      <c r="J122" s="23"/>
      <c r="K122" s="23"/>
      <c r="L122" s="24"/>
      <c r="M122" s="25" t="n">
        <f aca="false">SUM(H122:J122,K122/1.12)</f>
        <v>50</v>
      </c>
      <c r="N122" s="25" t="n">
        <f aca="false">K122/1.12*0.12</f>
        <v>0</v>
      </c>
      <c r="O122" s="25" t="n">
        <f aca="false">-SUM(I122:J122,K122/1.12)*L122</f>
        <v>-0</v>
      </c>
      <c r="P122" s="25"/>
      <c r="Q122" s="26"/>
      <c r="R122" s="26"/>
      <c r="S122" s="27"/>
      <c r="T122" s="27"/>
      <c r="U122" s="27"/>
      <c r="V122" s="27"/>
      <c r="W122" s="27"/>
      <c r="X122" s="26"/>
      <c r="Y122" s="26"/>
      <c r="Z122" s="26"/>
      <c r="AA122" s="26" t="n">
        <v>50</v>
      </c>
      <c r="AB122" s="27"/>
      <c r="AC122" s="27"/>
      <c r="AD122" s="26"/>
      <c r="AE122" s="26"/>
      <c r="AF122" s="25" t="n">
        <f aca="false">-SUM(N122:AE122)</f>
        <v>-50</v>
      </c>
      <c r="AG122" s="28" t="n">
        <f aca="false">SUM(H122:K122)+AF122+O122</f>
        <v>0</v>
      </c>
    </row>
    <row r="123" s="29" customFormat="true" ht="23.25" hidden="false" customHeight="true" outlineLevel="0" collapsed="false">
      <c r="A123" s="18" t="n">
        <v>43795</v>
      </c>
      <c r="B123" s="19"/>
      <c r="C123" s="20" t="s">
        <v>45</v>
      </c>
      <c r="D123" s="20" t="s">
        <v>848</v>
      </c>
      <c r="E123" s="20" t="s">
        <v>47</v>
      </c>
      <c r="F123" s="21" t="n">
        <v>217671</v>
      </c>
      <c r="G123" s="22" t="s">
        <v>1027</v>
      </c>
      <c r="H123" s="23"/>
      <c r="I123" s="23"/>
      <c r="J123" s="23"/>
      <c r="K123" s="23" t="n">
        <f aca="false">89.64+10.76</f>
        <v>100.4</v>
      </c>
      <c r="L123" s="24"/>
      <c r="M123" s="25" t="n">
        <f aca="false">SUM(H123:J123,K123/1.12)</f>
        <v>89.6428571428571</v>
      </c>
      <c r="N123" s="25" t="n">
        <f aca="false">K123/1.12*0.12</f>
        <v>10.7571428571429</v>
      </c>
      <c r="O123" s="25" t="n">
        <f aca="false">-SUM(I123:J123,K123/1.12)*L123</f>
        <v>-0</v>
      </c>
      <c r="P123" s="25" t="n">
        <v>89.64</v>
      </c>
      <c r="Q123" s="26"/>
      <c r="R123" s="26"/>
      <c r="S123" s="27"/>
      <c r="T123" s="27"/>
      <c r="U123" s="27"/>
      <c r="V123" s="27"/>
      <c r="W123" s="27"/>
      <c r="X123" s="26"/>
      <c r="Y123" s="26"/>
      <c r="Z123" s="26"/>
      <c r="AA123" s="26"/>
      <c r="AB123" s="27"/>
      <c r="AC123" s="27"/>
      <c r="AD123" s="26"/>
      <c r="AE123" s="26"/>
      <c r="AF123" s="25" t="n">
        <f aca="false">-SUM(N123:AE123)</f>
        <v>-100.397142857143</v>
      </c>
      <c r="AG123" s="28" t="n">
        <f aca="false">SUM(H123:K123)+AF123+O123</f>
        <v>0.00285714285715244</v>
      </c>
    </row>
    <row r="124" s="29" customFormat="true" ht="23.25" hidden="false" customHeight="true" outlineLevel="0" collapsed="false">
      <c r="A124" s="18" t="n">
        <v>43795</v>
      </c>
      <c r="B124" s="19"/>
      <c r="C124" s="20" t="s">
        <v>45</v>
      </c>
      <c r="D124" s="20" t="s">
        <v>848</v>
      </c>
      <c r="E124" s="20" t="s">
        <v>47</v>
      </c>
      <c r="F124" s="21" t="n">
        <v>217671</v>
      </c>
      <c r="G124" s="22" t="s">
        <v>1028</v>
      </c>
      <c r="H124" s="23"/>
      <c r="I124" s="23"/>
      <c r="J124" s="23" t="n">
        <v>102</v>
      </c>
      <c r="K124" s="23"/>
      <c r="L124" s="24"/>
      <c r="M124" s="25" t="n">
        <f aca="false">SUM(H124:J124,K124/1.12)</f>
        <v>102</v>
      </c>
      <c r="N124" s="25" t="n">
        <f aca="false">K124/1.12*0.12</f>
        <v>0</v>
      </c>
      <c r="O124" s="25" t="n">
        <f aca="false">-SUM(I124:J124,K124/1.12)*L124</f>
        <v>-0</v>
      </c>
      <c r="P124" s="25" t="n">
        <v>102</v>
      </c>
      <c r="Q124" s="26"/>
      <c r="R124" s="26"/>
      <c r="S124" s="27"/>
      <c r="T124" s="27"/>
      <c r="U124" s="27"/>
      <c r="V124" s="27"/>
      <c r="W124" s="27"/>
      <c r="X124" s="26"/>
      <c r="Y124" s="26"/>
      <c r="Z124" s="26"/>
      <c r="AA124" s="26"/>
      <c r="AB124" s="27"/>
      <c r="AC124" s="27"/>
      <c r="AD124" s="26"/>
      <c r="AE124" s="26"/>
      <c r="AF124" s="25" t="n">
        <f aca="false">-SUM(N124:AE124)</f>
        <v>-102</v>
      </c>
      <c r="AG124" s="28" t="n">
        <f aca="false">SUM(H124:K124)+AF124+O124</f>
        <v>0</v>
      </c>
    </row>
    <row r="125" s="29" customFormat="true" ht="23.25" hidden="false" customHeight="true" outlineLevel="0" collapsed="false">
      <c r="A125" s="18" t="n">
        <v>43795</v>
      </c>
      <c r="B125" s="19"/>
      <c r="C125" s="20" t="s">
        <v>45</v>
      </c>
      <c r="D125" s="20" t="s">
        <v>848</v>
      </c>
      <c r="E125" s="20" t="s">
        <v>47</v>
      </c>
      <c r="F125" s="21" t="n">
        <v>215299</v>
      </c>
      <c r="G125" s="22" t="s">
        <v>1029</v>
      </c>
      <c r="H125" s="23"/>
      <c r="I125" s="23"/>
      <c r="J125" s="23"/>
      <c r="K125" s="23" t="n">
        <f aca="false">348.35+41.8</f>
        <v>390.15</v>
      </c>
      <c r="L125" s="24"/>
      <c r="M125" s="25" t="n">
        <f aca="false">SUM(H125:J125,K125/1.12)</f>
        <v>348.348214285714</v>
      </c>
      <c r="N125" s="25" t="n">
        <f aca="false">K125/1.12*0.12</f>
        <v>41.8017857142857</v>
      </c>
      <c r="O125" s="25" t="n">
        <f aca="false">-SUM(I125:J125,K125/1.12)*L125</f>
        <v>-0</v>
      </c>
      <c r="P125" s="25" t="n">
        <v>348.35</v>
      </c>
      <c r="Q125" s="26"/>
      <c r="R125" s="26"/>
      <c r="S125" s="27"/>
      <c r="T125" s="27"/>
      <c r="U125" s="27"/>
      <c r="V125" s="27"/>
      <c r="W125" s="27"/>
      <c r="X125" s="26"/>
      <c r="Y125" s="26"/>
      <c r="Z125" s="26"/>
      <c r="AA125" s="26"/>
      <c r="AB125" s="27"/>
      <c r="AC125" s="27"/>
      <c r="AD125" s="26"/>
      <c r="AE125" s="26"/>
      <c r="AF125" s="25" t="n">
        <f aca="false">-SUM(N125:AE125)</f>
        <v>-390.151785714286</v>
      </c>
      <c r="AG125" s="28" t="n">
        <f aca="false">SUM(H125:K125)+AF125+O125</f>
        <v>-0.0017857142856883</v>
      </c>
    </row>
    <row r="126" s="29" customFormat="true" ht="23.25" hidden="false" customHeight="true" outlineLevel="0" collapsed="false">
      <c r="A126" s="18" t="n">
        <v>43795</v>
      </c>
      <c r="B126" s="19"/>
      <c r="C126" s="20" t="s">
        <v>45</v>
      </c>
      <c r="D126" s="20" t="s">
        <v>848</v>
      </c>
      <c r="E126" s="20" t="s">
        <v>47</v>
      </c>
      <c r="F126" s="21" t="n">
        <v>215299</v>
      </c>
      <c r="G126" s="22" t="s">
        <v>1030</v>
      </c>
      <c r="H126" s="23"/>
      <c r="I126" s="23"/>
      <c r="J126" s="23" t="n">
        <v>810.7</v>
      </c>
      <c r="K126" s="23"/>
      <c r="L126" s="24"/>
      <c r="M126" s="25" t="n">
        <f aca="false">SUM(H126:J126,K126/1.12)</f>
        <v>810.7</v>
      </c>
      <c r="N126" s="25" t="n">
        <f aca="false">K126/1.12*0.12</f>
        <v>0</v>
      </c>
      <c r="O126" s="25" t="n">
        <f aca="false">-SUM(I126:J126,K126/1.12)*L126</f>
        <v>-0</v>
      </c>
      <c r="P126" s="25" t="n">
        <v>810.7</v>
      </c>
      <c r="Q126" s="26"/>
      <c r="R126" s="26"/>
      <c r="S126" s="27"/>
      <c r="T126" s="27"/>
      <c r="U126" s="27"/>
      <c r="V126" s="27"/>
      <c r="W126" s="27"/>
      <c r="X126" s="26"/>
      <c r="Y126" s="26"/>
      <c r="Z126" s="26"/>
      <c r="AA126" s="26"/>
      <c r="AB126" s="27"/>
      <c r="AC126" s="27"/>
      <c r="AD126" s="26"/>
      <c r="AE126" s="26"/>
      <c r="AF126" s="25" t="n">
        <f aca="false">-SUM(N126:AE126)</f>
        <v>-810.7</v>
      </c>
      <c r="AG126" s="28" t="n">
        <f aca="false">SUM(H126:K126)+AF126+O126</f>
        <v>0</v>
      </c>
    </row>
    <row r="127" s="41" customFormat="true" ht="23.25" hidden="false" customHeight="true" outlineLevel="0" collapsed="false">
      <c r="A127" s="30" t="n">
        <v>43795</v>
      </c>
      <c r="B127" s="31"/>
      <c r="C127" s="32" t="s">
        <v>185</v>
      </c>
      <c r="D127" s="32" t="s">
        <v>106</v>
      </c>
      <c r="E127" s="32" t="s">
        <v>186</v>
      </c>
      <c r="F127" s="33" t="n">
        <v>785606</v>
      </c>
      <c r="G127" s="34" t="s">
        <v>1031</v>
      </c>
      <c r="H127" s="35"/>
      <c r="I127" s="35"/>
      <c r="J127" s="35"/>
      <c r="K127" s="35" t="n">
        <v>565</v>
      </c>
      <c r="L127" s="36"/>
      <c r="M127" s="37" t="n">
        <f aca="false">SUM(H127:J127,K127/1.12)</f>
        <v>504.464285714286</v>
      </c>
      <c r="N127" s="37" t="n">
        <f aca="false">K127/1.12*0.12</f>
        <v>60.5357142857143</v>
      </c>
      <c r="O127" s="37" t="n">
        <f aca="false">-SUM(I127:J127,K127/1.12)*L127</f>
        <v>-0</v>
      </c>
      <c r="P127" s="37"/>
      <c r="Q127" s="38"/>
      <c r="R127" s="38"/>
      <c r="S127" s="39"/>
      <c r="T127" s="39" t="n">
        <v>504.46</v>
      </c>
      <c r="U127" s="39"/>
      <c r="V127" s="39"/>
      <c r="W127" s="39"/>
      <c r="X127" s="38"/>
      <c r="Y127" s="38"/>
      <c r="Z127" s="38"/>
      <c r="AA127" s="38"/>
      <c r="AB127" s="39"/>
      <c r="AC127" s="39"/>
      <c r="AD127" s="38"/>
      <c r="AE127" s="38"/>
      <c r="AF127" s="37" t="n">
        <f aca="false">-SUM(N127:AE127)</f>
        <v>-564.995714285714</v>
      </c>
      <c r="AG127" s="40" t="n">
        <f aca="false">SUM(H127:K127)+AF127+O127</f>
        <v>0.00428571428574287</v>
      </c>
    </row>
    <row r="128" s="29" customFormat="true" ht="23.25" hidden="false" customHeight="true" outlineLevel="0" collapsed="false">
      <c r="A128" s="18" t="n">
        <v>43795</v>
      </c>
      <c r="B128" s="19"/>
      <c r="C128" s="20" t="s">
        <v>1032</v>
      </c>
      <c r="D128" s="20" t="s">
        <v>935</v>
      </c>
      <c r="E128" s="20" t="s">
        <v>56</v>
      </c>
      <c r="F128" s="21" t="n">
        <v>2529</v>
      </c>
      <c r="G128" s="21" t="s">
        <v>903</v>
      </c>
      <c r="H128" s="23"/>
      <c r="I128" s="23"/>
      <c r="J128" s="23" t="n">
        <v>378</v>
      </c>
      <c r="K128" s="23"/>
      <c r="L128" s="24"/>
      <c r="M128" s="25" t="n">
        <f aca="false">SUM(H128:J128,K128/1.12)</f>
        <v>378</v>
      </c>
      <c r="N128" s="25" t="n">
        <f aca="false">K128/1.12*0.12</f>
        <v>0</v>
      </c>
      <c r="O128" s="25" t="n">
        <f aca="false">-SUM(I128:J128,K128/1.12)*L128</f>
        <v>-0</v>
      </c>
      <c r="P128" s="25" t="n">
        <v>378</v>
      </c>
      <c r="Q128" s="26"/>
      <c r="R128" s="26"/>
      <c r="S128" s="27"/>
      <c r="T128" s="27"/>
      <c r="U128" s="27"/>
      <c r="V128" s="27"/>
      <c r="W128" s="27"/>
      <c r="X128" s="26"/>
      <c r="Y128" s="26"/>
      <c r="Z128" s="26"/>
      <c r="AA128" s="26"/>
      <c r="AB128" s="27"/>
      <c r="AC128" s="27"/>
      <c r="AD128" s="26"/>
      <c r="AE128" s="26"/>
      <c r="AF128" s="25" t="n">
        <f aca="false">-SUM(N128:AE128)</f>
        <v>-378</v>
      </c>
      <c r="AG128" s="28" t="n">
        <f aca="false">SUM(H128:K128)+AF128+O128</f>
        <v>0</v>
      </c>
    </row>
    <row r="129" s="29" customFormat="true" ht="23.25" hidden="false" customHeight="true" outlineLevel="0" collapsed="false">
      <c r="A129" s="18" t="n">
        <v>43796</v>
      </c>
      <c r="B129" s="19"/>
      <c r="C129" s="20" t="s">
        <v>54</v>
      </c>
      <c r="D129" s="20" t="s">
        <v>55</v>
      </c>
      <c r="E129" s="20" t="s">
        <v>56</v>
      </c>
      <c r="F129" s="21" t="n">
        <v>3346</v>
      </c>
      <c r="G129" s="21" t="s">
        <v>627</v>
      </c>
      <c r="H129" s="23"/>
      <c r="I129" s="23"/>
      <c r="J129" s="23" t="n">
        <v>440</v>
      </c>
      <c r="K129" s="23"/>
      <c r="L129" s="24"/>
      <c r="M129" s="25" t="n">
        <f aca="false">SUM(H129:J129,K129/1.12)</f>
        <v>440</v>
      </c>
      <c r="N129" s="25" t="n">
        <f aca="false">K129/1.12*0.12</f>
        <v>0</v>
      </c>
      <c r="O129" s="25" t="n">
        <f aca="false">-SUM(I129:J129,K129/1.12)*L129</f>
        <v>-0</v>
      </c>
      <c r="P129" s="25" t="n">
        <v>440</v>
      </c>
      <c r="Q129" s="26"/>
      <c r="R129" s="26"/>
      <c r="S129" s="27"/>
      <c r="T129" s="27"/>
      <c r="U129" s="27"/>
      <c r="V129" s="27"/>
      <c r="W129" s="27"/>
      <c r="X129" s="26"/>
      <c r="Y129" s="26"/>
      <c r="Z129" s="26"/>
      <c r="AA129" s="26"/>
      <c r="AB129" s="27"/>
      <c r="AC129" s="27"/>
      <c r="AD129" s="26"/>
      <c r="AE129" s="26"/>
      <c r="AF129" s="25" t="n">
        <f aca="false">-SUM(N129:AE129)</f>
        <v>-440</v>
      </c>
      <c r="AG129" s="28" t="n">
        <f aca="false">SUM(H129:K129)+AF129+O129</f>
        <v>0</v>
      </c>
    </row>
    <row r="130" s="29" customFormat="true" ht="23.25" hidden="false" customHeight="true" outlineLevel="0" collapsed="false">
      <c r="A130" s="18" t="n">
        <v>43796</v>
      </c>
      <c r="B130" s="19"/>
      <c r="C130" s="20" t="s">
        <v>946</v>
      </c>
      <c r="D130" s="20" t="s">
        <v>115</v>
      </c>
      <c r="E130" s="20" t="s">
        <v>47</v>
      </c>
      <c r="F130" s="21" t="n">
        <v>572581</v>
      </c>
      <c r="G130" s="21" t="s">
        <v>1033</v>
      </c>
      <c r="H130" s="23"/>
      <c r="I130" s="23"/>
      <c r="J130" s="23"/>
      <c r="K130" s="23" t="n">
        <v>300</v>
      </c>
      <c r="L130" s="24"/>
      <c r="M130" s="25" t="n">
        <f aca="false">SUM(H130:J130,K130/1.12)</f>
        <v>267.857142857143</v>
      </c>
      <c r="N130" s="25" t="n">
        <f aca="false">K130/1.12*0.12</f>
        <v>32.1428571428571</v>
      </c>
      <c r="O130" s="25" t="n">
        <f aca="false">-SUM(I130:J130,K130/1.12)*L130</f>
        <v>-0</v>
      </c>
      <c r="P130" s="25" t="n">
        <v>267.86</v>
      </c>
      <c r="Q130" s="26"/>
      <c r="R130" s="26"/>
      <c r="S130" s="27"/>
      <c r="T130" s="27"/>
      <c r="U130" s="27"/>
      <c r="V130" s="27"/>
      <c r="W130" s="27"/>
      <c r="X130" s="26"/>
      <c r="Y130" s="26"/>
      <c r="Z130" s="26"/>
      <c r="AA130" s="26"/>
      <c r="AB130" s="27"/>
      <c r="AC130" s="27"/>
      <c r="AD130" s="26"/>
      <c r="AE130" s="26"/>
      <c r="AF130" s="25" t="n">
        <f aca="false">-SUM(N130:AE130)</f>
        <v>-300.002857142857</v>
      </c>
      <c r="AG130" s="28" t="n">
        <f aca="false">SUM(H130:K130)+AF130+O130</f>
        <v>-0.00285714285712402</v>
      </c>
    </row>
    <row r="131" s="29" customFormat="true" ht="23.25" hidden="false" customHeight="true" outlineLevel="0" collapsed="false">
      <c r="A131" s="18" t="n">
        <v>43796</v>
      </c>
      <c r="B131" s="19"/>
      <c r="C131" s="20" t="s">
        <v>45</v>
      </c>
      <c r="D131" s="20" t="s">
        <v>848</v>
      </c>
      <c r="E131" s="20" t="s">
        <v>47</v>
      </c>
      <c r="F131" s="21" t="n">
        <v>179040</v>
      </c>
      <c r="G131" s="21" t="s">
        <v>69</v>
      </c>
      <c r="H131" s="23"/>
      <c r="I131" s="23"/>
      <c r="J131" s="23" t="n">
        <v>314.75</v>
      </c>
      <c r="K131" s="23"/>
      <c r="L131" s="24"/>
      <c r="M131" s="25" t="n">
        <f aca="false">SUM(H131:J131,K131/1.12)</f>
        <v>314.75</v>
      </c>
      <c r="N131" s="25" t="n">
        <f aca="false">K131/1.12*0.12</f>
        <v>0</v>
      </c>
      <c r="O131" s="25" t="n">
        <f aca="false">-SUM(I131:J131,K131/1.12)*L131</f>
        <v>-0</v>
      </c>
      <c r="P131" s="25" t="n">
        <v>314.75</v>
      </c>
      <c r="Q131" s="26"/>
      <c r="R131" s="26"/>
      <c r="S131" s="27"/>
      <c r="T131" s="27"/>
      <c r="U131" s="27"/>
      <c r="V131" s="27"/>
      <c r="W131" s="27"/>
      <c r="X131" s="26"/>
      <c r="Y131" s="26"/>
      <c r="Z131" s="26"/>
      <c r="AA131" s="26"/>
      <c r="AB131" s="27"/>
      <c r="AC131" s="27"/>
      <c r="AD131" s="26"/>
      <c r="AE131" s="26"/>
      <c r="AF131" s="25" t="n">
        <f aca="false">-SUM(N131:AE131)</f>
        <v>-314.75</v>
      </c>
      <c r="AG131" s="28" t="n">
        <f aca="false">SUM(H131:K131)+AF131+O131</f>
        <v>0</v>
      </c>
    </row>
    <row r="132" s="29" customFormat="true" ht="23.25" hidden="false" customHeight="true" outlineLevel="0" collapsed="false">
      <c r="A132" s="18" t="n">
        <v>43796</v>
      </c>
      <c r="B132" s="19"/>
      <c r="C132" s="20" t="s">
        <v>41</v>
      </c>
      <c r="D132" s="20" t="s">
        <v>42</v>
      </c>
      <c r="E132" s="20" t="s">
        <v>43</v>
      </c>
      <c r="F132" s="21" t="n">
        <v>174125</v>
      </c>
      <c r="G132" s="21" t="s">
        <v>44</v>
      </c>
      <c r="H132" s="23"/>
      <c r="I132" s="23"/>
      <c r="J132" s="23"/>
      <c r="K132" s="23" t="n">
        <v>180</v>
      </c>
      <c r="L132" s="24"/>
      <c r="M132" s="25" t="n">
        <f aca="false">SUM(H132:J132,K132/1.12)</f>
        <v>160.714285714286</v>
      </c>
      <c r="N132" s="25" t="n">
        <f aca="false">K132/1.12*0.12</f>
        <v>19.2857142857143</v>
      </c>
      <c r="O132" s="25" t="n">
        <f aca="false">-SUM(I132:J132,K132/1.12)*L132</f>
        <v>-0</v>
      </c>
      <c r="P132" s="26"/>
      <c r="Q132" s="26" t="n">
        <v>160.71</v>
      </c>
      <c r="R132" s="26"/>
      <c r="S132" s="27"/>
      <c r="T132" s="27"/>
      <c r="U132" s="27"/>
      <c r="V132" s="27"/>
      <c r="W132" s="27"/>
      <c r="X132" s="26"/>
      <c r="Y132" s="26"/>
      <c r="Z132" s="26"/>
      <c r="AA132" s="26"/>
      <c r="AB132" s="27"/>
      <c r="AC132" s="27"/>
      <c r="AD132" s="26"/>
      <c r="AE132" s="26"/>
      <c r="AF132" s="25" t="n">
        <f aca="false">-SUM(N132:AE132)</f>
        <v>-179.995714285714</v>
      </c>
      <c r="AG132" s="28" t="n">
        <f aca="false">SUM(H132:K132)+AF132+O132</f>
        <v>0.00428571428571445</v>
      </c>
    </row>
    <row r="133" s="29" customFormat="true" ht="23.25" hidden="false" customHeight="true" outlineLevel="0" collapsed="false">
      <c r="A133" s="18" t="n">
        <v>43797</v>
      </c>
      <c r="B133" s="19"/>
      <c r="C133" s="20" t="s">
        <v>41</v>
      </c>
      <c r="D133" s="20" t="s">
        <v>42</v>
      </c>
      <c r="E133" s="20" t="s">
        <v>43</v>
      </c>
      <c r="F133" s="21" t="n">
        <v>181875</v>
      </c>
      <c r="G133" s="21" t="s">
        <v>44</v>
      </c>
      <c r="H133" s="23"/>
      <c r="I133" s="23"/>
      <c r="J133" s="23"/>
      <c r="K133" s="23" t="n">
        <v>180</v>
      </c>
      <c r="L133" s="24"/>
      <c r="M133" s="25" t="n">
        <f aca="false">SUM(H133:J133,K133/1.12)</f>
        <v>160.714285714286</v>
      </c>
      <c r="N133" s="25" t="n">
        <f aca="false">K133/1.12*0.12</f>
        <v>19.2857142857143</v>
      </c>
      <c r="O133" s="25" t="n">
        <f aca="false">-SUM(I133:J133,K133/1.12)*L133</f>
        <v>-0</v>
      </c>
      <c r="P133" s="26"/>
      <c r="Q133" s="26" t="n">
        <v>160.71</v>
      </c>
      <c r="R133" s="26"/>
      <c r="S133" s="27"/>
      <c r="T133" s="27"/>
      <c r="U133" s="27"/>
      <c r="V133" s="27"/>
      <c r="W133" s="27"/>
      <c r="X133" s="26"/>
      <c r="Y133" s="26"/>
      <c r="Z133" s="26"/>
      <c r="AA133" s="26"/>
      <c r="AB133" s="27"/>
      <c r="AC133" s="27"/>
      <c r="AD133" s="26"/>
      <c r="AE133" s="26"/>
      <c r="AF133" s="25" t="n">
        <f aca="false">-SUM(N133:AE133)</f>
        <v>-179.995714285714</v>
      </c>
      <c r="AG133" s="28" t="n">
        <f aca="false">SUM(H133:K133)+AF133+O133</f>
        <v>0.00428571428571445</v>
      </c>
    </row>
    <row r="134" s="29" customFormat="true" ht="23.25" hidden="false" customHeight="true" outlineLevel="0" collapsed="false">
      <c r="A134" s="18" t="n">
        <v>43797</v>
      </c>
      <c r="B134" s="19"/>
      <c r="C134" s="20" t="s">
        <v>37</v>
      </c>
      <c r="D134" s="20" t="s">
        <v>38</v>
      </c>
      <c r="E134" s="20" t="s">
        <v>39</v>
      </c>
      <c r="F134" s="21" t="n">
        <v>99863</v>
      </c>
      <c r="G134" s="21" t="s">
        <v>183</v>
      </c>
      <c r="H134" s="23"/>
      <c r="I134" s="23"/>
      <c r="J134" s="23"/>
      <c r="K134" s="23" t="n">
        <v>195</v>
      </c>
      <c r="L134" s="24"/>
      <c r="M134" s="25" t="n">
        <f aca="false">SUM(H134:J134,K134/1.12)</f>
        <v>174.107142857143</v>
      </c>
      <c r="N134" s="25" t="n">
        <f aca="false">K134/1.12*0.12</f>
        <v>20.8928571428571</v>
      </c>
      <c r="O134" s="25" t="n">
        <f aca="false">-SUM(I134:J134,K134/1.12)*L134</f>
        <v>-0</v>
      </c>
      <c r="P134" s="26" t="n">
        <v>174.11</v>
      </c>
      <c r="Q134" s="26"/>
      <c r="R134" s="26"/>
      <c r="S134" s="27"/>
      <c r="T134" s="27"/>
      <c r="U134" s="27"/>
      <c r="V134" s="27"/>
      <c r="W134" s="27"/>
      <c r="X134" s="26"/>
      <c r="Y134" s="26"/>
      <c r="Z134" s="26"/>
      <c r="AA134" s="26"/>
      <c r="AB134" s="27"/>
      <c r="AC134" s="27"/>
      <c r="AD134" s="26"/>
      <c r="AE134" s="26"/>
      <c r="AF134" s="25" t="n">
        <f aca="false">-SUM(N134:AE134)</f>
        <v>-195.002857142857</v>
      </c>
      <c r="AG134" s="28" t="n">
        <f aca="false">SUM(H134:K134)+AF134+O134</f>
        <v>-0.00285714285715244</v>
      </c>
    </row>
    <row r="135" s="29" customFormat="true" ht="23.25" hidden="false" customHeight="true" outlineLevel="0" collapsed="false">
      <c r="A135" s="18" t="n">
        <v>43797</v>
      </c>
      <c r="B135" s="19"/>
      <c r="C135" s="20" t="s">
        <v>946</v>
      </c>
      <c r="D135" s="20" t="s">
        <v>115</v>
      </c>
      <c r="E135" s="20" t="s">
        <v>47</v>
      </c>
      <c r="F135" s="21" t="n">
        <v>572544</v>
      </c>
      <c r="G135" s="22" t="s">
        <v>311</v>
      </c>
      <c r="H135" s="23"/>
      <c r="I135" s="23"/>
      <c r="J135" s="23"/>
      <c r="K135" s="23" t="n">
        <v>1900</v>
      </c>
      <c r="L135" s="24"/>
      <c r="M135" s="25" t="n">
        <f aca="false">SUM(H135:J135,K135/1.12)</f>
        <v>1696.42857142857</v>
      </c>
      <c r="N135" s="25" t="n">
        <f aca="false">K135/1.12*0.12</f>
        <v>203.571428571429</v>
      </c>
      <c r="O135" s="25" t="n">
        <f aca="false">-SUM(I135:J135,K135/1.12)*L135</f>
        <v>-0</v>
      </c>
      <c r="P135" s="26" t="n">
        <v>1696.43</v>
      </c>
      <c r="Q135" s="26"/>
      <c r="R135" s="26"/>
      <c r="S135" s="27"/>
      <c r="T135" s="27"/>
      <c r="U135" s="27"/>
      <c r="V135" s="27"/>
      <c r="W135" s="27"/>
      <c r="X135" s="26"/>
      <c r="Y135" s="26"/>
      <c r="Z135" s="26"/>
      <c r="AA135" s="26"/>
      <c r="AB135" s="27"/>
      <c r="AC135" s="27"/>
      <c r="AD135" s="26"/>
      <c r="AE135" s="26"/>
      <c r="AF135" s="25" t="n">
        <f aca="false">-SUM(N135:AE135)</f>
        <v>-1900.00142857143</v>
      </c>
      <c r="AG135" s="28" t="n">
        <f aca="false">SUM(H135:K135)+AF135+O135</f>
        <v>-0.00142857142873254</v>
      </c>
    </row>
    <row r="136" s="29" customFormat="true" ht="23.25" hidden="false" customHeight="true" outlineLevel="0" collapsed="false">
      <c r="A136" s="18" t="n">
        <v>43797</v>
      </c>
      <c r="B136" s="19"/>
      <c r="C136" s="20" t="s">
        <v>45</v>
      </c>
      <c r="D136" s="20" t="s">
        <v>848</v>
      </c>
      <c r="E136" s="20" t="s">
        <v>47</v>
      </c>
      <c r="F136" s="21" t="n">
        <v>188651</v>
      </c>
      <c r="G136" s="21" t="s">
        <v>1034</v>
      </c>
      <c r="H136" s="23"/>
      <c r="I136" s="23"/>
      <c r="J136" s="23"/>
      <c r="K136" s="23" t="n">
        <v>791.1</v>
      </c>
      <c r="L136" s="24"/>
      <c r="M136" s="25" t="n">
        <f aca="false">SUM(H136:J136,K136/1.12)</f>
        <v>706.339285714286</v>
      </c>
      <c r="N136" s="25" t="n">
        <f aca="false">K136/1.12*0.12</f>
        <v>84.7607142857143</v>
      </c>
      <c r="O136" s="25" t="n">
        <f aca="false">-SUM(I136:J136,K136/1.12)*L136</f>
        <v>-0</v>
      </c>
      <c r="P136" s="25" t="n">
        <v>706.34</v>
      </c>
      <c r="Q136" s="26"/>
      <c r="R136" s="26"/>
      <c r="S136" s="27"/>
      <c r="T136" s="27"/>
      <c r="U136" s="27"/>
      <c r="V136" s="27"/>
      <c r="W136" s="27"/>
      <c r="X136" s="26"/>
      <c r="Y136" s="26"/>
      <c r="Z136" s="26"/>
      <c r="AA136" s="26"/>
      <c r="AB136" s="27"/>
      <c r="AC136" s="27"/>
      <c r="AD136" s="26"/>
      <c r="AE136" s="26"/>
      <c r="AF136" s="25" t="n">
        <f aca="false">-SUM(N136:AE136)</f>
        <v>-791.100714285714</v>
      </c>
      <c r="AG136" s="28" t="n">
        <f aca="false">SUM(H136:K136)+AF136+O136</f>
        <v>-0.000714285714252583</v>
      </c>
    </row>
    <row r="137" s="29" customFormat="true" ht="23.25" hidden="false" customHeight="true" outlineLevel="0" collapsed="false">
      <c r="A137" s="18" t="n">
        <v>43798</v>
      </c>
      <c r="B137" s="19"/>
      <c r="C137" s="20" t="s">
        <v>37</v>
      </c>
      <c r="D137" s="20" t="s">
        <v>38</v>
      </c>
      <c r="E137" s="20" t="s">
        <v>39</v>
      </c>
      <c r="F137" s="21" t="n">
        <v>131230</v>
      </c>
      <c r="G137" s="22" t="s">
        <v>568</v>
      </c>
      <c r="H137" s="23"/>
      <c r="I137" s="23"/>
      <c r="J137" s="23"/>
      <c r="K137" s="23" t="n">
        <v>240</v>
      </c>
      <c r="L137" s="24"/>
      <c r="M137" s="25" t="n">
        <f aca="false">SUM(H137:J137,K137/1.12)</f>
        <v>214.285714285714</v>
      </c>
      <c r="N137" s="25" t="n">
        <f aca="false">K137/1.12*0.12</f>
        <v>25.7142857142857</v>
      </c>
      <c r="O137" s="25" t="n">
        <f aca="false">-SUM(I137:J137,K137/1.12)*L137</f>
        <v>-0</v>
      </c>
      <c r="P137" s="25" t="n">
        <v>214.29</v>
      </c>
      <c r="Q137" s="26"/>
      <c r="R137" s="26"/>
      <c r="S137" s="27"/>
      <c r="T137" s="27"/>
      <c r="U137" s="27"/>
      <c r="V137" s="27"/>
      <c r="W137" s="27"/>
      <c r="X137" s="26"/>
      <c r="Y137" s="26"/>
      <c r="Z137" s="26"/>
      <c r="AA137" s="26"/>
      <c r="AB137" s="27"/>
      <c r="AC137" s="27"/>
      <c r="AD137" s="26"/>
      <c r="AE137" s="26"/>
      <c r="AF137" s="25" t="n">
        <f aca="false">-SUM(N137:AE137)</f>
        <v>-240.004285714286</v>
      </c>
      <c r="AG137" s="28" t="n">
        <f aca="false">SUM(H137:K137)+AF137+O137</f>
        <v>-0.00428571428571445</v>
      </c>
    </row>
    <row r="138" s="29" customFormat="true" ht="23.25" hidden="false" customHeight="true" outlineLevel="0" collapsed="false">
      <c r="A138" s="18" t="n">
        <v>43798</v>
      </c>
      <c r="B138" s="19"/>
      <c r="C138" s="20" t="s">
        <v>45</v>
      </c>
      <c r="D138" s="20" t="s">
        <v>848</v>
      </c>
      <c r="E138" s="20" t="s">
        <v>47</v>
      </c>
      <c r="F138" s="21" t="n">
        <v>244207</v>
      </c>
      <c r="G138" s="22" t="s">
        <v>1035</v>
      </c>
      <c r="H138" s="23"/>
      <c r="I138" s="23"/>
      <c r="J138" s="23" t="n">
        <v>758.75</v>
      </c>
      <c r="K138" s="23"/>
      <c r="L138" s="24"/>
      <c r="M138" s="25" t="n">
        <f aca="false">SUM(H138:J138,K138/1.12)</f>
        <v>758.75</v>
      </c>
      <c r="N138" s="25" t="n">
        <f aca="false">K138/1.12*0.12</f>
        <v>0</v>
      </c>
      <c r="O138" s="25" t="n">
        <f aca="false">-SUM(I138:J138,K138/1.12)*L138</f>
        <v>-0</v>
      </c>
      <c r="P138" s="25" t="n">
        <v>758.75</v>
      </c>
      <c r="Q138" s="26"/>
      <c r="R138" s="26"/>
      <c r="S138" s="27"/>
      <c r="T138" s="27"/>
      <c r="U138" s="27"/>
      <c r="V138" s="27"/>
      <c r="W138" s="27"/>
      <c r="X138" s="26"/>
      <c r="Y138" s="26"/>
      <c r="Z138" s="26"/>
      <c r="AA138" s="26"/>
      <c r="AB138" s="27"/>
      <c r="AC138" s="27"/>
      <c r="AD138" s="26"/>
      <c r="AE138" s="26"/>
      <c r="AF138" s="25" t="n">
        <f aca="false">-SUM(N138:AE138)</f>
        <v>-758.75</v>
      </c>
      <c r="AG138" s="28" t="n">
        <f aca="false">SUM(H138:K138)+AF138+O138</f>
        <v>0</v>
      </c>
    </row>
    <row r="139" s="29" customFormat="true" ht="23.25" hidden="false" customHeight="true" outlineLevel="0" collapsed="false">
      <c r="A139" s="18" t="n">
        <v>43798</v>
      </c>
      <c r="B139" s="19"/>
      <c r="C139" s="20" t="s">
        <v>45</v>
      </c>
      <c r="D139" s="20" t="s">
        <v>848</v>
      </c>
      <c r="E139" s="20" t="s">
        <v>47</v>
      </c>
      <c r="F139" s="21" t="n">
        <v>244207</v>
      </c>
      <c r="G139" s="22" t="s">
        <v>1036</v>
      </c>
      <c r="H139" s="23"/>
      <c r="I139" s="23"/>
      <c r="J139" s="23"/>
      <c r="K139" s="23" t="n">
        <f aca="false">35.27+4.23</f>
        <v>39.5</v>
      </c>
      <c r="L139" s="24"/>
      <c r="M139" s="25" t="n">
        <f aca="false">SUM(H139:J139,K139/1.12)</f>
        <v>35.2678571428571</v>
      </c>
      <c r="N139" s="25" t="n">
        <f aca="false">K139/1.12*0.12</f>
        <v>4.23214285714286</v>
      </c>
      <c r="O139" s="25" t="n">
        <f aca="false">-SUM(I139:J139,K139/1.12)*L139</f>
        <v>-0</v>
      </c>
      <c r="P139" s="25" t="n">
        <v>35.27</v>
      </c>
      <c r="Q139" s="26"/>
      <c r="R139" s="26"/>
      <c r="S139" s="27"/>
      <c r="T139" s="27"/>
      <c r="U139" s="27"/>
      <c r="V139" s="27"/>
      <c r="W139" s="27"/>
      <c r="X139" s="26"/>
      <c r="Y139" s="26"/>
      <c r="Z139" s="26"/>
      <c r="AA139" s="26"/>
      <c r="AB139" s="27"/>
      <c r="AC139" s="27"/>
      <c r="AD139" s="26"/>
      <c r="AE139" s="26"/>
      <c r="AF139" s="25" t="n">
        <f aca="false">-SUM(N139:AE139)</f>
        <v>-39.5021428571429</v>
      </c>
      <c r="AG139" s="28" t="n">
        <f aca="false">SUM(H139:K139)+AF139+O139</f>
        <v>-0.00214285714285722</v>
      </c>
    </row>
    <row r="140" s="29" customFormat="true" ht="23.25" hidden="false" customHeight="true" outlineLevel="0" collapsed="false">
      <c r="A140" s="18" t="n">
        <v>43798</v>
      </c>
      <c r="B140" s="19"/>
      <c r="C140" s="20" t="s">
        <v>41</v>
      </c>
      <c r="D140" s="20" t="s">
        <v>42</v>
      </c>
      <c r="E140" s="20" t="s">
        <v>43</v>
      </c>
      <c r="F140" s="21" t="n">
        <v>181915</v>
      </c>
      <c r="G140" s="21" t="s">
        <v>44</v>
      </c>
      <c r="H140" s="23"/>
      <c r="I140" s="23"/>
      <c r="J140" s="23"/>
      <c r="K140" s="23" t="n">
        <v>180</v>
      </c>
      <c r="L140" s="24"/>
      <c r="M140" s="25" t="n">
        <f aca="false">SUM(H140:J140,K140/1.12)</f>
        <v>160.714285714286</v>
      </c>
      <c r="N140" s="25" t="n">
        <f aca="false">K140/1.12*0.12</f>
        <v>19.2857142857143</v>
      </c>
      <c r="O140" s="25" t="n">
        <f aca="false">-SUM(I140:J140,K140/1.12)*L140</f>
        <v>-0</v>
      </c>
      <c r="P140" s="26"/>
      <c r="Q140" s="26" t="n">
        <v>160.71</v>
      </c>
      <c r="R140" s="26"/>
      <c r="S140" s="27"/>
      <c r="T140" s="27"/>
      <c r="U140" s="27"/>
      <c r="V140" s="27"/>
      <c r="W140" s="27"/>
      <c r="X140" s="26"/>
      <c r="Y140" s="26"/>
      <c r="Z140" s="26"/>
      <c r="AA140" s="26"/>
      <c r="AB140" s="27"/>
      <c r="AC140" s="27"/>
      <c r="AD140" s="26"/>
      <c r="AE140" s="26"/>
      <c r="AF140" s="25" t="n">
        <f aca="false">-SUM(N140:AE140)</f>
        <v>-179.995714285714</v>
      </c>
      <c r="AG140" s="28" t="n">
        <f aca="false">SUM(H140:K140)+AF140+O140</f>
        <v>0.00428571428571445</v>
      </c>
    </row>
    <row r="141" s="29" customFormat="true" ht="23.25" hidden="false" customHeight="true" outlineLevel="0" collapsed="false">
      <c r="A141" s="18"/>
      <c r="B141" s="19"/>
      <c r="C141" s="20"/>
      <c r="D141" s="20"/>
      <c r="E141" s="20"/>
      <c r="F141" s="21"/>
      <c r="G141" s="22"/>
      <c r="H141" s="23"/>
      <c r="I141" s="23"/>
      <c r="J141" s="23"/>
      <c r="K141" s="23"/>
      <c r="L141" s="24"/>
      <c r="M141" s="25"/>
      <c r="N141" s="25"/>
      <c r="O141" s="25"/>
      <c r="P141" s="25"/>
      <c r="Q141" s="26"/>
      <c r="R141" s="26"/>
      <c r="S141" s="27"/>
      <c r="T141" s="27"/>
      <c r="U141" s="27"/>
      <c r="V141" s="27"/>
      <c r="W141" s="27"/>
      <c r="X141" s="26"/>
      <c r="Y141" s="26"/>
      <c r="Z141" s="26"/>
      <c r="AA141" s="26"/>
      <c r="AB141" s="27"/>
      <c r="AC141" s="27"/>
      <c r="AD141" s="26"/>
      <c r="AE141" s="26"/>
      <c r="AF141" s="25"/>
      <c r="AG141" s="28"/>
    </row>
    <row r="142" s="29" customFormat="true" ht="23.25" hidden="false" customHeight="true" outlineLevel="0" collapsed="false">
      <c r="A142" s="18"/>
      <c r="B142" s="19"/>
      <c r="C142" s="20"/>
      <c r="D142" s="20"/>
      <c r="E142" s="20"/>
      <c r="F142" s="21"/>
      <c r="G142" s="21"/>
      <c r="H142" s="23"/>
      <c r="I142" s="23"/>
      <c r="J142" s="23"/>
      <c r="K142" s="23"/>
      <c r="L142" s="24"/>
      <c r="M142" s="25"/>
      <c r="N142" s="25"/>
      <c r="O142" s="25"/>
      <c r="P142" s="25"/>
      <c r="Q142" s="26"/>
      <c r="R142" s="26"/>
      <c r="S142" s="27"/>
      <c r="T142" s="27"/>
      <c r="U142" s="27"/>
      <c r="V142" s="27"/>
      <c r="W142" s="27"/>
      <c r="X142" s="26"/>
      <c r="Y142" s="26"/>
      <c r="Z142" s="26"/>
      <c r="AA142" s="26"/>
      <c r="AB142" s="27"/>
      <c r="AC142" s="27"/>
      <c r="AD142" s="26"/>
      <c r="AE142" s="26"/>
      <c r="AF142" s="25"/>
      <c r="AG142" s="28"/>
    </row>
    <row r="143" s="29" customFormat="true" ht="19.5" hidden="false" customHeight="true" outlineLevel="0" collapsed="false">
      <c r="A143" s="18"/>
      <c r="B143" s="19"/>
      <c r="C143" s="45"/>
      <c r="D143" s="45"/>
      <c r="E143" s="45"/>
      <c r="F143" s="21"/>
      <c r="G143" s="22"/>
      <c r="H143" s="23"/>
      <c r="I143" s="23"/>
      <c r="J143" s="23"/>
      <c r="K143" s="23"/>
      <c r="L143" s="24"/>
      <c r="M143" s="26" t="n">
        <f aca="false">SUM(H143:J143,K143/1.12)</f>
        <v>0</v>
      </c>
      <c r="N143" s="26" t="n">
        <f aca="false">K143/1.12*0.12</f>
        <v>0</v>
      </c>
      <c r="O143" s="26" t="n">
        <f aca="false">-SUM(I143:J143,K143/1.12)*L143</f>
        <v>-0</v>
      </c>
      <c r="P143" s="26"/>
      <c r="Q143" s="26"/>
      <c r="R143" s="26"/>
      <c r="S143" s="26"/>
      <c r="T143" s="27"/>
      <c r="U143" s="27"/>
      <c r="V143" s="27"/>
      <c r="W143" s="27"/>
      <c r="X143" s="27"/>
      <c r="Y143" s="46"/>
      <c r="Z143" s="26"/>
      <c r="AA143" s="26"/>
      <c r="AB143" s="26"/>
      <c r="AC143" s="27"/>
      <c r="AD143" s="27"/>
      <c r="AE143" s="47"/>
      <c r="AF143" s="25" t="n">
        <f aca="false">-SUM(N143:AE143)</f>
        <v>-0</v>
      </c>
      <c r="AG143" s="28" t="n">
        <f aca="false">SUM(H143:K143)+AF143+O143</f>
        <v>0</v>
      </c>
    </row>
    <row r="144" s="57" customFormat="true" ht="12" hidden="false" customHeight="true" outlineLevel="0" collapsed="false">
      <c r="A144" s="49"/>
      <c r="B144" s="50"/>
      <c r="C144" s="51"/>
      <c r="D144" s="52"/>
      <c r="E144" s="52"/>
      <c r="F144" s="53"/>
      <c r="G144" s="51"/>
      <c r="H144" s="54" t="n">
        <f aca="false">SUM(H5:H143)</f>
        <v>5549.21</v>
      </c>
      <c r="I144" s="54" t="n">
        <f aca="false">SUM(I5:I143)</f>
        <v>0</v>
      </c>
      <c r="J144" s="54" t="n">
        <f aca="false">SUM(J5:J143)</f>
        <v>16925.45</v>
      </c>
      <c r="K144" s="54" t="n">
        <f aca="false">SUM(K5:K143)</f>
        <v>43667.39</v>
      </c>
      <c r="L144" s="54" t="n">
        <f aca="false">SUM(L5:L143)</f>
        <v>0</v>
      </c>
      <c r="M144" s="54" t="n">
        <f aca="false">SUM(M5:M143)</f>
        <v>61463.4010714285</v>
      </c>
      <c r="N144" s="54" t="n">
        <f aca="false">SUM(N5:N143)</f>
        <v>4678.64892857143</v>
      </c>
      <c r="O144" s="54" t="n">
        <f aca="false">SUM(O5:O143)</f>
        <v>0</v>
      </c>
      <c r="P144" s="54" t="n">
        <f aca="false">SUM(P5:P143)</f>
        <v>44358.48</v>
      </c>
      <c r="Q144" s="54" t="n">
        <f aca="false">SUM(Q5:Q143)</f>
        <v>3257.95</v>
      </c>
      <c r="R144" s="54" t="n">
        <f aca="false">SUM(R5:R143)</f>
        <v>281.7</v>
      </c>
      <c r="S144" s="54" t="n">
        <f aca="false">SUM(S5:S143)</f>
        <v>500.89</v>
      </c>
      <c r="T144" s="54" t="n">
        <f aca="false">SUM(T5:T143)</f>
        <v>1270.24</v>
      </c>
      <c r="U144" s="54" t="n">
        <f aca="false">SUM(U5:U143)</f>
        <v>0</v>
      </c>
      <c r="V144" s="54" t="n">
        <f aca="false">SUM(V5:V143)</f>
        <v>1029.91</v>
      </c>
      <c r="W144" s="54" t="n">
        <f aca="false">SUM(W5:W143)</f>
        <v>0</v>
      </c>
      <c r="X144" s="54" t="n">
        <f aca="false">SUM(X5:X143)</f>
        <v>2328.36</v>
      </c>
      <c r="Y144" s="54" t="n">
        <f aca="false">SUM(Y5:Y143)</f>
        <v>5391.06</v>
      </c>
      <c r="Z144" s="54" t="n">
        <f aca="false">SUM(Z5:Z143)</f>
        <v>31.25</v>
      </c>
      <c r="AA144" s="54" t="n">
        <f aca="false">SUM(AA5:AA143)</f>
        <v>1236</v>
      </c>
      <c r="AB144" s="54" t="n">
        <f aca="false">SUM(AB5:AB143)</f>
        <v>0</v>
      </c>
      <c r="AC144" s="54" t="n">
        <f aca="false">SUM(AC5:AC143)</f>
        <v>0</v>
      </c>
      <c r="AD144" s="54" t="n">
        <f aca="false">SUM(AD5:AD143)</f>
        <v>1777.5</v>
      </c>
      <c r="AE144" s="54" t="n">
        <f aca="false">SUM(AE5:AE143)</f>
        <v>0</v>
      </c>
      <c r="AF144" s="54" t="n">
        <f aca="false">SUM(AF5:AF143)</f>
        <v>-66141.9889285715</v>
      </c>
      <c r="AG144" s="54" t="n">
        <f aca="false">SUM(AG5:AG143)</f>
        <v>0.0610714285718643</v>
      </c>
    </row>
    <row r="145" customFormat="false" ht="12.75" hidden="false" customHeight="true" outlineLevel="0" collapsed="false"/>
    <row r="146" customFormat="false" ht="12" hidden="false" customHeight="false" outlineLevel="0" collapsed="false">
      <c r="K146" s="58" t="n">
        <f aca="false">H144+I144+J144+K144</f>
        <v>66142.05</v>
      </c>
      <c r="AF146" s="58" t="n">
        <f aca="false">+AF144</f>
        <v>-66141.9889285715</v>
      </c>
    </row>
    <row r="148" customFormat="false" ht="12" hidden="false" customHeight="false" outlineLevel="0" collapsed="false">
      <c r="C148" s="59" t="s">
        <v>194</v>
      </c>
      <c r="G148" s="57"/>
      <c r="K148" s="60"/>
      <c r="L148" s="60"/>
      <c r="M148" s="60"/>
    </row>
    <row r="151" s="3" customFormat="true" ht="11.25" hidden="false" customHeight="false" outlineLevel="0" collapsed="false">
      <c r="K151" s="5"/>
      <c r="L151" s="6"/>
      <c r="M151" s="5"/>
      <c r="Y151" s="5"/>
    </row>
    <row r="158" customFormat="false" ht="11.25" hidden="false" customHeight="false" outlineLevel="0" collapsed="false">
      <c r="Q158" s="5" t="n">
        <v>0</v>
      </c>
    </row>
  </sheetData>
  <mergeCells count="1">
    <mergeCell ref="K148:M1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E40" activeCellId="0" sqref="E40"/>
    </sheetView>
  </sheetViews>
  <sheetFormatPr defaultRowHeight="15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fals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5.46"/>
    <col collapsed="false" customWidth="true" hidden="false" outlineLevel="0" max="8" min="8" style="5" width="9.89"/>
    <col collapsed="false" customWidth="true" hidden="tru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2.6"/>
    <col collapsed="false" customWidth="true" hidden="true" outlineLevel="0" max="12" min="12" style="95" width="6.48"/>
    <col collapsed="false" customWidth="true" hidden="false" outlineLevel="0" max="13" min="13" style="5" width="11.69"/>
    <col collapsed="false" customWidth="true" hidden="false" outlineLevel="0" max="14" min="14" style="5" width="10.26"/>
    <col collapsed="false" customWidth="true" hidden="false" outlineLevel="0" max="15" min="15" style="5" width="8.28"/>
    <col collapsed="false" customWidth="true" hidden="false" outlineLevel="0" max="16" min="16" style="5" width="12.23"/>
    <col collapsed="false" customWidth="true" hidden="false" outlineLevel="0" max="17" min="17" style="5" width="12.6"/>
    <col collapsed="false" customWidth="false" hidden="false" outlineLevel="0" max="18" min="18" style="5" width="11.52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13.32"/>
    <col collapsed="false" customWidth="true" hidden="false" outlineLevel="0" max="23" min="23" style="5" width="10.26"/>
    <col collapsed="false" customWidth="true" hidden="false" outlineLevel="0" max="24" min="24" style="5" width="12.41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9"/>
    <col collapsed="false" customWidth="true" hidden="false" outlineLevel="0" max="28" min="28" style="5" width="11.34"/>
    <col collapsed="false" customWidth="true" hidden="false" outlineLevel="0" max="30" min="29" style="5" width="10.08"/>
    <col collapsed="false" customWidth="true" hidden="false" outlineLevel="0" max="31" min="31" style="5" width="12.78"/>
    <col collapsed="false" customWidth="true" hidden="false" outlineLevel="0" max="32" min="32" style="5" width="13.32"/>
    <col collapsed="false" customWidth="true" hidden="false" outlineLevel="0" max="33" min="33" style="3" width="9.17"/>
    <col collapsed="false" customWidth="false" hidden="false" outlineLevel="0" max="1025" min="34" style="3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1037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1002</v>
      </c>
    </row>
    <row r="4" s="17" customFormat="true" ht="44.2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02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</row>
    <row r="5" s="29" customFormat="true" ht="23.25" hidden="false" customHeight="true" outlineLevel="0" collapsed="false">
      <c r="A5" s="18" t="n">
        <v>43801</v>
      </c>
      <c r="B5" s="19"/>
      <c r="C5" s="20" t="s">
        <v>1038</v>
      </c>
      <c r="D5" s="20" t="s">
        <v>644</v>
      </c>
      <c r="E5" s="20" t="s">
        <v>738</v>
      </c>
      <c r="F5" s="21" t="n">
        <v>4982</v>
      </c>
      <c r="G5" s="22" t="s">
        <v>646</v>
      </c>
      <c r="H5" s="23"/>
      <c r="I5" s="23"/>
      <c r="J5" s="23"/>
      <c r="K5" s="23" t="n">
        <v>1323.23</v>
      </c>
      <c r="L5" s="111"/>
      <c r="M5" s="25" t="n">
        <f aca="false">SUM(H5:J5,K5/1.12)</f>
        <v>1181.45535714286</v>
      </c>
      <c r="N5" s="25" t="n">
        <f aca="false">K5/1.12*0.12</f>
        <v>141.774642857143</v>
      </c>
      <c r="O5" s="25" t="n">
        <f aca="false">-SUM(I5:J5,K5/1.12)*L5</f>
        <v>-0</v>
      </c>
      <c r="P5" s="25" t="n">
        <v>1181.46</v>
      </c>
      <c r="Q5" s="26"/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 t="n">
        <f aca="false">-SUM(N5:AE5)</f>
        <v>-1323.23464285714</v>
      </c>
      <c r="AG5" s="28" t="n">
        <f aca="false">SUM(H5:K5)+AF5+O5</f>
        <v>-0.004642857142926</v>
      </c>
    </row>
    <row r="6" s="29" customFormat="true" ht="23.25" hidden="false" customHeight="true" outlineLevel="0" collapsed="false">
      <c r="A6" s="18" t="n">
        <v>43801</v>
      </c>
      <c r="B6" s="19"/>
      <c r="C6" s="20" t="s">
        <v>54</v>
      </c>
      <c r="D6" s="20" t="s">
        <v>55</v>
      </c>
      <c r="E6" s="20" t="s">
        <v>56</v>
      </c>
      <c r="F6" s="21" t="n">
        <v>3347</v>
      </c>
      <c r="G6" s="21" t="s">
        <v>1039</v>
      </c>
      <c r="H6" s="23"/>
      <c r="I6" s="23"/>
      <c r="J6" s="23" t="n">
        <v>2199</v>
      </c>
      <c r="K6" s="23"/>
      <c r="L6" s="111"/>
      <c r="M6" s="25" t="n">
        <f aca="false">SUM(H6:J6,K6/1.12)</f>
        <v>2199</v>
      </c>
      <c r="N6" s="25" t="n">
        <f aca="false">K6/1.12*0.12</f>
        <v>0</v>
      </c>
      <c r="O6" s="25" t="n">
        <f aca="false">-SUM(I6:J6,K6/1.12)*L6</f>
        <v>-0</v>
      </c>
      <c r="P6" s="25" t="n">
        <v>2199</v>
      </c>
      <c r="Q6" s="26"/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 t="n">
        <f aca="false">-SUM(N6:AE6)</f>
        <v>-2199</v>
      </c>
      <c r="AG6" s="28" t="n">
        <f aca="false">SUM(H6:K6)+AF6+O6</f>
        <v>0</v>
      </c>
    </row>
    <row r="7" s="29" customFormat="true" ht="23.25" hidden="false" customHeight="true" outlineLevel="0" collapsed="false">
      <c r="A7" s="18" t="n">
        <v>43801</v>
      </c>
      <c r="B7" s="19"/>
      <c r="C7" s="20" t="s">
        <v>45</v>
      </c>
      <c r="D7" s="20" t="s">
        <v>848</v>
      </c>
      <c r="E7" s="20" t="s">
        <v>47</v>
      </c>
      <c r="F7" s="21" t="n">
        <v>253300</v>
      </c>
      <c r="G7" s="21" t="s">
        <v>1040</v>
      </c>
      <c r="H7" s="23"/>
      <c r="I7" s="23"/>
      <c r="J7" s="23" t="n">
        <v>447.75</v>
      </c>
      <c r="K7" s="23"/>
      <c r="L7" s="111"/>
      <c r="M7" s="25" t="n">
        <f aca="false">SUM(H7:J7,K7/1.12)</f>
        <v>447.75</v>
      </c>
      <c r="N7" s="25" t="n">
        <f aca="false">K7/1.12*0.12</f>
        <v>0</v>
      </c>
      <c r="O7" s="25" t="n">
        <f aca="false">-SUM(I7:J7,K7/1.12)*L7</f>
        <v>-0</v>
      </c>
      <c r="P7" s="25" t="n">
        <v>447.75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 t="n">
        <f aca="false">-SUM(N7:AE7)</f>
        <v>-447.75</v>
      </c>
      <c r="AG7" s="28" t="n">
        <f aca="false">SUM(H7:K7)+AF7+O7</f>
        <v>0</v>
      </c>
    </row>
    <row r="8" s="29" customFormat="true" ht="23.25" hidden="false" customHeight="true" outlineLevel="0" collapsed="false">
      <c r="A8" s="18" t="n">
        <v>43801</v>
      </c>
      <c r="B8" s="19"/>
      <c r="C8" s="20" t="s">
        <v>45</v>
      </c>
      <c r="D8" s="20" t="s">
        <v>848</v>
      </c>
      <c r="E8" s="20" t="s">
        <v>47</v>
      </c>
      <c r="F8" s="21" t="n">
        <v>253300</v>
      </c>
      <c r="G8" s="21" t="s">
        <v>1041</v>
      </c>
      <c r="H8" s="23"/>
      <c r="I8" s="23"/>
      <c r="J8" s="23"/>
      <c r="K8" s="23" t="n">
        <f aca="false">1704.02+204.48</f>
        <v>1908.5</v>
      </c>
      <c r="L8" s="111"/>
      <c r="M8" s="25" t="n">
        <f aca="false">SUM(H8:J8,K8/1.12)</f>
        <v>1704.01785714286</v>
      </c>
      <c r="N8" s="25" t="n">
        <f aca="false">K8/1.12*0.12</f>
        <v>204.482142857143</v>
      </c>
      <c r="O8" s="25" t="n">
        <f aca="false">-SUM(I8:J8,K8/1.12)*L8</f>
        <v>-0</v>
      </c>
      <c r="P8" s="25" t="n">
        <v>1704.02</v>
      </c>
      <c r="Q8" s="26"/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 t="n">
        <f aca="false">-SUM(N8:AE8)</f>
        <v>-1908.50214285714</v>
      </c>
      <c r="AG8" s="28" t="n">
        <f aca="false">SUM(H8:K8)+AF8+O8</f>
        <v>-0.00214285714287143</v>
      </c>
    </row>
    <row r="9" s="29" customFormat="true" ht="23.25" hidden="false" customHeight="true" outlineLevel="0" collapsed="false">
      <c r="A9" s="18" t="n">
        <v>43801</v>
      </c>
      <c r="B9" s="19"/>
      <c r="C9" s="20" t="s">
        <v>58</v>
      </c>
      <c r="D9" s="20"/>
      <c r="E9" s="20"/>
      <c r="F9" s="21"/>
      <c r="G9" s="22" t="s">
        <v>113</v>
      </c>
      <c r="H9" s="23" t="n">
        <v>100</v>
      </c>
      <c r="I9" s="23"/>
      <c r="J9" s="23"/>
      <c r="K9" s="23"/>
      <c r="L9" s="111"/>
      <c r="M9" s="25" t="n">
        <f aca="false">SUM(H9:J9,K9/1.12)</f>
        <v>100</v>
      </c>
      <c r="N9" s="25" t="n">
        <f aca="false">K9/1.12*0.12</f>
        <v>0</v>
      </c>
      <c r="O9" s="25" t="n">
        <f aca="false">-SUM(I9:J9,K9/1.12)*L9</f>
        <v>-0</v>
      </c>
      <c r="P9" s="25"/>
      <c r="Q9" s="26"/>
      <c r="R9" s="26"/>
      <c r="S9" s="27"/>
      <c r="T9" s="27"/>
      <c r="U9" s="27"/>
      <c r="V9" s="27"/>
      <c r="W9" s="27"/>
      <c r="X9" s="26"/>
      <c r="Y9" s="26"/>
      <c r="Z9" s="26"/>
      <c r="AA9" s="26" t="n">
        <v>100</v>
      </c>
      <c r="AB9" s="27"/>
      <c r="AC9" s="27"/>
      <c r="AD9" s="26"/>
      <c r="AE9" s="26"/>
      <c r="AF9" s="25" t="n">
        <f aca="false">-SUM(N9:AE9)</f>
        <v>-100</v>
      </c>
      <c r="AG9" s="28" t="n">
        <f aca="false">SUM(H9:K9)+AF9+O9</f>
        <v>0</v>
      </c>
    </row>
    <row r="10" s="29" customFormat="true" ht="23.25" hidden="false" customHeight="true" outlineLevel="0" collapsed="false">
      <c r="A10" s="18" t="n">
        <v>43801</v>
      </c>
      <c r="B10" s="19"/>
      <c r="C10" s="20" t="s">
        <v>41</v>
      </c>
      <c r="D10" s="20" t="s">
        <v>42</v>
      </c>
      <c r="E10" s="20" t="s">
        <v>43</v>
      </c>
      <c r="F10" s="21" t="n">
        <v>182458</v>
      </c>
      <c r="G10" s="21" t="s">
        <v>44</v>
      </c>
      <c r="H10" s="23"/>
      <c r="I10" s="23"/>
      <c r="J10" s="23"/>
      <c r="K10" s="23" t="n">
        <v>180</v>
      </c>
      <c r="L10" s="111"/>
      <c r="M10" s="25" t="n">
        <f aca="false">SUM(H10:J10,K10/1.12)</f>
        <v>160.714285714286</v>
      </c>
      <c r="N10" s="25" t="n">
        <f aca="false">K10/1.12*0.12</f>
        <v>19.2857142857143</v>
      </c>
      <c r="O10" s="25" t="n">
        <f aca="false">-SUM(I10:J10,K10/1.12)*L10</f>
        <v>-0</v>
      </c>
      <c r="P10" s="26"/>
      <c r="Q10" s="26" t="n">
        <v>160.71</v>
      </c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 t="n">
        <f aca="false">-SUM(N10:AE10)</f>
        <v>-179.995714285714</v>
      </c>
      <c r="AG10" s="28" t="n">
        <f aca="false">SUM(H10:K10)+AF10+O10</f>
        <v>0.00428571428571445</v>
      </c>
    </row>
    <row r="11" s="29" customFormat="true" ht="23.25" hidden="false" customHeight="true" outlineLevel="0" collapsed="false">
      <c r="A11" s="18" t="n">
        <v>43801</v>
      </c>
      <c r="B11" s="19"/>
      <c r="C11" s="20" t="s">
        <v>62</v>
      </c>
      <c r="D11" s="20"/>
      <c r="E11" s="20"/>
      <c r="F11" s="21"/>
      <c r="G11" s="22" t="s">
        <v>1042</v>
      </c>
      <c r="H11" s="23" t="n">
        <v>50</v>
      </c>
      <c r="I11" s="23"/>
      <c r="J11" s="23"/>
      <c r="K11" s="23"/>
      <c r="L11" s="111"/>
      <c r="M11" s="25" t="n">
        <f aca="false">SUM(H11:J11,K11/1.12)</f>
        <v>50</v>
      </c>
      <c r="N11" s="25" t="n">
        <f aca="false">K11/1.12*0.12</f>
        <v>0</v>
      </c>
      <c r="O11" s="25" t="n">
        <f aca="false">-SUM(I11:J11,K11/1.12)*L11</f>
        <v>-0</v>
      </c>
      <c r="P11" s="25"/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 t="n">
        <v>50</v>
      </c>
      <c r="AB11" s="27"/>
      <c r="AC11" s="27"/>
      <c r="AD11" s="26"/>
      <c r="AE11" s="26"/>
      <c r="AF11" s="25" t="n">
        <f aca="false">-SUM(N11:AE11)</f>
        <v>-50</v>
      </c>
      <c r="AG11" s="28" t="n">
        <f aca="false">SUM(H11:K11)+AF11+O11</f>
        <v>0</v>
      </c>
    </row>
    <row r="12" s="29" customFormat="true" ht="23.25" hidden="false" customHeight="true" outlineLevel="0" collapsed="false">
      <c r="A12" s="18" t="n">
        <v>43801</v>
      </c>
      <c r="B12" s="19"/>
      <c r="C12" s="20" t="s">
        <v>499</v>
      </c>
      <c r="D12" s="20"/>
      <c r="E12" s="20"/>
      <c r="F12" s="21"/>
      <c r="G12" s="22" t="s">
        <v>1043</v>
      </c>
      <c r="H12" s="23" t="n">
        <v>164</v>
      </c>
      <c r="I12" s="23"/>
      <c r="J12" s="23"/>
      <c r="K12" s="23"/>
      <c r="L12" s="111"/>
      <c r="M12" s="25" t="n">
        <f aca="false">SUM(H12:J12,K12/1.12)</f>
        <v>164</v>
      </c>
      <c r="N12" s="25" t="n">
        <f aca="false">K12/1.12*0.12</f>
        <v>0</v>
      </c>
      <c r="O12" s="25" t="n">
        <f aca="false">-SUM(I12:J12,K12/1.12)*L12</f>
        <v>-0</v>
      </c>
      <c r="P12" s="25"/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 t="n">
        <v>164</v>
      </c>
      <c r="AB12" s="27"/>
      <c r="AC12" s="27"/>
      <c r="AD12" s="26"/>
      <c r="AE12" s="26"/>
      <c r="AF12" s="25" t="n">
        <f aca="false">-SUM(N12:AE12)</f>
        <v>-164</v>
      </c>
      <c r="AG12" s="28" t="n">
        <f aca="false">SUM(H12:K12)+AF12+O12</f>
        <v>0</v>
      </c>
    </row>
    <row r="13" s="29" customFormat="true" ht="23.25" hidden="false" customHeight="true" outlineLevel="0" collapsed="false">
      <c r="A13" s="18" t="n">
        <v>43803</v>
      </c>
      <c r="B13" s="19"/>
      <c r="C13" s="20" t="s">
        <v>909</v>
      </c>
      <c r="D13" s="20" t="s">
        <v>974</v>
      </c>
      <c r="E13" s="20" t="s">
        <v>47</v>
      </c>
      <c r="F13" s="21" t="n">
        <v>17566</v>
      </c>
      <c r="G13" s="21" t="s">
        <v>1044</v>
      </c>
      <c r="H13" s="23"/>
      <c r="I13" s="23"/>
      <c r="J13" s="23"/>
      <c r="K13" s="23" t="n">
        <v>940</v>
      </c>
      <c r="L13" s="111"/>
      <c r="M13" s="25" t="n">
        <f aca="false">SUM(H13:J13,K13/1.12)</f>
        <v>839.285714285714</v>
      </c>
      <c r="N13" s="25" t="n">
        <f aca="false">K13/1.12*0.12</f>
        <v>100.714285714286</v>
      </c>
      <c r="O13" s="25" t="n">
        <f aca="false">-SUM(I13:J13,K13/1.12)*L13</f>
        <v>-0</v>
      </c>
      <c r="P13" s="25" t="n">
        <v>839.29</v>
      </c>
      <c r="Q13" s="26"/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 t="n">
        <f aca="false">-SUM(N13:AE13)</f>
        <v>-940.004285714286</v>
      </c>
      <c r="AG13" s="28" t="n">
        <f aca="false">SUM(H13:K13)+AF13+O13</f>
        <v>-0.00428571428562918</v>
      </c>
    </row>
    <row r="14" s="29" customFormat="true" ht="23.25" hidden="false" customHeight="true" outlineLevel="0" collapsed="false">
      <c r="A14" s="18" t="n">
        <v>43803</v>
      </c>
      <c r="B14" s="19"/>
      <c r="C14" s="20" t="s">
        <v>58</v>
      </c>
      <c r="D14" s="20"/>
      <c r="E14" s="20"/>
      <c r="F14" s="21"/>
      <c r="G14" s="21" t="s">
        <v>1045</v>
      </c>
      <c r="H14" s="23" t="n">
        <v>60</v>
      </c>
      <c r="I14" s="23"/>
      <c r="J14" s="23"/>
      <c r="K14" s="23"/>
      <c r="L14" s="111"/>
      <c r="M14" s="25" t="n">
        <f aca="false">SUM(H14:J14,K14/1.12)</f>
        <v>60</v>
      </c>
      <c r="N14" s="25" t="n">
        <f aca="false">K14/1.12*0.12</f>
        <v>0</v>
      </c>
      <c r="O14" s="25" t="n">
        <f aca="false">-SUM(I14:J14,K14/1.12)*L14</f>
        <v>-0</v>
      </c>
      <c r="P14" s="25"/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 t="n">
        <v>60</v>
      </c>
      <c r="AB14" s="27"/>
      <c r="AC14" s="27"/>
      <c r="AD14" s="26"/>
      <c r="AE14" s="26"/>
      <c r="AF14" s="25" t="n">
        <f aca="false">-SUM(N14:AE14)</f>
        <v>-60</v>
      </c>
      <c r="AG14" s="28" t="n">
        <f aca="false">SUM(H14:K14)+AF14+O14</f>
        <v>0</v>
      </c>
    </row>
    <row r="15" s="29" customFormat="true" ht="23.25" hidden="false" customHeight="true" outlineLevel="0" collapsed="false">
      <c r="A15" s="18" t="n">
        <v>43803</v>
      </c>
      <c r="B15" s="19"/>
      <c r="C15" s="20" t="s">
        <v>37</v>
      </c>
      <c r="D15" s="20" t="s">
        <v>38</v>
      </c>
      <c r="E15" s="20" t="s">
        <v>39</v>
      </c>
      <c r="F15" s="21" t="n">
        <v>118464</v>
      </c>
      <c r="G15" s="22" t="s">
        <v>360</v>
      </c>
      <c r="H15" s="23"/>
      <c r="I15" s="23"/>
      <c r="J15" s="23"/>
      <c r="K15" s="23" t="n">
        <v>119.25</v>
      </c>
      <c r="L15" s="111"/>
      <c r="M15" s="25" t="n">
        <f aca="false">SUM(H15:J15,K15/1.12)</f>
        <v>106.473214285714</v>
      </c>
      <c r="N15" s="25" t="n">
        <f aca="false">K15/1.12*0.12</f>
        <v>12.7767857142857</v>
      </c>
      <c r="O15" s="25" t="n">
        <f aca="false">-SUM(I15:J15,K15/1.12)*L15</f>
        <v>-0</v>
      </c>
      <c r="P15" s="25" t="n">
        <v>106.47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 t="n">
        <f aca="false">-SUM(N15:AE15)</f>
        <v>-119.246785714286</v>
      </c>
      <c r="AG15" s="28" t="n">
        <f aca="false">SUM(H15:K15)+AF15+O15</f>
        <v>0.00321428571429294</v>
      </c>
    </row>
    <row r="16" s="29" customFormat="true" ht="23.25" hidden="false" customHeight="true" outlineLevel="0" collapsed="false">
      <c r="A16" s="18" t="n">
        <v>43803</v>
      </c>
      <c r="B16" s="19"/>
      <c r="C16" s="20" t="s">
        <v>45</v>
      </c>
      <c r="D16" s="20" t="s">
        <v>848</v>
      </c>
      <c r="E16" s="20" t="s">
        <v>47</v>
      </c>
      <c r="F16" s="21" t="n">
        <v>219405</v>
      </c>
      <c r="G16" s="22" t="s">
        <v>1046</v>
      </c>
      <c r="H16" s="23"/>
      <c r="I16" s="23"/>
      <c r="J16" s="23"/>
      <c r="K16" s="23" t="n">
        <f aca="false">793.84+95.26</f>
        <v>889.1</v>
      </c>
      <c r="L16" s="111"/>
      <c r="M16" s="25" t="n">
        <f aca="false">SUM(H16:J16,K16/1.12)</f>
        <v>793.839285714286</v>
      </c>
      <c r="N16" s="25" t="n">
        <f aca="false">K16/1.12*0.12</f>
        <v>95.2607142857143</v>
      </c>
      <c r="O16" s="25" t="n">
        <f aca="false">-SUM(I16:J16,K16/1.12)*L16</f>
        <v>-0</v>
      </c>
      <c r="P16" s="25" t="n">
        <v>793.84</v>
      </c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 t="n">
        <f aca="false">-SUM(N16:AE16)</f>
        <v>-889.100714285714</v>
      </c>
      <c r="AG16" s="28" t="n">
        <f aca="false">SUM(H16:K16)+AF16+O16</f>
        <v>-0.000714285714252583</v>
      </c>
    </row>
    <row r="17" s="29" customFormat="true" ht="23.25" hidden="false" customHeight="true" outlineLevel="0" collapsed="false">
      <c r="A17" s="18" t="n">
        <v>43803</v>
      </c>
      <c r="B17" s="19"/>
      <c r="C17" s="20" t="s">
        <v>45</v>
      </c>
      <c r="D17" s="20" t="s">
        <v>848</v>
      </c>
      <c r="E17" s="20" t="s">
        <v>47</v>
      </c>
      <c r="F17" s="21" t="n">
        <v>219405</v>
      </c>
      <c r="G17" s="21" t="s">
        <v>1047</v>
      </c>
      <c r="H17" s="23"/>
      <c r="I17" s="23"/>
      <c r="J17" s="23" t="n">
        <v>717.75</v>
      </c>
      <c r="K17" s="23"/>
      <c r="L17" s="111"/>
      <c r="M17" s="25" t="n">
        <f aca="false">SUM(H17:J17,K17/1.12)</f>
        <v>717.75</v>
      </c>
      <c r="N17" s="25" t="n">
        <f aca="false">K17/1.12*0.12</f>
        <v>0</v>
      </c>
      <c r="O17" s="25" t="n">
        <f aca="false">-SUM(I17:J17,K17/1.12)*L17</f>
        <v>-0</v>
      </c>
      <c r="P17" s="25" t="n">
        <v>717.75</v>
      </c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/>
      <c r="AE17" s="26"/>
      <c r="AF17" s="25" t="n">
        <f aca="false">-SUM(N17:AE17)</f>
        <v>-717.75</v>
      </c>
      <c r="AG17" s="28" t="n">
        <f aca="false">SUM(H17:K17)+AF17+O17</f>
        <v>0</v>
      </c>
    </row>
    <row r="18" s="29" customFormat="true" ht="23.25" hidden="false" customHeight="true" outlineLevel="0" collapsed="false">
      <c r="A18" s="18" t="n">
        <v>43803</v>
      </c>
      <c r="B18" s="19"/>
      <c r="C18" s="20" t="s">
        <v>58</v>
      </c>
      <c r="D18" s="20"/>
      <c r="E18" s="20"/>
      <c r="F18" s="21"/>
      <c r="G18" s="21" t="s">
        <v>1048</v>
      </c>
      <c r="H18" s="23" t="n">
        <v>140</v>
      </c>
      <c r="I18" s="23"/>
      <c r="J18" s="23"/>
      <c r="K18" s="23"/>
      <c r="L18" s="111"/>
      <c r="M18" s="25" t="n">
        <f aca="false">SUM(H18:J18,K18/1.12)</f>
        <v>140</v>
      </c>
      <c r="N18" s="25" t="n">
        <f aca="false">K18/1.12*0.12</f>
        <v>0</v>
      </c>
      <c r="O18" s="25" t="n">
        <f aca="false">-SUM(I18:J18,K18/1.12)*L18</f>
        <v>-0</v>
      </c>
      <c r="P18" s="25"/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 t="n">
        <v>140</v>
      </c>
      <c r="AB18" s="27"/>
      <c r="AC18" s="27"/>
      <c r="AD18" s="26"/>
      <c r="AE18" s="26"/>
      <c r="AF18" s="25" t="n">
        <f aca="false">-SUM(N18:AE18)</f>
        <v>-140</v>
      </c>
      <c r="AG18" s="28" t="n">
        <f aca="false">SUM(H18:K18)+AF18+O18</f>
        <v>0</v>
      </c>
    </row>
    <row r="19" s="29" customFormat="true" ht="23.25" hidden="false" customHeight="true" outlineLevel="0" collapsed="false">
      <c r="A19" s="18" t="n">
        <v>43803</v>
      </c>
      <c r="B19" s="19"/>
      <c r="C19" s="20" t="s">
        <v>221</v>
      </c>
      <c r="D19" s="20"/>
      <c r="E19" s="20"/>
      <c r="F19" s="21"/>
      <c r="G19" s="44" t="s">
        <v>1049</v>
      </c>
      <c r="H19" s="23"/>
      <c r="I19" s="23"/>
      <c r="J19" s="23"/>
      <c r="K19" s="23" t="n">
        <v>200</v>
      </c>
      <c r="L19" s="111"/>
      <c r="M19" s="25" t="n">
        <f aca="false">SUM(H19:J19,K19/1.12)</f>
        <v>178.571428571429</v>
      </c>
      <c r="N19" s="25" t="n">
        <f aca="false">K19/1.12*0.12</f>
        <v>21.4285714285714</v>
      </c>
      <c r="O19" s="25" t="n">
        <f aca="false">-SUM(I19:J19,K19/1.12)*L19</f>
        <v>-0</v>
      </c>
      <c r="P19" s="25" t="n">
        <v>178.57</v>
      </c>
      <c r="Q19" s="26"/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 t="n">
        <f aca="false">-SUM(N19:AE19)</f>
        <v>-199.998571428571</v>
      </c>
      <c r="AG19" s="28" t="n">
        <f aca="false">SUM(H19:K19)+AF19+O19</f>
        <v>0.00142857142859043</v>
      </c>
    </row>
    <row r="20" s="29" customFormat="true" ht="23.25" hidden="false" customHeight="true" outlineLevel="0" collapsed="false">
      <c r="A20" s="18" t="n">
        <v>43803</v>
      </c>
      <c r="B20" s="19"/>
      <c r="C20" s="20" t="s">
        <v>41</v>
      </c>
      <c r="D20" s="20" t="s">
        <v>42</v>
      </c>
      <c r="E20" s="20" t="s">
        <v>43</v>
      </c>
      <c r="F20" s="21" t="n">
        <v>182898</v>
      </c>
      <c r="G20" s="21" t="s">
        <v>44</v>
      </c>
      <c r="H20" s="23"/>
      <c r="I20" s="23"/>
      <c r="J20" s="23"/>
      <c r="K20" s="23" t="n">
        <v>180</v>
      </c>
      <c r="L20" s="111"/>
      <c r="M20" s="25" t="n">
        <f aca="false">SUM(H20:J20,K20/1.12)</f>
        <v>160.714285714286</v>
      </c>
      <c r="N20" s="25" t="n">
        <f aca="false">K20/1.12*0.12</f>
        <v>19.2857142857143</v>
      </c>
      <c r="O20" s="25" t="n">
        <f aca="false">-SUM(I20:J20,K20/1.12)*L20</f>
        <v>-0</v>
      </c>
      <c r="P20" s="26"/>
      <c r="Q20" s="26" t="n">
        <v>160.71</v>
      </c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 t="n">
        <f aca="false">-SUM(N20:AE20)</f>
        <v>-179.995714285714</v>
      </c>
      <c r="AG20" s="28" t="n">
        <f aca="false">SUM(H20:K20)+AF20+O20</f>
        <v>0.00428571428571445</v>
      </c>
    </row>
    <row r="21" s="29" customFormat="true" ht="23.25" hidden="false" customHeight="true" outlineLevel="0" collapsed="false">
      <c r="A21" s="18" t="n">
        <v>43804</v>
      </c>
      <c r="B21" s="19"/>
      <c r="C21" s="20" t="s">
        <v>41</v>
      </c>
      <c r="D21" s="20" t="s">
        <v>42</v>
      </c>
      <c r="E21" s="20" t="s">
        <v>43</v>
      </c>
      <c r="F21" s="21" t="n">
        <v>182917</v>
      </c>
      <c r="G21" s="21" t="s">
        <v>44</v>
      </c>
      <c r="H21" s="23"/>
      <c r="I21" s="23"/>
      <c r="J21" s="23"/>
      <c r="K21" s="23" t="n">
        <v>180</v>
      </c>
      <c r="L21" s="111"/>
      <c r="M21" s="25" t="n">
        <f aca="false">SUM(H21:J21,K21/1.12)</f>
        <v>160.714285714286</v>
      </c>
      <c r="N21" s="25" t="n">
        <f aca="false">K21/1.12*0.12</f>
        <v>19.2857142857143</v>
      </c>
      <c r="O21" s="25" t="n">
        <f aca="false">-SUM(I21:J21,K21/1.12)*L21</f>
        <v>-0</v>
      </c>
      <c r="P21" s="26"/>
      <c r="Q21" s="26" t="n">
        <v>160.71</v>
      </c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 t="n">
        <f aca="false">-SUM(N21:AE21)</f>
        <v>-179.995714285714</v>
      </c>
      <c r="AG21" s="28" t="n">
        <f aca="false">SUM(H21:K21)+AF21+O21</f>
        <v>0.00428571428571445</v>
      </c>
    </row>
    <row r="22" s="29" customFormat="true" ht="23.25" hidden="false" customHeight="true" outlineLevel="0" collapsed="false">
      <c r="A22" s="18" t="n">
        <v>43804</v>
      </c>
      <c r="B22" s="19"/>
      <c r="C22" s="20" t="s">
        <v>946</v>
      </c>
      <c r="D22" s="20" t="s">
        <v>115</v>
      </c>
      <c r="E22" s="20" t="s">
        <v>47</v>
      </c>
      <c r="F22" s="21" t="n">
        <v>573114</v>
      </c>
      <c r="G22" s="21" t="s">
        <v>1050</v>
      </c>
      <c r="H22" s="23"/>
      <c r="I22" s="23"/>
      <c r="J22" s="23"/>
      <c r="K22" s="23" t="n">
        <v>348</v>
      </c>
      <c r="L22" s="111"/>
      <c r="M22" s="25" t="n">
        <f aca="false">SUM(H22:J22,K22/1.12)</f>
        <v>310.714285714286</v>
      </c>
      <c r="N22" s="25" t="n">
        <f aca="false">K22/1.12*0.12</f>
        <v>37.2857142857143</v>
      </c>
      <c r="O22" s="25" t="n">
        <f aca="false">-SUM(I22:J22,K22/1.12)*L22</f>
        <v>-0</v>
      </c>
      <c r="P22" s="25" t="n">
        <v>310.71</v>
      </c>
      <c r="Q22" s="26"/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 t="n">
        <f aca="false">-SUM(N22:AE22)</f>
        <v>-347.995714285714</v>
      </c>
      <c r="AG22" s="28" t="n">
        <f aca="false">SUM(H22:K22)+AF22+O22</f>
        <v>0.00428571428574287</v>
      </c>
    </row>
    <row r="23" s="29" customFormat="true" ht="23.25" hidden="false" customHeight="true" outlineLevel="0" collapsed="false">
      <c r="A23" s="18"/>
      <c r="B23" s="19"/>
      <c r="C23" s="20"/>
      <c r="D23" s="20"/>
      <c r="E23" s="20"/>
      <c r="F23" s="21"/>
      <c r="G23" s="22"/>
      <c r="H23" s="23"/>
      <c r="I23" s="23"/>
      <c r="J23" s="23"/>
      <c r="K23" s="23"/>
      <c r="L23" s="111"/>
      <c r="M23" s="25" t="n">
        <f aca="false">SUM(H23:J23,K23/1.12)</f>
        <v>0</v>
      </c>
      <c r="N23" s="25" t="n">
        <f aca="false">K23/1.12*0.12</f>
        <v>0</v>
      </c>
      <c r="O23" s="25" t="n">
        <f aca="false">-SUM(I23:J23,K23/1.12)*L23</f>
        <v>-0</v>
      </c>
      <c r="P23" s="25"/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 t="n">
        <f aca="false">-SUM(N23:AE23)</f>
        <v>-0</v>
      </c>
      <c r="AG23" s="28" t="n">
        <f aca="false">SUM(H23:K23)+AF23+O23</f>
        <v>0</v>
      </c>
    </row>
    <row r="24" s="57" customFormat="true" ht="12" hidden="false" customHeight="true" outlineLevel="0" collapsed="false">
      <c r="A24" s="49"/>
      <c r="B24" s="50"/>
      <c r="C24" s="51"/>
      <c r="D24" s="52"/>
      <c r="E24" s="52"/>
      <c r="F24" s="53"/>
      <c r="G24" s="51"/>
      <c r="H24" s="54" t="n">
        <f aca="false">SUM(H5:H23)</f>
        <v>514</v>
      </c>
      <c r="I24" s="54" t="n">
        <f aca="false">SUM(I5:I23)</f>
        <v>0</v>
      </c>
      <c r="J24" s="54" t="n">
        <f aca="false">SUM(J5:J23)</f>
        <v>3364.5</v>
      </c>
      <c r="K24" s="54" t="n">
        <f aca="false">SUM(K5:K23)</f>
        <v>6268.08</v>
      </c>
      <c r="L24" s="54" t="n">
        <f aca="false">SUM(L5:L23)</f>
        <v>0</v>
      </c>
      <c r="M24" s="54" t="n">
        <f aca="false">SUM(M5:M23)</f>
        <v>9475</v>
      </c>
      <c r="N24" s="54" t="n">
        <f aca="false">SUM(N5:N23)</f>
        <v>671.58</v>
      </c>
      <c r="O24" s="54" t="n">
        <f aca="false">SUM(O5:O23)</f>
        <v>0</v>
      </c>
      <c r="P24" s="54" t="n">
        <f aca="false">SUM(P5:P23)</f>
        <v>8478.86</v>
      </c>
      <c r="Q24" s="54" t="n">
        <f aca="false">SUM(Q5:Q23)</f>
        <v>482.13</v>
      </c>
      <c r="R24" s="54" t="n">
        <f aca="false">SUM(R5:R23)</f>
        <v>0</v>
      </c>
      <c r="S24" s="54" t="n">
        <f aca="false">SUM(S5:S23)</f>
        <v>0</v>
      </c>
      <c r="T24" s="54" t="n">
        <f aca="false">SUM(T5:T23)</f>
        <v>0</v>
      </c>
      <c r="U24" s="54" t="n">
        <f aca="false">SUM(U5:U23)</f>
        <v>0</v>
      </c>
      <c r="V24" s="54" t="n">
        <f aca="false">SUM(V5:V23)</f>
        <v>0</v>
      </c>
      <c r="W24" s="54" t="n">
        <f aca="false">SUM(W5:W23)</f>
        <v>0</v>
      </c>
      <c r="X24" s="54" t="n">
        <f aca="false">SUM(X5:X23)</f>
        <v>0</v>
      </c>
      <c r="Y24" s="54" t="n">
        <f aca="false">SUM(Y5:Y23)</f>
        <v>0</v>
      </c>
      <c r="Z24" s="54" t="n">
        <f aca="false">SUM(Z5:Z23)</f>
        <v>0</v>
      </c>
      <c r="AA24" s="54" t="n">
        <f aca="false">SUM(AA5:AA23)</f>
        <v>514</v>
      </c>
      <c r="AB24" s="54" t="n">
        <f aca="false">SUM(AB5:AB23)</f>
        <v>0</v>
      </c>
      <c r="AC24" s="54" t="n">
        <f aca="false">SUM(AC5:AC23)</f>
        <v>0</v>
      </c>
      <c r="AD24" s="54" t="n">
        <f aca="false">SUM(AD5:AD23)</f>
        <v>0</v>
      </c>
      <c r="AE24" s="54" t="n">
        <f aca="false">SUM(AE5:AE23)</f>
        <v>0</v>
      </c>
      <c r="AF24" s="54" t="n">
        <f aca="false">SUM(AF5:AF23)</f>
        <v>-10146.57</v>
      </c>
      <c r="AG24" s="54" t="n">
        <f aca="false">SUM(AG5:AG23)</f>
        <v>0.0100000000000904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0"/>
  <sheetViews>
    <sheetView showFormulas="false" showGridLines="true" showRowColHeaders="true" showZeros="true" rightToLeft="false" tabSelected="false" showOutlineSymbols="true" defaultGridColor="true" view="normal" topLeftCell="H1" colorId="64" zoomScale="90" zoomScaleNormal="90" zoomScalePageLayoutView="100" workbookViewId="0">
      <selection pane="topLeft" activeCell="AB4" activeCellId="0" sqref="AB4"/>
    </sheetView>
  </sheetViews>
  <sheetFormatPr defaultRowHeight="12.8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false" outlineLevel="0" max="5" min="5" style="4" width="35.29"/>
    <col collapsed="false" customWidth="true" hidden="false" outlineLevel="0" max="6" min="6" style="2" width="9.89"/>
    <col collapsed="false" customWidth="true" hidden="false" outlineLevel="0" max="7" min="7" style="3" width="38.7"/>
    <col collapsed="false" customWidth="true" hidden="false" outlineLevel="0" max="8" min="8" style="5" width="9.89"/>
    <col collapsed="false" customWidth="true" hidden="false" outlineLevel="0" max="9" min="9" style="5" width="10.62"/>
    <col collapsed="false" customWidth="true" hidden="false" outlineLevel="0" max="10" min="10" style="5" width="12.23"/>
    <col collapsed="false" customWidth="true" hidden="false" outlineLevel="0" max="11" min="11" style="5" width="12.6"/>
    <col collapsed="false" customWidth="true" hidden="false" outlineLevel="0" max="12" min="12" style="95" width="6.48"/>
    <col collapsed="false" customWidth="true" hidden="false" outlineLevel="0" max="13" min="13" style="5" width="11.69"/>
    <col collapsed="false" customWidth="true" hidden="false" outlineLevel="0" max="14" min="14" style="5" width="10.26"/>
    <col collapsed="false" customWidth="true" hidden="false" outlineLevel="0" max="15" min="15" style="5" width="8.28"/>
    <col collapsed="false" customWidth="true" hidden="false" outlineLevel="0" max="16" min="16" style="5" width="12.23"/>
    <col collapsed="false" customWidth="true" hidden="false" outlineLevel="0" max="17" min="17" style="5" width="12.6"/>
    <col collapsed="false" customWidth="false" hidden="false" outlineLevel="0" max="18" min="18" style="5" width="11.52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9"/>
    <col collapsed="false" customWidth="true" hidden="false" outlineLevel="0" max="23" min="23" style="5" width="11.34"/>
    <col collapsed="false" customWidth="true" hidden="false" outlineLevel="0" max="25" min="24" style="5" width="10.08"/>
    <col collapsed="false" customWidth="true" hidden="false" outlineLevel="0" max="26" min="26" style="5" width="12.78"/>
    <col collapsed="false" customWidth="true" hidden="false" outlineLevel="0" max="27" min="27" style="5" width="13.32"/>
    <col collapsed="false" customWidth="true" hidden="false" outlineLevel="0" max="28" min="28" style="3" width="9.17"/>
    <col collapsed="false" customWidth="false" hidden="false" outlineLevel="0" max="1023" min="29" style="3" width="11.52"/>
    <col collapsed="false" customWidth="false" hidden="false" outlineLevel="0" max="1025" min="1024" style="0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1037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 t="n">
        <v>6230</v>
      </c>
      <c r="W3" s="10" t="s">
        <v>4</v>
      </c>
      <c r="X3" s="10" t="n">
        <v>6202</v>
      </c>
      <c r="Y3" s="10"/>
      <c r="Z3" s="10" t="n">
        <v>6109</v>
      </c>
      <c r="AA3" s="10" t="n">
        <v>1002</v>
      </c>
    </row>
    <row r="4" s="17" customFormat="true" ht="44.2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02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31</v>
      </c>
      <c r="W4" s="13" t="s">
        <v>32</v>
      </c>
      <c r="X4" s="14" t="s">
        <v>33</v>
      </c>
      <c r="Y4" s="13" t="s">
        <v>34</v>
      </c>
      <c r="Z4" s="15" t="s">
        <v>35</v>
      </c>
      <c r="AA4" s="16" t="s">
        <v>36</v>
      </c>
      <c r="AMJ4" s="0"/>
    </row>
    <row r="5" s="29" customFormat="true" ht="23.25" hidden="false" customHeight="true" outlineLevel="0" collapsed="false">
      <c r="A5" s="18" t="n">
        <v>43804</v>
      </c>
      <c r="B5" s="19"/>
      <c r="C5" s="20" t="s">
        <v>41</v>
      </c>
      <c r="D5" s="20" t="s">
        <v>42</v>
      </c>
      <c r="E5" s="20" t="s">
        <v>43</v>
      </c>
      <c r="F5" s="21" t="n">
        <v>192819</v>
      </c>
      <c r="G5" s="21" t="s">
        <v>44</v>
      </c>
      <c r="H5" s="23"/>
      <c r="I5" s="23"/>
      <c r="J5" s="23"/>
      <c r="K5" s="23" t="n">
        <v>180</v>
      </c>
      <c r="L5" s="111"/>
      <c r="M5" s="25" t="n">
        <f aca="false">SUM(H5:J5,K5/1.12)</f>
        <v>160.714285714286</v>
      </c>
      <c r="N5" s="25" t="n">
        <f aca="false">K5/1.12*0.12</f>
        <v>19.2857142857143</v>
      </c>
      <c r="O5" s="25" t="n">
        <f aca="false">-SUM(I5:J5,K5/1.12)*L5</f>
        <v>-0</v>
      </c>
      <c r="P5" s="25"/>
      <c r="Q5" s="26" t="n">
        <v>160.71</v>
      </c>
      <c r="R5" s="26"/>
      <c r="S5" s="27"/>
      <c r="T5" s="27"/>
      <c r="U5" s="27"/>
      <c r="V5" s="26"/>
      <c r="W5" s="27"/>
      <c r="X5" s="27"/>
      <c r="Y5" s="26"/>
      <c r="Z5" s="26"/>
      <c r="AA5" s="25" t="n">
        <f aca="false">-SUM(N5:Z5)</f>
        <v>-179.995714285714</v>
      </c>
      <c r="AB5" s="28" t="n">
        <f aca="false">SUM(H5:K5)+AA5+O5</f>
        <v>0.00428571428571445</v>
      </c>
      <c r="AMJ5" s="0"/>
    </row>
    <row r="6" s="29" customFormat="true" ht="23.25" hidden="false" customHeight="true" outlineLevel="0" collapsed="false">
      <c r="A6" s="18" t="n">
        <v>43774</v>
      </c>
      <c r="B6" s="19"/>
      <c r="C6" s="20" t="s">
        <v>37</v>
      </c>
      <c r="D6" s="20" t="s">
        <v>38</v>
      </c>
      <c r="E6" s="20" t="s">
        <v>39</v>
      </c>
      <c r="F6" s="21" t="n">
        <v>99283</v>
      </c>
      <c r="G6" s="22" t="s">
        <v>933</v>
      </c>
      <c r="H6" s="23"/>
      <c r="I6" s="23"/>
      <c r="J6" s="23"/>
      <c r="K6" s="23" t="n">
        <v>360.5</v>
      </c>
      <c r="L6" s="111"/>
      <c r="M6" s="25" t="n">
        <f aca="false">SUM(H6:J6,K6/1.12)</f>
        <v>321.875</v>
      </c>
      <c r="N6" s="25" t="n">
        <f aca="false">K6/1.12*0.12</f>
        <v>38.625</v>
      </c>
      <c r="O6" s="25" t="n">
        <f aca="false">-SUM(I6:J6,K6/1.12)*L6</f>
        <v>-0</v>
      </c>
      <c r="P6" s="25" t="n">
        <v>321.88</v>
      </c>
      <c r="Q6" s="26"/>
      <c r="R6" s="26"/>
      <c r="S6" s="27"/>
      <c r="T6" s="27"/>
      <c r="U6" s="27"/>
      <c r="V6" s="26"/>
      <c r="W6" s="27"/>
      <c r="X6" s="27"/>
      <c r="Y6" s="26"/>
      <c r="Z6" s="26"/>
      <c r="AA6" s="25" t="n">
        <f aca="false">-SUM(N6:Z6)</f>
        <v>-360.505</v>
      </c>
      <c r="AB6" s="28" t="n">
        <f aca="false">SUM(H6:K6)+AA6+O6</f>
        <v>-0.00499999999999545</v>
      </c>
      <c r="AMJ6" s="0"/>
    </row>
    <row r="7" s="29" customFormat="true" ht="23.25" hidden="false" customHeight="true" outlineLevel="0" collapsed="false">
      <c r="A7" s="18" t="n">
        <v>43805</v>
      </c>
      <c r="B7" s="19"/>
      <c r="C7" s="20" t="s">
        <v>45</v>
      </c>
      <c r="D7" s="20" t="s">
        <v>848</v>
      </c>
      <c r="E7" s="20" t="s">
        <v>47</v>
      </c>
      <c r="F7" s="21" t="n">
        <v>151214</v>
      </c>
      <c r="G7" s="21" t="s">
        <v>586</v>
      </c>
      <c r="H7" s="23"/>
      <c r="I7" s="23"/>
      <c r="J7" s="23" t="n">
        <v>602.55</v>
      </c>
      <c r="K7" s="23"/>
      <c r="L7" s="111"/>
      <c r="M7" s="25" t="n">
        <f aca="false">SUM(H7:J7,K7/1.12)</f>
        <v>602.55</v>
      </c>
      <c r="N7" s="25" t="n">
        <f aca="false">K7/1.12*0.12</f>
        <v>0</v>
      </c>
      <c r="O7" s="25" t="n">
        <f aca="false">-SUM(I7:J7,K7/1.12)*L7</f>
        <v>-0</v>
      </c>
      <c r="P7" s="25" t="n">
        <v>602.55</v>
      </c>
      <c r="Q7" s="26"/>
      <c r="R7" s="26"/>
      <c r="S7" s="27"/>
      <c r="T7" s="27"/>
      <c r="U7" s="27"/>
      <c r="V7" s="26"/>
      <c r="W7" s="27"/>
      <c r="X7" s="27"/>
      <c r="Y7" s="26"/>
      <c r="Z7" s="26"/>
      <c r="AA7" s="25" t="n">
        <f aca="false">-SUM(N7:Z7)</f>
        <v>-602.55</v>
      </c>
      <c r="AB7" s="28" t="n">
        <f aca="false">SUM(H7:K7)+AA7+O7</f>
        <v>0</v>
      </c>
      <c r="AMJ7" s="0"/>
    </row>
    <row r="8" s="29" customFormat="true" ht="23.25" hidden="false" customHeight="true" outlineLevel="0" collapsed="false">
      <c r="A8" s="18" t="n">
        <v>43805</v>
      </c>
      <c r="B8" s="19"/>
      <c r="C8" s="20" t="s">
        <v>45</v>
      </c>
      <c r="D8" s="20" t="s">
        <v>848</v>
      </c>
      <c r="E8" s="20" t="s">
        <v>47</v>
      </c>
      <c r="F8" s="21" t="n">
        <v>151214</v>
      </c>
      <c r="G8" s="21" t="s">
        <v>1051</v>
      </c>
      <c r="H8" s="23"/>
      <c r="I8" s="23"/>
      <c r="J8" s="23"/>
      <c r="K8" s="21" t="n">
        <f aca="false">291.96+35.04</f>
        <v>327</v>
      </c>
      <c r="L8" s="111"/>
      <c r="M8" s="25" t="n">
        <f aca="false">SUM(H8:J8,K8/1.12)</f>
        <v>291.964285714286</v>
      </c>
      <c r="N8" s="25" t="n">
        <f aca="false">K8/1.12*0.12</f>
        <v>35.0357142857143</v>
      </c>
      <c r="O8" s="25" t="n">
        <f aca="false">-SUM(I8:J8,K8/1.12)*L8</f>
        <v>-0</v>
      </c>
      <c r="P8" s="25" t="n">
        <v>291.96</v>
      </c>
      <c r="Q8" s="26"/>
      <c r="R8" s="26"/>
      <c r="S8" s="27"/>
      <c r="T8" s="27"/>
      <c r="U8" s="27"/>
      <c r="V8" s="26"/>
      <c r="W8" s="27"/>
      <c r="X8" s="27"/>
      <c r="Y8" s="26"/>
      <c r="Z8" s="26"/>
      <c r="AA8" s="25" t="n">
        <f aca="false">-SUM(N8:Z8)</f>
        <v>-326.995714285714</v>
      </c>
      <c r="AB8" s="28" t="n">
        <f aca="false">SUM(H8:K8)+AA8+O8</f>
        <v>0.00428571428574287</v>
      </c>
      <c r="AMJ8" s="0"/>
    </row>
    <row r="9" s="29" customFormat="true" ht="23.25" hidden="false" customHeight="true" outlineLevel="0" collapsed="false">
      <c r="A9" s="18" t="n">
        <v>43806</v>
      </c>
      <c r="B9" s="19"/>
      <c r="C9" s="20" t="s">
        <v>37</v>
      </c>
      <c r="D9" s="20" t="s">
        <v>38</v>
      </c>
      <c r="E9" s="20" t="s">
        <v>39</v>
      </c>
      <c r="F9" s="21" t="n">
        <v>134102</v>
      </c>
      <c r="G9" s="21" t="s">
        <v>1052</v>
      </c>
      <c r="H9" s="23"/>
      <c r="I9" s="23"/>
      <c r="J9" s="23"/>
      <c r="K9" s="23" t="n">
        <v>107</v>
      </c>
      <c r="L9" s="111"/>
      <c r="M9" s="25" t="n">
        <f aca="false">SUM(H9:J9,K9/1.12)</f>
        <v>95.5357142857143</v>
      </c>
      <c r="N9" s="25" t="n">
        <f aca="false">K9/1.12*0.12</f>
        <v>11.4642857142857</v>
      </c>
      <c r="O9" s="25" t="n">
        <f aca="false">-SUM(I9:J9,K9/1.12)*L9</f>
        <v>-0</v>
      </c>
      <c r="P9" s="25"/>
      <c r="Q9" s="26"/>
      <c r="R9" s="26"/>
      <c r="S9" s="27"/>
      <c r="T9" s="27" t="n">
        <v>95.54</v>
      </c>
      <c r="U9" s="27"/>
      <c r="V9" s="26"/>
      <c r="W9" s="27"/>
      <c r="X9" s="27"/>
      <c r="Y9" s="26"/>
      <c r="Z9" s="26"/>
      <c r="AA9" s="25" t="n">
        <f aca="false">-SUM(N9:Z9)</f>
        <v>-107.004285714286</v>
      </c>
      <c r="AB9" s="28" t="n">
        <f aca="false">SUM(H9:K9)+AA9+O9</f>
        <v>-0.00428571428571445</v>
      </c>
      <c r="AMJ9" s="0"/>
    </row>
    <row r="10" s="29" customFormat="true" ht="23.25" hidden="false" customHeight="true" outlineLevel="0" collapsed="false">
      <c r="A10" s="18" t="n">
        <v>43806</v>
      </c>
      <c r="B10" s="19"/>
      <c r="C10" s="20" t="s">
        <v>37</v>
      </c>
      <c r="D10" s="20" t="s">
        <v>38</v>
      </c>
      <c r="E10" s="20" t="s">
        <v>39</v>
      </c>
      <c r="F10" s="21" t="n">
        <v>134101</v>
      </c>
      <c r="G10" s="21" t="s">
        <v>1053</v>
      </c>
      <c r="H10" s="23"/>
      <c r="I10" s="23"/>
      <c r="J10" s="23"/>
      <c r="K10" s="23" t="n">
        <v>110</v>
      </c>
      <c r="L10" s="111"/>
      <c r="M10" s="25" t="n">
        <f aca="false">SUM(H10:J10,K10/1.12)</f>
        <v>98.2142857142857</v>
      </c>
      <c r="N10" s="25" t="n">
        <f aca="false">K10/1.12*0.12</f>
        <v>11.7857142857143</v>
      </c>
      <c r="O10" s="25" t="n">
        <f aca="false">-SUM(I10:J10,K10/1.12)*L10</f>
        <v>-0</v>
      </c>
      <c r="P10" s="25" t="n">
        <v>98.21</v>
      </c>
      <c r="Q10" s="26"/>
      <c r="R10" s="26"/>
      <c r="S10" s="27"/>
      <c r="T10" s="27"/>
      <c r="U10" s="27"/>
      <c r="V10" s="26"/>
      <c r="W10" s="27"/>
      <c r="X10" s="27"/>
      <c r="Y10" s="26"/>
      <c r="Z10" s="26"/>
      <c r="AA10" s="25" t="n">
        <f aca="false">-SUM(N10:Z10)</f>
        <v>-109.995714285714</v>
      </c>
      <c r="AB10" s="28" t="n">
        <f aca="false">SUM(H10:K10)+AA10+O10</f>
        <v>0.00428571428571445</v>
      </c>
      <c r="AMJ10" s="0"/>
    </row>
    <row r="11" s="29" customFormat="true" ht="23.25" hidden="false" customHeight="true" outlineLevel="0" collapsed="false">
      <c r="A11" s="18" t="n">
        <v>43806</v>
      </c>
      <c r="B11" s="19"/>
      <c r="C11" s="20" t="s">
        <v>37</v>
      </c>
      <c r="D11" s="20" t="s">
        <v>38</v>
      </c>
      <c r="E11" s="20" t="s">
        <v>39</v>
      </c>
      <c r="F11" s="21" t="n">
        <v>134224</v>
      </c>
      <c r="G11" s="21" t="s">
        <v>1054</v>
      </c>
      <c r="H11" s="23"/>
      <c r="I11" s="23"/>
      <c r="J11" s="23"/>
      <c r="K11" s="23" t="n">
        <f aca="false">590+95</f>
        <v>685</v>
      </c>
      <c r="L11" s="111"/>
      <c r="M11" s="25" t="n">
        <f aca="false">SUM(H11:J11,K11/1.12)</f>
        <v>611.607142857143</v>
      </c>
      <c r="N11" s="25" t="n">
        <f aca="false">K11/1.12*0.12</f>
        <v>73.3928571428571</v>
      </c>
      <c r="O11" s="25" t="n">
        <f aca="false">-SUM(I11:J11,K11/1.12)*L11</f>
        <v>-0</v>
      </c>
      <c r="P11" s="25" t="n">
        <v>611.61</v>
      </c>
      <c r="Q11" s="26"/>
      <c r="R11" s="26"/>
      <c r="S11" s="27"/>
      <c r="T11" s="27"/>
      <c r="U11" s="27"/>
      <c r="V11" s="26"/>
      <c r="W11" s="27"/>
      <c r="X11" s="27"/>
      <c r="Y11" s="26"/>
      <c r="Z11" s="26"/>
      <c r="AA11" s="25" t="n">
        <f aca="false">-SUM(N11:Z11)</f>
        <v>-685.002857142857</v>
      </c>
      <c r="AB11" s="28" t="n">
        <f aca="false">SUM(H11:K11)+AA11+O11</f>
        <v>-0.00285714285712402</v>
      </c>
      <c r="AMJ11" s="0"/>
    </row>
    <row r="12" s="29" customFormat="true" ht="23.25" hidden="false" customHeight="true" outlineLevel="0" collapsed="false">
      <c r="A12" s="18" t="n">
        <v>43806</v>
      </c>
      <c r="B12" s="19"/>
      <c r="C12" s="20" t="s">
        <v>37</v>
      </c>
      <c r="D12" s="20" t="s">
        <v>38</v>
      </c>
      <c r="E12" s="20" t="s">
        <v>39</v>
      </c>
      <c r="F12" s="21" t="n">
        <v>134224</v>
      </c>
      <c r="G12" s="21" t="s">
        <v>1055</v>
      </c>
      <c r="H12" s="23"/>
      <c r="I12" s="23"/>
      <c r="J12" s="23"/>
      <c r="K12" s="23" t="n">
        <v>198</v>
      </c>
      <c r="L12" s="111"/>
      <c r="M12" s="25" t="n">
        <f aca="false">SUM(H12:J12,K12/1.12)</f>
        <v>176.785714285714</v>
      </c>
      <c r="N12" s="25" t="n">
        <f aca="false">K12/1.12*0.12</f>
        <v>21.2142857142857</v>
      </c>
      <c r="O12" s="25" t="n">
        <f aca="false">-SUM(I12:J12,K12/1.12)*L12</f>
        <v>-0</v>
      </c>
      <c r="P12" s="25"/>
      <c r="Q12" s="26"/>
      <c r="R12" s="26" t="n">
        <v>176.79</v>
      </c>
      <c r="S12" s="27"/>
      <c r="T12" s="27"/>
      <c r="U12" s="27"/>
      <c r="V12" s="26"/>
      <c r="W12" s="27"/>
      <c r="X12" s="27"/>
      <c r="Y12" s="26"/>
      <c r="Z12" s="26"/>
      <c r="AA12" s="25" t="n">
        <f aca="false">-SUM(N12:Z12)</f>
        <v>-198.004285714286</v>
      </c>
      <c r="AB12" s="28" t="n">
        <f aca="false">SUM(H12:K12)+AA12+O12</f>
        <v>-0.00428571428571445</v>
      </c>
      <c r="AMJ12" s="0"/>
    </row>
    <row r="13" s="29" customFormat="true" ht="23.25" hidden="false" customHeight="true" outlineLevel="0" collapsed="false">
      <c r="A13" s="18" t="n">
        <v>43808</v>
      </c>
      <c r="B13" s="19"/>
      <c r="C13" s="20" t="s">
        <v>41</v>
      </c>
      <c r="D13" s="20" t="s">
        <v>42</v>
      </c>
      <c r="E13" s="20" t="s">
        <v>43</v>
      </c>
      <c r="F13" s="21" t="n">
        <v>193058</v>
      </c>
      <c r="G13" s="21" t="s">
        <v>44</v>
      </c>
      <c r="H13" s="23"/>
      <c r="I13" s="23"/>
      <c r="J13" s="23"/>
      <c r="K13" s="23" t="n">
        <v>180</v>
      </c>
      <c r="L13" s="111"/>
      <c r="M13" s="25" t="n">
        <f aca="false">SUM(H13:J13,K13/1.12)</f>
        <v>160.714285714286</v>
      </c>
      <c r="N13" s="25" t="n">
        <f aca="false">K13/1.12*0.12</f>
        <v>19.2857142857143</v>
      </c>
      <c r="O13" s="25" t="n">
        <f aca="false">-SUM(I13:J13,K13/1.12)*L13</f>
        <v>-0</v>
      </c>
      <c r="P13" s="25"/>
      <c r="Q13" s="26" t="n">
        <v>160.71</v>
      </c>
      <c r="R13" s="26"/>
      <c r="S13" s="27"/>
      <c r="T13" s="27"/>
      <c r="U13" s="27"/>
      <c r="V13" s="26"/>
      <c r="W13" s="27"/>
      <c r="X13" s="27"/>
      <c r="Y13" s="26"/>
      <c r="Z13" s="26"/>
      <c r="AA13" s="25" t="n">
        <f aca="false">-SUM(N13:Z13)</f>
        <v>-179.995714285714</v>
      </c>
      <c r="AB13" s="28" t="n">
        <f aca="false">SUM(H13:K13)+AA13+O13</f>
        <v>0.00428571428571445</v>
      </c>
      <c r="AMJ13" s="0"/>
    </row>
    <row r="14" s="29" customFormat="true" ht="23.25" hidden="false" customHeight="true" outlineLevel="0" collapsed="false">
      <c r="A14" s="18" t="n">
        <v>43808</v>
      </c>
      <c r="B14" s="19"/>
      <c r="C14" s="20" t="s">
        <v>45</v>
      </c>
      <c r="D14" s="20" t="s">
        <v>848</v>
      </c>
      <c r="E14" s="20" t="s">
        <v>47</v>
      </c>
      <c r="F14" s="21" t="n">
        <v>210422</v>
      </c>
      <c r="G14" s="22" t="s">
        <v>1056</v>
      </c>
      <c r="H14" s="23"/>
      <c r="I14" s="23"/>
      <c r="J14" s="23"/>
      <c r="K14" s="23" t="n">
        <f aca="false">1678.26+201.39</f>
        <v>1879.65</v>
      </c>
      <c r="L14" s="111"/>
      <c r="M14" s="25" t="n">
        <f aca="false">SUM(H14:J14,K14/1.12)</f>
        <v>1678.25892857143</v>
      </c>
      <c r="N14" s="25" t="n">
        <f aca="false">K14/1.12*0.12</f>
        <v>201.391071428571</v>
      </c>
      <c r="O14" s="25" t="n">
        <f aca="false">-SUM(I14:J14,K14/1.12)*L14</f>
        <v>-0</v>
      </c>
      <c r="P14" s="25" t="n">
        <v>1678.26</v>
      </c>
      <c r="Q14" s="26"/>
      <c r="R14" s="26"/>
      <c r="S14" s="27"/>
      <c r="T14" s="27"/>
      <c r="U14" s="27"/>
      <c r="V14" s="26"/>
      <c r="W14" s="27"/>
      <c r="X14" s="27"/>
      <c r="Y14" s="26"/>
      <c r="Z14" s="26"/>
      <c r="AA14" s="25" t="n">
        <f aca="false">-SUM(N14:Z14)</f>
        <v>-1879.65107142857</v>
      </c>
      <c r="AB14" s="28" t="n">
        <f aca="false">SUM(H14:K14)+AA14+O14</f>
        <v>-0.00107142857132203</v>
      </c>
      <c r="AMJ14" s="0"/>
    </row>
    <row r="15" s="29" customFormat="true" ht="23.25" hidden="false" customHeight="true" outlineLevel="0" collapsed="false">
      <c r="A15" s="18" t="n">
        <v>43808</v>
      </c>
      <c r="B15" s="19"/>
      <c r="C15" s="20" t="s">
        <v>45</v>
      </c>
      <c r="D15" s="20" t="s">
        <v>848</v>
      </c>
      <c r="E15" s="20" t="s">
        <v>47</v>
      </c>
      <c r="F15" s="21" t="n">
        <v>210422</v>
      </c>
      <c r="G15" s="21" t="s">
        <v>1057</v>
      </c>
      <c r="H15" s="23"/>
      <c r="I15" s="23"/>
      <c r="J15" s="23" t="n">
        <v>159.5</v>
      </c>
      <c r="K15" s="23"/>
      <c r="L15" s="111"/>
      <c r="M15" s="25" t="n">
        <f aca="false">SUM(H15:J15,K15/1.12)</f>
        <v>159.5</v>
      </c>
      <c r="N15" s="25" t="n">
        <f aca="false">K15/1.12*0.12</f>
        <v>0</v>
      </c>
      <c r="O15" s="25" t="n">
        <f aca="false">-SUM(I15:J15,K15/1.12)*L15</f>
        <v>-0</v>
      </c>
      <c r="P15" s="25" t="n">
        <v>159.5</v>
      </c>
      <c r="Q15" s="26"/>
      <c r="R15" s="26"/>
      <c r="S15" s="27"/>
      <c r="T15" s="27"/>
      <c r="U15" s="27"/>
      <c r="V15" s="26"/>
      <c r="W15" s="27"/>
      <c r="X15" s="27"/>
      <c r="Y15" s="26"/>
      <c r="Z15" s="26"/>
      <c r="AA15" s="25" t="n">
        <f aca="false">-SUM(N15:Z15)</f>
        <v>-159.5</v>
      </c>
      <c r="AB15" s="28" t="n">
        <f aca="false">SUM(H15:K15)+AA15+O15</f>
        <v>0</v>
      </c>
      <c r="AMJ15" s="0"/>
    </row>
    <row r="16" s="29" customFormat="true" ht="23.25" hidden="false" customHeight="true" outlineLevel="0" collapsed="false">
      <c r="A16" s="18" t="n">
        <v>43808</v>
      </c>
      <c r="B16" s="19"/>
      <c r="C16" s="20" t="s">
        <v>58</v>
      </c>
      <c r="D16" s="20"/>
      <c r="E16" s="20"/>
      <c r="F16" s="21"/>
      <c r="G16" s="22" t="s">
        <v>1058</v>
      </c>
      <c r="H16" s="23" t="n">
        <v>50</v>
      </c>
      <c r="I16" s="23"/>
      <c r="J16" s="23"/>
      <c r="K16" s="23"/>
      <c r="L16" s="111"/>
      <c r="M16" s="25" t="n">
        <f aca="false">SUM(H16:J16,K16/1.12)</f>
        <v>50</v>
      </c>
      <c r="N16" s="25" t="n">
        <f aca="false">K16/1.12*0.12</f>
        <v>0</v>
      </c>
      <c r="O16" s="25" t="n">
        <f aca="false">-SUM(I16:J16,K16/1.12)*L16</f>
        <v>-0</v>
      </c>
      <c r="P16" s="25"/>
      <c r="Q16" s="26"/>
      <c r="R16" s="26"/>
      <c r="S16" s="27"/>
      <c r="T16" s="27"/>
      <c r="U16" s="27"/>
      <c r="V16" s="26" t="n">
        <v>50</v>
      </c>
      <c r="W16" s="27"/>
      <c r="X16" s="27"/>
      <c r="Y16" s="26"/>
      <c r="Z16" s="26"/>
      <c r="AA16" s="25" t="n">
        <f aca="false">-SUM(N16:Z16)</f>
        <v>-50</v>
      </c>
      <c r="AB16" s="28" t="n">
        <f aca="false">SUM(H16:K16)+AA16+O16</f>
        <v>0</v>
      </c>
      <c r="AMJ16" s="0"/>
    </row>
    <row r="17" s="29" customFormat="true" ht="23.25" hidden="false" customHeight="true" outlineLevel="0" collapsed="false">
      <c r="A17" s="18" t="n">
        <v>43808</v>
      </c>
      <c r="B17" s="19"/>
      <c r="C17" s="20" t="s">
        <v>499</v>
      </c>
      <c r="D17" s="20"/>
      <c r="E17" s="20"/>
      <c r="F17" s="21"/>
      <c r="G17" s="22" t="s">
        <v>1043</v>
      </c>
      <c r="H17" s="23" t="n">
        <v>240</v>
      </c>
      <c r="I17" s="23"/>
      <c r="J17" s="23"/>
      <c r="K17" s="23"/>
      <c r="L17" s="111"/>
      <c r="M17" s="25" t="n">
        <f aca="false">SUM(H17:J17,K17/1.12)</f>
        <v>240</v>
      </c>
      <c r="N17" s="25" t="n">
        <f aca="false">K17/1.12*0.12</f>
        <v>0</v>
      </c>
      <c r="O17" s="25" t="n">
        <f aca="false">-SUM(I17:J17,K17/1.12)*L17</f>
        <v>-0</v>
      </c>
      <c r="P17" s="25"/>
      <c r="Q17" s="26"/>
      <c r="R17" s="26"/>
      <c r="S17" s="27"/>
      <c r="T17" s="27"/>
      <c r="U17" s="27"/>
      <c r="V17" s="26" t="n">
        <v>240</v>
      </c>
      <c r="W17" s="27"/>
      <c r="X17" s="27"/>
      <c r="Y17" s="26"/>
      <c r="Z17" s="26"/>
      <c r="AA17" s="25" t="n">
        <f aca="false">-SUM(N17:Z17)</f>
        <v>-240</v>
      </c>
      <c r="AB17" s="28" t="n">
        <f aca="false">SUM(H17:K17)+AA17+O17</f>
        <v>0</v>
      </c>
      <c r="AMJ17" s="0"/>
    </row>
    <row r="18" s="29" customFormat="true" ht="23.25" hidden="false" customHeight="true" outlineLevel="0" collapsed="false">
      <c r="A18" s="18" t="n">
        <v>43808</v>
      </c>
      <c r="B18" s="19"/>
      <c r="C18" s="20" t="s">
        <v>37</v>
      </c>
      <c r="D18" s="20" t="s">
        <v>38</v>
      </c>
      <c r="E18" s="20" t="s">
        <v>39</v>
      </c>
      <c r="F18" s="21" t="n">
        <v>119800</v>
      </c>
      <c r="G18" s="22" t="s">
        <v>1059</v>
      </c>
      <c r="H18" s="23" t="n">
        <v>700</v>
      </c>
      <c r="I18" s="23"/>
      <c r="J18" s="23"/>
      <c r="K18" s="23"/>
      <c r="L18" s="111"/>
      <c r="M18" s="25" t="n">
        <f aca="false">SUM(H18:J18,K18/1.12)</f>
        <v>700</v>
      </c>
      <c r="N18" s="25" t="n">
        <f aca="false">K18/1.12*0.12</f>
        <v>0</v>
      </c>
      <c r="O18" s="25" t="n">
        <f aca="false">-SUM(I18:J18,K18/1.12)*L18</f>
        <v>-0</v>
      </c>
      <c r="P18" s="25"/>
      <c r="Q18" s="26"/>
      <c r="R18" s="26"/>
      <c r="S18" s="27"/>
      <c r="T18" s="27"/>
      <c r="U18" s="27"/>
      <c r="V18" s="26"/>
      <c r="W18" s="27"/>
      <c r="X18" s="27"/>
      <c r="Y18" s="26" t="n">
        <v>700</v>
      </c>
      <c r="Z18" s="26"/>
      <c r="AA18" s="25" t="n">
        <f aca="false">-SUM(N18:Z18)</f>
        <v>-700</v>
      </c>
      <c r="AB18" s="28" t="n">
        <f aca="false">SUM(H18:K18)+AA18+O18</f>
        <v>0</v>
      </c>
      <c r="AMJ18" s="0"/>
    </row>
    <row r="19" s="29" customFormat="true" ht="23.25" hidden="false" customHeight="true" outlineLevel="0" collapsed="false">
      <c r="A19" s="18" t="n">
        <v>43808</v>
      </c>
      <c r="B19" s="19"/>
      <c r="C19" s="20" t="s">
        <v>157</v>
      </c>
      <c r="D19" s="20"/>
      <c r="E19" s="20"/>
      <c r="F19" s="21"/>
      <c r="G19" s="21" t="s">
        <v>1060</v>
      </c>
      <c r="H19" s="23" t="n">
        <v>500</v>
      </c>
      <c r="I19" s="23"/>
      <c r="J19" s="23"/>
      <c r="K19" s="23"/>
      <c r="L19" s="111"/>
      <c r="M19" s="25" t="n">
        <f aca="false">SUM(H19:J19,K19/1.12)</f>
        <v>500</v>
      </c>
      <c r="N19" s="25" t="n">
        <f aca="false">K19/1.12*0.12</f>
        <v>0</v>
      </c>
      <c r="O19" s="25" t="n">
        <f aca="false">-SUM(I19:J19,K19/1.12)*L19</f>
        <v>-0</v>
      </c>
      <c r="P19" s="25"/>
      <c r="Q19" s="26"/>
      <c r="R19" s="26"/>
      <c r="S19" s="27"/>
      <c r="T19" s="27"/>
      <c r="U19" s="27"/>
      <c r="V19" s="26"/>
      <c r="W19" s="27"/>
      <c r="X19" s="27"/>
      <c r="Y19" s="26" t="n">
        <v>500</v>
      </c>
      <c r="Z19" s="26"/>
      <c r="AA19" s="25" t="n">
        <f aca="false">-SUM(N19:Z19)</f>
        <v>-500</v>
      </c>
      <c r="AB19" s="28" t="n">
        <f aca="false">SUM(H19:K19)+AA19+O19</f>
        <v>0</v>
      </c>
      <c r="AMJ19" s="0"/>
    </row>
    <row r="20" s="29" customFormat="true" ht="23.25" hidden="false" customHeight="true" outlineLevel="0" collapsed="false">
      <c r="A20" s="18" t="n">
        <v>43808</v>
      </c>
      <c r="B20" s="19"/>
      <c r="C20" s="20" t="s">
        <v>37</v>
      </c>
      <c r="D20" s="20" t="s">
        <v>38</v>
      </c>
      <c r="E20" s="20" t="s">
        <v>39</v>
      </c>
      <c r="F20" s="21" t="n">
        <v>119799</v>
      </c>
      <c r="G20" s="22" t="s">
        <v>1061</v>
      </c>
      <c r="H20" s="23"/>
      <c r="I20" s="23"/>
      <c r="J20" s="23"/>
      <c r="K20" s="23" t="n">
        <v>183</v>
      </c>
      <c r="L20" s="111"/>
      <c r="M20" s="25" t="n">
        <f aca="false">SUM(H20:J20,K20/1.12)</f>
        <v>163.392857142857</v>
      </c>
      <c r="N20" s="25" t="n">
        <f aca="false">K20/1.12*0.12</f>
        <v>19.6071428571429</v>
      </c>
      <c r="O20" s="25" t="n">
        <f aca="false">-SUM(I20:J20,K20/1.12)*L20</f>
        <v>-0</v>
      </c>
      <c r="P20" s="25" t="n">
        <v>163.39</v>
      </c>
      <c r="Q20" s="26"/>
      <c r="R20" s="26"/>
      <c r="S20" s="27"/>
      <c r="T20" s="27"/>
      <c r="U20" s="27"/>
      <c r="V20" s="26"/>
      <c r="W20" s="27"/>
      <c r="X20" s="27"/>
      <c r="Y20" s="26"/>
      <c r="Z20" s="26"/>
      <c r="AA20" s="25" t="n">
        <f aca="false">-SUM(N20:Z20)</f>
        <v>-182.997142857143</v>
      </c>
      <c r="AB20" s="28" t="n">
        <f aca="false">SUM(H20:K20)+AA20+O20</f>
        <v>0.00285714285715244</v>
      </c>
      <c r="AMJ20" s="0"/>
    </row>
    <row r="21" s="29" customFormat="true" ht="23.25" hidden="false" customHeight="true" outlineLevel="0" collapsed="false">
      <c r="A21" s="18" t="n">
        <v>43809</v>
      </c>
      <c r="B21" s="19"/>
      <c r="C21" s="20" t="s">
        <v>41</v>
      </c>
      <c r="D21" s="20" t="s">
        <v>42</v>
      </c>
      <c r="E21" s="20" t="s">
        <v>43</v>
      </c>
      <c r="F21" s="21" t="n">
        <v>197606</v>
      </c>
      <c r="G21" s="21" t="s">
        <v>44</v>
      </c>
      <c r="H21" s="23"/>
      <c r="I21" s="23"/>
      <c r="J21" s="23"/>
      <c r="K21" s="23" t="n">
        <v>180</v>
      </c>
      <c r="L21" s="111"/>
      <c r="M21" s="25" t="n">
        <f aca="false">SUM(H21:J21,K21/1.12)</f>
        <v>160.714285714286</v>
      </c>
      <c r="N21" s="25" t="n">
        <f aca="false">K21/1.12*0.12</f>
        <v>19.2857142857143</v>
      </c>
      <c r="O21" s="25" t="n">
        <f aca="false">-SUM(I21:J21,K21/1.12)*L21</f>
        <v>-0</v>
      </c>
      <c r="P21" s="25"/>
      <c r="Q21" s="26" t="n">
        <v>160.71</v>
      </c>
      <c r="R21" s="26"/>
      <c r="S21" s="27"/>
      <c r="T21" s="27"/>
      <c r="U21" s="27"/>
      <c r="V21" s="26"/>
      <c r="W21" s="27"/>
      <c r="X21" s="27"/>
      <c r="Y21" s="26"/>
      <c r="Z21" s="26"/>
      <c r="AA21" s="25" t="n">
        <f aca="false">-SUM(N21:Z21)</f>
        <v>-179.995714285714</v>
      </c>
      <c r="AB21" s="28" t="n">
        <f aca="false">SUM(H21:K21)+AA21+O21</f>
        <v>0.00428571428571445</v>
      </c>
      <c r="AMJ21" s="0"/>
    </row>
    <row r="22" s="29" customFormat="true" ht="23.25" hidden="false" customHeight="true" outlineLevel="0" collapsed="false">
      <c r="A22" s="18" t="n">
        <v>43809</v>
      </c>
      <c r="B22" s="19"/>
      <c r="C22" s="20" t="s">
        <v>1062</v>
      </c>
      <c r="D22" s="20" t="s">
        <v>230</v>
      </c>
      <c r="E22" s="20" t="s">
        <v>67</v>
      </c>
      <c r="F22" s="21" t="n">
        <v>4530</v>
      </c>
      <c r="G22" s="21" t="s">
        <v>1063</v>
      </c>
      <c r="H22" s="23"/>
      <c r="I22" s="23"/>
      <c r="J22" s="23"/>
      <c r="K22" s="23" t="n">
        <v>617.44</v>
      </c>
      <c r="L22" s="111"/>
      <c r="M22" s="25" t="n">
        <f aca="false">SUM(H22:J22,K22/1.12)</f>
        <v>551.285714285714</v>
      </c>
      <c r="N22" s="25" t="n">
        <f aca="false">K22/1.12*0.12</f>
        <v>66.1542857142857</v>
      </c>
      <c r="O22" s="25" t="n">
        <f aca="false">-SUM(I22:J22,K22/1.12)*L22</f>
        <v>-0</v>
      </c>
      <c r="P22" s="25"/>
      <c r="Q22" s="26"/>
      <c r="R22" s="26"/>
      <c r="S22" s="27"/>
      <c r="T22" s="27"/>
      <c r="U22" s="27"/>
      <c r="V22" s="26"/>
      <c r="W22" s="27"/>
      <c r="X22" s="27" t="n">
        <v>551.29</v>
      </c>
      <c r="Y22" s="26"/>
      <c r="Z22" s="26"/>
      <c r="AA22" s="25" t="n">
        <f aca="false">-SUM(N22:Z22)</f>
        <v>-617.444285714286</v>
      </c>
      <c r="AB22" s="28" t="n">
        <f aca="false">SUM(H22:K22)+AA22+O22</f>
        <v>-0.00428571428562918</v>
      </c>
      <c r="AMJ22" s="0"/>
    </row>
    <row r="23" s="29" customFormat="true" ht="23.25" hidden="false" customHeight="true" outlineLevel="0" collapsed="false">
      <c r="A23" s="18" t="n">
        <v>43809</v>
      </c>
      <c r="B23" s="19"/>
      <c r="C23" s="20" t="s">
        <v>54</v>
      </c>
      <c r="D23" s="20" t="s">
        <v>55</v>
      </c>
      <c r="E23" s="20" t="s">
        <v>56</v>
      </c>
      <c r="F23" s="21" t="n">
        <v>3353</v>
      </c>
      <c r="G23" s="21" t="s">
        <v>1064</v>
      </c>
      <c r="H23" s="23"/>
      <c r="I23" s="23"/>
      <c r="J23" s="23" t="n">
        <v>2306</v>
      </c>
      <c r="K23" s="23"/>
      <c r="L23" s="111"/>
      <c r="M23" s="25" t="n">
        <f aca="false">SUM(H23:J23,K23/1.12)</f>
        <v>2306</v>
      </c>
      <c r="N23" s="25" t="n">
        <f aca="false">K23/1.12*0.12</f>
        <v>0</v>
      </c>
      <c r="O23" s="25" t="n">
        <f aca="false">-SUM(I23:J23,K23/1.12)*L23</f>
        <v>-0</v>
      </c>
      <c r="P23" s="25" t="n">
        <v>2306</v>
      </c>
      <c r="Q23" s="26"/>
      <c r="R23" s="26"/>
      <c r="S23" s="27"/>
      <c r="T23" s="27"/>
      <c r="U23" s="27"/>
      <c r="V23" s="26"/>
      <c r="W23" s="27"/>
      <c r="X23" s="27"/>
      <c r="Y23" s="26"/>
      <c r="Z23" s="26"/>
      <c r="AA23" s="25" t="n">
        <f aca="false">-SUM(N23:Z23)</f>
        <v>-2306</v>
      </c>
      <c r="AB23" s="28" t="n">
        <f aca="false">SUM(H23:K23)+AA23+O23</f>
        <v>0</v>
      </c>
      <c r="AMJ23" s="0"/>
    </row>
    <row r="24" s="29" customFormat="true" ht="23.25" hidden="false" customHeight="true" outlineLevel="0" collapsed="false">
      <c r="A24" s="18" t="n">
        <v>43809</v>
      </c>
      <c r="B24" s="19"/>
      <c r="C24" s="20" t="s">
        <v>45</v>
      </c>
      <c r="D24" s="20" t="s">
        <v>848</v>
      </c>
      <c r="E24" s="20" t="s">
        <v>47</v>
      </c>
      <c r="F24" s="21" t="n">
        <v>21942</v>
      </c>
      <c r="G24" s="22" t="s">
        <v>1065</v>
      </c>
      <c r="H24" s="23"/>
      <c r="I24" s="23"/>
      <c r="J24" s="23"/>
      <c r="K24" s="23" t="n">
        <f aca="false">120.54+14.46</f>
        <v>135</v>
      </c>
      <c r="L24" s="111"/>
      <c r="M24" s="25" t="n">
        <f aca="false">SUM(H24:J24,K24/1.12)</f>
        <v>120.535714285714</v>
      </c>
      <c r="N24" s="25" t="n">
        <f aca="false">K24/1.12*0.12</f>
        <v>14.4642857142857</v>
      </c>
      <c r="O24" s="25" t="n">
        <f aca="false">-SUM(I24:J24,K24/1.12)*L24</f>
        <v>-0</v>
      </c>
      <c r="P24" s="25" t="n">
        <v>120.54</v>
      </c>
      <c r="Q24" s="26"/>
      <c r="R24" s="26"/>
      <c r="S24" s="27"/>
      <c r="T24" s="27"/>
      <c r="U24" s="27"/>
      <c r="V24" s="26"/>
      <c r="W24" s="27"/>
      <c r="X24" s="27"/>
      <c r="Y24" s="26"/>
      <c r="Z24" s="26"/>
      <c r="AA24" s="25" t="n">
        <f aca="false">-SUM(N24:Z24)</f>
        <v>-135.004285714286</v>
      </c>
      <c r="AB24" s="28" t="n">
        <f aca="false">SUM(H24:K24)+AA24+O24</f>
        <v>-0.00428571428571445</v>
      </c>
      <c r="AMJ24" s="0"/>
    </row>
    <row r="25" s="29" customFormat="true" ht="23.25" hidden="false" customHeight="true" outlineLevel="0" collapsed="false">
      <c r="A25" s="18" t="n">
        <v>43809</v>
      </c>
      <c r="B25" s="19"/>
      <c r="C25" s="20" t="s">
        <v>45</v>
      </c>
      <c r="D25" s="20" t="s">
        <v>848</v>
      </c>
      <c r="E25" s="20" t="s">
        <v>47</v>
      </c>
      <c r="F25" s="21" t="n">
        <v>21942</v>
      </c>
      <c r="G25" s="22" t="s">
        <v>69</v>
      </c>
      <c r="H25" s="23"/>
      <c r="I25" s="23"/>
      <c r="J25" s="23" t="n">
        <v>441.8</v>
      </c>
      <c r="K25" s="23"/>
      <c r="L25" s="111"/>
      <c r="M25" s="25" t="n">
        <f aca="false">SUM(H25:J25,K25/1.12)</f>
        <v>441.8</v>
      </c>
      <c r="N25" s="25" t="n">
        <f aca="false">K25/1.12*0.12</f>
        <v>0</v>
      </c>
      <c r="O25" s="25" t="n">
        <f aca="false">-SUM(I25:J25,K25/1.12)*L25</f>
        <v>-0</v>
      </c>
      <c r="P25" s="25" t="n">
        <v>441.8</v>
      </c>
      <c r="Q25" s="26"/>
      <c r="R25" s="26"/>
      <c r="S25" s="27"/>
      <c r="T25" s="27"/>
      <c r="U25" s="27"/>
      <c r="V25" s="26"/>
      <c r="W25" s="27"/>
      <c r="X25" s="27"/>
      <c r="Y25" s="26"/>
      <c r="Z25" s="26"/>
      <c r="AA25" s="25" t="n">
        <f aca="false">-SUM(N25:Z25)</f>
        <v>-441.8</v>
      </c>
      <c r="AB25" s="28" t="n">
        <f aca="false">SUM(H25:K25)+AA25+O25</f>
        <v>0</v>
      </c>
      <c r="AMJ25" s="0"/>
    </row>
    <row r="26" s="29" customFormat="true" ht="23.25" hidden="false" customHeight="true" outlineLevel="0" collapsed="false">
      <c r="A26" s="18" t="n">
        <v>43809</v>
      </c>
      <c r="B26" s="19"/>
      <c r="C26" s="20" t="s">
        <v>37</v>
      </c>
      <c r="D26" s="20" t="s">
        <v>38</v>
      </c>
      <c r="E26" s="20" t="s">
        <v>39</v>
      </c>
      <c r="F26" s="21" t="n">
        <v>86940</v>
      </c>
      <c r="G26" s="21" t="s">
        <v>237</v>
      </c>
      <c r="H26" s="23"/>
      <c r="I26" s="23"/>
      <c r="J26" s="23"/>
      <c r="K26" s="23" t="n">
        <v>105</v>
      </c>
      <c r="L26" s="111"/>
      <c r="M26" s="25" t="n">
        <f aca="false">SUM(H26:J26,K26/1.12)</f>
        <v>93.75</v>
      </c>
      <c r="N26" s="25" t="n">
        <f aca="false">K26/1.12*0.12</f>
        <v>11.25</v>
      </c>
      <c r="O26" s="25" t="n">
        <f aca="false">-SUM(I26:J26,K26/1.12)*L26</f>
        <v>-0</v>
      </c>
      <c r="P26" s="25"/>
      <c r="Q26" s="26"/>
      <c r="R26" s="26"/>
      <c r="S26" s="27"/>
      <c r="T26" s="27"/>
      <c r="U26" s="27" t="n">
        <v>93.75</v>
      </c>
      <c r="V26" s="26"/>
      <c r="W26" s="27"/>
      <c r="X26" s="27"/>
      <c r="Y26" s="26"/>
      <c r="Z26" s="26"/>
      <c r="AA26" s="25" t="n">
        <f aca="false">-SUM(N26:Z26)</f>
        <v>-105</v>
      </c>
      <c r="AB26" s="28" t="n">
        <f aca="false">SUM(H26:K26)+AA26+O26</f>
        <v>0</v>
      </c>
      <c r="AMJ26" s="0"/>
    </row>
    <row r="27" s="29" customFormat="true" ht="23.25" hidden="false" customHeight="true" outlineLevel="0" collapsed="false">
      <c r="A27" s="18" t="n">
        <v>43809</v>
      </c>
      <c r="B27" s="19"/>
      <c r="C27" s="20" t="s">
        <v>37</v>
      </c>
      <c r="D27" s="20" t="s">
        <v>38</v>
      </c>
      <c r="E27" s="20" t="s">
        <v>39</v>
      </c>
      <c r="F27" s="21" t="n">
        <v>86892</v>
      </c>
      <c r="G27" s="21" t="s">
        <v>966</v>
      </c>
      <c r="H27" s="23"/>
      <c r="I27" s="23"/>
      <c r="J27" s="23"/>
      <c r="K27" s="23" t="n">
        <v>240</v>
      </c>
      <c r="L27" s="111"/>
      <c r="M27" s="25" t="n">
        <f aca="false">SUM(H27:J27,K27/1.12)</f>
        <v>214.285714285714</v>
      </c>
      <c r="N27" s="25" t="n">
        <f aca="false">K27/1.12*0.12</f>
        <v>25.7142857142857</v>
      </c>
      <c r="O27" s="25" t="n">
        <f aca="false">-SUM(I27:J27,K27/1.12)*L27</f>
        <v>-0</v>
      </c>
      <c r="P27" s="25" t="n">
        <v>214.29</v>
      </c>
      <c r="Q27" s="26"/>
      <c r="R27" s="26"/>
      <c r="S27" s="27"/>
      <c r="T27" s="27"/>
      <c r="U27" s="27"/>
      <c r="V27" s="26"/>
      <c r="W27" s="27"/>
      <c r="X27" s="27"/>
      <c r="Y27" s="26"/>
      <c r="Z27" s="26"/>
      <c r="AA27" s="25" t="n">
        <f aca="false">-SUM(N27:Z27)</f>
        <v>-240.004285714286</v>
      </c>
      <c r="AB27" s="28" t="n">
        <f aca="false">SUM(H27:K27)+AA27+O27</f>
        <v>-0.00428571428571445</v>
      </c>
      <c r="AMJ27" s="0"/>
    </row>
    <row r="28" s="29" customFormat="true" ht="23.25" hidden="false" customHeight="true" outlineLevel="0" collapsed="false">
      <c r="A28" s="18" t="n">
        <v>43809</v>
      </c>
      <c r="B28" s="19"/>
      <c r="C28" s="20" t="s">
        <v>58</v>
      </c>
      <c r="D28" s="20"/>
      <c r="E28" s="20"/>
      <c r="F28" s="21"/>
      <c r="G28" s="22" t="s">
        <v>522</v>
      </c>
      <c r="H28" s="23" t="n">
        <v>100</v>
      </c>
      <c r="I28" s="23"/>
      <c r="J28" s="23"/>
      <c r="K28" s="23"/>
      <c r="L28" s="111"/>
      <c r="M28" s="25" t="n">
        <f aca="false">SUM(H28:J28,K28/1.12)</f>
        <v>100</v>
      </c>
      <c r="N28" s="25" t="n">
        <f aca="false">K28/1.12*0.12</f>
        <v>0</v>
      </c>
      <c r="O28" s="25" t="n">
        <f aca="false">-SUM(I28:J28,K28/1.12)*L28</f>
        <v>-0</v>
      </c>
      <c r="P28" s="25"/>
      <c r="Q28" s="26"/>
      <c r="R28" s="26"/>
      <c r="S28" s="27"/>
      <c r="T28" s="27"/>
      <c r="U28" s="27"/>
      <c r="V28" s="26" t="n">
        <v>100</v>
      </c>
      <c r="W28" s="27"/>
      <c r="X28" s="27"/>
      <c r="Y28" s="26"/>
      <c r="Z28" s="26"/>
      <c r="AA28" s="25" t="n">
        <f aca="false">-SUM(N28:Z28)</f>
        <v>-100</v>
      </c>
      <c r="AB28" s="28" t="n">
        <f aca="false">SUM(H28:K28)+AA28+O28</f>
        <v>0</v>
      </c>
      <c r="AMJ28" s="0"/>
    </row>
    <row r="29" s="29" customFormat="true" ht="23.25" hidden="false" customHeight="true" outlineLevel="0" collapsed="false">
      <c r="A29" s="18" t="n">
        <v>43810</v>
      </c>
      <c r="B29" s="19"/>
      <c r="C29" s="20" t="s">
        <v>45</v>
      </c>
      <c r="D29" s="20" t="s">
        <v>848</v>
      </c>
      <c r="E29" s="20" t="s">
        <v>47</v>
      </c>
      <c r="F29" s="21" t="n">
        <v>220975</v>
      </c>
      <c r="G29" s="21" t="s">
        <v>1066</v>
      </c>
      <c r="H29" s="23"/>
      <c r="I29" s="23"/>
      <c r="J29" s="23" t="n">
        <v>478.6</v>
      </c>
      <c r="K29" s="23"/>
      <c r="L29" s="111"/>
      <c r="M29" s="25" t="n">
        <f aca="false">SUM(H29:J29,K29/1.12)</f>
        <v>478.6</v>
      </c>
      <c r="N29" s="25" t="n">
        <f aca="false">K29/1.12*0.12</f>
        <v>0</v>
      </c>
      <c r="O29" s="25" t="n">
        <f aca="false">-SUM(I29:J29,K29/1.12)*L29</f>
        <v>-0</v>
      </c>
      <c r="P29" s="25" t="n">
        <v>478.6</v>
      </c>
      <c r="Q29" s="26"/>
      <c r="R29" s="26"/>
      <c r="S29" s="27"/>
      <c r="T29" s="27"/>
      <c r="U29" s="27"/>
      <c r="V29" s="26"/>
      <c r="W29" s="27"/>
      <c r="X29" s="27"/>
      <c r="Y29" s="26"/>
      <c r="Z29" s="26"/>
      <c r="AA29" s="25" t="n">
        <f aca="false">-SUM(N29:Z29)</f>
        <v>-478.6</v>
      </c>
      <c r="AB29" s="28" t="n">
        <f aca="false">SUM(H29:K29)+AA29+O29</f>
        <v>0</v>
      </c>
      <c r="AMJ29" s="0"/>
    </row>
    <row r="30" s="29" customFormat="true" ht="23.25" hidden="false" customHeight="true" outlineLevel="0" collapsed="false">
      <c r="A30" s="18" t="n">
        <v>43810</v>
      </c>
      <c r="B30" s="19"/>
      <c r="C30" s="20" t="s">
        <v>45</v>
      </c>
      <c r="D30" s="20" t="s">
        <v>848</v>
      </c>
      <c r="E30" s="20" t="s">
        <v>47</v>
      </c>
      <c r="F30" s="21" t="n">
        <v>220975</v>
      </c>
      <c r="G30" s="44" t="s">
        <v>1067</v>
      </c>
      <c r="H30" s="23"/>
      <c r="I30" s="23"/>
      <c r="J30" s="23"/>
      <c r="K30" s="23" t="n">
        <f aca="false">1984.06+238.09-279</f>
        <v>1943.15</v>
      </c>
      <c r="L30" s="111"/>
      <c r="M30" s="25" t="n">
        <f aca="false">SUM(H30:J30,K30/1.12)</f>
        <v>1734.95535714286</v>
      </c>
      <c r="N30" s="25" t="n">
        <f aca="false">K30/1.12*0.12</f>
        <v>208.194642857143</v>
      </c>
      <c r="O30" s="25" t="n">
        <f aca="false">-SUM(I30:J30,K30/1.12)*L30</f>
        <v>-0</v>
      </c>
      <c r="P30" s="25" t="n">
        <v>1734.96</v>
      </c>
      <c r="Q30" s="26"/>
      <c r="R30" s="26"/>
      <c r="S30" s="27"/>
      <c r="T30" s="27"/>
      <c r="U30" s="27"/>
      <c r="V30" s="26"/>
      <c r="W30" s="27"/>
      <c r="X30" s="27"/>
      <c r="Y30" s="26"/>
      <c r="Z30" s="26"/>
      <c r="AA30" s="25" t="n">
        <f aca="false">-SUM(N30:Z30)</f>
        <v>-1943.15464285714</v>
      </c>
      <c r="AB30" s="28" t="n">
        <f aca="false">SUM(H30:K30)+AA30+O30</f>
        <v>-0.00464285714269863</v>
      </c>
      <c r="AMJ30" s="0"/>
    </row>
    <row r="31" s="29" customFormat="true" ht="23.25" hidden="false" customHeight="true" outlineLevel="0" collapsed="false">
      <c r="A31" s="18" t="n">
        <v>43810</v>
      </c>
      <c r="B31" s="19"/>
      <c r="C31" s="20" t="s">
        <v>45</v>
      </c>
      <c r="D31" s="20" t="s">
        <v>848</v>
      </c>
      <c r="E31" s="20" t="s">
        <v>47</v>
      </c>
      <c r="F31" s="21" t="n">
        <v>220975</v>
      </c>
      <c r="G31" s="22" t="s">
        <v>129</v>
      </c>
      <c r="H31" s="23"/>
      <c r="I31" s="23"/>
      <c r="J31" s="23"/>
      <c r="K31" s="23" t="n">
        <v>279</v>
      </c>
      <c r="L31" s="111"/>
      <c r="M31" s="25" t="n">
        <f aca="false">SUM(H31:J31,K31/1.12)</f>
        <v>249.107142857143</v>
      </c>
      <c r="N31" s="25" t="n">
        <f aca="false">K31/1.12*0.12</f>
        <v>29.8928571428571</v>
      </c>
      <c r="O31" s="25" t="n">
        <f aca="false">-SUM(I31:J31,K31/1.12)*L31</f>
        <v>-0</v>
      </c>
      <c r="P31" s="25"/>
      <c r="Q31" s="26"/>
      <c r="R31" s="26" t="n">
        <v>249.11</v>
      </c>
      <c r="S31" s="27"/>
      <c r="T31" s="27"/>
      <c r="U31" s="27"/>
      <c r="V31" s="26"/>
      <c r="W31" s="27"/>
      <c r="X31" s="27"/>
      <c r="Y31" s="26"/>
      <c r="Z31" s="26"/>
      <c r="AA31" s="25" t="n">
        <f aca="false">-SUM(N31:Z31)</f>
        <v>-279.002857142857</v>
      </c>
      <c r="AB31" s="28" t="n">
        <f aca="false">SUM(H31:K31)+AA31+O31</f>
        <v>-0.00285714285712402</v>
      </c>
      <c r="AMJ31" s="0"/>
    </row>
    <row r="32" s="29" customFormat="true" ht="23.25" hidden="false" customHeight="true" outlineLevel="0" collapsed="false">
      <c r="A32" s="18" t="n">
        <v>43810</v>
      </c>
      <c r="B32" s="19"/>
      <c r="C32" s="20" t="s">
        <v>41</v>
      </c>
      <c r="D32" s="20" t="s">
        <v>42</v>
      </c>
      <c r="E32" s="20" t="s">
        <v>43</v>
      </c>
      <c r="F32" s="21" t="n">
        <v>197653</v>
      </c>
      <c r="G32" s="21" t="s">
        <v>44</v>
      </c>
      <c r="H32" s="23"/>
      <c r="I32" s="23"/>
      <c r="J32" s="23"/>
      <c r="K32" s="23" t="n">
        <v>180</v>
      </c>
      <c r="L32" s="111"/>
      <c r="M32" s="25" t="n">
        <f aca="false">SUM(H32:J32,K32/1.12)</f>
        <v>160.714285714286</v>
      </c>
      <c r="N32" s="25" t="n">
        <f aca="false">K32/1.12*0.12</f>
        <v>19.2857142857143</v>
      </c>
      <c r="O32" s="25" t="n">
        <f aca="false">-SUM(I32:J32,K32/1.12)*L32</f>
        <v>-0</v>
      </c>
      <c r="P32" s="25"/>
      <c r="Q32" s="26" t="n">
        <v>160.71</v>
      </c>
      <c r="R32" s="26"/>
      <c r="S32" s="27"/>
      <c r="T32" s="27"/>
      <c r="U32" s="27"/>
      <c r="V32" s="26"/>
      <c r="W32" s="27"/>
      <c r="X32" s="27"/>
      <c r="Y32" s="26"/>
      <c r="Z32" s="26"/>
      <c r="AA32" s="25" t="n">
        <f aca="false">-SUM(N32:Z32)</f>
        <v>-179.995714285714</v>
      </c>
      <c r="AB32" s="28" t="n">
        <f aca="false">SUM(H32:K32)+AA32+O32</f>
        <v>0.00428571428571445</v>
      </c>
      <c r="AMJ32" s="0"/>
    </row>
    <row r="33" s="29" customFormat="true" ht="23.25" hidden="false" customHeight="true" outlineLevel="0" collapsed="false">
      <c r="A33" s="18" t="n">
        <v>43810</v>
      </c>
      <c r="B33" s="19"/>
      <c r="C33" s="20" t="s">
        <v>62</v>
      </c>
      <c r="D33" s="20"/>
      <c r="E33" s="20"/>
      <c r="F33" s="21"/>
      <c r="G33" s="22" t="s">
        <v>1068</v>
      </c>
      <c r="H33" s="23" t="n">
        <v>50</v>
      </c>
      <c r="I33" s="23"/>
      <c r="J33" s="23"/>
      <c r="K33" s="23"/>
      <c r="L33" s="111"/>
      <c r="M33" s="25" t="n">
        <f aca="false">SUM(H33:J33,K33/1.12)</f>
        <v>50</v>
      </c>
      <c r="N33" s="25" t="n">
        <f aca="false">K33/1.12*0.12</f>
        <v>0</v>
      </c>
      <c r="O33" s="25" t="n">
        <f aca="false">-SUM(I33:J33,K33/1.12)*L33</f>
        <v>-0</v>
      </c>
      <c r="P33" s="25"/>
      <c r="Q33" s="26"/>
      <c r="R33" s="26"/>
      <c r="S33" s="27"/>
      <c r="T33" s="27"/>
      <c r="U33" s="27"/>
      <c r="V33" s="26" t="n">
        <v>50</v>
      </c>
      <c r="W33" s="27"/>
      <c r="X33" s="27"/>
      <c r="Y33" s="26"/>
      <c r="Z33" s="26"/>
      <c r="AA33" s="25" t="n">
        <f aca="false">-SUM(N33:Z33)</f>
        <v>-50</v>
      </c>
      <c r="AB33" s="28" t="n">
        <f aca="false">SUM(H33:K33)+AA33+O33</f>
        <v>0</v>
      </c>
      <c r="AMJ33" s="0"/>
    </row>
    <row r="34" s="29" customFormat="true" ht="23.25" hidden="false" customHeight="true" outlineLevel="0" collapsed="false">
      <c r="A34" s="18" t="n">
        <v>43811</v>
      </c>
      <c r="B34" s="19"/>
      <c r="C34" s="20" t="s">
        <v>45</v>
      </c>
      <c r="D34" s="20" t="s">
        <v>848</v>
      </c>
      <c r="E34" s="20" t="s">
        <v>47</v>
      </c>
      <c r="F34" s="21" t="n">
        <v>216130</v>
      </c>
      <c r="G34" s="44" t="s">
        <v>1005</v>
      </c>
      <c r="H34" s="23"/>
      <c r="I34" s="23"/>
      <c r="J34" s="23"/>
      <c r="K34" s="23" t="n">
        <v>107</v>
      </c>
      <c r="L34" s="111"/>
      <c r="M34" s="25" t="n">
        <f aca="false">SUM(H34:J34,K34/1.12)</f>
        <v>95.5357142857143</v>
      </c>
      <c r="N34" s="25" t="n">
        <f aca="false">K34/1.12*0.12</f>
        <v>11.4642857142857</v>
      </c>
      <c r="O34" s="25" t="n">
        <f aca="false">-SUM(I34:J34,K34/1.12)*L34</f>
        <v>-0</v>
      </c>
      <c r="P34" s="25" t="n">
        <v>95.54</v>
      </c>
      <c r="Q34" s="26"/>
      <c r="R34" s="26"/>
      <c r="S34" s="27"/>
      <c r="T34" s="27"/>
      <c r="U34" s="27"/>
      <c r="V34" s="26"/>
      <c r="W34" s="27"/>
      <c r="X34" s="27"/>
      <c r="Y34" s="26"/>
      <c r="Z34" s="26"/>
      <c r="AA34" s="25" t="n">
        <f aca="false">-SUM(N34:Z34)</f>
        <v>-107.004285714286</v>
      </c>
      <c r="AB34" s="28" t="n">
        <f aca="false">SUM(H34:K34)+AA34+O34</f>
        <v>-0.00428571428571445</v>
      </c>
      <c r="AMJ34" s="0"/>
    </row>
    <row r="35" s="29" customFormat="true" ht="23.25" hidden="false" customHeight="true" outlineLevel="0" collapsed="false">
      <c r="A35" s="18" t="n">
        <v>43811</v>
      </c>
      <c r="B35" s="19"/>
      <c r="C35" s="20" t="s">
        <v>58</v>
      </c>
      <c r="D35" s="20"/>
      <c r="E35" s="20"/>
      <c r="F35" s="21"/>
      <c r="G35" s="44" t="s">
        <v>1069</v>
      </c>
      <c r="H35" s="23" t="n">
        <v>50</v>
      </c>
      <c r="I35" s="23"/>
      <c r="J35" s="23"/>
      <c r="K35" s="23"/>
      <c r="L35" s="111"/>
      <c r="M35" s="25" t="n">
        <f aca="false">SUM(H35:J35,K35/1.12)</f>
        <v>50</v>
      </c>
      <c r="N35" s="25" t="n">
        <f aca="false">K35/1.12*0.12</f>
        <v>0</v>
      </c>
      <c r="O35" s="25" t="n">
        <f aca="false">-SUM(I35:J35,K35/1.12)*L35</f>
        <v>-0</v>
      </c>
      <c r="P35" s="25"/>
      <c r="Q35" s="26"/>
      <c r="R35" s="26"/>
      <c r="S35" s="27"/>
      <c r="T35" s="27"/>
      <c r="U35" s="27"/>
      <c r="V35" s="26" t="n">
        <v>50</v>
      </c>
      <c r="W35" s="27"/>
      <c r="X35" s="27"/>
      <c r="Y35" s="26"/>
      <c r="Z35" s="26"/>
      <c r="AA35" s="25" t="n">
        <f aca="false">-SUM(N35:Z35)</f>
        <v>-50</v>
      </c>
      <c r="AB35" s="28" t="n">
        <f aca="false">SUM(H35:K35)+AA35+O35</f>
        <v>0</v>
      </c>
      <c r="AMJ35" s="0"/>
    </row>
    <row r="36" s="29" customFormat="true" ht="23.25" hidden="false" customHeight="true" outlineLevel="0" collapsed="false">
      <c r="A36" s="18" t="n">
        <v>43811</v>
      </c>
      <c r="B36" s="19"/>
      <c r="C36" s="20" t="s">
        <v>41</v>
      </c>
      <c r="D36" s="20" t="s">
        <v>42</v>
      </c>
      <c r="E36" s="20" t="s">
        <v>43</v>
      </c>
      <c r="F36" s="21" t="n">
        <v>197704</v>
      </c>
      <c r="G36" s="21" t="s">
        <v>44</v>
      </c>
      <c r="H36" s="23"/>
      <c r="I36" s="23"/>
      <c r="J36" s="23"/>
      <c r="K36" s="23" t="n">
        <v>180</v>
      </c>
      <c r="L36" s="111"/>
      <c r="M36" s="25" t="n">
        <f aca="false">SUM(H36:J36,K36/1.12)</f>
        <v>160.714285714286</v>
      </c>
      <c r="N36" s="25" t="n">
        <f aca="false">K36/1.12*0.12</f>
        <v>19.2857142857143</v>
      </c>
      <c r="O36" s="25" t="n">
        <f aca="false">-SUM(I36:J36,K36/1.12)*L36</f>
        <v>-0</v>
      </c>
      <c r="P36" s="25"/>
      <c r="Q36" s="26" t="n">
        <v>160.71</v>
      </c>
      <c r="R36" s="26"/>
      <c r="S36" s="27"/>
      <c r="T36" s="27"/>
      <c r="U36" s="27"/>
      <c r="V36" s="26"/>
      <c r="W36" s="27"/>
      <c r="X36" s="27"/>
      <c r="Y36" s="26"/>
      <c r="Z36" s="26"/>
      <c r="AA36" s="25" t="n">
        <f aca="false">-SUM(N36:Z36)</f>
        <v>-179.995714285714</v>
      </c>
      <c r="AB36" s="28" t="n">
        <f aca="false">SUM(H36:K36)+AA36+O36</f>
        <v>0.00428571428571445</v>
      </c>
      <c r="AMJ36" s="0"/>
    </row>
    <row r="37" s="29" customFormat="true" ht="23.25" hidden="false" customHeight="true" outlineLevel="0" collapsed="false">
      <c r="A37" s="18" t="n">
        <v>43811</v>
      </c>
      <c r="B37" s="19"/>
      <c r="C37" s="20" t="s">
        <v>45</v>
      </c>
      <c r="D37" s="20" t="s">
        <v>848</v>
      </c>
      <c r="E37" s="20" t="s">
        <v>47</v>
      </c>
      <c r="F37" s="21" t="n">
        <v>142115</v>
      </c>
      <c r="G37" s="21" t="s">
        <v>1070</v>
      </c>
      <c r="H37" s="23"/>
      <c r="I37" s="23"/>
      <c r="J37" s="23"/>
      <c r="K37" s="23" t="n">
        <f aca="false">1003.57+120.43</f>
        <v>1124</v>
      </c>
      <c r="L37" s="111"/>
      <c r="M37" s="25" t="n">
        <f aca="false">SUM(H37:J37,K37/1.12)</f>
        <v>1003.57142857143</v>
      </c>
      <c r="N37" s="25" t="n">
        <f aca="false">K37/1.12*0.12</f>
        <v>120.428571428571</v>
      </c>
      <c r="O37" s="25" t="n">
        <f aca="false">-SUM(I37:J37,K37/1.12)*L37</f>
        <v>-0</v>
      </c>
      <c r="P37" s="25" t="n">
        <v>1003.57</v>
      </c>
      <c r="Q37" s="26"/>
      <c r="R37" s="26"/>
      <c r="S37" s="27"/>
      <c r="T37" s="27"/>
      <c r="U37" s="27"/>
      <c r="V37" s="26"/>
      <c r="W37" s="27"/>
      <c r="X37" s="27"/>
      <c r="Y37" s="26"/>
      <c r="Z37" s="26"/>
      <c r="AA37" s="25" t="n">
        <f aca="false">-SUM(N37:Z37)</f>
        <v>-1123.99857142857</v>
      </c>
      <c r="AB37" s="28" t="n">
        <f aca="false">SUM(H37:K37)+AA37+O37</f>
        <v>0.00142857142850517</v>
      </c>
      <c r="AMJ37" s="0"/>
    </row>
    <row r="38" s="29" customFormat="true" ht="23.25" hidden="false" customHeight="true" outlineLevel="0" collapsed="false">
      <c r="A38" s="18" t="n">
        <v>43811</v>
      </c>
      <c r="B38" s="19"/>
      <c r="C38" s="20" t="s">
        <v>45</v>
      </c>
      <c r="D38" s="20" t="s">
        <v>848</v>
      </c>
      <c r="E38" s="20" t="s">
        <v>47</v>
      </c>
      <c r="F38" s="21" t="n">
        <v>142115</v>
      </c>
      <c r="G38" s="21" t="s">
        <v>1071</v>
      </c>
      <c r="H38" s="23"/>
      <c r="I38" s="23"/>
      <c r="J38" s="23" t="n">
        <v>1441.2</v>
      </c>
      <c r="K38" s="23"/>
      <c r="L38" s="111"/>
      <c r="M38" s="25" t="n">
        <f aca="false">SUM(H38:J38,K38/1.12)</f>
        <v>1441.2</v>
      </c>
      <c r="N38" s="25" t="n">
        <f aca="false">K38/1.12*0.12</f>
        <v>0</v>
      </c>
      <c r="O38" s="25" t="n">
        <f aca="false">-SUM(I38:J38,K38/1.12)*L38</f>
        <v>-0</v>
      </c>
      <c r="P38" s="25" t="n">
        <v>1441.2</v>
      </c>
      <c r="Q38" s="26"/>
      <c r="R38" s="26"/>
      <c r="S38" s="27"/>
      <c r="T38" s="27"/>
      <c r="U38" s="27"/>
      <c r="V38" s="26"/>
      <c r="W38" s="27"/>
      <c r="X38" s="27"/>
      <c r="Y38" s="26"/>
      <c r="Z38" s="26"/>
      <c r="AA38" s="25" t="n">
        <f aca="false">-SUM(N38:Z38)</f>
        <v>-1441.2</v>
      </c>
      <c r="AB38" s="28" t="n">
        <f aca="false">SUM(H38:K38)+AA38+O38</f>
        <v>0</v>
      </c>
      <c r="AMJ38" s="0"/>
    </row>
    <row r="39" s="29" customFormat="true" ht="23.25" hidden="false" customHeight="true" outlineLevel="0" collapsed="false">
      <c r="A39" s="18" t="n">
        <v>43811</v>
      </c>
      <c r="B39" s="19"/>
      <c r="C39" s="20" t="s">
        <v>37</v>
      </c>
      <c r="D39" s="20" t="s">
        <v>38</v>
      </c>
      <c r="E39" s="20" t="s">
        <v>39</v>
      </c>
      <c r="F39" s="21" t="n">
        <v>87581</v>
      </c>
      <c r="G39" s="22" t="s">
        <v>1072</v>
      </c>
      <c r="H39" s="23"/>
      <c r="I39" s="23"/>
      <c r="J39" s="23"/>
      <c r="K39" s="23" t="n">
        <v>229</v>
      </c>
      <c r="L39" s="111"/>
      <c r="M39" s="25" t="n">
        <f aca="false">SUM(H39:J39,K39/1.12)</f>
        <v>204.464285714286</v>
      </c>
      <c r="N39" s="25" t="n">
        <f aca="false">K39/1.12*0.12</f>
        <v>24.5357142857143</v>
      </c>
      <c r="O39" s="25" t="n">
        <f aca="false">-SUM(I39:J39,K39/1.12)*L39</f>
        <v>-0</v>
      </c>
      <c r="P39" s="25" t="n">
        <v>204.46</v>
      </c>
      <c r="Q39" s="26"/>
      <c r="R39" s="26"/>
      <c r="S39" s="27"/>
      <c r="T39" s="27"/>
      <c r="U39" s="27"/>
      <c r="V39" s="26"/>
      <c r="W39" s="27"/>
      <c r="X39" s="27"/>
      <c r="Y39" s="26"/>
      <c r="Z39" s="26"/>
      <c r="AA39" s="25" t="n">
        <f aca="false">-SUM(N39:Z39)</f>
        <v>-228.995714285714</v>
      </c>
      <c r="AB39" s="28" t="n">
        <f aca="false">SUM(H39:K39)+AA39+O39</f>
        <v>0.00428571428571445</v>
      </c>
      <c r="AMJ39" s="0"/>
    </row>
    <row r="40" s="29" customFormat="true" ht="23.25" hidden="false" customHeight="true" outlineLevel="0" collapsed="false">
      <c r="A40" s="18" t="n">
        <v>43811</v>
      </c>
      <c r="B40" s="19"/>
      <c r="C40" s="20" t="s">
        <v>37</v>
      </c>
      <c r="D40" s="20" t="s">
        <v>38</v>
      </c>
      <c r="E40" s="20" t="s">
        <v>39</v>
      </c>
      <c r="F40" s="21" t="n">
        <v>100196</v>
      </c>
      <c r="G40" s="22" t="s">
        <v>183</v>
      </c>
      <c r="H40" s="23"/>
      <c r="I40" s="23"/>
      <c r="J40" s="23"/>
      <c r="K40" s="23" t="n">
        <v>78</v>
      </c>
      <c r="L40" s="111"/>
      <c r="M40" s="25" t="n">
        <f aca="false">SUM(H40:J40,K40/1.12)</f>
        <v>69.6428571428571</v>
      </c>
      <c r="N40" s="25" t="n">
        <f aca="false">K40/1.12*0.12</f>
        <v>8.35714285714286</v>
      </c>
      <c r="O40" s="25" t="n">
        <f aca="false">-SUM(I40:J40,K40/1.12)*L40</f>
        <v>-0</v>
      </c>
      <c r="P40" s="25" t="n">
        <v>69.64</v>
      </c>
      <c r="Q40" s="26"/>
      <c r="R40" s="26"/>
      <c r="S40" s="27"/>
      <c r="T40" s="27"/>
      <c r="U40" s="27"/>
      <c r="V40" s="26"/>
      <c r="W40" s="27"/>
      <c r="X40" s="27"/>
      <c r="Y40" s="26"/>
      <c r="Z40" s="26"/>
      <c r="AA40" s="25" t="n">
        <f aca="false">-SUM(N40:Z40)</f>
        <v>-77.9971428571429</v>
      </c>
      <c r="AB40" s="28" t="n">
        <f aca="false">SUM(H40:K40)+AA40+O40</f>
        <v>0.00285714285713823</v>
      </c>
      <c r="AMJ40" s="0"/>
    </row>
    <row r="41" s="29" customFormat="true" ht="23.25" hidden="false" customHeight="true" outlineLevel="0" collapsed="false">
      <c r="A41" s="18"/>
      <c r="B41" s="19"/>
      <c r="C41" s="20"/>
      <c r="D41" s="20"/>
      <c r="E41" s="20"/>
      <c r="F41" s="21"/>
      <c r="G41" s="22"/>
      <c r="H41" s="23"/>
      <c r="I41" s="23"/>
      <c r="J41" s="23"/>
      <c r="K41" s="23"/>
      <c r="L41" s="111"/>
      <c r="M41" s="25" t="n">
        <f aca="false">SUM(H41:J41,K41/1.12)</f>
        <v>0</v>
      </c>
      <c r="N41" s="25" t="n">
        <f aca="false">K41/1.12*0.12</f>
        <v>0</v>
      </c>
      <c r="O41" s="25" t="n">
        <f aca="false">-SUM(I41:J41,K41/1.12)*L41</f>
        <v>-0</v>
      </c>
      <c r="P41" s="25"/>
      <c r="Q41" s="26"/>
      <c r="R41" s="26"/>
      <c r="S41" s="27"/>
      <c r="T41" s="27"/>
      <c r="U41" s="27"/>
      <c r="V41" s="26"/>
      <c r="W41" s="27"/>
      <c r="X41" s="27"/>
      <c r="Y41" s="26"/>
      <c r="Z41" s="26"/>
      <c r="AA41" s="25" t="n">
        <f aca="false">-SUM(N41:Z41)</f>
        <v>-0</v>
      </c>
      <c r="AB41" s="28" t="n">
        <f aca="false">SUM(H41:K41)+AA41+O41</f>
        <v>0</v>
      </c>
      <c r="AMJ41" s="0"/>
    </row>
    <row r="42" s="29" customFormat="true" ht="23.25" hidden="true" customHeight="true" outlineLevel="0" collapsed="false">
      <c r="A42" s="18"/>
      <c r="B42" s="19"/>
      <c r="C42" s="20"/>
      <c r="D42" s="20"/>
      <c r="E42" s="20"/>
      <c r="F42" s="21"/>
      <c r="G42" s="21"/>
      <c r="H42" s="23"/>
      <c r="I42" s="23"/>
      <c r="J42" s="23"/>
      <c r="K42" s="23"/>
      <c r="L42" s="111"/>
      <c r="M42" s="25" t="n">
        <f aca="false">SUM(H42:J42,K42/1.12)</f>
        <v>0</v>
      </c>
      <c r="N42" s="25" t="n">
        <f aca="false">K42/1.12*0.12</f>
        <v>0</v>
      </c>
      <c r="O42" s="25" t="n">
        <f aca="false">-SUM(I42:J42,K42/1.12)*L42</f>
        <v>-0</v>
      </c>
      <c r="P42" s="25"/>
      <c r="Q42" s="26"/>
      <c r="R42" s="26"/>
      <c r="S42" s="27"/>
      <c r="T42" s="27"/>
      <c r="U42" s="27"/>
      <c r="V42" s="26"/>
      <c r="W42" s="27"/>
      <c r="X42" s="27"/>
      <c r="Y42" s="26"/>
      <c r="Z42" s="26"/>
      <c r="AA42" s="25" t="n">
        <f aca="false">-SUM(N42:Z42)</f>
        <v>-0</v>
      </c>
      <c r="AB42" s="28" t="n">
        <f aca="false">SUM(H42:K42)+AA42+O42</f>
        <v>0</v>
      </c>
      <c r="AMJ42" s="0"/>
    </row>
    <row r="43" s="29" customFormat="true" ht="23.25" hidden="true" customHeight="true" outlineLevel="0" collapsed="false">
      <c r="A43" s="18"/>
      <c r="B43" s="19"/>
      <c r="C43" s="20"/>
      <c r="D43" s="20"/>
      <c r="E43" s="20"/>
      <c r="F43" s="21"/>
      <c r="G43" s="44"/>
      <c r="H43" s="23"/>
      <c r="I43" s="23"/>
      <c r="J43" s="23"/>
      <c r="K43" s="23"/>
      <c r="L43" s="111"/>
      <c r="M43" s="25" t="n">
        <f aca="false">SUM(H43:J43,K43/1.12)</f>
        <v>0</v>
      </c>
      <c r="N43" s="25" t="n">
        <f aca="false">K43/1.12*0.12</f>
        <v>0</v>
      </c>
      <c r="O43" s="25" t="n">
        <f aca="false">-SUM(I43:J43,K43/1.12)*L43</f>
        <v>-0</v>
      </c>
      <c r="P43" s="25"/>
      <c r="Q43" s="26"/>
      <c r="R43" s="26"/>
      <c r="S43" s="27"/>
      <c r="T43" s="27"/>
      <c r="U43" s="27"/>
      <c r="V43" s="26"/>
      <c r="W43" s="27"/>
      <c r="X43" s="27"/>
      <c r="Y43" s="26"/>
      <c r="Z43" s="26"/>
      <c r="AA43" s="25" t="n">
        <f aca="false">-SUM(N43:Z43)</f>
        <v>-0</v>
      </c>
      <c r="AB43" s="28" t="n">
        <f aca="false">SUM(H43:K43)+AA43+O43</f>
        <v>0</v>
      </c>
      <c r="AMJ43" s="0"/>
    </row>
    <row r="44" s="29" customFormat="true" ht="23.25" hidden="true" customHeight="true" outlineLevel="0" collapsed="false">
      <c r="A44" s="18"/>
      <c r="B44" s="19"/>
      <c r="C44" s="20"/>
      <c r="D44" s="20"/>
      <c r="E44" s="20"/>
      <c r="F44" s="21"/>
      <c r="G44" s="44"/>
      <c r="H44" s="23"/>
      <c r="I44" s="23"/>
      <c r="J44" s="23"/>
      <c r="K44" s="23"/>
      <c r="L44" s="111"/>
      <c r="M44" s="25" t="n">
        <f aca="false">SUM(H44:J44,K44/1.12)</f>
        <v>0</v>
      </c>
      <c r="N44" s="25" t="n">
        <f aca="false">K44/1.12*0.12</f>
        <v>0</v>
      </c>
      <c r="O44" s="25" t="n">
        <f aca="false">-SUM(I44:J44,K44/1.12)*L44</f>
        <v>-0</v>
      </c>
      <c r="P44" s="25"/>
      <c r="Q44" s="26"/>
      <c r="R44" s="26"/>
      <c r="S44" s="27"/>
      <c r="T44" s="27"/>
      <c r="U44" s="27"/>
      <c r="V44" s="26"/>
      <c r="W44" s="27"/>
      <c r="X44" s="27"/>
      <c r="Y44" s="26"/>
      <c r="Z44" s="26"/>
      <c r="AA44" s="25" t="n">
        <f aca="false">-SUM(N44:Z44)</f>
        <v>-0</v>
      </c>
      <c r="AB44" s="28" t="n">
        <f aca="false">SUM(H44:K44)+AA44+O44</f>
        <v>0</v>
      </c>
      <c r="AMJ44" s="0"/>
    </row>
    <row r="45" s="29" customFormat="true" ht="23.25" hidden="false" customHeight="true" outlineLevel="0" collapsed="false">
      <c r="A45" s="18"/>
      <c r="B45" s="19"/>
      <c r="C45" s="20"/>
      <c r="D45" s="20"/>
      <c r="E45" s="20"/>
      <c r="F45" s="21"/>
      <c r="G45" s="22"/>
      <c r="H45" s="23"/>
      <c r="I45" s="23"/>
      <c r="J45" s="23"/>
      <c r="K45" s="23"/>
      <c r="L45" s="111"/>
      <c r="M45" s="25" t="n">
        <f aca="false">SUM(H45:J45,K45/1.12)</f>
        <v>0</v>
      </c>
      <c r="N45" s="25" t="n">
        <f aca="false">K45/1.12*0.12</f>
        <v>0</v>
      </c>
      <c r="O45" s="25" t="n">
        <f aca="false">-SUM(I45:J45,K45/1.12)*L45</f>
        <v>-0</v>
      </c>
      <c r="P45" s="25"/>
      <c r="Q45" s="26"/>
      <c r="R45" s="26"/>
      <c r="S45" s="27"/>
      <c r="T45" s="27"/>
      <c r="U45" s="27"/>
      <c r="V45" s="26"/>
      <c r="W45" s="27"/>
      <c r="X45" s="27"/>
      <c r="Y45" s="26"/>
      <c r="Z45" s="26"/>
      <c r="AA45" s="25" t="n">
        <f aca="false">-SUM(N45:Z45)</f>
        <v>-0</v>
      </c>
      <c r="AB45" s="28" t="n">
        <f aca="false">SUM(H45:K45)+AA45+O45</f>
        <v>0</v>
      </c>
      <c r="AMJ45" s="0"/>
    </row>
    <row r="46" s="57" customFormat="true" ht="12" hidden="false" customHeight="true" outlineLevel="0" collapsed="false">
      <c r="A46" s="49"/>
      <c r="B46" s="50"/>
      <c r="C46" s="51"/>
      <c r="D46" s="52"/>
      <c r="E46" s="52"/>
      <c r="F46" s="53"/>
      <c r="G46" s="51"/>
      <c r="H46" s="54" t="n">
        <f aca="false">SUM(H5:H45)</f>
        <v>1690</v>
      </c>
      <c r="I46" s="54" t="n">
        <f aca="false">SUM(I5:I45)</f>
        <v>0</v>
      </c>
      <c r="J46" s="54" t="n">
        <f aca="false">SUM(J5:J45)</f>
        <v>5429.65</v>
      </c>
      <c r="K46" s="54" t="n">
        <f aca="false">SUM(K5:K45)</f>
        <v>9607.74</v>
      </c>
      <c r="L46" s="54" t="n">
        <f aca="false">SUM(L5:L45)</f>
        <v>0</v>
      </c>
      <c r="M46" s="54" t="n">
        <f aca="false">SUM(M5:M45)</f>
        <v>15697.9892857143</v>
      </c>
      <c r="N46" s="54" t="n">
        <f aca="false">SUM(N5:N45)</f>
        <v>1029.40071428571</v>
      </c>
      <c r="O46" s="54" t="n">
        <f aca="false">SUM(O5:O45)</f>
        <v>0</v>
      </c>
      <c r="P46" s="54" t="n">
        <f aca="false">SUM(P5:P45)</f>
        <v>12037.96</v>
      </c>
      <c r="Q46" s="54" t="n">
        <f aca="false">SUM(Q5:Q45)</f>
        <v>803.55</v>
      </c>
      <c r="R46" s="54" t="n">
        <f aca="false">SUM(R5:R45)</f>
        <v>425.9</v>
      </c>
      <c r="S46" s="54" t="n">
        <f aca="false">SUM(S5:S45)</f>
        <v>0</v>
      </c>
      <c r="T46" s="54" t="n">
        <f aca="false">SUM(T5:T45)</f>
        <v>95.54</v>
      </c>
      <c r="U46" s="54" t="n">
        <f aca="false">SUM(U5:U45)</f>
        <v>93.75</v>
      </c>
      <c r="V46" s="54" t="n">
        <f aca="false">SUM(V5:V45)</f>
        <v>490</v>
      </c>
      <c r="W46" s="54" t="n">
        <f aca="false">SUM(W5:W45)</f>
        <v>0</v>
      </c>
      <c r="X46" s="54" t="n">
        <f aca="false">SUM(X5:X45)</f>
        <v>551.29</v>
      </c>
      <c r="Y46" s="54" t="n">
        <f aca="false">SUM(Y5:Y45)</f>
        <v>1200</v>
      </c>
      <c r="Z46" s="54" t="n">
        <f aca="false">SUM(Z5:Z45)</f>
        <v>0</v>
      </c>
      <c r="AA46" s="54" t="n">
        <f aca="false">SUM(AA5:AA45)</f>
        <v>-16727.3907142857</v>
      </c>
      <c r="AB46" s="54" t="n">
        <f aca="false">SUM(AB5:AB45)</f>
        <v>-0.000714285713925733</v>
      </c>
      <c r="AMJ46" s="0"/>
    </row>
    <row r="47" customFormat="false" ht="12" hidden="false" customHeight="true" outlineLevel="0" collapsed="false"/>
    <row r="48" customFormat="false" ht="12.8" hidden="false" customHeight="false" outlineLevel="0" collapsed="false">
      <c r="K48" s="58" t="n">
        <f aca="false">H46+I46+J46+K46</f>
        <v>16727.39</v>
      </c>
      <c r="AA48" s="58" t="n">
        <f aca="false">+AA46</f>
        <v>-16727.3907142857</v>
      </c>
    </row>
    <row r="50" customFormat="false" ht="12.8" hidden="false" customHeight="false" outlineLevel="0" collapsed="false">
      <c r="C50" s="59" t="s">
        <v>194</v>
      </c>
      <c r="G50" s="57"/>
      <c r="K50" s="60"/>
      <c r="L50" s="60"/>
      <c r="M50" s="60"/>
    </row>
    <row r="53" s="3" customFormat="true" ht="12.8" hidden="false" customHeight="false" outlineLevel="0" collapsed="false">
      <c r="K53" s="5"/>
      <c r="L53" s="95"/>
      <c r="M53" s="5"/>
      <c r="AMJ53" s="0"/>
    </row>
    <row r="60" customFormat="false" ht="12.8" hidden="false" customHeight="false" outlineLevel="0" collapsed="false">
      <c r="Q60" s="5" t="n">
        <v>0</v>
      </c>
    </row>
  </sheetData>
  <mergeCells count="1">
    <mergeCell ref="K50:M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30.24"/>
    <col collapsed="false" customWidth="true" hidden="false" outlineLevel="0" max="4" min="4" style="4" width="17.64"/>
    <col collapsed="false" customWidth="true" hidden="false" outlineLevel="0" max="5" min="5" style="4" width="19.26"/>
    <col collapsed="false" customWidth="true" hidden="false" outlineLevel="0" max="6" min="6" style="2" width="9.89"/>
    <col collapsed="false" customWidth="true" hidden="false" outlineLevel="0" max="7" min="7" style="3" width="34.74"/>
    <col collapsed="false" customWidth="true" hidden="false" outlineLevel="0" max="8" min="8" style="5" width="8.63"/>
    <col collapsed="false" customWidth="true" hidden="false" outlineLevel="0" max="9" min="9" style="5" width="10.62"/>
    <col collapsed="false" customWidth="true" hidden="false" outlineLevel="0" max="10" min="10" style="5" width="10.26"/>
    <col collapsed="false" customWidth="true" hidden="false" outlineLevel="0" max="11" min="11" style="5" width="12.6"/>
    <col collapsed="false" customWidth="true" hidden="false" outlineLevel="0" max="12" min="12" style="95" width="6.48"/>
    <col collapsed="false" customWidth="true" hidden="false" outlineLevel="0" max="13" min="13" style="5" width="11.69"/>
    <col collapsed="false" customWidth="true" hidden="false" outlineLevel="0" max="14" min="14" style="5" width="10.26"/>
    <col collapsed="false" customWidth="true" hidden="false" outlineLevel="0" max="15" min="15" style="5" width="8.28"/>
    <col collapsed="false" customWidth="true" hidden="false" outlineLevel="0" max="16" min="16" style="5" width="12.23"/>
    <col collapsed="false" customWidth="true" hidden="false" outlineLevel="0" max="17" min="17" style="5" width="12.6"/>
    <col collapsed="false" customWidth="false" hidden="false" outlineLevel="0" max="18" min="18" style="5" width="11.52"/>
    <col collapsed="false" customWidth="true" hidden="false" outlineLevel="0" max="19" min="19" style="5" width="10.26"/>
    <col collapsed="false" customWidth="false" hidden="false" outlineLevel="0" max="21" min="20" style="5" width="11.52"/>
    <col collapsed="false" customWidth="true" hidden="false" outlineLevel="0" max="22" min="22" style="5" width="13.32"/>
    <col collapsed="false" customWidth="true" hidden="false" outlineLevel="0" max="23" min="23" style="5" width="10.26"/>
    <col collapsed="false" customWidth="true" hidden="false" outlineLevel="0" max="24" min="24" style="5" width="10.43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9"/>
    <col collapsed="false" customWidth="true" hidden="false" outlineLevel="0" max="28" min="28" style="5" width="11.34"/>
    <col collapsed="false" customWidth="true" hidden="false" outlineLevel="0" max="30" min="29" style="5" width="10.08"/>
    <col collapsed="false" customWidth="true" hidden="false" outlineLevel="0" max="31" min="31" style="5" width="12.78"/>
    <col collapsed="false" customWidth="true" hidden="false" outlineLevel="0" max="32" min="32" style="5" width="13.32"/>
    <col collapsed="false" customWidth="true" hidden="false" outlineLevel="0" max="33" min="33" style="3" width="9.17"/>
    <col collapsed="false" customWidth="false" hidden="false" outlineLevel="0" max="1023" min="34" style="3" width="11.52"/>
    <col collapsed="false" customWidth="false" hidden="false" outlineLevel="0" max="1025" min="1024" style="0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1037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1002</v>
      </c>
    </row>
    <row r="4" s="17" customFormat="true" ht="44.2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02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  <c r="AMJ4" s="0"/>
    </row>
    <row r="5" s="29" customFormat="true" ht="23.25" hidden="false" customHeight="true" outlineLevel="0" collapsed="false">
      <c r="A5" s="18" t="n">
        <v>43811</v>
      </c>
      <c r="B5" s="19"/>
      <c r="C5" s="20" t="s">
        <v>159</v>
      </c>
      <c r="D5" s="20" t="s">
        <v>160</v>
      </c>
      <c r="E5" s="20" t="s">
        <v>1073</v>
      </c>
      <c r="F5" s="21" t="n">
        <v>17536</v>
      </c>
      <c r="G5" s="21" t="s">
        <v>1074</v>
      </c>
      <c r="H5" s="23"/>
      <c r="I5" s="23"/>
      <c r="J5" s="23"/>
      <c r="K5" s="23" t="n">
        <v>1050</v>
      </c>
      <c r="L5" s="111"/>
      <c r="M5" s="25" t="n">
        <f aca="false">SUM(H5:J5,K5/1.12)</f>
        <v>937.5</v>
      </c>
      <c r="N5" s="25" t="n">
        <f aca="false">K5/1.12*0.12</f>
        <v>112.5</v>
      </c>
      <c r="O5" s="25" t="n">
        <f aca="false">-SUM(I5:J5,K5/1.12)*L5</f>
        <v>-0</v>
      </c>
      <c r="P5" s="25"/>
      <c r="Q5" s="26"/>
      <c r="R5" s="26"/>
      <c r="S5" s="27" t="n">
        <v>937.5</v>
      </c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 t="n">
        <f aca="false">-SUM(N5:AE5)</f>
        <v>-1050</v>
      </c>
      <c r="AG5" s="28" t="n">
        <f aca="false">SUM(H5:K5)+AF5+O5</f>
        <v>0</v>
      </c>
      <c r="AMJ5" s="0"/>
    </row>
    <row r="6" s="29" customFormat="true" ht="23.25" hidden="false" customHeight="true" outlineLevel="0" collapsed="false">
      <c r="A6" s="18" t="n">
        <v>43811</v>
      </c>
      <c r="B6" s="19"/>
      <c r="C6" s="20" t="s">
        <v>62</v>
      </c>
      <c r="D6" s="20"/>
      <c r="E6" s="20"/>
      <c r="F6" s="21"/>
      <c r="G6" s="21" t="s">
        <v>862</v>
      </c>
      <c r="H6" s="23" t="n">
        <v>150</v>
      </c>
      <c r="I6" s="23"/>
      <c r="J6" s="23"/>
      <c r="K6" s="23"/>
      <c r="L6" s="111"/>
      <c r="M6" s="25" t="n">
        <f aca="false">SUM(H6:J6,K6/1.12)</f>
        <v>150</v>
      </c>
      <c r="N6" s="25" t="n">
        <f aca="false">K6/1.12*0.12</f>
        <v>0</v>
      </c>
      <c r="O6" s="25" t="n">
        <f aca="false">-SUM(I6:J6,K6/1.12)*L6</f>
        <v>-0</v>
      </c>
      <c r="P6" s="25"/>
      <c r="Q6" s="26"/>
      <c r="R6" s="26"/>
      <c r="S6" s="27"/>
      <c r="T6" s="27"/>
      <c r="U6" s="27"/>
      <c r="V6" s="27"/>
      <c r="W6" s="27"/>
      <c r="X6" s="26"/>
      <c r="Y6" s="26"/>
      <c r="Z6" s="26"/>
      <c r="AA6" s="26" t="n">
        <v>150</v>
      </c>
      <c r="AB6" s="27"/>
      <c r="AC6" s="27"/>
      <c r="AD6" s="26"/>
      <c r="AE6" s="26"/>
      <c r="AF6" s="25" t="n">
        <f aca="false">-SUM(N6:AE6)</f>
        <v>-150</v>
      </c>
      <c r="AG6" s="28" t="n">
        <f aca="false">SUM(H6:K6)+AF6+O6</f>
        <v>0</v>
      </c>
      <c r="AMJ6" s="0"/>
    </row>
    <row r="7" s="29" customFormat="true" ht="23.25" hidden="false" customHeight="true" outlineLevel="0" collapsed="false">
      <c r="A7" s="18" t="n">
        <v>43811</v>
      </c>
      <c r="B7" s="19"/>
      <c r="C7" s="20" t="s">
        <v>1075</v>
      </c>
      <c r="D7" s="20"/>
      <c r="E7" s="20" t="s">
        <v>820</v>
      </c>
      <c r="F7" s="21" t="n">
        <v>28820188</v>
      </c>
      <c r="G7" s="21" t="s">
        <v>1076</v>
      </c>
      <c r="H7" s="23"/>
      <c r="I7" s="23"/>
      <c r="J7" s="23" t="n">
        <v>600</v>
      </c>
      <c r="K7" s="23"/>
      <c r="L7" s="111"/>
      <c r="M7" s="25" t="n">
        <f aca="false">SUM(H7:J7,K7/1.12)</f>
        <v>600</v>
      </c>
      <c r="N7" s="25" t="n">
        <f aca="false">K7/1.12*0.12</f>
        <v>0</v>
      </c>
      <c r="O7" s="25" t="n">
        <f aca="false">-SUM(I7:J7,K7/1.12)*L7</f>
        <v>-0</v>
      </c>
      <c r="P7" s="25"/>
      <c r="Q7" s="26"/>
      <c r="R7" s="26"/>
      <c r="S7" s="27" t="n">
        <v>600</v>
      </c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 t="n">
        <f aca="false">-SUM(N7:AE7)</f>
        <v>-600</v>
      </c>
      <c r="AG7" s="28" t="n">
        <f aca="false">SUM(H7:K7)+AF7+O7</f>
        <v>0</v>
      </c>
      <c r="AMJ7" s="0"/>
    </row>
    <row r="8" s="29" customFormat="true" ht="23.25" hidden="false" customHeight="true" outlineLevel="0" collapsed="false">
      <c r="A8" s="18" t="n">
        <v>43811</v>
      </c>
      <c r="B8" s="19"/>
      <c r="C8" s="20" t="s">
        <v>825</v>
      </c>
      <c r="D8" s="20" t="s">
        <v>826</v>
      </c>
      <c r="E8" s="20" t="s">
        <v>1073</v>
      </c>
      <c r="F8" s="21" t="n">
        <v>51427</v>
      </c>
      <c r="G8" s="21" t="s">
        <v>1077</v>
      </c>
      <c r="H8" s="23"/>
      <c r="I8" s="23"/>
      <c r="J8" s="23"/>
      <c r="K8" s="23" t="n">
        <v>360</v>
      </c>
      <c r="L8" s="111"/>
      <c r="M8" s="25" t="n">
        <f aca="false">SUM(H8:J8,K8/1.12)</f>
        <v>321.428571428571</v>
      </c>
      <c r="N8" s="25" t="n">
        <f aca="false">K8/1.12*0.12</f>
        <v>38.5714285714286</v>
      </c>
      <c r="O8" s="25" t="n">
        <f aca="false">-SUM(I8:J8,K8/1.12)*L8</f>
        <v>-0</v>
      </c>
      <c r="P8" s="25"/>
      <c r="Q8" s="26"/>
      <c r="R8" s="26"/>
      <c r="S8" s="27"/>
      <c r="T8" s="27"/>
      <c r="U8" s="27"/>
      <c r="V8" s="27"/>
      <c r="W8" s="27"/>
      <c r="X8" s="26" t="n">
        <v>321.43</v>
      </c>
      <c r="Y8" s="26"/>
      <c r="Z8" s="26"/>
      <c r="AA8" s="26"/>
      <c r="AB8" s="27"/>
      <c r="AC8" s="27"/>
      <c r="AD8" s="26"/>
      <c r="AE8" s="26"/>
      <c r="AF8" s="25" t="n">
        <f aca="false">-SUM(N8:AE8)</f>
        <v>-360.001428571429</v>
      </c>
      <c r="AG8" s="28" t="n">
        <f aca="false">SUM(H8:K8)+AF8+O8</f>
        <v>-0.00142857142856201</v>
      </c>
      <c r="AMJ8" s="0"/>
    </row>
    <row r="9" s="29" customFormat="true" ht="23.25" hidden="false" customHeight="true" outlineLevel="0" collapsed="false">
      <c r="A9" s="18" t="n">
        <v>43811</v>
      </c>
      <c r="B9" s="19"/>
      <c r="C9" s="20" t="s">
        <v>45</v>
      </c>
      <c r="D9" s="20" t="s">
        <v>848</v>
      </c>
      <c r="E9" s="20" t="s">
        <v>47</v>
      </c>
      <c r="F9" s="21" t="n">
        <v>224941</v>
      </c>
      <c r="G9" s="21" t="s">
        <v>1078</v>
      </c>
      <c r="H9" s="23"/>
      <c r="I9" s="23"/>
      <c r="J9" s="23" t="n">
        <v>918.2</v>
      </c>
      <c r="K9" s="23"/>
      <c r="L9" s="111"/>
      <c r="M9" s="25" t="n">
        <f aca="false">SUM(H9:J9,K9/1.12)</f>
        <v>918.2</v>
      </c>
      <c r="N9" s="25" t="n">
        <f aca="false">K9/1.12*0.12</f>
        <v>0</v>
      </c>
      <c r="O9" s="25" t="n">
        <f aca="false">-SUM(I9:J9,K9/1.12)*L9</f>
        <v>-0</v>
      </c>
      <c r="P9" s="25" t="n">
        <v>918.2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 t="n">
        <f aca="false">-SUM(N9:AE9)</f>
        <v>-918.2</v>
      </c>
      <c r="AG9" s="28" t="n">
        <f aca="false">SUM(H9:K9)+AF9+O9</f>
        <v>0</v>
      </c>
      <c r="AMJ9" s="0"/>
    </row>
    <row r="10" s="29" customFormat="true" ht="23.25" hidden="false" customHeight="true" outlineLevel="0" collapsed="false">
      <c r="A10" s="18" t="n">
        <v>43811</v>
      </c>
      <c r="B10" s="19"/>
      <c r="C10" s="20" t="s">
        <v>1079</v>
      </c>
      <c r="D10" s="20" t="s">
        <v>1080</v>
      </c>
      <c r="E10" s="20" t="s">
        <v>1073</v>
      </c>
      <c r="F10" s="21" t="n">
        <v>2906</v>
      </c>
      <c r="G10" s="21" t="s">
        <v>1081</v>
      </c>
      <c r="H10" s="23"/>
      <c r="I10" s="23"/>
      <c r="J10" s="23"/>
      <c r="K10" s="23" t="n">
        <v>540</v>
      </c>
      <c r="L10" s="111"/>
      <c r="M10" s="25" t="n">
        <f aca="false">SUM(H10:J10,K10/1.12)</f>
        <v>482.142857142857</v>
      </c>
      <c r="N10" s="25" t="n">
        <f aca="false">K10/1.12*0.12</f>
        <v>57.8571428571429</v>
      </c>
      <c r="O10" s="25" t="n">
        <f aca="false">-SUM(I10:J10,K10/1.12)*L10</f>
        <v>-0</v>
      </c>
      <c r="P10" s="25"/>
      <c r="Q10" s="26"/>
      <c r="R10" s="26"/>
      <c r="S10" s="27" t="n">
        <v>482.14</v>
      </c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 t="n">
        <f aca="false">-SUM(N10:AE10)</f>
        <v>-539.997142857143</v>
      </c>
      <c r="AG10" s="28" t="n">
        <f aca="false">SUM(H10:K10)+AF10+O10</f>
        <v>0.00285714285712402</v>
      </c>
      <c r="AMJ10" s="0"/>
    </row>
    <row r="11" s="29" customFormat="true" ht="23.25" hidden="false" customHeight="true" outlineLevel="0" collapsed="false">
      <c r="A11" s="18" t="n">
        <v>43812</v>
      </c>
      <c r="B11" s="19"/>
      <c r="C11" s="20" t="s">
        <v>45</v>
      </c>
      <c r="D11" s="20" t="s">
        <v>848</v>
      </c>
      <c r="E11" s="20" t="s">
        <v>47</v>
      </c>
      <c r="F11" s="21" t="n">
        <v>256013</v>
      </c>
      <c r="G11" s="21" t="s">
        <v>1082</v>
      </c>
      <c r="H11" s="23"/>
      <c r="I11" s="23"/>
      <c r="J11" s="23"/>
      <c r="K11" s="23" t="n">
        <f aca="false">244.91+29.39</f>
        <v>274.3</v>
      </c>
      <c r="L11" s="111"/>
      <c r="M11" s="25" t="n">
        <f aca="false">SUM(H11:J11,K11/1.12)</f>
        <v>244.910714285714</v>
      </c>
      <c r="N11" s="25" t="n">
        <f aca="false">K11/1.12*0.12</f>
        <v>29.3892857142857</v>
      </c>
      <c r="O11" s="25" t="n">
        <f aca="false">-SUM(I11:J11,K11/1.12)*L11</f>
        <v>-0</v>
      </c>
      <c r="P11" s="25" t="n">
        <v>244.91</v>
      </c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/>
      <c r="AB11" s="27"/>
      <c r="AC11" s="27"/>
      <c r="AD11" s="26"/>
      <c r="AE11" s="26"/>
      <c r="AF11" s="25" t="n">
        <f aca="false">-SUM(N11:AE11)</f>
        <v>-274.299285714286</v>
      </c>
      <c r="AG11" s="28" t="n">
        <f aca="false">SUM(H11:K11)+AF11+O11</f>
        <v>0.000714285714309426</v>
      </c>
      <c r="AMJ11" s="0"/>
    </row>
    <row r="12" s="29" customFormat="true" ht="23.25" hidden="false" customHeight="true" outlineLevel="0" collapsed="false">
      <c r="A12" s="18" t="n">
        <v>43812</v>
      </c>
      <c r="B12" s="19"/>
      <c r="C12" s="20" t="s">
        <v>45</v>
      </c>
      <c r="D12" s="20" t="s">
        <v>848</v>
      </c>
      <c r="E12" s="20" t="s">
        <v>47</v>
      </c>
      <c r="F12" s="21" t="n">
        <v>256013</v>
      </c>
      <c r="G12" s="21" t="s">
        <v>1083</v>
      </c>
      <c r="H12" s="23"/>
      <c r="I12" s="23"/>
      <c r="J12" s="23" t="n">
        <v>394.3</v>
      </c>
      <c r="K12" s="23"/>
      <c r="L12" s="111"/>
      <c r="M12" s="25" t="n">
        <f aca="false">SUM(H12:J12,K12/1.12)</f>
        <v>394.3</v>
      </c>
      <c r="N12" s="25" t="n">
        <f aca="false">K12/1.12*0.12</f>
        <v>0</v>
      </c>
      <c r="O12" s="25" t="n">
        <f aca="false">-SUM(I12:J12,K12/1.12)*L12</f>
        <v>-0</v>
      </c>
      <c r="P12" s="25" t="n">
        <v>394.3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 t="n">
        <f aca="false">-SUM(N12:AE12)</f>
        <v>-394.3</v>
      </c>
      <c r="AG12" s="28" t="n">
        <f aca="false">SUM(H12:K12)+AF12+O12</f>
        <v>0</v>
      </c>
      <c r="AMJ12" s="0"/>
    </row>
    <row r="13" s="29" customFormat="true" ht="23.25" hidden="false" customHeight="true" outlineLevel="0" collapsed="false">
      <c r="A13" s="18" t="n">
        <v>43812</v>
      </c>
      <c r="B13" s="19"/>
      <c r="C13" s="20" t="s">
        <v>37</v>
      </c>
      <c r="D13" s="20" t="s">
        <v>38</v>
      </c>
      <c r="E13" s="20" t="s">
        <v>39</v>
      </c>
      <c r="F13" s="21" t="n">
        <v>100229</v>
      </c>
      <c r="G13" s="22" t="s">
        <v>183</v>
      </c>
      <c r="H13" s="23"/>
      <c r="I13" s="23"/>
      <c r="J13" s="23"/>
      <c r="K13" s="23" t="n">
        <v>117</v>
      </c>
      <c r="L13" s="111"/>
      <c r="M13" s="25" t="n">
        <f aca="false">SUM(H13:J13,K13/1.12)</f>
        <v>104.464285714286</v>
      </c>
      <c r="N13" s="25" t="n">
        <f aca="false">K13/1.12*0.12</f>
        <v>12.5357142857143</v>
      </c>
      <c r="O13" s="25" t="n">
        <f aca="false">-SUM(I13:J13,K13/1.12)*L13</f>
        <v>-0</v>
      </c>
      <c r="P13" s="25" t="n">
        <v>104.46</v>
      </c>
      <c r="Q13" s="26"/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 t="n">
        <f aca="false">-SUM(N13:AE13)</f>
        <v>-116.995714285714</v>
      </c>
      <c r="AG13" s="28" t="n">
        <f aca="false">SUM(H13:K13)+AF13+O13</f>
        <v>0.00428571428571445</v>
      </c>
      <c r="AMJ13" s="0"/>
    </row>
    <row r="14" s="29" customFormat="true" ht="23.25" hidden="false" customHeight="true" outlineLevel="0" collapsed="false">
      <c r="A14" s="18" t="n">
        <v>43812</v>
      </c>
      <c r="B14" s="19"/>
      <c r="C14" s="20" t="s">
        <v>558</v>
      </c>
      <c r="D14" s="20" t="s">
        <v>559</v>
      </c>
      <c r="E14" s="20" t="s">
        <v>39</v>
      </c>
      <c r="F14" s="21" t="n">
        <v>4211216</v>
      </c>
      <c r="G14" s="21" t="s">
        <v>1052</v>
      </c>
      <c r="H14" s="23"/>
      <c r="I14" s="23"/>
      <c r="J14" s="23"/>
      <c r="K14" s="23" t="n">
        <v>71.25</v>
      </c>
      <c r="L14" s="111"/>
      <c r="M14" s="25" t="n">
        <f aca="false">SUM(H14:J14,K14/1.12)</f>
        <v>63.6160714285714</v>
      </c>
      <c r="N14" s="25" t="n">
        <f aca="false">K14/1.12*0.12</f>
        <v>7.63392857142857</v>
      </c>
      <c r="O14" s="25" t="n">
        <f aca="false">-SUM(I14:J14,K14/1.12)*L14</f>
        <v>-0</v>
      </c>
      <c r="P14" s="25"/>
      <c r="Q14" s="26"/>
      <c r="R14" s="26"/>
      <c r="S14" s="27"/>
      <c r="T14" s="27"/>
      <c r="U14" s="27"/>
      <c r="V14" s="27"/>
      <c r="W14" s="27"/>
      <c r="X14" s="26"/>
      <c r="Y14" s="26" t="n">
        <v>63.62</v>
      </c>
      <c r="Z14" s="26"/>
      <c r="AA14" s="26"/>
      <c r="AB14" s="27"/>
      <c r="AC14" s="27"/>
      <c r="AD14" s="26"/>
      <c r="AE14" s="26"/>
      <c r="AF14" s="25" t="n">
        <f aca="false">-SUM(N14:AE14)</f>
        <v>-71.2539285714286</v>
      </c>
      <c r="AG14" s="28" t="n">
        <f aca="false">SUM(H14:K14)+AF14+O14</f>
        <v>-0.00392857142857395</v>
      </c>
      <c r="AMJ14" s="0"/>
    </row>
    <row r="15" s="29" customFormat="true" ht="23.25" hidden="false" customHeight="true" outlineLevel="0" collapsed="false">
      <c r="A15" s="18" t="n">
        <v>43812</v>
      </c>
      <c r="B15" s="19"/>
      <c r="C15" s="20" t="s">
        <v>41</v>
      </c>
      <c r="D15" s="20" t="s">
        <v>42</v>
      </c>
      <c r="E15" s="20" t="s">
        <v>43</v>
      </c>
      <c r="F15" s="21" t="n">
        <v>197756</v>
      </c>
      <c r="G15" s="22" t="s">
        <v>44</v>
      </c>
      <c r="H15" s="23"/>
      <c r="I15" s="23"/>
      <c r="J15" s="23"/>
      <c r="K15" s="23" t="n">
        <v>180</v>
      </c>
      <c r="L15" s="111"/>
      <c r="M15" s="25" t="n">
        <f aca="false">SUM(H15:J15,K15/1.12)</f>
        <v>160.714285714286</v>
      </c>
      <c r="N15" s="25" t="n">
        <f aca="false">K15/1.12*0.12</f>
        <v>19.2857142857143</v>
      </c>
      <c r="O15" s="25" t="n">
        <f aca="false">-SUM(I15:J15,K15/1.12)*L15</f>
        <v>-0</v>
      </c>
      <c r="P15" s="25"/>
      <c r="Q15" s="26" t="n">
        <v>160.71</v>
      </c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 t="n">
        <f aca="false">-SUM(N15:AE15)</f>
        <v>-179.995714285714</v>
      </c>
      <c r="AG15" s="28" t="n">
        <f aca="false">SUM(H15:K15)+AF15+O15</f>
        <v>0.00428571428571445</v>
      </c>
      <c r="AMJ15" s="0"/>
    </row>
    <row r="16" s="29" customFormat="true" ht="23.25" hidden="false" customHeight="true" outlineLevel="0" collapsed="false">
      <c r="A16" s="18" t="n">
        <v>43812</v>
      </c>
      <c r="B16" s="19"/>
      <c r="C16" s="20" t="s">
        <v>1084</v>
      </c>
      <c r="D16" s="20" t="s">
        <v>1085</v>
      </c>
      <c r="E16" s="20" t="s">
        <v>1086</v>
      </c>
      <c r="F16" s="21" t="n">
        <v>11697</v>
      </c>
      <c r="G16" s="22" t="s">
        <v>1087</v>
      </c>
      <c r="H16" s="23"/>
      <c r="I16" s="23"/>
      <c r="J16" s="23" t="n">
        <v>18.75</v>
      </c>
      <c r="K16" s="23"/>
      <c r="L16" s="111"/>
      <c r="M16" s="25" t="n">
        <f aca="false">SUM(H16:J16,K16/1.12)</f>
        <v>18.75</v>
      </c>
      <c r="N16" s="25" t="n">
        <f aca="false">K16/1.12*0.12</f>
        <v>0</v>
      </c>
      <c r="O16" s="25" t="n">
        <f aca="false">-SUM(I16:J16,K16/1.12)*L16</f>
        <v>-0</v>
      </c>
      <c r="P16" s="25"/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 t="n">
        <v>18.75</v>
      </c>
      <c r="AE16" s="26"/>
      <c r="AF16" s="25" t="n">
        <f aca="false">-SUM(N16:AE16)</f>
        <v>-18.75</v>
      </c>
      <c r="AG16" s="28" t="n">
        <f aca="false">SUM(H16:K16)+AF16+O16</f>
        <v>0</v>
      </c>
      <c r="AMJ16" s="0"/>
    </row>
    <row r="17" s="29" customFormat="true" ht="23.25" hidden="false" customHeight="true" outlineLevel="0" collapsed="false">
      <c r="A17" s="18" t="n">
        <v>43812</v>
      </c>
      <c r="B17" s="19"/>
      <c r="C17" s="20" t="s">
        <v>558</v>
      </c>
      <c r="D17" s="20" t="s">
        <v>559</v>
      </c>
      <c r="E17" s="20" t="s">
        <v>39</v>
      </c>
      <c r="F17" s="21" t="n">
        <v>15192</v>
      </c>
      <c r="G17" s="22" t="s">
        <v>1088</v>
      </c>
      <c r="H17" s="23"/>
      <c r="I17" s="23"/>
      <c r="J17" s="23"/>
      <c r="K17" s="23" t="n">
        <v>140</v>
      </c>
      <c r="L17" s="111"/>
      <c r="M17" s="25" t="n">
        <f aca="false">SUM(H17:J17,K17/1.12)</f>
        <v>125</v>
      </c>
      <c r="N17" s="25" t="n">
        <f aca="false">K17/1.12*0.12</f>
        <v>15</v>
      </c>
      <c r="O17" s="25" t="n">
        <f aca="false">-SUM(I17:J17,K17/1.12)*L17</f>
        <v>-0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/>
      <c r="AE17" s="26" t="n">
        <v>125</v>
      </c>
      <c r="AF17" s="25" t="n">
        <f aca="false">-SUM(N17:AE17)</f>
        <v>-140</v>
      </c>
      <c r="AG17" s="28" t="n">
        <f aca="false">SUM(H17:K17)+AF17+O17</f>
        <v>0</v>
      </c>
      <c r="AMJ17" s="0"/>
    </row>
    <row r="18" s="29" customFormat="true" ht="23.25" hidden="false" customHeight="true" outlineLevel="0" collapsed="false">
      <c r="A18" s="18" t="n">
        <v>43813</v>
      </c>
      <c r="B18" s="19"/>
      <c r="C18" s="20" t="s">
        <v>45</v>
      </c>
      <c r="D18" s="20" t="s">
        <v>848</v>
      </c>
      <c r="E18" s="20" t="s">
        <v>47</v>
      </c>
      <c r="F18" s="21" t="n">
        <v>192574</v>
      </c>
      <c r="G18" s="21" t="s">
        <v>370</v>
      </c>
      <c r="H18" s="23"/>
      <c r="I18" s="23"/>
      <c r="J18" s="23"/>
      <c r="K18" s="23" t="n">
        <f aca="false">728.57+87.43</f>
        <v>816</v>
      </c>
      <c r="L18" s="111"/>
      <c r="M18" s="25" t="n">
        <f aca="false">SUM(H18:J18,K18/1.12)</f>
        <v>728.571428571429</v>
      </c>
      <c r="N18" s="25" t="n">
        <f aca="false">K18/1.12*0.12</f>
        <v>87.4285714285714</v>
      </c>
      <c r="O18" s="25" t="n">
        <f aca="false">-SUM(I18:J18,K18/1.12)*L18</f>
        <v>-0</v>
      </c>
      <c r="P18" s="25" t="n">
        <v>728.57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 t="n">
        <f aca="false">-SUM(N18:AE18)</f>
        <v>-815.998571428572</v>
      </c>
      <c r="AG18" s="28" t="n">
        <f aca="false">SUM(H18:K18)+AF18+O18</f>
        <v>0.00142857142850517</v>
      </c>
      <c r="AMJ18" s="0"/>
    </row>
    <row r="19" s="29" customFormat="true" ht="23.25" hidden="false" customHeight="true" outlineLevel="0" collapsed="false">
      <c r="A19" s="18" t="n">
        <v>43813</v>
      </c>
      <c r="B19" s="19"/>
      <c r="C19" s="20" t="s">
        <v>45</v>
      </c>
      <c r="D19" s="20" t="s">
        <v>848</v>
      </c>
      <c r="E19" s="20" t="s">
        <v>47</v>
      </c>
      <c r="F19" s="21" t="n">
        <v>192574</v>
      </c>
      <c r="G19" s="22" t="s">
        <v>1040</v>
      </c>
      <c r="H19" s="23"/>
      <c r="I19" s="23"/>
      <c r="J19" s="23" t="n">
        <v>939</v>
      </c>
      <c r="K19" s="23"/>
      <c r="L19" s="111"/>
      <c r="M19" s="25" t="n">
        <f aca="false">SUM(H19:J19,K19/1.12)</f>
        <v>939</v>
      </c>
      <c r="N19" s="25" t="n">
        <f aca="false">K19/1.12*0.12</f>
        <v>0</v>
      </c>
      <c r="O19" s="25" t="n">
        <f aca="false">-SUM(I19:J19,K19/1.12)*L19</f>
        <v>-0</v>
      </c>
      <c r="P19" s="25" t="n">
        <v>939</v>
      </c>
      <c r="Q19" s="26"/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 t="n">
        <f aca="false">-SUM(N19:AE19)</f>
        <v>-939</v>
      </c>
      <c r="AG19" s="28" t="n">
        <f aca="false">SUM(H19:K19)+AF19+O19</f>
        <v>0</v>
      </c>
      <c r="AMJ19" s="0"/>
    </row>
    <row r="20" s="29" customFormat="true" ht="23.25" hidden="false" customHeight="true" outlineLevel="0" collapsed="false">
      <c r="A20" s="18" t="n">
        <v>43813</v>
      </c>
      <c r="B20" s="19"/>
      <c r="C20" s="20" t="s">
        <v>946</v>
      </c>
      <c r="D20" s="20" t="s">
        <v>115</v>
      </c>
      <c r="E20" s="20" t="s">
        <v>47</v>
      </c>
      <c r="F20" s="21" t="n">
        <v>573705</v>
      </c>
      <c r="G20" s="22" t="s">
        <v>1089</v>
      </c>
      <c r="H20" s="23"/>
      <c r="I20" s="23"/>
      <c r="J20" s="23"/>
      <c r="K20" s="23" t="n">
        <v>1900</v>
      </c>
      <c r="L20" s="111"/>
      <c r="M20" s="25" t="n">
        <f aca="false">SUM(H20:J20,K20/1.12)</f>
        <v>1696.42857142857</v>
      </c>
      <c r="N20" s="25" t="n">
        <f aca="false">K20/1.12*0.12</f>
        <v>203.571428571429</v>
      </c>
      <c r="O20" s="25" t="n">
        <f aca="false">-SUM(I20:J20,K20/1.12)*L20</f>
        <v>-0</v>
      </c>
      <c r="P20" s="25" t="n">
        <v>1696.43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 t="n">
        <f aca="false">-SUM(N20:AE20)</f>
        <v>-1900.00142857143</v>
      </c>
      <c r="AG20" s="28" t="n">
        <f aca="false">SUM(H20:K20)+AF20+O20</f>
        <v>-0.00142857142873254</v>
      </c>
      <c r="AMJ20" s="0"/>
    </row>
    <row r="21" s="29" customFormat="true" ht="23.25" hidden="false" customHeight="true" outlineLevel="0" collapsed="false">
      <c r="A21" s="18" t="n">
        <v>43815</v>
      </c>
      <c r="B21" s="19"/>
      <c r="C21" s="20" t="s">
        <v>37</v>
      </c>
      <c r="D21" s="20" t="s">
        <v>38</v>
      </c>
      <c r="E21" s="20" t="s">
        <v>39</v>
      </c>
      <c r="F21" s="21" t="n">
        <v>107738</v>
      </c>
      <c r="G21" s="21" t="s">
        <v>1090</v>
      </c>
      <c r="H21" s="23"/>
      <c r="I21" s="23"/>
      <c r="J21" s="23"/>
      <c r="K21" s="23" t="n">
        <v>765</v>
      </c>
      <c r="L21" s="111"/>
      <c r="M21" s="25" t="n">
        <f aca="false">SUM(H21:J21,K21/1.12)</f>
        <v>683.035714285714</v>
      </c>
      <c r="N21" s="25" t="n">
        <f aca="false">K21/1.12*0.12</f>
        <v>81.9642857142857</v>
      </c>
      <c r="O21" s="25" t="n">
        <f aca="false">-SUM(I21:J21,K21/1.12)*L21</f>
        <v>-0</v>
      </c>
      <c r="P21" s="25" t="n">
        <v>683.04</v>
      </c>
      <c r="Q21" s="26"/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 t="n">
        <f aca="false">-SUM(N21:AE21)</f>
        <v>-765.004285714286</v>
      </c>
      <c r="AG21" s="28" t="n">
        <f aca="false">SUM(H21:K21)+AF21+O21</f>
        <v>-0.00428571428562918</v>
      </c>
      <c r="AMJ21" s="0"/>
    </row>
    <row r="22" s="29" customFormat="true" ht="23.25" hidden="false" customHeight="true" outlineLevel="0" collapsed="false">
      <c r="A22" s="18" t="n">
        <v>43815</v>
      </c>
      <c r="B22" s="19"/>
      <c r="C22" s="20" t="s">
        <v>41</v>
      </c>
      <c r="D22" s="20" t="s">
        <v>42</v>
      </c>
      <c r="E22" s="20" t="s">
        <v>43</v>
      </c>
      <c r="F22" s="21" t="n">
        <v>202085</v>
      </c>
      <c r="G22" s="22" t="s">
        <v>44</v>
      </c>
      <c r="H22" s="23"/>
      <c r="I22" s="23"/>
      <c r="J22" s="23"/>
      <c r="K22" s="23" t="n">
        <v>180</v>
      </c>
      <c r="L22" s="111"/>
      <c r="M22" s="25" t="n">
        <f aca="false">SUM(H22:J22,K22/1.12)</f>
        <v>160.714285714286</v>
      </c>
      <c r="N22" s="25" t="n">
        <f aca="false">K22/1.12*0.12</f>
        <v>19.2857142857143</v>
      </c>
      <c r="O22" s="25" t="n">
        <f aca="false">-SUM(I22:J22,K22/1.12)*L22</f>
        <v>-0</v>
      </c>
      <c r="P22" s="25"/>
      <c r="Q22" s="26" t="n">
        <v>160.71</v>
      </c>
      <c r="R22" s="26"/>
      <c r="S22" s="27"/>
      <c r="T22" s="27"/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 t="n">
        <f aca="false">-SUM(N22:AE22)</f>
        <v>-179.995714285714</v>
      </c>
      <c r="AG22" s="28" t="n">
        <f aca="false">SUM(H22:K22)+AF22+O22</f>
        <v>0.00428571428571445</v>
      </c>
      <c r="AMJ22" s="0"/>
    </row>
    <row r="23" s="29" customFormat="true" ht="23.25" hidden="false" customHeight="true" outlineLevel="0" collapsed="false">
      <c r="A23" s="18" t="n">
        <v>43816</v>
      </c>
      <c r="B23" s="19"/>
      <c r="C23" s="20" t="s">
        <v>41</v>
      </c>
      <c r="D23" s="20" t="s">
        <v>42</v>
      </c>
      <c r="E23" s="20" t="s">
        <v>43</v>
      </c>
      <c r="F23" s="21" t="n">
        <v>202136</v>
      </c>
      <c r="G23" s="22" t="s">
        <v>44</v>
      </c>
      <c r="H23" s="23"/>
      <c r="I23" s="23"/>
      <c r="J23" s="23"/>
      <c r="K23" s="23" t="n">
        <v>180</v>
      </c>
      <c r="L23" s="111"/>
      <c r="M23" s="25" t="n">
        <f aca="false">SUM(H23:J23,K23/1.12)</f>
        <v>160.714285714286</v>
      </c>
      <c r="N23" s="25" t="n">
        <f aca="false">K23/1.12*0.12</f>
        <v>19.2857142857143</v>
      </c>
      <c r="O23" s="25" t="n">
        <f aca="false">-SUM(I23:J23,K23/1.12)*L23</f>
        <v>-0</v>
      </c>
      <c r="P23" s="25"/>
      <c r="Q23" s="26" t="n">
        <v>160.71</v>
      </c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 t="n">
        <f aca="false">-SUM(N23:AE23)</f>
        <v>-179.995714285714</v>
      </c>
      <c r="AG23" s="28" t="n">
        <f aca="false">SUM(H23:K23)+AF23+O23</f>
        <v>0.00428571428571445</v>
      </c>
      <c r="AMJ23" s="0"/>
    </row>
    <row r="24" s="29" customFormat="true" ht="23.25" hidden="false" customHeight="true" outlineLevel="0" collapsed="false">
      <c r="A24" s="18" t="n">
        <v>43815</v>
      </c>
      <c r="B24" s="19"/>
      <c r="C24" s="20" t="s">
        <v>62</v>
      </c>
      <c r="D24" s="20"/>
      <c r="E24" s="20"/>
      <c r="F24" s="21"/>
      <c r="G24" s="22" t="s">
        <v>1026</v>
      </c>
      <c r="H24" s="23" t="n">
        <v>40</v>
      </c>
      <c r="I24" s="23"/>
      <c r="J24" s="23"/>
      <c r="K24" s="23"/>
      <c r="L24" s="111"/>
      <c r="M24" s="25" t="n">
        <f aca="false">SUM(H24:J24,K24/1.12)</f>
        <v>40</v>
      </c>
      <c r="N24" s="25" t="n">
        <f aca="false">K24/1.12*0.12</f>
        <v>0</v>
      </c>
      <c r="O24" s="25" t="n">
        <f aca="false">-SUM(I24:J24,K24/1.12)*L24</f>
        <v>-0</v>
      </c>
      <c r="P24" s="25"/>
      <c r="Q24" s="26"/>
      <c r="R24" s="26"/>
      <c r="S24" s="27"/>
      <c r="T24" s="27"/>
      <c r="U24" s="27"/>
      <c r="V24" s="27"/>
      <c r="W24" s="27"/>
      <c r="X24" s="26"/>
      <c r="Y24" s="26"/>
      <c r="Z24" s="26"/>
      <c r="AA24" s="26" t="n">
        <v>40</v>
      </c>
      <c r="AB24" s="27"/>
      <c r="AC24" s="27"/>
      <c r="AD24" s="26"/>
      <c r="AE24" s="26"/>
      <c r="AF24" s="25" t="n">
        <f aca="false">-SUM(N24:AE24)</f>
        <v>-40</v>
      </c>
      <c r="AG24" s="28" t="n">
        <f aca="false">SUM(H24:K24)+AF24+O24</f>
        <v>0</v>
      </c>
      <c r="AMJ24" s="0"/>
    </row>
    <row r="25" s="29" customFormat="true" ht="23.25" hidden="false" customHeight="true" outlineLevel="0" collapsed="false">
      <c r="A25" s="18" t="n">
        <v>43815</v>
      </c>
      <c r="B25" s="19"/>
      <c r="C25" s="20" t="s">
        <v>54</v>
      </c>
      <c r="D25" s="20" t="s">
        <v>55</v>
      </c>
      <c r="E25" s="20" t="s">
        <v>56</v>
      </c>
      <c r="F25" s="21" t="n">
        <v>3364</v>
      </c>
      <c r="G25" s="22" t="s">
        <v>1091</v>
      </c>
      <c r="H25" s="23"/>
      <c r="I25" s="23"/>
      <c r="J25" s="23" t="n">
        <v>190</v>
      </c>
      <c r="K25" s="23"/>
      <c r="L25" s="111"/>
      <c r="M25" s="25" t="n">
        <f aca="false">SUM(H25:J25,K25/1.12)</f>
        <v>190</v>
      </c>
      <c r="N25" s="25" t="n">
        <f aca="false">K25/1.12*0.12</f>
        <v>0</v>
      </c>
      <c r="O25" s="25" t="n">
        <f aca="false">-SUM(I25:J25,K25/1.12)*L25</f>
        <v>-0</v>
      </c>
      <c r="P25" s="25" t="n">
        <v>190</v>
      </c>
      <c r="Q25" s="26"/>
      <c r="R25" s="26"/>
      <c r="S25" s="27"/>
      <c r="T25" s="27"/>
      <c r="U25" s="27"/>
      <c r="V25" s="27"/>
      <c r="W25" s="27"/>
      <c r="X25" s="26"/>
      <c r="Y25" s="26"/>
      <c r="Z25" s="26"/>
      <c r="AA25" s="26"/>
      <c r="AB25" s="27"/>
      <c r="AC25" s="27"/>
      <c r="AD25" s="26"/>
      <c r="AE25" s="26"/>
      <c r="AF25" s="25" t="n">
        <f aca="false">-SUM(N25:AE25)</f>
        <v>-190</v>
      </c>
      <c r="AG25" s="28" t="n">
        <f aca="false">SUM(H25:K25)+AF25+O25</f>
        <v>0</v>
      </c>
      <c r="AMJ25" s="0"/>
    </row>
    <row r="26" s="29" customFormat="true" ht="23.25" hidden="false" customHeight="true" outlineLevel="0" collapsed="false">
      <c r="A26" s="18" t="n">
        <v>43815</v>
      </c>
      <c r="B26" s="19"/>
      <c r="C26" s="20" t="s">
        <v>58</v>
      </c>
      <c r="D26" s="20"/>
      <c r="E26" s="20"/>
      <c r="F26" s="21"/>
      <c r="G26" s="22" t="s">
        <v>113</v>
      </c>
      <c r="H26" s="23" t="n">
        <v>100</v>
      </c>
      <c r="I26" s="23"/>
      <c r="J26" s="23"/>
      <c r="K26" s="23"/>
      <c r="L26" s="111"/>
      <c r="M26" s="25" t="n">
        <f aca="false">SUM(H26:J26,K26/1.12)</f>
        <v>100</v>
      </c>
      <c r="N26" s="25" t="n">
        <f aca="false">K26/1.12*0.12</f>
        <v>0</v>
      </c>
      <c r="O26" s="25" t="n">
        <f aca="false">-SUM(I26:J26,K26/1.12)*L26</f>
        <v>-0</v>
      </c>
      <c r="P26" s="25"/>
      <c r="Q26" s="26"/>
      <c r="R26" s="26"/>
      <c r="S26" s="27"/>
      <c r="T26" s="27"/>
      <c r="U26" s="27"/>
      <c r="V26" s="27"/>
      <c r="W26" s="27"/>
      <c r="X26" s="26"/>
      <c r="Y26" s="26"/>
      <c r="Z26" s="26"/>
      <c r="AA26" s="26" t="n">
        <v>100</v>
      </c>
      <c r="AB26" s="27"/>
      <c r="AC26" s="27"/>
      <c r="AD26" s="26"/>
      <c r="AE26" s="26"/>
      <c r="AF26" s="25" t="n">
        <f aca="false">-SUM(N26:AE26)</f>
        <v>-100</v>
      </c>
      <c r="AG26" s="28" t="n">
        <f aca="false">SUM(H26:K26)+AF26+O26</f>
        <v>0</v>
      </c>
      <c r="AMJ26" s="0"/>
    </row>
    <row r="27" s="29" customFormat="true" ht="23.25" hidden="false" customHeight="true" outlineLevel="0" collapsed="false">
      <c r="A27" s="18" t="n">
        <v>43815</v>
      </c>
      <c r="B27" s="19"/>
      <c r="C27" s="20" t="s">
        <v>1092</v>
      </c>
      <c r="D27" s="20" t="s">
        <v>1093</v>
      </c>
      <c r="E27" s="20" t="s">
        <v>99</v>
      </c>
      <c r="F27" s="21" t="n">
        <v>118787</v>
      </c>
      <c r="G27" s="22" t="s">
        <v>165</v>
      </c>
      <c r="H27" s="23"/>
      <c r="I27" s="23"/>
      <c r="J27" s="23"/>
      <c r="K27" s="23" t="n">
        <v>1329.54</v>
      </c>
      <c r="L27" s="111"/>
      <c r="M27" s="25" t="n">
        <f aca="false">SUM(H27:J27,K27/1.12)</f>
        <v>1187.08928571429</v>
      </c>
      <c r="N27" s="25" t="n">
        <f aca="false">K27/1.12*0.12</f>
        <v>142.450714285714</v>
      </c>
      <c r="O27" s="25" t="n">
        <f aca="false">-SUM(I27:J27,K27/1.12)*L27</f>
        <v>-0</v>
      </c>
      <c r="P27" s="25" t="n">
        <v>1187.09</v>
      </c>
      <c r="Q27" s="26"/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 t="n">
        <f aca="false">-SUM(N27:AE27)</f>
        <v>-1329.54071428571</v>
      </c>
      <c r="AG27" s="28" t="n">
        <f aca="false">SUM(H27:K27)+AF27+O27</f>
        <v>-0.000714285714138896</v>
      </c>
      <c r="AMJ27" s="0"/>
    </row>
    <row r="28" s="29" customFormat="true" ht="23.25" hidden="false" customHeight="true" outlineLevel="0" collapsed="false">
      <c r="A28" s="18" t="n">
        <v>43816</v>
      </c>
      <c r="B28" s="19"/>
      <c r="C28" s="20" t="s">
        <v>499</v>
      </c>
      <c r="D28" s="20"/>
      <c r="E28" s="20"/>
      <c r="F28" s="21"/>
      <c r="G28" s="21" t="s">
        <v>1094</v>
      </c>
      <c r="H28" s="23" t="n">
        <v>245</v>
      </c>
      <c r="I28" s="23"/>
      <c r="J28" s="23"/>
      <c r="K28" s="23"/>
      <c r="L28" s="111"/>
      <c r="M28" s="25" t="n">
        <f aca="false">SUM(H28:J28,K28/1.12)</f>
        <v>245</v>
      </c>
      <c r="N28" s="25" t="n">
        <f aca="false">K28/1.12*0.12</f>
        <v>0</v>
      </c>
      <c r="O28" s="25" t="n">
        <f aca="false">-SUM(I28:J28,K28/1.12)*L28</f>
        <v>-0</v>
      </c>
      <c r="P28" s="25"/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 t="n">
        <v>245</v>
      </c>
      <c r="AB28" s="27"/>
      <c r="AC28" s="27"/>
      <c r="AD28" s="26"/>
      <c r="AE28" s="26"/>
      <c r="AF28" s="25" t="n">
        <f aca="false">-SUM(N28:AE28)</f>
        <v>-245</v>
      </c>
      <c r="AG28" s="28" t="n">
        <f aca="false">SUM(H28:K28)+AF28+O28</f>
        <v>0</v>
      </c>
      <c r="AMJ28" s="0"/>
    </row>
    <row r="29" s="29" customFormat="true" ht="23.25" hidden="false" customHeight="true" outlineLevel="0" collapsed="false">
      <c r="A29" s="18" t="n">
        <v>43816</v>
      </c>
      <c r="B29" s="19"/>
      <c r="C29" s="20" t="s">
        <v>37</v>
      </c>
      <c r="D29" s="20" t="s">
        <v>38</v>
      </c>
      <c r="E29" s="20" t="s">
        <v>39</v>
      </c>
      <c r="F29" s="21" t="n">
        <v>88625</v>
      </c>
      <c r="G29" s="21" t="s">
        <v>568</v>
      </c>
      <c r="H29" s="23"/>
      <c r="I29" s="23"/>
      <c r="J29" s="23"/>
      <c r="K29" s="23" t="n">
        <v>240</v>
      </c>
      <c r="L29" s="111"/>
      <c r="M29" s="25" t="n">
        <f aca="false">SUM(H29:J29,K29/1.12)</f>
        <v>214.285714285714</v>
      </c>
      <c r="N29" s="25" t="n">
        <f aca="false">K29/1.12*0.12</f>
        <v>25.7142857142857</v>
      </c>
      <c r="O29" s="25" t="n">
        <f aca="false">-SUM(I29:J29,K29/1.12)*L29</f>
        <v>-0</v>
      </c>
      <c r="P29" s="25" t="n">
        <v>214.29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 t="n">
        <f aca="false">-SUM(N29:AE29)</f>
        <v>-240.004285714286</v>
      </c>
      <c r="AG29" s="28" t="n">
        <f aca="false">SUM(H29:K29)+AF29+O29</f>
        <v>-0.00428571428571445</v>
      </c>
      <c r="AMJ29" s="0"/>
    </row>
    <row r="30" s="29" customFormat="true" ht="23.25" hidden="false" customHeight="true" outlineLevel="0" collapsed="false">
      <c r="A30" s="18" t="n">
        <v>43816</v>
      </c>
      <c r="B30" s="19"/>
      <c r="C30" s="20" t="s">
        <v>45</v>
      </c>
      <c r="D30" s="20" t="s">
        <v>848</v>
      </c>
      <c r="E30" s="20" t="s">
        <v>47</v>
      </c>
      <c r="F30" s="21" t="n">
        <v>212084</v>
      </c>
      <c r="G30" s="22" t="s">
        <v>1095</v>
      </c>
      <c r="H30" s="23"/>
      <c r="I30" s="23"/>
      <c r="J30" s="23"/>
      <c r="K30" s="23" t="n">
        <f aca="false">801.7+96.2</f>
        <v>897.9</v>
      </c>
      <c r="L30" s="111"/>
      <c r="M30" s="25" t="n">
        <f aca="false">SUM(H30:J30,K30/1.12)</f>
        <v>801.696428571429</v>
      </c>
      <c r="N30" s="25" t="n">
        <f aca="false">K30/1.12*0.12</f>
        <v>96.2035714285714</v>
      </c>
      <c r="O30" s="25" t="n">
        <f aca="false">-SUM(I30:J30,K30/1.12)*L30</f>
        <v>-0</v>
      </c>
      <c r="P30" s="25" t="n">
        <v>801.7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 t="n">
        <f aca="false">-SUM(N30:AE30)</f>
        <v>-897.903571428572</v>
      </c>
      <c r="AG30" s="28" t="n">
        <f aca="false">SUM(H30:K30)+AF30+O30</f>
        <v>-0.0035714285713766</v>
      </c>
      <c r="AMJ30" s="0"/>
    </row>
    <row r="31" s="29" customFormat="true" ht="23.25" hidden="false" customHeight="true" outlineLevel="0" collapsed="false">
      <c r="A31" s="18" t="n">
        <v>43816</v>
      </c>
      <c r="B31" s="19"/>
      <c r="C31" s="20" t="s">
        <v>45</v>
      </c>
      <c r="D31" s="20" t="s">
        <v>848</v>
      </c>
      <c r="E31" s="20" t="s">
        <v>47</v>
      </c>
      <c r="F31" s="21" t="n">
        <v>212084</v>
      </c>
      <c r="G31" s="22" t="s">
        <v>1096</v>
      </c>
      <c r="H31" s="23"/>
      <c r="I31" s="23"/>
      <c r="J31" s="23" t="n">
        <v>206.8</v>
      </c>
      <c r="K31" s="23"/>
      <c r="L31" s="111"/>
      <c r="M31" s="25" t="n">
        <f aca="false">SUM(H31:J31,K31/1.12)</f>
        <v>206.8</v>
      </c>
      <c r="N31" s="25" t="n">
        <f aca="false">K31/1.12*0.12</f>
        <v>0</v>
      </c>
      <c r="O31" s="25" t="n">
        <f aca="false">-SUM(I31:J31,K31/1.12)*L31</f>
        <v>-0</v>
      </c>
      <c r="P31" s="25" t="n">
        <v>206.8</v>
      </c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 t="n">
        <f aca="false">-SUM(N31:AE31)</f>
        <v>-206.8</v>
      </c>
      <c r="AG31" s="28" t="n">
        <f aca="false">SUM(H31:K31)+AF31+O31</f>
        <v>0</v>
      </c>
      <c r="AMJ31" s="0"/>
    </row>
    <row r="32" s="29" customFormat="true" ht="23.25" hidden="false" customHeight="true" outlineLevel="0" collapsed="false">
      <c r="A32" s="18" t="n">
        <v>43816</v>
      </c>
      <c r="B32" s="19"/>
      <c r="C32" s="20" t="s">
        <v>45</v>
      </c>
      <c r="D32" s="20" t="s">
        <v>848</v>
      </c>
      <c r="E32" s="20" t="s">
        <v>47</v>
      </c>
      <c r="F32" s="21" t="n">
        <v>184739</v>
      </c>
      <c r="G32" s="21" t="s">
        <v>1097</v>
      </c>
      <c r="H32" s="23"/>
      <c r="I32" s="23"/>
      <c r="J32" s="23"/>
      <c r="K32" s="23" t="n">
        <v>199.75</v>
      </c>
      <c r="L32" s="111"/>
      <c r="M32" s="25" t="n">
        <f aca="false">SUM(H32:J32,K32/1.12)</f>
        <v>178.348214285714</v>
      </c>
      <c r="N32" s="25" t="n">
        <f aca="false">K32/1.12*0.12</f>
        <v>21.4017857142857</v>
      </c>
      <c r="O32" s="25" t="n">
        <f aca="false">-SUM(I32:J32,K32/1.12)*L32</f>
        <v>-0</v>
      </c>
      <c r="P32" s="25" t="n">
        <v>178.35</v>
      </c>
      <c r="Q32" s="26"/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 t="n">
        <f aca="false">-SUM(N32:AE32)</f>
        <v>-199.751785714286</v>
      </c>
      <c r="AG32" s="28" t="n">
        <f aca="false">SUM(H32:K32)+AF32+O32</f>
        <v>-0.00178571428571672</v>
      </c>
      <c r="AMJ32" s="0"/>
    </row>
    <row r="33" s="29" customFormat="true" ht="23.25" hidden="false" customHeight="true" outlineLevel="0" collapsed="false">
      <c r="A33" s="18"/>
      <c r="B33" s="19"/>
      <c r="C33" s="20"/>
      <c r="D33" s="20"/>
      <c r="E33" s="20"/>
      <c r="F33" s="21"/>
      <c r="G33" s="21"/>
      <c r="H33" s="23"/>
      <c r="I33" s="23"/>
      <c r="J33" s="23"/>
      <c r="K33" s="23"/>
      <c r="L33" s="111"/>
      <c r="M33" s="25" t="n">
        <f aca="false">SUM(H33:J33,K33/1.12)</f>
        <v>0</v>
      </c>
      <c r="N33" s="25" t="n">
        <f aca="false">K33/1.12*0.12</f>
        <v>0</v>
      </c>
      <c r="O33" s="25" t="n">
        <f aca="false">-SUM(I33:J33,K33/1.12)*L33</f>
        <v>-0</v>
      </c>
      <c r="P33" s="25"/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 t="n">
        <f aca="false">-SUM(N33:AE33)</f>
        <v>-0</v>
      </c>
      <c r="AG33" s="28" t="n">
        <f aca="false">SUM(H33:K33)+AF33+O33</f>
        <v>0</v>
      </c>
      <c r="AMJ33" s="0"/>
    </row>
    <row r="34" s="29" customFormat="true" ht="23.25" hidden="false" customHeight="true" outlineLevel="0" collapsed="false">
      <c r="A34" s="18"/>
      <c r="B34" s="19"/>
      <c r="C34" s="20"/>
      <c r="D34" s="20"/>
      <c r="E34" s="20"/>
      <c r="F34" s="21"/>
      <c r="G34" s="22"/>
      <c r="H34" s="23"/>
      <c r="I34" s="23"/>
      <c r="J34" s="23"/>
      <c r="K34" s="23"/>
      <c r="L34" s="111"/>
      <c r="M34" s="25" t="n">
        <f aca="false">SUM(H34:J34,K34/1.12)</f>
        <v>0</v>
      </c>
      <c r="N34" s="25" t="n">
        <f aca="false">K34/1.12*0.12</f>
        <v>0</v>
      </c>
      <c r="O34" s="25" t="n">
        <f aca="false">-SUM(I34:J34,K34/1.12)*L34</f>
        <v>-0</v>
      </c>
      <c r="P34" s="25"/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 t="n">
        <f aca="false">-SUM(N34:AE34)</f>
        <v>-0</v>
      </c>
      <c r="AG34" s="28" t="n">
        <f aca="false">SUM(H34:K34)+AF34+O34</f>
        <v>0</v>
      </c>
      <c r="AMJ34" s="0"/>
    </row>
    <row r="35" s="29" customFormat="true" ht="23.25" hidden="false" customHeight="true" outlineLevel="0" collapsed="false">
      <c r="A35" s="18"/>
      <c r="B35" s="19"/>
      <c r="C35" s="20"/>
      <c r="D35" s="20"/>
      <c r="E35" s="20"/>
      <c r="F35" s="21"/>
      <c r="G35" s="22"/>
      <c r="H35" s="23"/>
      <c r="I35" s="23"/>
      <c r="J35" s="23"/>
      <c r="K35" s="23"/>
      <c r="L35" s="111"/>
      <c r="M35" s="25" t="n">
        <f aca="false">SUM(H35:J35,K35/1.12)</f>
        <v>0</v>
      </c>
      <c r="N35" s="25" t="n">
        <f aca="false">K35/1.12*0.12</f>
        <v>0</v>
      </c>
      <c r="O35" s="25" t="n">
        <f aca="false">-SUM(I35:J35,K35/1.12)*L35</f>
        <v>-0</v>
      </c>
      <c r="P35" s="25"/>
      <c r="Q35" s="26"/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 t="n">
        <f aca="false">-SUM(N35:AE35)</f>
        <v>-0</v>
      </c>
      <c r="AG35" s="28" t="n">
        <f aca="false">SUM(H35:K35)+AF35+O35</f>
        <v>0</v>
      </c>
      <c r="AMJ35" s="0"/>
    </row>
    <row r="36" s="57" customFormat="true" ht="12" hidden="false" customHeight="true" outlineLevel="0" collapsed="false">
      <c r="A36" s="49"/>
      <c r="B36" s="50"/>
      <c r="C36" s="51"/>
      <c r="D36" s="52"/>
      <c r="E36" s="52"/>
      <c r="F36" s="53"/>
      <c r="G36" s="51"/>
      <c r="H36" s="54" t="n">
        <f aca="false">SUM(H5:H35)</f>
        <v>535</v>
      </c>
      <c r="I36" s="54" t="n">
        <f aca="false">SUM(I5:I35)</f>
        <v>0</v>
      </c>
      <c r="J36" s="54" t="n">
        <f aca="false">SUM(J5:J35)</f>
        <v>3267.05</v>
      </c>
      <c r="K36" s="54" t="n">
        <f aca="false">SUM(K5:K35)</f>
        <v>9240.74</v>
      </c>
      <c r="L36" s="54" t="n">
        <f aca="false">SUM(L5:L35)</f>
        <v>0</v>
      </c>
      <c r="M36" s="54" t="n">
        <f aca="false">SUM(M5:M35)</f>
        <v>12052.7107142857</v>
      </c>
      <c r="N36" s="54" t="n">
        <f aca="false">SUM(N5:N35)</f>
        <v>990.079285714286</v>
      </c>
      <c r="O36" s="54" t="n">
        <f aca="false">SUM(O5:O35)</f>
        <v>0</v>
      </c>
      <c r="P36" s="54" t="n">
        <f aca="false">SUM(P5:P35)</f>
        <v>8487.14</v>
      </c>
      <c r="Q36" s="54" t="n">
        <f aca="false">SUM(Q5:Q35)</f>
        <v>482.13</v>
      </c>
      <c r="R36" s="54" t="n">
        <f aca="false">SUM(R5:R35)</f>
        <v>0</v>
      </c>
      <c r="S36" s="54" t="n">
        <f aca="false">SUM(S5:S35)</f>
        <v>2019.64</v>
      </c>
      <c r="T36" s="54" t="n">
        <f aca="false">SUM(T5:T35)</f>
        <v>0</v>
      </c>
      <c r="U36" s="54" t="n">
        <f aca="false">SUM(U5:U35)</f>
        <v>0</v>
      </c>
      <c r="V36" s="54" t="n">
        <f aca="false">SUM(V5:V35)</f>
        <v>0</v>
      </c>
      <c r="W36" s="54" t="n">
        <f aca="false">SUM(W5:W35)</f>
        <v>0</v>
      </c>
      <c r="X36" s="54" t="n">
        <f aca="false">SUM(X5:X35)</f>
        <v>321.43</v>
      </c>
      <c r="Y36" s="54" t="n">
        <f aca="false">SUM(Y5:Y35)</f>
        <v>63.62</v>
      </c>
      <c r="Z36" s="54" t="n">
        <f aca="false">SUM(Z5:Z35)</f>
        <v>0</v>
      </c>
      <c r="AA36" s="54" t="n">
        <f aca="false">SUM(AA5:AA35)</f>
        <v>535</v>
      </c>
      <c r="AB36" s="54" t="n">
        <f aca="false">SUM(AB5:AB35)</f>
        <v>0</v>
      </c>
      <c r="AC36" s="54" t="n">
        <f aca="false">SUM(AC5:AC35)</f>
        <v>0</v>
      </c>
      <c r="AD36" s="54" t="n">
        <f aca="false">SUM(AD5:AD35)</f>
        <v>18.75</v>
      </c>
      <c r="AE36" s="54" t="n">
        <f aca="false">SUM(AE5:AE35)</f>
        <v>125</v>
      </c>
      <c r="AF36" s="54" t="n">
        <f aca="false">SUM(AF5:AF35)</f>
        <v>-13042.7892857143</v>
      </c>
      <c r="AG36" s="54" t="n">
        <f aca="false">SUM(AG5:AG35)</f>
        <v>0.000714285714352059</v>
      </c>
      <c r="AMJ36" s="0"/>
    </row>
    <row r="37" customFormat="false" ht="12" hidden="false" customHeight="true" outlineLevel="0" collapsed="false"/>
    <row r="38" customFormat="false" ht="12.8" hidden="false" customHeight="false" outlineLevel="0" collapsed="false">
      <c r="K38" s="58" t="n">
        <f aca="false">H36+I36+J36+K36</f>
        <v>13042.79</v>
      </c>
      <c r="AF38" s="58" t="n">
        <f aca="false">+AF36</f>
        <v>-13042.7892857143</v>
      </c>
    </row>
    <row r="40" customFormat="false" ht="12.8" hidden="false" customHeight="false" outlineLevel="0" collapsed="false">
      <c r="C40" s="59" t="s">
        <v>194</v>
      </c>
      <c r="G40" s="57"/>
      <c r="K40" s="60"/>
      <c r="L40" s="60"/>
      <c r="M40" s="60"/>
    </row>
    <row r="43" s="3" customFormat="true" ht="12.8" hidden="false" customHeight="false" outlineLevel="0" collapsed="false">
      <c r="K43" s="5"/>
      <c r="L43" s="95"/>
      <c r="M43" s="5"/>
      <c r="Y43" s="5"/>
      <c r="AMJ43" s="0"/>
    </row>
    <row r="49" customFormat="false" ht="12.8" hidden="false" customHeight="false" outlineLevel="0" collapsed="false">
      <c r="J49" s="5" t="s">
        <v>1098</v>
      </c>
    </row>
    <row r="50" customFormat="false" ht="12.8" hidden="false" customHeight="false" outlineLevel="0" collapsed="false">
      <c r="Q50" s="5" t="n">
        <v>0</v>
      </c>
    </row>
  </sheetData>
  <mergeCells count="1">
    <mergeCell ref="K40:M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0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selection pane="topLeft" activeCell="R15" activeCellId="0" sqref="R15"/>
    </sheetView>
  </sheetViews>
  <sheetFormatPr defaultRowHeight="12.8" zeroHeight="false" outlineLevelRow="0" outlineLevelCol="0"/>
  <cols>
    <col collapsed="false" customWidth="true" hidden="false" outlineLevel="0" max="1" min="1" style="1" width="10.26"/>
    <col collapsed="false" customWidth="true" hidden="true" outlineLevel="0" max="2" min="2" style="2" width="9.17"/>
    <col collapsed="false" customWidth="true" hidden="false" outlineLevel="0" max="3" min="3" style="3" width="27.54"/>
    <col collapsed="false" customWidth="true" hidden="false" outlineLevel="0" max="4" min="4" style="4" width="17.64"/>
    <col collapsed="false" customWidth="true" hidden="false" outlineLevel="0" max="5" min="5" style="4" width="35.29"/>
    <col collapsed="false" customWidth="true" hidden="false" outlineLevel="0" max="6" min="6" style="2" width="7.91"/>
    <col collapsed="false" customWidth="true" hidden="false" outlineLevel="0" max="7" min="7" style="3" width="34.56"/>
    <col collapsed="false" customWidth="true" hidden="false" outlineLevel="0" max="8" min="8" style="5" width="9.89"/>
    <col collapsed="false" customWidth="true" hidden="false" outlineLevel="0" max="9" min="9" style="5" width="10.62"/>
    <col collapsed="false" customWidth="true" hidden="false" outlineLevel="0" max="10" min="10" style="5" width="10.26"/>
    <col collapsed="false" customWidth="true" hidden="false" outlineLevel="0" max="11" min="11" style="5" width="12.6"/>
    <col collapsed="false" customWidth="true" hidden="false" outlineLevel="0" max="12" min="12" style="95" width="6.48"/>
    <col collapsed="false" customWidth="true" hidden="false" outlineLevel="0" max="13" min="13" style="5" width="11.69"/>
    <col collapsed="false" customWidth="true" hidden="false" outlineLevel="0" max="14" min="14" style="5" width="10.26"/>
    <col collapsed="false" customWidth="true" hidden="false" outlineLevel="0" max="15" min="15" style="5" width="8.28"/>
    <col collapsed="false" customWidth="true" hidden="false" outlineLevel="0" max="16" min="16" style="5" width="12.23"/>
    <col collapsed="false" customWidth="true" hidden="false" outlineLevel="0" max="17" min="17" style="5" width="12.6"/>
    <col collapsed="false" customWidth="false" hidden="false" outlineLevel="0" max="18" min="18" style="5" width="11.52"/>
    <col collapsed="false" customWidth="true" hidden="false" outlineLevel="0" max="19" min="19" style="5" width="10.08"/>
    <col collapsed="false" customWidth="true" hidden="false" outlineLevel="0" max="20" min="20" style="5" width="10.43"/>
    <col collapsed="false" customWidth="false" hidden="false" outlineLevel="0" max="21" min="21" style="5" width="11.52"/>
    <col collapsed="false" customWidth="true" hidden="false" outlineLevel="0" max="22" min="22" style="5" width="13.32"/>
    <col collapsed="false" customWidth="true" hidden="false" outlineLevel="0" max="23" min="23" style="5" width="10.26"/>
    <col collapsed="false" customWidth="true" hidden="false" outlineLevel="0" max="24" min="24" style="5" width="12.41"/>
    <col collapsed="false" customWidth="true" hidden="false" outlineLevel="0" max="25" min="25" style="5" width="11.69"/>
    <col collapsed="false" customWidth="true" hidden="false" outlineLevel="0" max="26" min="26" style="5" width="10.43"/>
    <col collapsed="false" customWidth="true" hidden="false" outlineLevel="0" max="27" min="27" style="5" width="9"/>
    <col collapsed="false" customWidth="true" hidden="false" outlineLevel="0" max="28" min="28" style="5" width="11.34"/>
    <col collapsed="false" customWidth="true" hidden="false" outlineLevel="0" max="29" min="29" style="5" width="10.08"/>
    <col collapsed="false" customWidth="true" hidden="false" outlineLevel="0" max="30" min="30" style="5" width="8.63"/>
    <col collapsed="false" customWidth="true" hidden="false" outlineLevel="0" max="31" min="31" style="5" width="12.78"/>
    <col collapsed="false" customWidth="true" hidden="false" outlineLevel="0" max="32" min="32" style="5" width="13.32"/>
    <col collapsed="false" customWidth="true" hidden="false" outlineLevel="0" max="33" min="33" style="3" width="9.17"/>
    <col collapsed="false" customWidth="false" hidden="false" outlineLevel="0" max="1023" min="34" style="3" width="11.52"/>
    <col collapsed="false" customWidth="false" hidden="false" outlineLevel="0" max="1025" min="1024" style="0" width="11.52"/>
  </cols>
  <sheetData>
    <row r="1" customFormat="false" ht="12" hidden="false" customHeight="true" outlineLevel="0" collapsed="false">
      <c r="A1" s="7" t="s">
        <v>0</v>
      </c>
      <c r="C1" s="8"/>
    </row>
    <row r="2" customFormat="false" ht="12" hidden="false" customHeight="true" outlineLevel="0" collapsed="false">
      <c r="A2" s="7" t="s">
        <v>1</v>
      </c>
    </row>
    <row r="3" customFormat="false" ht="12" hidden="false" customHeight="true" outlineLevel="0" collapsed="false">
      <c r="A3" s="7" t="s">
        <v>1037</v>
      </c>
      <c r="B3" s="8"/>
      <c r="C3" s="9"/>
      <c r="N3" s="10" t="n">
        <v>1301</v>
      </c>
      <c r="O3" s="10" t="n">
        <v>2402</v>
      </c>
      <c r="P3" s="10" t="n">
        <v>5001</v>
      </c>
      <c r="Q3" s="10" t="n">
        <v>5002</v>
      </c>
      <c r="R3" s="10" t="n">
        <v>6220</v>
      </c>
      <c r="S3" s="10" t="n">
        <v>6219</v>
      </c>
      <c r="T3" s="10" t="n">
        <v>6212</v>
      </c>
      <c r="U3" s="10"/>
      <c r="V3" s="10"/>
      <c r="W3" s="10"/>
      <c r="X3" s="10"/>
      <c r="Y3" s="10" t="s">
        <v>3</v>
      </c>
      <c r="Z3" s="10"/>
      <c r="AA3" s="10" t="n">
        <v>6230</v>
      </c>
      <c r="AB3" s="10" t="s">
        <v>4</v>
      </c>
      <c r="AC3" s="10" t="n">
        <v>6202</v>
      </c>
      <c r="AD3" s="10"/>
      <c r="AE3" s="10" t="n">
        <v>6109</v>
      </c>
      <c r="AF3" s="10" t="n">
        <v>1002</v>
      </c>
    </row>
    <row r="4" s="17" customFormat="true" ht="44.25" hidden="false" customHeight="true" outlineLevel="0" collapsed="false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02" t="s">
        <v>16</v>
      </c>
      <c r="M4" s="12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4" t="s">
        <v>33</v>
      </c>
      <c r="AD4" s="13" t="s">
        <v>34</v>
      </c>
      <c r="AE4" s="15" t="s">
        <v>35</v>
      </c>
      <c r="AF4" s="16" t="s">
        <v>36</v>
      </c>
      <c r="AMJ4" s="0"/>
    </row>
    <row r="5" s="29" customFormat="true" ht="23.25" hidden="false" customHeight="true" outlineLevel="0" collapsed="false">
      <c r="A5" s="18" t="n">
        <v>43817</v>
      </c>
      <c r="B5" s="19"/>
      <c r="C5" s="20" t="s">
        <v>45</v>
      </c>
      <c r="D5" s="20" t="s">
        <v>848</v>
      </c>
      <c r="E5" s="20" t="s">
        <v>47</v>
      </c>
      <c r="F5" s="21" t="n">
        <v>205098</v>
      </c>
      <c r="G5" s="21" t="s">
        <v>1099</v>
      </c>
      <c r="H5" s="23"/>
      <c r="I5" s="23"/>
      <c r="J5" s="23"/>
      <c r="K5" s="23" t="n">
        <f aca="false">966.7+116</f>
        <v>1082.7</v>
      </c>
      <c r="L5" s="111"/>
      <c r="M5" s="25" t="n">
        <f aca="false">SUM(H5:J5,K5/1.12)</f>
        <v>966.696428571429</v>
      </c>
      <c r="N5" s="25" t="n">
        <f aca="false">K5/1.12*0.12</f>
        <v>116.003571428571</v>
      </c>
      <c r="O5" s="25" t="n">
        <f aca="false">-SUM(I5:J5,K5/1.12)*L5</f>
        <v>-0</v>
      </c>
      <c r="P5" s="25" t="n">
        <v>966.7</v>
      </c>
      <c r="Q5" s="26"/>
      <c r="R5" s="26"/>
      <c r="S5" s="27"/>
      <c r="T5" s="27"/>
      <c r="U5" s="27"/>
      <c r="V5" s="27"/>
      <c r="W5" s="27"/>
      <c r="X5" s="26"/>
      <c r="Y5" s="26"/>
      <c r="Z5" s="26"/>
      <c r="AA5" s="26"/>
      <c r="AB5" s="27"/>
      <c r="AC5" s="27"/>
      <c r="AD5" s="26"/>
      <c r="AE5" s="26"/>
      <c r="AF5" s="25" t="n">
        <f aca="false">-SUM(N5:AE5)</f>
        <v>-1082.70357142857</v>
      </c>
      <c r="AG5" s="28" t="n">
        <f aca="false">SUM(H5:K5)+AF5+O5</f>
        <v>-0.00357142857092185</v>
      </c>
      <c r="AI5" s="129" t="e">
        <f aca="false">MATCH(0,P5:AE5,0)</f>
        <v>#N/A</v>
      </c>
      <c r="AMJ5" s="0"/>
    </row>
    <row r="6" s="29" customFormat="true" ht="23.25" hidden="false" customHeight="true" outlineLevel="0" collapsed="false">
      <c r="A6" s="18" t="n">
        <v>43817</v>
      </c>
      <c r="B6" s="19"/>
      <c r="C6" s="20" t="s">
        <v>45</v>
      </c>
      <c r="D6" s="20" t="s">
        <v>848</v>
      </c>
      <c r="E6" s="20" t="s">
        <v>47</v>
      </c>
      <c r="F6" s="21" t="n">
        <v>205098</v>
      </c>
      <c r="G6" s="21" t="s">
        <v>1100</v>
      </c>
      <c r="H6" s="23"/>
      <c r="I6" s="23"/>
      <c r="J6" s="23" t="n">
        <v>138.8</v>
      </c>
      <c r="K6" s="23"/>
      <c r="L6" s="111"/>
      <c r="M6" s="25" t="n">
        <f aca="false">SUM(H6:J6,K6/1.12)</f>
        <v>138.8</v>
      </c>
      <c r="N6" s="25" t="n">
        <f aca="false">K6/1.12*0.12</f>
        <v>0</v>
      </c>
      <c r="O6" s="25" t="n">
        <f aca="false">-SUM(I6:J6,K6/1.12)*L6</f>
        <v>-0</v>
      </c>
      <c r="P6" s="25" t="n">
        <v>138.8</v>
      </c>
      <c r="Q6" s="26"/>
      <c r="R6" s="26"/>
      <c r="S6" s="27"/>
      <c r="T6" s="27"/>
      <c r="U6" s="27"/>
      <c r="V6" s="27"/>
      <c r="W6" s="27"/>
      <c r="X6" s="26"/>
      <c r="Y6" s="26"/>
      <c r="Z6" s="26"/>
      <c r="AA6" s="26"/>
      <c r="AB6" s="27"/>
      <c r="AC6" s="27"/>
      <c r="AD6" s="26"/>
      <c r="AE6" s="26"/>
      <c r="AF6" s="25" t="n">
        <f aca="false">-SUM(N6:AE6)</f>
        <v>-138.8</v>
      </c>
      <c r="AG6" s="28" t="n">
        <f aca="false">SUM(H6:K6)+AF6+O6</f>
        <v>0</v>
      </c>
      <c r="AI6" s="29" t="e">
        <f aca="false" t="array" ref="AI6:AI6">INDEX(P6:AE6,MATCH(1,P6:AE6,0),0)</f>
        <v>#N/A</v>
      </c>
      <c r="AMJ6" s="0"/>
    </row>
    <row r="7" s="29" customFormat="true" ht="23.25" hidden="false" customHeight="true" outlineLevel="0" collapsed="false">
      <c r="A7" s="18" t="n">
        <v>43817</v>
      </c>
      <c r="B7" s="19"/>
      <c r="C7" s="20" t="s">
        <v>37</v>
      </c>
      <c r="D7" s="20" t="s">
        <v>38</v>
      </c>
      <c r="E7" s="20" t="s">
        <v>39</v>
      </c>
      <c r="F7" s="21" t="n">
        <v>100390</v>
      </c>
      <c r="G7" s="21" t="s">
        <v>183</v>
      </c>
      <c r="H7" s="23"/>
      <c r="I7" s="23"/>
      <c r="J7" s="23"/>
      <c r="K7" s="23" t="n">
        <v>234</v>
      </c>
      <c r="L7" s="111"/>
      <c r="M7" s="25" t="n">
        <f aca="false">SUM(H7:J7,K7/1.12)</f>
        <v>208.928571428571</v>
      </c>
      <c r="N7" s="25" t="n">
        <f aca="false">K7/1.12*0.12</f>
        <v>25.0714285714286</v>
      </c>
      <c r="O7" s="25" t="n">
        <f aca="false">-SUM(I7:J7,K7/1.12)*L7</f>
        <v>-0</v>
      </c>
      <c r="P7" s="25" t="n">
        <v>208.93</v>
      </c>
      <c r="Q7" s="26"/>
      <c r="R7" s="26"/>
      <c r="S7" s="27"/>
      <c r="T7" s="27"/>
      <c r="U7" s="27"/>
      <c r="V7" s="27"/>
      <c r="W7" s="27"/>
      <c r="X7" s="26"/>
      <c r="Y7" s="26"/>
      <c r="Z7" s="26"/>
      <c r="AA7" s="26"/>
      <c r="AB7" s="27"/>
      <c r="AC7" s="27"/>
      <c r="AD7" s="26"/>
      <c r="AE7" s="26"/>
      <c r="AF7" s="25" t="n">
        <f aca="false">-SUM(N7:AE7)</f>
        <v>-234.001428571429</v>
      </c>
      <c r="AG7" s="28" t="n">
        <f aca="false">SUM(H7:K7)+AF7+O7</f>
        <v>-0.00142857142861885</v>
      </c>
      <c r="AMJ7" s="0"/>
    </row>
    <row r="8" s="29" customFormat="true" ht="23.25" hidden="false" customHeight="true" outlineLevel="0" collapsed="false">
      <c r="A8" s="18" t="n">
        <v>43817</v>
      </c>
      <c r="B8" s="19"/>
      <c r="C8" s="20" t="s">
        <v>41</v>
      </c>
      <c r="D8" s="20" t="s">
        <v>42</v>
      </c>
      <c r="E8" s="20" t="s">
        <v>43</v>
      </c>
      <c r="F8" s="21" t="n">
        <v>205242</v>
      </c>
      <c r="G8" s="21" t="s">
        <v>44</v>
      </c>
      <c r="H8" s="23"/>
      <c r="I8" s="23"/>
      <c r="J8" s="23"/>
      <c r="K8" s="23" t="n">
        <v>180</v>
      </c>
      <c r="L8" s="111"/>
      <c r="M8" s="25" t="n">
        <f aca="false">SUM(H8:J8,K8/1.12)</f>
        <v>160.714285714286</v>
      </c>
      <c r="N8" s="25" t="n">
        <f aca="false">K8/1.12*0.12</f>
        <v>19.2857142857143</v>
      </c>
      <c r="O8" s="25" t="n">
        <f aca="false">-SUM(I8:J8,K8/1.12)*L8</f>
        <v>-0</v>
      </c>
      <c r="P8" s="25"/>
      <c r="Q8" s="26" t="n">
        <v>160.71</v>
      </c>
      <c r="R8" s="26"/>
      <c r="S8" s="27"/>
      <c r="T8" s="27"/>
      <c r="U8" s="27"/>
      <c r="V8" s="27"/>
      <c r="W8" s="27"/>
      <c r="X8" s="26"/>
      <c r="Y8" s="26"/>
      <c r="Z8" s="26"/>
      <c r="AA8" s="26"/>
      <c r="AB8" s="27"/>
      <c r="AC8" s="27"/>
      <c r="AD8" s="26"/>
      <c r="AE8" s="26"/>
      <c r="AF8" s="25" t="n">
        <f aca="false">-SUM(N8:AE8)</f>
        <v>-179.995714285714</v>
      </c>
      <c r="AG8" s="28" t="n">
        <f aca="false">SUM(H8:K8)+AF8+O8</f>
        <v>0.00428571428568603</v>
      </c>
      <c r="AMJ8" s="0"/>
    </row>
    <row r="9" s="29" customFormat="true" ht="23.25" hidden="false" customHeight="true" outlineLevel="0" collapsed="false">
      <c r="A9" s="18" t="n">
        <v>43817</v>
      </c>
      <c r="B9" s="19"/>
      <c r="C9" s="20" t="s">
        <v>37</v>
      </c>
      <c r="D9" s="20" t="s">
        <v>38</v>
      </c>
      <c r="E9" s="20" t="s">
        <v>39</v>
      </c>
      <c r="F9" s="21" t="n">
        <v>137813</v>
      </c>
      <c r="G9" s="21" t="s">
        <v>1101</v>
      </c>
      <c r="H9" s="23"/>
      <c r="I9" s="23"/>
      <c r="J9" s="23"/>
      <c r="K9" s="23" t="n">
        <v>410.5</v>
      </c>
      <c r="L9" s="111"/>
      <c r="M9" s="25" t="n">
        <f aca="false">SUM(H9:J9,K9/1.12)</f>
        <v>366.517857142857</v>
      </c>
      <c r="N9" s="25" t="n">
        <f aca="false">K9/1.12*0.12</f>
        <v>43.9821428571429</v>
      </c>
      <c r="O9" s="25" t="n">
        <f aca="false">-SUM(I9:J9,K9/1.12)*L9</f>
        <v>-0</v>
      </c>
      <c r="P9" s="25" t="n">
        <v>366.52</v>
      </c>
      <c r="Q9" s="26"/>
      <c r="R9" s="26"/>
      <c r="S9" s="27"/>
      <c r="T9" s="27"/>
      <c r="U9" s="27"/>
      <c r="V9" s="27"/>
      <c r="W9" s="27"/>
      <c r="X9" s="26"/>
      <c r="Y9" s="26"/>
      <c r="Z9" s="26"/>
      <c r="AA9" s="26"/>
      <c r="AB9" s="27"/>
      <c r="AC9" s="27"/>
      <c r="AD9" s="26"/>
      <c r="AE9" s="26"/>
      <c r="AF9" s="25" t="n">
        <f aca="false">-SUM(N9:AE9)</f>
        <v>-410.502142857143</v>
      </c>
      <c r="AG9" s="28" t="n">
        <f aca="false">SUM(H9:K9)+AF9+O9</f>
        <v>-0.00214285714287143</v>
      </c>
      <c r="AMJ9" s="0"/>
    </row>
    <row r="10" s="29" customFormat="true" ht="23.25" hidden="false" customHeight="true" outlineLevel="0" collapsed="false">
      <c r="A10" s="18" t="n">
        <v>43817</v>
      </c>
      <c r="B10" s="19"/>
      <c r="C10" s="20" t="s">
        <v>221</v>
      </c>
      <c r="D10" s="20"/>
      <c r="E10" s="20"/>
      <c r="F10" s="21"/>
      <c r="G10" s="21" t="s">
        <v>1049</v>
      </c>
      <c r="H10" s="23"/>
      <c r="I10" s="23"/>
      <c r="J10" s="23" t="n">
        <v>300</v>
      </c>
      <c r="K10" s="23"/>
      <c r="L10" s="111"/>
      <c r="M10" s="25" t="n">
        <f aca="false">SUM(H10:J10,K10/1.12)</f>
        <v>300</v>
      </c>
      <c r="N10" s="25" t="n">
        <f aca="false">K10/1.12*0.12</f>
        <v>0</v>
      </c>
      <c r="O10" s="25" t="n">
        <f aca="false">-SUM(I10:J10,K10/1.12)*L10</f>
        <v>-0</v>
      </c>
      <c r="P10" s="25" t="n">
        <v>300</v>
      </c>
      <c r="Q10" s="26"/>
      <c r="R10" s="26"/>
      <c r="S10" s="27"/>
      <c r="T10" s="27"/>
      <c r="U10" s="27"/>
      <c r="V10" s="27"/>
      <c r="W10" s="27"/>
      <c r="X10" s="26"/>
      <c r="Y10" s="26"/>
      <c r="Z10" s="26"/>
      <c r="AA10" s="26"/>
      <c r="AB10" s="27"/>
      <c r="AC10" s="27"/>
      <c r="AD10" s="26"/>
      <c r="AE10" s="26"/>
      <c r="AF10" s="25" t="n">
        <f aca="false">-SUM(N10:AE10)</f>
        <v>-300</v>
      </c>
      <c r="AG10" s="28" t="n">
        <f aca="false">SUM(H10:K10)+AF10+O10</f>
        <v>0</v>
      </c>
      <c r="AMJ10" s="0"/>
    </row>
    <row r="11" s="29" customFormat="true" ht="23.25" hidden="false" customHeight="true" outlineLevel="0" collapsed="false">
      <c r="A11" s="18" t="n">
        <v>43817</v>
      </c>
      <c r="B11" s="19"/>
      <c r="C11" s="20" t="s">
        <v>58</v>
      </c>
      <c r="D11" s="20"/>
      <c r="E11" s="20"/>
      <c r="F11" s="21"/>
      <c r="G11" s="21" t="s">
        <v>522</v>
      </c>
      <c r="H11" s="23" t="n">
        <v>100</v>
      </c>
      <c r="I11" s="23"/>
      <c r="J11" s="23"/>
      <c r="K11" s="23"/>
      <c r="L11" s="111"/>
      <c r="M11" s="25" t="n">
        <f aca="false">SUM(H11:J11,K11/1.12)</f>
        <v>100</v>
      </c>
      <c r="N11" s="25" t="n">
        <f aca="false">K11/1.12*0.12</f>
        <v>0</v>
      </c>
      <c r="O11" s="25" t="n">
        <f aca="false">-SUM(I11:J11,K11/1.12)*L11</f>
        <v>-0</v>
      </c>
      <c r="P11" s="25"/>
      <c r="Q11" s="26"/>
      <c r="R11" s="26"/>
      <c r="S11" s="27"/>
      <c r="T11" s="27"/>
      <c r="U11" s="27"/>
      <c r="V11" s="27"/>
      <c r="W11" s="27"/>
      <c r="X11" s="26"/>
      <c r="Y11" s="26"/>
      <c r="Z11" s="26"/>
      <c r="AA11" s="26" t="n">
        <v>100</v>
      </c>
      <c r="AB11" s="27"/>
      <c r="AC11" s="27"/>
      <c r="AD11" s="26"/>
      <c r="AE11" s="26"/>
      <c r="AF11" s="25" t="n">
        <f aca="false">-SUM(N11:AE11)</f>
        <v>-100</v>
      </c>
      <c r="AG11" s="28" t="n">
        <f aca="false">SUM(H11:K11)+AF11+O11</f>
        <v>0</v>
      </c>
      <c r="AMJ11" s="0"/>
    </row>
    <row r="12" s="29" customFormat="true" ht="23.25" hidden="false" customHeight="true" outlineLevel="0" collapsed="false">
      <c r="A12" s="18" t="n">
        <v>43817</v>
      </c>
      <c r="B12" s="19"/>
      <c r="C12" s="20" t="s">
        <v>54</v>
      </c>
      <c r="D12" s="20" t="s">
        <v>55</v>
      </c>
      <c r="E12" s="20" t="s">
        <v>56</v>
      </c>
      <c r="F12" s="21" t="n">
        <v>3371</v>
      </c>
      <c r="G12" s="21" t="s">
        <v>1102</v>
      </c>
      <c r="H12" s="23"/>
      <c r="I12" s="23"/>
      <c r="J12" s="23" t="n">
        <v>1917</v>
      </c>
      <c r="K12" s="23"/>
      <c r="L12" s="111"/>
      <c r="M12" s="25" t="n">
        <f aca="false">SUM(H12:J12,K12/1.12)</f>
        <v>1917</v>
      </c>
      <c r="N12" s="25" t="n">
        <f aca="false">K12/1.12*0.12</f>
        <v>0</v>
      </c>
      <c r="O12" s="25" t="n">
        <f aca="false">-SUM(I12:J12,K12/1.12)*L12</f>
        <v>-0</v>
      </c>
      <c r="P12" s="25" t="n">
        <v>1917</v>
      </c>
      <c r="Q12" s="26"/>
      <c r="R12" s="26"/>
      <c r="S12" s="27"/>
      <c r="T12" s="27"/>
      <c r="U12" s="27"/>
      <c r="V12" s="27"/>
      <c r="W12" s="27"/>
      <c r="X12" s="26"/>
      <c r="Y12" s="26"/>
      <c r="Z12" s="26"/>
      <c r="AA12" s="26"/>
      <c r="AB12" s="27"/>
      <c r="AC12" s="27"/>
      <c r="AD12" s="26"/>
      <c r="AE12" s="26"/>
      <c r="AF12" s="25" t="n">
        <f aca="false">-SUM(N12:AE12)</f>
        <v>-1917</v>
      </c>
      <c r="AG12" s="28" t="n">
        <f aca="false">SUM(H12:K12)+AF12+O12</f>
        <v>0</v>
      </c>
      <c r="AMJ12" s="0"/>
    </row>
    <row r="13" s="29" customFormat="true" ht="23.25" hidden="false" customHeight="true" outlineLevel="0" collapsed="false">
      <c r="A13" s="18" t="n">
        <v>43825</v>
      </c>
      <c r="B13" s="19"/>
      <c r="C13" s="20" t="s">
        <v>41</v>
      </c>
      <c r="D13" s="20" t="s">
        <v>42</v>
      </c>
      <c r="E13" s="20" t="s">
        <v>43</v>
      </c>
      <c r="F13" s="21" t="n">
        <v>216383</v>
      </c>
      <c r="G13" s="21" t="s">
        <v>44</v>
      </c>
      <c r="H13" s="23"/>
      <c r="I13" s="23"/>
      <c r="J13" s="23"/>
      <c r="K13" s="23" t="n">
        <v>180</v>
      </c>
      <c r="L13" s="111"/>
      <c r="M13" s="25" t="n">
        <f aca="false">SUM(H13:J13,K13/1.12)</f>
        <v>160.714285714286</v>
      </c>
      <c r="N13" s="25" t="n">
        <f aca="false">K13/1.12*0.12</f>
        <v>19.2857142857143</v>
      </c>
      <c r="O13" s="25" t="n">
        <f aca="false">-SUM(I13:J13,K13/1.12)*L13</f>
        <v>-0</v>
      </c>
      <c r="P13" s="25"/>
      <c r="Q13" s="26" t="n">
        <v>160.71</v>
      </c>
      <c r="R13" s="26"/>
      <c r="S13" s="27"/>
      <c r="T13" s="27"/>
      <c r="U13" s="27"/>
      <c r="V13" s="27"/>
      <c r="W13" s="27"/>
      <c r="X13" s="26"/>
      <c r="Y13" s="26"/>
      <c r="Z13" s="26"/>
      <c r="AA13" s="26"/>
      <c r="AB13" s="27"/>
      <c r="AC13" s="27"/>
      <c r="AD13" s="26"/>
      <c r="AE13" s="26"/>
      <c r="AF13" s="25" t="n">
        <f aca="false">-SUM(N13:AE13)</f>
        <v>-179.995714285714</v>
      </c>
      <c r="AG13" s="28" t="n">
        <f aca="false">SUM(H13:K13)+AF13+O13</f>
        <v>0.00428571428568603</v>
      </c>
      <c r="AMJ13" s="0"/>
    </row>
    <row r="14" s="29" customFormat="true" ht="23.25" hidden="false" customHeight="true" outlineLevel="0" collapsed="false">
      <c r="A14" s="18" t="n">
        <v>43818</v>
      </c>
      <c r="B14" s="19"/>
      <c r="C14" s="20" t="s">
        <v>58</v>
      </c>
      <c r="D14" s="20"/>
      <c r="E14" s="20"/>
      <c r="F14" s="21"/>
      <c r="G14" s="21" t="s">
        <v>1103</v>
      </c>
      <c r="H14" s="23" t="n">
        <v>50</v>
      </c>
      <c r="I14" s="23"/>
      <c r="J14" s="23"/>
      <c r="K14" s="23"/>
      <c r="L14" s="111"/>
      <c r="M14" s="25" t="n">
        <f aca="false">SUM(H14:J14,K14/1.12)</f>
        <v>50</v>
      </c>
      <c r="N14" s="25" t="n">
        <f aca="false">K14/1.12*0.12</f>
        <v>0</v>
      </c>
      <c r="O14" s="25" t="n">
        <f aca="false">-SUM(I14:J14,K14/1.12)*L14</f>
        <v>-0</v>
      </c>
      <c r="P14" s="25"/>
      <c r="Q14" s="26"/>
      <c r="R14" s="26"/>
      <c r="S14" s="27"/>
      <c r="T14" s="27"/>
      <c r="U14" s="27"/>
      <c r="V14" s="27"/>
      <c r="W14" s="27"/>
      <c r="X14" s="26"/>
      <c r="Y14" s="26"/>
      <c r="Z14" s="26"/>
      <c r="AA14" s="26" t="n">
        <v>50</v>
      </c>
      <c r="AB14" s="27"/>
      <c r="AC14" s="27"/>
      <c r="AD14" s="26"/>
      <c r="AE14" s="26"/>
      <c r="AF14" s="25" t="n">
        <f aca="false">-SUM(N14:AE14)</f>
        <v>-50</v>
      </c>
      <c r="AG14" s="28" t="n">
        <f aca="false">SUM(H14:K14)+AF14+O14</f>
        <v>0</v>
      </c>
      <c r="AMJ14" s="0"/>
    </row>
    <row r="15" s="29" customFormat="true" ht="23.25" hidden="false" customHeight="true" outlineLevel="0" collapsed="false">
      <c r="A15" s="18" t="n">
        <v>43818</v>
      </c>
      <c r="B15" s="19"/>
      <c r="C15" s="20" t="s">
        <v>946</v>
      </c>
      <c r="D15" s="20" t="s">
        <v>115</v>
      </c>
      <c r="E15" s="20" t="s">
        <v>47</v>
      </c>
      <c r="F15" s="21" t="n">
        <v>574282</v>
      </c>
      <c r="G15" s="21" t="s">
        <v>1104</v>
      </c>
      <c r="H15" s="23"/>
      <c r="I15" s="23"/>
      <c r="J15" s="23" t="n">
        <v>275.45</v>
      </c>
      <c r="K15" s="23"/>
      <c r="L15" s="111"/>
      <c r="M15" s="25" t="n">
        <f aca="false">SUM(H15:J15,K15/1.12)</f>
        <v>275.45</v>
      </c>
      <c r="N15" s="25" t="n">
        <f aca="false">K15/1.12*0.12</f>
        <v>0</v>
      </c>
      <c r="O15" s="25" t="n">
        <f aca="false">-SUM(I15:J15,K15/1.12)*L15</f>
        <v>-0</v>
      </c>
      <c r="P15" s="25" t="n">
        <v>275.45</v>
      </c>
      <c r="Q15" s="26"/>
      <c r="R15" s="26"/>
      <c r="S15" s="27"/>
      <c r="T15" s="27"/>
      <c r="U15" s="27"/>
      <c r="V15" s="27"/>
      <c r="W15" s="27"/>
      <c r="X15" s="26"/>
      <c r="Y15" s="26"/>
      <c r="Z15" s="26"/>
      <c r="AA15" s="26"/>
      <c r="AB15" s="27"/>
      <c r="AC15" s="27"/>
      <c r="AD15" s="26"/>
      <c r="AE15" s="26"/>
      <c r="AF15" s="25" t="n">
        <f aca="false">-SUM(N15:AE15)</f>
        <v>-275.45</v>
      </c>
      <c r="AG15" s="28" t="n">
        <f aca="false">SUM(H15:K15)+AF15+O15</f>
        <v>0</v>
      </c>
      <c r="AMJ15" s="0"/>
    </row>
    <row r="16" s="29" customFormat="true" ht="23.25" hidden="false" customHeight="true" outlineLevel="0" collapsed="false">
      <c r="A16" s="18" t="n">
        <v>43818</v>
      </c>
      <c r="B16" s="19"/>
      <c r="C16" s="20" t="s">
        <v>946</v>
      </c>
      <c r="D16" s="20" t="s">
        <v>115</v>
      </c>
      <c r="E16" s="20" t="s">
        <v>47</v>
      </c>
      <c r="F16" s="21" t="n">
        <v>574282</v>
      </c>
      <c r="G16" s="21" t="s">
        <v>1105</v>
      </c>
      <c r="H16" s="23"/>
      <c r="I16" s="23"/>
      <c r="J16" s="23"/>
      <c r="K16" s="23" t="n">
        <f aca="false">1891.96+227.04</f>
        <v>2119</v>
      </c>
      <c r="L16" s="111"/>
      <c r="M16" s="25" t="n">
        <f aca="false">SUM(H16:J16,K16/1.12)</f>
        <v>1891.96428571429</v>
      </c>
      <c r="N16" s="25" t="n">
        <f aca="false">K16/1.12*0.12</f>
        <v>227.035714285714</v>
      </c>
      <c r="O16" s="25" t="n">
        <f aca="false">-SUM(I16:J16,K16/1.12)*L16</f>
        <v>-0</v>
      </c>
      <c r="P16" s="25" t="n">
        <v>1891.96</v>
      </c>
      <c r="Q16" s="26"/>
      <c r="R16" s="26"/>
      <c r="S16" s="27"/>
      <c r="T16" s="27"/>
      <c r="U16" s="27"/>
      <c r="V16" s="27"/>
      <c r="W16" s="27"/>
      <c r="X16" s="26"/>
      <c r="Y16" s="26"/>
      <c r="Z16" s="26"/>
      <c r="AA16" s="26"/>
      <c r="AB16" s="27"/>
      <c r="AC16" s="27"/>
      <c r="AD16" s="26"/>
      <c r="AE16" s="26"/>
      <c r="AF16" s="25" t="n">
        <f aca="false">-SUM(N16:AE16)</f>
        <v>-2118.99571428571</v>
      </c>
      <c r="AG16" s="28" t="n">
        <f aca="false">SUM(H16:K16)+AF16+O16</f>
        <v>0.00428571428619762</v>
      </c>
      <c r="AMJ16" s="0"/>
    </row>
    <row r="17" s="29" customFormat="true" ht="23.25" hidden="false" customHeight="true" outlineLevel="0" collapsed="false">
      <c r="A17" s="18" t="n">
        <v>43818</v>
      </c>
      <c r="B17" s="19"/>
      <c r="C17" s="20" t="s">
        <v>1106</v>
      </c>
      <c r="D17" s="20"/>
      <c r="E17" s="20"/>
      <c r="F17" s="21"/>
      <c r="G17" s="21" t="s">
        <v>1107</v>
      </c>
      <c r="H17" s="23" t="n">
        <v>500</v>
      </c>
      <c r="I17" s="23"/>
      <c r="J17" s="23"/>
      <c r="K17" s="23"/>
      <c r="L17" s="111"/>
      <c r="M17" s="25" t="n">
        <f aca="false">SUM(H17:J17,K17/1.12)</f>
        <v>500</v>
      </c>
      <c r="N17" s="25" t="n">
        <f aca="false">K17/1.12*0.12</f>
        <v>0</v>
      </c>
      <c r="O17" s="25" t="n">
        <f aca="false">-SUM(I17:J17,K17/1.12)*L17</f>
        <v>-0</v>
      </c>
      <c r="P17" s="25"/>
      <c r="Q17" s="26"/>
      <c r="R17" s="26"/>
      <c r="S17" s="27"/>
      <c r="T17" s="27"/>
      <c r="U17" s="27"/>
      <c r="V17" s="27"/>
      <c r="W17" s="27"/>
      <c r="X17" s="26"/>
      <c r="Y17" s="26"/>
      <c r="Z17" s="26"/>
      <c r="AA17" s="26"/>
      <c r="AB17" s="27"/>
      <c r="AC17" s="27"/>
      <c r="AD17" s="26" t="n">
        <v>500</v>
      </c>
      <c r="AE17" s="26"/>
      <c r="AF17" s="25" t="n">
        <f aca="false">-SUM(N17:AE17)</f>
        <v>-500</v>
      </c>
      <c r="AG17" s="28" t="n">
        <f aca="false">SUM(H17:K17)+AF17+O17</f>
        <v>0</v>
      </c>
      <c r="AMJ17" s="0"/>
    </row>
    <row r="18" s="29" customFormat="true" ht="23.25" hidden="false" customHeight="true" outlineLevel="0" collapsed="false">
      <c r="A18" s="18" t="n">
        <v>43818</v>
      </c>
      <c r="B18" s="19"/>
      <c r="C18" s="20" t="s">
        <v>37</v>
      </c>
      <c r="D18" s="20" t="s">
        <v>38</v>
      </c>
      <c r="E18" s="20" t="s">
        <v>39</v>
      </c>
      <c r="F18" s="21" t="n">
        <v>100436</v>
      </c>
      <c r="G18" s="21" t="s">
        <v>183</v>
      </c>
      <c r="H18" s="23"/>
      <c r="I18" s="23"/>
      <c r="J18" s="23"/>
      <c r="K18" s="23" t="n">
        <v>195</v>
      </c>
      <c r="L18" s="111"/>
      <c r="M18" s="25" t="n">
        <f aca="false">SUM(H18:J18,K18/1.12)</f>
        <v>174.107142857143</v>
      </c>
      <c r="N18" s="25" t="n">
        <f aca="false">K18/1.12*0.12</f>
        <v>20.8928571428571</v>
      </c>
      <c r="O18" s="25" t="n">
        <f aca="false">-SUM(I18:J18,K18/1.12)*L18</f>
        <v>-0</v>
      </c>
      <c r="P18" s="25" t="n">
        <v>174.11</v>
      </c>
      <c r="Q18" s="26"/>
      <c r="R18" s="26"/>
      <c r="S18" s="27"/>
      <c r="T18" s="27"/>
      <c r="U18" s="27"/>
      <c r="V18" s="27"/>
      <c r="W18" s="27"/>
      <c r="X18" s="26"/>
      <c r="Y18" s="26"/>
      <c r="Z18" s="26"/>
      <c r="AA18" s="26"/>
      <c r="AB18" s="27"/>
      <c r="AC18" s="27"/>
      <c r="AD18" s="26"/>
      <c r="AE18" s="26"/>
      <c r="AF18" s="25" t="n">
        <f aca="false">-SUM(N18:AE18)</f>
        <v>-195.002857142857</v>
      </c>
      <c r="AG18" s="28" t="n">
        <f aca="false">SUM(H18:K18)+AF18+O18</f>
        <v>-0.00285714285712402</v>
      </c>
      <c r="AMJ18" s="0"/>
    </row>
    <row r="19" s="29" customFormat="true" ht="23.25" hidden="false" customHeight="true" outlineLevel="0" collapsed="false">
      <c r="A19" s="18" t="n">
        <v>43818</v>
      </c>
      <c r="B19" s="19"/>
      <c r="C19" s="20" t="s">
        <v>41</v>
      </c>
      <c r="D19" s="20" t="s">
        <v>42</v>
      </c>
      <c r="E19" s="20" t="s">
        <v>43</v>
      </c>
      <c r="F19" s="21" t="n">
        <v>205289</v>
      </c>
      <c r="G19" s="21" t="s">
        <v>44</v>
      </c>
      <c r="H19" s="23"/>
      <c r="I19" s="23"/>
      <c r="J19" s="23"/>
      <c r="K19" s="23" t="n">
        <v>180</v>
      </c>
      <c r="L19" s="111"/>
      <c r="M19" s="25" t="n">
        <f aca="false">SUM(H19:J19,K19/1.12)</f>
        <v>160.714285714286</v>
      </c>
      <c r="N19" s="25" t="n">
        <f aca="false">K19/1.12*0.12</f>
        <v>19.2857142857143</v>
      </c>
      <c r="O19" s="25" t="n">
        <f aca="false">-SUM(I19:J19,K19/1.12)*L19</f>
        <v>-0</v>
      </c>
      <c r="P19" s="25"/>
      <c r="Q19" s="26" t="n">
        <v>160.71</v>
      </c>
      <c r="R19" s="26"/>
      <c r="S19" s="27"/>
      <c r="T19" s="27"/>
      <c r="U19" s="27"/>
      <c r="V19" s="27"/>
      <c r="W19" s="27"/>
      <c r="X19" s="26"/>
      <c r="Y19" s="26"/>
      <c r="Z19" s="26"/>
      <c r="AA19" s="26"/>
      <c r="AB19" s="27"/>
      <c r="AC19" s="27"/>
      <c r="AD19" s="26"/>
      <c r="AE19" s="26"/>
      <c r="AF19" s="25" t="n">
        <f aca="false">-SUM(N19:AE19)</f>
        <v>-179.995714285714</v>
      </c>
      <c r="AG19" s="28" t="n">
        <f aca="false">SUM(H19:K19)+AF19+O19</f>
        <v>0.00428571428568603</v>
      </c>
      <c r="AMJ19" s="0"/>
    </row>
    <row r="20" s="29" customFormat="true" ht="23.25" hidden="false" customHeight="true" outlineLevel="0" collapsed="false">
      <c r="A20" s="18" t="n">
        <v>43818</v>
      </c>
      <c r="B20" s="19"/>
      <c r="C20" s="20" t="s">
        <v>946</v>
      </c>
      <c r="D20" s="20" t="s">
        <v>115</v>
      </c>
      <c r="E20" s="20" t="s">
        <v>47</v>
      </c>
      <c r="F20" s="21" t="n">
        <v>900910</v>
      </c>
      <c r="G20" s="21" t="s">
        <v>427</v>
      </c>
      <c r="H20" s="23"/>
      <c r="I20" s="23"/>
      <c r="J20" s="23" t="n">
        <v>186.59</v>
      </c>
      <c r="K20" s="23"/>
      <c r="L20" s="111"/>
      <c r="M20" s="25" t="n">
        <f aca="false">SUM(H20:J20,K20/1.12)</f>
        <v>186.59</v>
      </c>
      <c r="N20" s="25" t="n">
        <f aca="false">K20/1.12*0.12</f>
        <v>0</v>
      </c>
      <c r="O20" s="25" t="n">
        <f aca="false">-SUM(I20:J20,K20/1.12)*L20</f>
        <v>-0</v>
      </c>
      <c r="P20" s="25" t="n">
        <v>186.59</v>
      </c>
      <c r="Q20" s="26"/>
      <c r="R20" s="26"/>
      <c r="S20" s="27"/>
      <c r="T20" s="27"/>
      <c r="U20" s="27"/>
      <c r="V20" s="27"/>
      <c r="W20" s="27"/>
      <c r="X20" s="26"/>
      <c r="Y20" s="26"/>
      <c r="Z20" s="26"/>
      <c r="AA20" s="26"/>
      <c r="AB20" s="27"/>
      <c r="AC20" s="27"/>
      <c r="AD20" s="26"/>
      <c r="AE20" s="26"/>
      <c r="AF20" s="25" t="n">
        <f aca="false">-SUM(N20:AE20)</f>
        <v>-186.59</v>
      </c>
      <c r="AG20" s="28" t="n">
        <f aca="false">SUM(H20:K20)+AF20+O20</f>
        <v>0</v>
      </c>
      <c r="AMJ20" s="0"/>
    </row>
    <row r="21" s="29" customFormat="true" ht="23.25" hidden="false" customHeight="true" outlineLevel="0" collapsed="false">
      <c r="A21" s="18" t="n">
        <v>43818</v>
      </c>
      <c r="B21" s="19"/>
      <c r="C21" s="20" t="s">
        <v>45</v>
      </c>
      <c r="D21" s="20" t="s">
        <v>848</v>
      </c>
      <c r="E21" s="20" t="s">
        <v>47</v>
      </c>
      <c r="F21" s="21" t="n">
        <v>217765</v>
      </c>
      <c r="G21" s="21" t="s">
        <v>1108</v>
      </c>
      <c r="H21" s="23"/>
      <c r="I21" s="23"/>
      <c r="J21" s="23"/>
      <c r="K21" s="23" t="n">
        <v>388.95</v>
      </c>
      <c r="L21" s="111"/>
      <c r="M21" s="25" t="n">
        <f aca="false">SUM(H21:J21,K21/1.12)</f>
        <v>347.276785714286</v>
      </c>
      <c r="N21" s="25" t="n">
        <f aca="false">K21/1.12*0.12</f>
        <v>41.6732142857143</v>
      </c>
      <c r="O21" s="25" t="n">
        <f aca="false">-SUM(I21:J21,K21/1.12)*L21</f>
        <v>-0</v>
      </c>
      <c r="P21" s="25"/>
      <c r="Q21" s="26" t="n">
        <v>347.28</v>
      </c>
      <c r="R21" s="26"/>
      <c r="S21" s="27"/>
      <c r="T21" s="27"/>
      <c r="U21" s="27"/>
      <c r="V21" s="27"/>
      <c r="W21" s="27"/>
      <c r="X21" s="26"/>
      <c r="Y21" s="26"/>
      <c r="Z21" s="26"/>
      <c r="AA21" s="26"/>
      <c r="AB21" s="27"/>
      <c r="AC21" s="27"/>
      <c r="AD21" s="26"/>
      <c r="AE21" s="26"/>
      <c r="AF21" s="25" t="n">
        <f aca="false">-SUM(N21:AE21)</f>
        <v>-388.953214285714</v>
      </c>
      <c r="AG21" s="28" t="n">
        <f aca="false">SUM(H21:K21)+AF21+O21</f>
        <v>-0.00321428571430715</v>
      </c>
      <c r="AMJ21" s="0"/>
    </row>
    <row r="22" s="29" customFormat="true" ht="23.25" hidden="false" customHeight="true" outlineLevel="0" collapsed="false">
      <c r="A22" s="18" t="n">
        <v>43818</v>
      </c>
      <c r="B22" s="19"/>
      <c r="C22" s="20" t="s">
        <v>185</v>
      </c>
      <c r="D22" s="20" t="s">
        <v>106</v>
      </c>
      <c r="E22" s="20" t="s">
        <v>39</v>
      </c>
      <c r="F22" s="21" t="n">
        <v>791535</v>
      </c>
      <c r="G22" s="21" t="s">
        <v>1109</v>
      </c>
      <c r="H22" s="23"/>
      <c r="I22" s="23"/>
      <c r="J22" s="23"/>
      <c r="K22" s="23" t="n">
        <v>260</v>
      </c>
      <c r="L22" s="111"/>
      <c r="M22" s="25" t="n">
        <f aca="false">SUM(H22:J22,K22/1.12)</f>
        <v>232.142857142857</v>
      </c>
      <c r="N22" s="25" t="n">
        <f aca="false">K22/1.12*0.12</f>
        <v>27.8571428571429</v>
      </c>
      <c r="O22" s="25" t="n">
        <f aca="false">-SUM(I22:J22,K22/1.12)*L22</f>
        <v>-0</v>
      </c>
      <c r="P22" s="25"/>
      <c r="Q22" s="26"/>
      <c r="R22" s="26"/>
      <c r="S22" s="27"/>
      <c r="T22" s="27" t="n">
        <v>232.14</v>
      </c>
      <c r="U22" s="27"/>
      <c r="V22" s="27"/>
      <c r="W22" s="27"/>
      <c r="X22" s="26"/>
      <c r="Y22" s="26"/>
      <c r="Z22" s="26"/>
      <c r="AA22" s="26"/>
      <c r="AB22" s="27"/>
      <c r="AC22" s="27"/>
      <c r="AD22" s="26"/>
      <c r="AE22" s="26"/>
      <c r="AF22" s="25" t="n">
        <f aca="false">-SUM(N22:AE22)</f>
        <v>-259.997142857143</v>
      </c>
      <c r="AG22" s="28" t="n">
        <f aca="false">SUM(H22:K22)+AF22+O22</f>
        <v>0.00285714285712402</v>
      </c>
      <c r="AMJ22" s="0"/>
    </row>
    <row r="23" s="29" customFormat="true" ht="23.25" hidden="false" customHeight="true" outlineLevel="0" collapsed="false">
      <c r="A23" s="18" t="n">
        <v>43818</v>
      </c>
      <c r="B23" s="19"/>
      <c r="C23" s="20" t="s">
        <v>45</v>
      </c>
      <c r="D23" s="20" t="s">
        <v>848</v>
      </c>
      <c r="E23" s="20" t="s">
        <v>47</v>
      </c>
      <c r="F23" s="21" t="n">
        <v>221562</v>
      </c>
      <c r="G23" s="21" t="s">
        <v>69</v>
      </c>
      <c r="H23" s="23"/>
      <c r="I23" s="23"/>
      <c r="J23" s="23" t="n">
        <v>233.95</v>
      </c>
      <c r="K23" s="23"/>
      <c r="L23" s="111"/>
      <c r="M23" s="25" t="n">
        <f aca="false">SUM(H23:J23,K23/1.12)</f>
        <v>233.95</v>
      </c>
      <c r="N23" s="25" t="n">
        <f aca="false">K23/1.12*0.12</f>
        <v>0</v>
      </c>
      <c r="O23" s="25" t="n">
        <f aca="false">-SUM(I23:J23,K23/1.12)*L23</f>
        <v>-0</v>
      </c>
      <c r="P23" s="25" t="n">
        <v>233.95</v>
      </c>
      <c r="Q23" s="26"/>
      <c r="R23" s="26"/>
      <c r="S23" s="27"/>
      <c r="T23" s="27"/>
      <c r="U23" s="27"/>
      <c r="V23" s="27"/>
      <c r="W23" s="27"/>
      <c r="X23" s="26"/>
      <c r="Y23" s="26"/>
      <c r="Z23" s="26"/>
      <c r="AA23" s="26"/>
      <c r="AB23" s="27"/>
      <c r="AC23" s="27"/>
      <c r="AD23" s="26"/>
      <c r="AE23" s="26"/>
      <c r="AF23" s="25" t="n">
        <f aca="false">-SUM(N23:AE23)</f>
        <v>-233.95</v>
      </c>
      <c r="AG23" s="28" t="n">
        <f aca="false">SUM(H23:K23)+AF23+O23</f>
        <v>0</v>
      </c>
      <c r="AMJ23" s="0"/>
    </row>
    <row r="24" s="29" customFormat="true" ht="23.25" hidden="false" customHeight="true" outlineLevel="0" collapsed="false">
      <c r="A24" s="18" t="n">
        <v>43818</v>
      </c>
      <c r="B24" s="19"/>
      <c r="C24" s="20" t="s">
        <v>45</v>
      </c>
      <c r="D24" s="20" t="s">
        <v>848</v>
      </c>
      <c r="E24" s="20" t="s">
        <v>47</v>
      </c>
      <c r="F24" s="21" t="n">
        <v>221562</v>
      </c>
      <c r="G24" s="21" t="s">
        <v>1110</v>
      </c>
      <c r="H24" s="23"/>
      <c r="I24" s="23"/>
      <c r="J24" s="23"/>
      <c r="K24" s="23" t="n">
        <f aca="false">571.56+68.59</f>
        <v>640.15</v>
      </c>
      <c r="L24" s="111"/>
      <c r="M24" s="25" t="n">
        <f aca="false">SUM(H24:J24,K24/1.12)</f>
        <v>571.5625</v>
      </c>
      <c r="N24" s="25" t="n">
        <f aca="false">K24/1.12*0.12</f>
        <v>68.5875</v>
      </c>
      <c r="O24" s="25" t="n">
        <f aca="false">-SUM(I24:J24,K24/1.12)*L24</f>
        <v>-0</v>
      </c>
      <c r="P24" s="25" t="n">
        <v>571.56</v>
      </c>
      <c r="Q24" s="26"/>
      <c r="R24" s="26"/>
      <c r="S24" s="27"/>
      <c r="T24" s="27"/>
      <c r="U24" s="27"/>
      <c r="V24" s="27"/>
      <c r="W24" s="27"/>
      <c r="X24" s="26"/>
      <c r="Y24" s="26"/>
      <c r="Z24" s="26"/>
      <c r="AA24" s="26"/>
      <c r="AB24" s="27"/>
      <c r="AC24" s="27"/>
      <c r="AD24" s="26"/>
      <c r="AE24" s="26"/>
      <c r="AF24" s="25" t="n">
        <f aca="false">-SUM(N24:AE24)</f>
        <v>-640.1475</v>
      </c>
      <c r="AG24" s="28" t="n">
        <f aca="false">SUM(H24:K24)+AF24+O24</f>
        <v>0.00250000000005457</v>
      </c>
      <c r="AMJ24" s="0"/>
    </row>
    <row r="25" s="29" customFormat="true" ht="23.25" hidden="false" customHeight="true" outlineLevel="0" collapsed="false">
      <c r="A25" s="18" t="n">
        <v>43818</v>
      </c>
      <c r="B25" s="19"/>
      <c r="C25" s="20" t="s">
        <v>62</v>
      </c>
      <c r="D25" s="20"/>
      <c r="E25" s="20"/>
      <c r="F25" s="21"/>
      <c r="G25" s="21" t="s">
        <v>1111</v>
      </c>
      <c r="H25" s="23" t="n">
        <v>128</v>
      </c>
      <c r="I25" s="23"/>
      <c r="J25" s="23"/>
      <c r="K25" s="23"/>
      <c r="L25" s="111"/>
      <c r="M25" s="25" t="n">
        <f aca="false">SUM(H25:J25,K25/1.12)</f>
        <v>128</v>
      </c>
      <c r="N25" s="25" t="n">
        <f aca="false">K25/1.12*0.12</f>
        <v>0</v>
      </c>
      <c r="O25" s="25" t="n">
        <f aca="false">-SUM(I25:J25,K25/1.12)*L25</f>
        <v>-0</v>
      </c>
      <c r="P25" s="25"/>
      <c r="Q25" s="26"/>
      <c r="R25" s="26"/>
      <c r="S25" s="27"/>
      <c r="T25" s="27"/>
      <c r="U25" s="27"/>
      <c r="V25" s="27"/>
      <c r="W25" s="27"/>
      <c r="X25" s="26"/>
      <c r="Y25" s="26"/>
      <c r="Z25" s="26"/>
      <c r="AA25" s="26" t="n">
        <v>128</v>
      </c>
      <c r="AB25" s="27"/>
      <c r="AC25" s="27"/>
      <c r="AD25" s="26"/>
      <c r="AE25" s="26"/>
      <c r="AF25" s="25" t="n">
        <f aca="false">-SUM(N25:AE25)</f>
        <v>-128</v>
      </c>
      <c r="AG25" s="28" t="n">
        <f aca="false">SUM(H25:K25)+AF25+O25</f>
        <v>0</v>
      </c>
      <c r="AMJ25" s="0"/>
    </row>
    <row r="26" s="29" customFormat="true" ht="23.25" hidden="false" customHeight="true" outlineLevel="0" collapsed="false">
      <c r="A26" s="18" t="n">
        <v>43820</v>
      </c>
      <c r="B26" s="19"/>
      <c r="C26" s="20" t="s">
        <v>1112</v>
      </c>
      <c r="D26" s="20" t="s">
        <v>323</v>
      </c>
      <c r="E26" s="20" t="s">
        <v>39</v>
      </c>
      <c r="F26" s="21" t="n">
        <v>114037</v>
      </c>
      <c r="G26" s="21" t="s">
        <v>44</v>
      </c>
      <c r="H26" s="23"/>
      <c r="I26" s="23"/>
      <c r="J26" s="23"/>
      <c r="K26" s="23" t="n">
        <v>40</v>
      </c>
      <c r="L26" s="111"/>
      <c r="M26" s="25" t="n">
        <f aca="false">SUM(H26:J26,K26/1.12)</f>
        <v>35.7142857142857</v>
      </c>
      <c r="N26" s="25" t="n">
        <f aca="false">K26/1.12*0.12</f>
        <v>4.28571428571429</v>
      </c>
      <c r="O26" s="25" t="n">
        <f aca="false">-SUM(I26:J26,K26/1.12)*L26</f>
        <v>-0</v>
      </c>
      <c r="P26" s="25"/>
      <c r="Q26" s="26" t="n">
        <v>35.71</v>
      </c>
      <c r="R26" s="26"/>
      <c r="S26" s="27"/>
      <c r="T26" s="27"/>
      <c r="U26" s="27"/>
      <c r="V26" s="27"/>
      <c r="W26" s="27"/>
      <c r="X26" s="26"/>
      <c r="Y26" s="26"/>
      <c r="Z26" s="26"/>
      <c r="AA26" s="26"/>
      <c r="AB26" s="27"/>
      <c r="AC26" s="27"/>
      <c r="AD26" s="26"/>
      <c r="AE26" s="26"/>
      <c r="AF26" s="25" t="n">
        <f aca="false">-SUM(N26:AE26)</f>
        <v>-39.9957142857143</v>
      </c>
      <c r="AG26" s="28" t="n">
        <f aca="false">SUM(H26:K26)+AF26+O26</f>
        <v>0.00428571428570734</v>
      </c>
      <c r="AMJ26" s="0"/>
    </row>
    <row r="27" s="29" customFormat="true" ht="23.25" hidden="false" customHeight="true" outlineLevel="0" collapsed="false">
      <c r="A27" s="18" t="n">
        <v>43820</v>
      </c>
      <c r="B27" s="19"/>
      <c r="C27" s="20" t="s">
        <v>45</v>
      </c>
      <c r="D27" s="20" t="s">
        <v>848</v>
      </c>
      <c r="E27" s="20" t="s">
        <v>47</v>
      </c>
      <c r="F27" s="21" t="n">
        <v>151518</v>
      </c>
      <c r="G27" s="21" t="s">
        <v>1113</v>
      </c>
      <c r="H27" s="23"/>
      <c r="I27" s="23"/>
      <c r="J27" s="23"/>
      <c r="K27" s="23" t="n">
        <v>2464.25</v>
      </c>
      <c r="L27" s="111"/>
      <c r="M27" s="25" t="n">
        <f aca="false">SUM(H27:J27,K27/1.12)</f>
        <v>2200.22321428571</v>
      </c>
      <c r="N27" s="25" t="n">
        <f aca="false">K27/1.12*0.12</f>
        <v>264.026785714286</v>
      </c>
      <c r="O27" s="25" t="n">
        <f aca="false">-SUM(I27:J27,K27/1.12)*L27</f>
        <v>-0</v>
      </c>
      <c r="P27" s="25" t="n">
        <v>2200.22</v>
      </c>
      <c r="Q27" s="26"/>
      <c r="R27" s="26"/>
      <c r="S27" s="27"/>
      <c r="T27" s="27"/>
      <c r="U27" s="27"/>
      <c r="V27" s="27"/>
      <c r="W27" s="27"/>
      <c r="X27" s="26"/>
      <c r="Y27" s="26"/>
      <c r="Z27" s="26"/>
      <c r="AA27" s="26"/>
      <c r="AB27" s="27"/>
      <c r="AC27" s="27"/>
      <c r="AD27" s="26"/>
      <c r="AE27" s="26"/>
      <c r="AF27" s="25" t="n">
        <f aca="false">-SUM(N27:AE27)</f>
        <v>-2464.24678571429</v>
      </c>
      <c r="AG27" s="28" t="n">
        <f aca="false">SUM(H27:K27)+AF27+O27</f>
        <v>0.00321428571442084</v>
      </c>
      <c r="AMJ27" s="0"/>
    </row>
    <row r="28" s="29" customFormat="true" ht="23.25" hidden="false" customHeight="true" outlineLevel="0" collapsed="false">
      <c r="A28" s="18" t="n">
        <v>43819</v>
      </c>
      <c r="B28" s="19"/>
      <c r="C28" s="20" t="s">
        <v>37</v>
      </c>
      <c r="D28" s="20" t="s">
        <v>38</v>
      </c>
      <c r="E28" s="20" t="s">
        <v>39</v>
      </c>
      <c r="F28" s="21" t="n">
        <v>138548</v>
      </c>
      <c r="G28" s="21" t="s">
        <v>1114</v>
      </c>
      <c r="H28" s="23"/>
      <c r="I28" s="23"/>
      <c r="J28" s="23"/>
      <c r="K28" s="23" t="n">
        <v>1294.68</v>
      </c>
      <c r="L28" s="111"/>
      <c r="M28" s="25" t="n">
        <f aca="false">SUM(H28:J28,K28/1.12)</f>
        <v>1155.96428571429</v>
      </c>
      <c r="N28" s="25" t="n">
        <f aca="false">K28/1.12*0.12</f>
        <v>138.715714285714</v>
      </c>
      <c r="O28" s="25" t="n">
        <f aca="false">-SUM(I28:J28,K28/1.12)*L28</f>
        <v>-0</v>
      </c>
      <c r="P28" s="25" t="n">
        <v>1155.96</v>
      </c>
      <c r="Q28" s="26"/>
      <c r="R28" s="26"/>
      <c r="S28" s="27"/>
      <c r="T28" s="27"/>
      <c r="U28" s="27"/>
      <c r="V28" s="27"/>
      <c r="W28" s="27"/>
      <c r="X28" s="26"/>
      <c r="Y28" s="26"/>
      <c r="Z28" s="26"/>
      <c r="AA28" s="26"/>
      <c r="AB28" s="27"/>
      <c r="AC28" s="27"/>
      <c r="AD28" s="26"/>
      <c r="AE28" s="26"/>
      <c r="AF28" s="25" t="n">
        <f aca="false">-SUM(N28:AE28)</f>
        <v>-1294.67571428571</v>
      </c>
      <c r="AG28" s="28" t="n">
        <f aca="false">SUM(H28:K28)+AF28+O28</f>
        <v>0.00428571428597024</v>
      </c>
      <c r="AMJ28" s="0"/>
    </row>
    <row r="29" s="29" customFormat="true" ht="23.25" hidden="false" customHeight="true" outlineLevel="0" collapsed="false">
      <c r="A29" s="18" t="n">
        <v>43819</v>
      </c>
      <c r="B29" s="19"/>
      <c r="C29" s="20" t="s">
        <v>58</v>
      </c>
      <c r="D29" s="20"/>
      <c r="E29" s="20"/>
      <c r="F29" s="21"/>
      <c r="G29" s="21" t="s">
        <v>1115</v>
      </c>
      <c r="H29" s="23"/>
      <c r="I29" s="23"/>
      <c r="J29" s="23" t="n">
        <v>150</v>
      </c>
      <c r="K29" s="23"/>
      <c r="L29" s="111"/>
      <c r="M29" s="25" t="n">
        <f aca="false">SUM(H29:J29,K29/1.12)</f>
        <v>150</v>
      </c>
      <c r="N29" s="25" t="n">
        <f aca="false">K29/1.12*0.12</f>
        <v>0</v>
      </c>
      <c r="O29" s="25" t="n">
        <f aca="false">-SUM(I29:J29,K29/1.12)*L29</f>
        <v>-0</v>
      </c>
      <c r="P29" s="25" t="n">
        <v>150</v>
      </c>
      <c r="Q29" s="26"/>
      <c r="R29" s="26"/>
      <c r="S29" s="27"/>
      <c r="T29" s="27"/>
      <c r="U29" s="27"/>
      <c r="V29" s="27"/>
      <c r="W29" s="27"/>
      <c r="X29" s="26"/>
      <c r="Y29" s="26"/>
      <c r="Z29" s="26"/>
      <c r="AA29" s="26"/>
      <c r="AB29" s="27"/>
      <c r="AC29" s="27"/>
      <c r="AD29" s="26"/>
      <c r="AE29" s="26"/>
      <c r="AF29" s="25" t="n">
        <f aca="false">-SUM(N29:AE29)</f>
        <v>-150</v>
      </c>
      <c r="AG29" s="28" t="n">
        <f aca="false">SUM(H29:K29)+AF29+O29</f>
        <v>0</v>
      </c>
      <c r="AMJ29" s="0"/>
    </row>
    <row r="30" s="29" customFormat="true" ht="23.25" hidden="false" customHeight="true" outlineLevel="0" collapsed="false">
      <c r="A30" s="18" t="n">
        <v>43819</v>
      </c>
      <c r="B30" s="19"/>
      <c r="C30" s="20" t="s">
        <v>45</v>
      </c>
      <c r="D30" s="20" t="s">
        <v>848</v>
      </c>
      <c r="E30" s="20" t="s">
        <v>47</v>
      </c>
      <c r="F30" s="21" t="n">
        <v>284454</v>
      </c>
      <c r="G30" s="21" t="s">
        <v>1116</v>
      </c>
      <c r="H30" s="23"/>
      <c r="I30" s="23"/>
      <c r="J30" s="23"/>
      <c r="K30" s="23" t="n">
        <f aca="false">760.63+91.28</f>
        <v>851.91</v>
      </c>
      <c r="L30" s="111"/>
      <c r="M30" s="25" t="n">
        <f aca="false">SUM(H30:J30,K30/1.12)</f>
        <v>760.633928571428</v>
      </c>
      <c r="N30" s="25" t="n">
        <f aca="false">K30/1.12*0.12</f>
        <v>91.2760714285714</v>
      </c>
      <c r="O30" s="25" t="n">
        <f aca="false">-SUM(I30:J30,K30/1.12)*L30</f>
        <v>-0</v>
      </c>
      <c r="P30" s="25" t="n">
        <v>760.63</v>
      </c>
      <c r="Q30" s="26"/>
      <c r="R30" s="26"/>
      <c r="S30" s="27"/>
      <c r="T30" s="27"/>
      <c r="U30" s="27"/>
      <c r="V30" s="27"/>
      <c r="W30" s="27"/>
      <c r="X30" s="26"/>
      <c r="Y30" s="26"/>
      <c r="Z30" s="26"/>
      <c r="AA30" s="26"/>
      <c r="AB30" s="27"/>
      <c r="AC30" s="27"/>
      <c r="AD30" s="26"/>
      <c r="AE30" s="26"/>
      <c r="AF30" s="25" t="n">
        <f aca="false">-SUM(N30:AE30)</f>
        <v>-851.906071428571</v>
      </c>
      <c r="AG30" s="28" t="n">
        <f aca="false">SUM(H30:K30)+AF30+O30</f>
        <v>0.00392857142855974</v>
      </c>
      <c r="AMJ30" s="0"/>
    </row>
    <row r="31" s="29" customFormat="true" ht="23.25" hidden="false" customHeight="true" outlineLevel="0" collapsed="false">
      <c r="A31" s="18" t="n">
        <v>43819</v>
      </c>
      <c r="B31" s="19"/>
      <c r="C31" s="20" t="s">
        <v>45</v>
      </c>
      <c r="D31" s="20" t="s">
        <v>848</v>
      </c>
      <c r="E31" s="20" t="s">
        <v>47</v>
      </c>
      <c r="F31" s="21" t="n">
        <v>284454</v>
      </c>
      <c r="G31" s="21" t="s">
        <v>1117</v>
      </c>
      <c r="H31" s="23"/>
      <c r="I31" s="23"/>
      <c r="J31" s="23" t="n">
        <v>1013.15</v>
      </c>
      <c r="K31" s="23"/>
      <c r="L31" s="111"/>
      <c r="M31" s="25" t="n">
        <f aca="false">SUM(H31:J31,K31/1.12)</f>
        <v>1013.15</v>
      </c>
      <c r="N31" s="25" t="n">
        <f aca="false">K31/1.12*0.12</f>
        <v>0</v>
      </c>
      <c r="O31" s="25" t="n">
        <f aca="false">-SUM(I31:J31,K31/1.12)*L31</f>
        <v>-0</v>
      </c>
      <c r="P31" s="25" t="n">
        <v>1013.15</v>
      </c>
      <c r="Q31" s="26"/>
      <c r="R31" s="26"/>
      <c r="S31" s="27"/>
      <c r="T31" s="27"/>
      <c r="U31" s="27"/>
      <c r="V31" s="27"/>
      <c r="W31" s="27"/>
      <c r="X31" s="26"/>
      <c r="Y31" s="26"/>
      <c r="Z31" s="26"/>
      <c r="AA31" s="26"/>
      <c r="AB31" s="27"/>
      <c r="AC31" s="27"/>
      <c r="AD31" s="26"/>
      <c r="AE31" s="26"/>
      <c r="AF31" s="25" t="n">
        <f aca="false">-SUM(N31:AE31)</f>
        <v>-1013.15</v>
      </c>
      <c r="AG31" s="28" t="n">
        <f aca="false">SUM(H31:K31)+AF31+O31</f>
        <v>0</v>
      </c>
      <c r="AMJ31" s="0"/>
    </row>
    <row r="32" s="29" customFormat="true" ht="23.25" hidden="false" customHeight="true" outlineLevel="0" collapsed="false">
      <c r="A32" s="18" t="n">
        <v>43819</v>
      </c>
      <c r="B32" s="19"/>
      <c r="C32" s="20" t="s">
        <v>37</v>
      </c>
      <c r="D32" s="20" t="s">
        <v>38</v>
      </c>
      <c r="E32" s="20" t="s">
        <v>39</v>
      </c>
      <c r="F32" s="21" t="n">
        <v>138481</v>
      </c>
      <c r="G32" s="21" t="s">
        <v>568</v>
      </c>
      <c r="H32" s="23"/>
      <c r="I32" s="23"/>
      <c r="J32" s="23"/>
      <c r="K32" s="23" t="n">
        <v>240</v>
      </c>
      <c r="L32" s="111"/>
      <c r="M32" s="25" t="n">
        <f aca="false">SUM(H32:J32,K32/1.12)</f>
        <v>214.285714285714</v>
      </c>
      <c r="N32" s="25" t="n">
        <f aca="false">K32/1.12*0.12</f>
        <v>25.7142857142857</v>
      </c>
      <c r="O32" s="25" t="n">
        <f aca="false">-SUM(I32:J32,K32/1.12)*L32</f>
        <v>-0</v>
      </c>
      <c r="P32" s="25" t="n">
        <v>214.29</v>
      </c>
      <c r="Q32" s="26"/>
      <c r="R32" s="26"/>
      <c r="S32" s="27"/>
      <c r="T32" s="27"/>
      <c r="U32" s="27"/>
      <c r="V32" s="27"/>
      <c r="W32" s="27"/>
      <c r="X32" s="26"/>
      <c r="Y32" s="26"/>
      <c r="Z32" s="26"/>
      <c r="AA32" s="26"/>
      <c r="AB32" s="27"/>
      <c r="AC32" s="27"/>
      <c r="AD32" s="26"/>
      <c r="AE32" s="26"/>
      <c r="AF32" s="25" t="n">
        <f aca="false">-SUM(N32:AE32)</f>
        <v>-240.004285714286</v>
      </c>
      <c r="AG32" s="28" t="n">
        <f aca="false">SUM(H32:K32)+AF32+O32</f>
        <v>-0.00428571428568603</v>
      </c>
      <c r="AMJ32" s="0"/>
    </row>
    <row r="33" s="29" customFormat="true" ht="23.25" hidden="false" customHeight="true" outlineLevel="0" collapsed="false">
      <c r="A33" s="18" t="n">
        <v>43819</v>
      </c>
      <c r="B33" s="19"/>
      <c r="C33" s="20" t="s">
        <v>45</v>
      </c>
      <c r="D33" s="20" t="s">
        <v>848</v>
      </c>
      <c r="E33" s="20" t="s">
        <v>47</v>
      </c>
      <c r="F33" s="21" t="n">
        <v>205484</v>
      </c>
      <c r="G33" s="21" t="s">
        <v>1118</v>
      </c>
      <c r="H33" s="23"/>
      <c r="I33" s="23"/>
      <c r="J33" s="23" t="n">
        <v>756.65</v>
      </c>
      <c r="K33" s="23"/>
      <c r="L33" s="111"/>
      <c r="M33" s="25" t="n">
        <f aca="false">SUM(H33:J33,K33/1.12)</f>
        <v>756.65</v>
      </c>
      <c r="N33" s="25" t="n">
        <f aca="false">K33/1.12*0.12</f>
        <v>0</v>
      </c>
      <c r="O33" s="25" t="n">
        <f aca="false">-SUM(I33:J33,K33/1.12)*L33</f>
        <v>-0</v>
      </c>
      <c r="P33" s="25" t="n">
        <v>756.65</v>
      </c>
      <c r="Q33" s="26"/>
      <c r="R33" s="26"/>
      <c r="S33" s="27"/>
      <c r="T33" s="27"/>
      <c r="U33" s="27"/>
      <c r="V33" s="27"/>
      <c r="W33" s="27"/>
      <c r="X33" s="26"/>
      <c r="Y33" s="26"/>
      <c r="Z33" s="26"/>
      <c r="AA33" s="26"/>
      <c r="AB33" s="27"/>
      <c r="AC33" s="27"/>
      <c r="AD33" s="26"/>
      <c r="AE33" s="26"/>
      <c r="AF33" s="25" t="n">
        <f aca="false">-SUM(N33:AE33)</f>
        <v>-756.65</v>
      </c>
      <c r="AG33" s="28" t="n">
        <f aca="false">SUM(H33:K33)+AF33+O33</f>
        <v>0</v>
      </c>
      <c r="AMJ33" s="0"/>
    </row>
    <row r="34" s="29" customFormat="true" ht="23.25" hidden="false" customHeight="true" outlineLevel="0" collapsed="false">
      <c r="A34" s="18" t="n">
        <v>43819</v>
      </c>
      <c r="B34" s="19"/>
      <c r="C34" s="20" t="s">
        <v>45</v>
      </c>
      <c r="D34" s="20" t="s">
        <v>848</v>
      </c>
      <c r="E34" s="20" t="s">
        <v>47</v>
      </c>
      <c r="F34" s="21" t="n">
        <v>205484</v>
      </c>
      <c r="G34" s="21" t="s">
        <v>1119</v>
      </c>
      <c r="H34" s="23"/>
      <c r="I34" s="23"/>
      <c r="J34" s="23"/>
      <c r="K34" s="23" t="n">
        <f aca="false">363.84+43.66</f>
        <v>407.5</v>
      </c>
      <c r="L34" s="111"/>
      <c r="M34" s="25" t="n">
        <f aca="false">SUM(H34:J34,K34/1.12)</f>
        <v>363.839285714286</v>
      </c>
      <c r="N34" s="25" t="n">
        <f aca="false">K34/1.12*0.12</f>
        <v>43.6607142857143</v>
      </c>
      <c r="O34" s="25" t="n">
        <f aca="false">-SUM(I34:J34,K34/1.12)*L34</f>
        <v>-0</v>
      </c>
      <c r="P34" s="25" t="n">
        <v>363.84</v>
      </c>
      <c r="Q34" s="26"/>
      <c r="R34" s="26"/>
      <c r="S34" s="27"/>
      <c r="T34" s="27"/>
      <c r="U34" s="27"/>
      <c r="V34" s="27"/>
      <c r="W34" s="27"/>
      <c r="X34" s="26"/>
      <c r="Y34" s="26"/>
      <c r="Z34" s="26"/>
      <c r="AA34" s="26"/>
      <c r="AB34" s="27"/>
      <c r="AC34" s="27"/>
      <c r="AD34" s="26"/>
      <c r="AE34" s="26"/>
      <c r="AF34" s="25" t="n">
        <f aca="false">-SUM(N34:AE34)</f>
        <v>-407.500714285714</v>
      </c>
      <c r="AG34" s="28" t="n">
        <f aca="false">SUM(H34:K34)+AF34+O34</f>
        <v>-0.000714285714252583</v>
      </c>
      <c r="AMJ34" s="0"/>
    </row>
    <row r="35" s="29" customFormat="true" ht="23.25" hidden="false" customHeight="true" outlineLevel="0" collapsed="false">
      <c r="A35" s="18" t="n">
        <v>43819</v>
      </c>
      <c r="B35" s="19"/>
      <c r="C35" s="20" t="s">
        <v>41</v>
      </c>
      <c r="D35" s="20" t="s">
        <v>42</v>
      </c>
      <c r="E35" s="20" t="s">
        <v>43</v>
      </c>
      <c r="F35" s="21" t="n">
        <v>209496</v>
      </c>
      <c r="G35" s="21" t="s">
        <v>44</v>
      </c>
      <c r="H35" s="23"/>
      <c r="I35" s="23"/>
      <c r="J35" s="23"/>
      <c r="K35" s="23" t="n">
        <v>180</v>
      </c>
      <c r="L35" s="111"/>
      <c r="M35" s="25" t="n">
        <f aca="false">SUM(H35:J35,K35/1.12)</f>
        <v>160.714285714286</v>
      </c>
      <c r="N35" s="25" t="n">
        <f aca="false">K35/1.12*0.12</f>
        <v>19.2857142857143</v>
      </c>
      <c r="O35" s="25" t="n">
        <f aca="false">-SUM(I35:J35,K35/1.12)*L35</f>
        <v>-0</v>
      </c>
      <c r="P35" s="25"/>
      <c r="Q35" s="26" t="n">
        <v>160.71</v>
      </c>
      <c r="R35" s="26"/>
      <c r="S35" s="27"/>
      <c r="T35" s="27"/>
      <c r="U35" s="27"/>
      <c r="V35" s="27"/>
      <c r="W35" s="27"/>
      <c r="X35" s="26"/>
      <c r="Y35" s="26"/>
      <c r="Z35" s="26"/>
      <c r="AA35" s="26"/>
      <c r="AB35" s="27"/>
      <c r="AC35" s="27"/>
      <c r="AD35" s="26"/>
      <c r="AE35" s="26"/>
      <c r="AF35" s="25" t="n">
        <f aca="false">-SUM(N35:AE35)</f>
        <v>-179.995714285714</v>
      </c>
      <c r="AG35" s="28" t="n">
        <f aca="false">SUM(H35:K35)+AF35+O35</f>
        <v>0.00428571428568603</v>
      </c>
      <c r="AMJ35" s="0"/>
    </row>
    <row r="36" s="29" customFormat="true" ht="23.25" hidden="false" customHeight="true" outlineLevel="0" collapsed="false">
      <c r="A36" s="18" t="n">
        <v>43822</v>
      </c>
      <c r="B36" s="19"/>
      <c r="C36" s="20" t="s">
        <v>41</v>
      </c>
      <c r="D36" s="20" t="s">
        <v>42</v>
      </c>
      <c r="E36" s="20" t="s">
        <v>43</v>
      </c>
      <c r="F36" s="21" t="n">
        <v>214641</v>
      </c>
      <c r="G36" s="21" t="s">
        <v>44</v>
      </c>
      <c r="H36" s="23"/>
      <c r="I36" s="23"/>
      <c r="J36" s="23"/>
      <c r="K36" s="23" t="n">
        <v>180</v>
      </c>
      <c r="L36" s="111"/>
      <c r="M36" s="25" t="n">
        <f aca="false">SUM(H36:J36,K36/1.12)</f>
        <v>160.714285714286</v>
      </c>
      <c r="N36" s="25" t="n">
        <f aca="false">K36/1.12*0.12</f>
        <v>19.2857142857143</v>
      </c>
      <c r="O36" s="25" t="n">
        <f aca="false">-SUM(I36:J36,K36/1.12)*L36</f>
        <v>-0</v>
      </c>
      <c r="P36" s="25"/>
      <c r="Q36" s="26" t="n">
        <v>160.71</v>
      </c>
      <c r="R36" s="26"/>
      <c r="S36" s="27"/>
      <c r="T36" s="27"/>
      <c r="U36" s="27"/>
      <c r="V36" s="27"/>
      <c r="W36" s="27"/>
      <c r="X36" s="26"/>
      <c r="Y36" s="26"/>
      <c r="Z36" s="26"/>
      <c r="AA36" s="26"/>
      <c r="AB36" s="27"/>
      <c r="AC36" s="27"/>
      <c r="AD36" s="26"/>
      <c r="AE36" s="26"/>
      <c r="AF36" s="25" t="n">
        <f aca="false">-SUM(N36:AE36)</f>
        <v>-179.995714285714</v>
      </c>
      <c r="AG36" s="28" t="n">
        <f aca="false">SUM(H36:K36)+AF36+O36</f>
        <v>0.00428571428568603</v>
      </c>
      <c r="AMJ36" s="0"/>
    </row>
    <row r="37" s="29" customFormat="true" ht="23.25" hidden="false" customHeight="true" outlineLevel="0" collapsed="false">
      <c r="A37" s="18" t="n">
        <v>43825</v>
      </c>
      <c r="B37" s="19"/>
      <c r="C37" s="20" t="s">
        <v>54</v>
      </c>
      <c r="D37" s="20" t="s">
        <v>55</v>
      </c>
      <c r="E37" s="20" t="s">
        <v>56</v>
      </c>
      <c r="F37" s="21" t="n">
        <v>3385</v>
      </c>
      <c r="G37" s="22" t="s">
        <v>903</v>
      </c>
      <c r="H37" s="23"/>
      <c r="I37" s="23"/>
      <c r="J37" s="23" t="n">
        <v>459</v>
      </c>
      <c r="K37" s="23"/>
      <c r="L37" s="111"/>
      <c r="M37" s="25" t="n">
        <f aca="false">SUM(H37:J37,K37/1.12)</f>
        <v>459</v>
      </c>
      <c r="N37" s="25" t="n">
        <f aca="false">K37/1.12*0.12</f>
        <v>0</v>
      </c>
      <c r="O37" s="25" t="n">
        <f aca="false">-SUM(I37:J37,K37/1.12)*L37</f>
        <v>-0</v>
      </c>
      <c r="P37" s="26" t="n">
        <v>459</v>
      </c>
      <c r="Q37" s="26"/>
      <c r="R37" s="26"/>
      <c r="S37" s="27"/>
      <c r="T37" s="27"/>
      <c r="U37" s="27"/>
      <c r="V37" s="27"/>
      <c r="W37" s="27"/>
      <c r="X37" s="26"/>
      <c r="Y37" s="26"/>
      <c r="Z37" s="26"/>
      <c r="AA37" s="26"/>
      <c r="AB37" s="27"/>
      <c r="AC37" s="27"/>
      <c r="AD37" s="26"/>
      <c r="AE37" s="26"/>
      <c r="AF37" s="25" t="n">
        <f aca="false">-SUM(N37:AE37)</f>
        <v>-459</v>
      </c>
      <c r="AG37" s="28" t="n">
        <f aca="false">SUM(H37:K37)+AF37+O37</f>
        <v>0</v>
      </c>
      <c r="AMJ37" s="0"/>
    </row>
    <row r="38" s="29" customFormat="true" ht="23.25" hidden="false" customHeight="true" outlineLevel="0" collapsed="false">
      <c r="A38" s="18" t="n">
        <v>43825</v>
      </c>
      <c r="B38" s="19"/>
      <c r="C38" s="20" t="s">
        <v>58</v>
      </c>
      <c r="D38" s="20"/>
      <c r="E38" s="20"/>
      <c r="F38" s="21"/>
      <c r="G38" s="22" t="s">
        <v>1120</v>
      </c>
      <c r="H38" s="23" t="n">
        <v>50</v>
      </c>
      <c r="I38" s="23"/>
      <c r="J38" s="23"/>
      <c r="K38" s="23"/>
      <c r="L38" s="111"/>
      <c r="M38" s="25" t="n">
        <f aca="false">SUM(H38:J38,K38/1.12)</f>
        <v>50</v>
      </c>
      <c r="N38" s="25" t="n">
        <f aca="false">K38/1.12*0.12</f>
        <v>0</v>
      </c>
      <c r="O38" s="25" t="n">
        <f aca="false">-SUM(I38:J38,K38/1.12)*L38</f>
        <v>-0</v>
      </c>
      <c r="P38" s="26"/>
      <c r="Q38" s="26"/>
      <c r="R38" s="26"/>
      <c r="S38" s="27"/>
      <c r="T38" s="27"/>
      <c r="U38" s="27"/>
      <c r="V38" s="27"/>
      <c r="W38" s="27"/>
      <c r="X38" s="26"/>
      <c r="Y38" s="26"/>
      <c r="Z38" s="26"/>
      <c r="AA38" s="26" t="n">
        <v>50</v>
      </c>
      <c r="AB38" s="27"/>
      <c r="AC38" s="27"/>
      <c r="AD38" s="26"/>
      <c r="AE38" s="26"/>
      <c r="AF38" s="25" t="n">
        <f aca="false">-SUM(N38:AE38)</f>
        <v>-50</v>
      </c>
      <c r="AG38" s="28" t="n">
        <f aca="false">SUM(H38:K38)+AF38+O38</f>
        <v>0</v>
      </c>
      <c r="AMJ38" s="0"/>
    </row>
    <row r="39" s="29" customFormat="true" ht="23.25" hidden="false" customHeight="true" outlineLevel="0" collapsed="false">
      <c r="A39" s="18" t="n">
        <v>43825</v>
      </c>
      <c r="B39" s="19"/>
      <c r="C39" s="20" t="s">
        <v>37</v>
      </c>
      <c r="D39" s="20" t="s">
        <v>38</v>
      </c>
      <c r="E39" s="20" t="s">
        <v>39</v>
      </c>
      <c r="F39" s="21" t="n">
        <v>100609</v>
      </c>
      <c r="G39" s="22" t="s">
        <v>368</v>
      </c>
      <c r="H39" s="23"/>
      <c r="I39" s="23"/>
      <c r="J39" s="23"/>
      <c r="K39" s="23" t="n">
        <v>396</v>
      </c>
      <c r="L39" s="111"/>
      <c r="M39" s="25" t="n">
        <f aca="false">SUM(H39:J39,K39/1.12)</f>
        <v>353.571428571429</v>
      </c>
      <c r="N39" s="25" t="n">
        <f aca="false">K39/1.12*0.12</f>
        <v>42.4285714285714</v>
      </c>
      <c r="O39" s="25" t="n">
        <f aca="false">-SUM(I39:J39,K39/1.12)*L39</f>
        <v>-0</v>
      </c>
      <c r="P39" s="26" t="n">
        <v>353.57</v>
      </c>
      <c r="Q39" s="26"/>
      <c r="R39" s="26"/>
      <c r="S39" s="27"/>
      <c r="T39" s="27"/>
      <c r="U39" s="27"/>
      <c r="V39" s="27"/>
      <c r="W39" s="27"/>
      <c r="X39" s="26"/>
      <c r="Y39" s="26"/>
      <c r="Z39" s="26"/>
      <c r="AA39" s="26"/>
      <c r="AB39" s="27"/>
      <c r="AC39" s="27"/>
      <c r="AD39" s="26"/>
      <c r="AE39" s="26"/>
      <c r="AF39" s="25" t="n">
        <f aca="false">-SUM(N39:AE39)</f>
        <v>-395.998571428571</v>
      </c>
      <c r="AG39" s="28" t="n">
        <f aca="false">SUM(H39:K39)+AF39+O39</f>
        <v>0.00142857142861885</v>
      </c>
      <c r="AMJ39" s="0"/>
    </row>
    <row r="40" s="29" customFormat="true" ht="23.25" hidden="false" customHeight="true" outlineLevel="0" collapsed="false">
      <c r="A40" s="18" t="n">
        <v>43825</v>
      </c>
      <c r="B40" s="19"/>
      <c r="C40" s="20" t="s">
        <v>45</v>
      </c>
      <c r="D40" s="20" t="s">
        <v>848</v>
      </c>
      <c r="E40" s="20" t="s">
        <v>47</v>
      </c>
      <c r="F40" s="21" t="n">
        <v>184015</v>
      </c>
      <c r="G40" s="22" t="s">
        <v>1121</v>
      </c>
      <c r="H40" s="23"/>
      <c r="I40" s="23"/>
      <c r="J40" s="23"/>
      <c r="K40" s="23" t="n">
        <v>973.25</v>
      </c>
      <c r="L40" s="111"/>
      <c r="M40" s="25" t="n">
        <f aca="false">SUM(H40:J40,K40/1.12)</f>
        <v>868.973214285714</v>
      </c>
      <c r="N40" s="25" t="n">
        <f aca="false">K40/1.12*0.12</f>
        <v>104.276785714286</v>
      </c>
      <c r="O40" s="25" t="n">
        <f aca="false">-SUM(I40:J40,K40/1.12)*L40</f>
        <v>-0</v>
      </c>
      <c r="P40" s="26" t="n">
        <v>868.97</v>
      </c>
      <c r="Q40" s="26"/>
      <c r="R40" s="26"/>
      <c r="S40" s="27"/>
      <c r="T40" s="27"/>
      <c r="U40" s="27"/>
      <c r="V40" s="27"/>
      <c r="W40" s="27"/>
      <c r="X40" s="26"/>
      <c r="Y40" s="26"/>
      <c r="Z40" s="26"/>
      <c r="AA40" s="26"/>
      <c r="AB40" s="27"/>
      <c r="AC40" s="27"/>
      <c r="AD40" s="26"/>
      <c r="AE40" s="26"/>
      <c r="AF40" s="25" t="n">
        <f aca="false">-SUM(N40:AE40)</f>
        <v>-973.246785714286</v>
      </c>
      <c r="AG40" s="28" t="n">
        <f aca="false">SUM(H40:K40)+AF40+O40</f>
        <v>0.00321428571396609</v>
      </c>
      <c r="AMJ40" s="0"/>
    </row>
    <row r="41" s="29" customFormat="true" ht="23.25" hidden="false" customHeight="true" outlineLevel="0" collapsed="false">
      <c r="A41" s="18" t="n">
        <v>43825</v>
      </c>
      <c r="B41" s="19"/>
      <c r="C41" s="20" t="s">
        <v>152</v>
      </c>
      <c r="D41" s="20"/>
      <c r="E41" s="20"/>
      <c r="F41" s="21"/>
      <c r="G41" s="22" t="s">
        <v>153</v>
      </c>
      <c r="H41" s="23" t="n">
        <v>88.77</v>
      </c>
      <c r="I41" s="23"/>
      <c r="J41" s="23"/>
      <c r="K41" s="23"/>
      <c r="L41" s="111"/>
      <c r="M41" s="25" t="n">
        <f aca="false">SUM(H41:J41,K41/1.12)</f>
        <v>88.77</v>
      </c>
      <c r="N41" s="25" t="n">
        <f aca="false">K41/1.12*0.12</f>
        <v>0</v>
      </c>
      <c r="O41" s="25" t="n">
        <f aca="false">-SUM(I41:J41,K41/1.12)*L41</f>
        <v>-0</v>
      </c>
      <c r="P41" s="26"/>
      <c r="Q41" s="26"/>
      <c r="R41" s="26"/>
      <c r="S41" s="27"/>
      <c r="T41" s="27"/>
      <c r="U41" s="27"/>
      <c r="V41" s="27"/>
      <c r="W41" s="27"/>
      <c r="X41" s="26"/>
      <c r="Y41" s="26"/>
      <c r="Z41" s="26"/>
      <c r="AA41" s="26"/>
      <c r="AB41" s="27"/>
      <c r="AC41" s="27"/>
      <c r="AD41" s="26" t="n">
        <v>88.77</v>
      </c>
      <c r="AE41" s="26"/>
      <c r="AF41" s="25" t="n">
        <f aca="false">-SUM(N41:AE41)</f>
        <v>-88.77</v>
      </c>
      <c r="AG41" s="28" t="n">
        <f aca="false">SUM(H41:K41)+AF41+O41</f>
        <v>0</v>
      </c>
      <c r="AMJ41" s="0"/>
    </row>
    <row r="42" s="29" customFormat="true" ht="23.25" hidden="false" customHeight="true" outlineLevel="0" collapsed="false">
      <c r="A42" s="18" t="n">
        <v>43825</v>
      </c>
      <c r="B42" s="19"/>
      <c r="C42" s="20" t="s">
        <v>45</v>
      </c>
      <c r="D42" s="20" t="s">
        <v>848</v>
      </c>
      <c r="E42" s="20" t="s">
        <v>47</v>
      </c>
      <c r="F42" s="21" t="n">
        <v>243662</v>
      </c>
      <c r="G42" s="21" t="s">
        <v>1122</v>
      </c>
      <c r="H42" s="23"/>
      <c r="I42" s="23"/>
      <c r="J42" s="23"/>
      <c r="K42" s="23" t="n">
        <f aca="false">1012.23+121.47</f>
        <v>1133.7</v>
      </c>
      <c r="L42" s="111"/>
      <c r="M42" s="25" t="n">
        <f aca="false">SUM(H42:J42,K42/1.12)</f>
        <v>1012.23214285714</v>
      </c>
      <c r="N42" s="25" t="n">
        <f aca="false">K42/1.12*0.12</f>
        <v>121.467857142857</v>
      </c>
      <c r="O42" s="25" t="n">
        <f aca="false">-SUM(I42:J42,K42/1.12)*L42</f>
        <v>-0</v>
      </c>
      <c r="P42" s="25" t="n">
        <v>1012.23</v>
      </c>
      <c r="Q42" s="26"/>
      <c r="R42" s="26"/>
      <c r="S42" s="27"/>
      <c r="T42" s="27"/>
      <c r="U42" s="27"/>
      <c r="V42" s="27"/>
      <c r="W42" s="27"/>
      <c r="X42" s="26"/>
      <c r="Y42" s="26"/>
      <c r="Z42" s="26"/>
      <c r="AA42" s="26"/>
      <c r="AB42" s="27"/>
      <c r="AC42" s="27"/>
      <c r="AD42" s="26"/>
      <c r="AE42" s="26"/>
      <c r="AF42" s="25" t="n">
        <f aca="false">-SUM(N42:AE42)</f>
        <v>-1133.69785714286</v>
      </c>
      <c r="AG42" s="28" t="n">
        <f aca="false">SUM(H42:K42)+AF42+O42</f>
        <v>0.00214285714309881</v>
      </c>
      <c r="AMJ42" s="0"/>
    </row>
    <row r="43" s="29" customFormat="true" ht="23.25" hidden="false" customHeight="true" outlineLevel="0" collapsed="false">
      <c r="A43" s="18" t="n">
        <v>43825</v>
      </c>
      <c r="B43" s="19"/>
      <c r="C43" s="20" t="s">
        <v>45</v>
      </c>
      <c r="D43" s="20" t="s">
        <v>848</v>
      </c>
      <c r="E43" s="20" t="s">
        <v>47</v>
      </c>
      <c r="F43" s="21" t="n">
        <v>243662</v>
      </c>
      <c r="G43" s="22" t="s">
        <v>1123</v>
      </c>
      <c r="H43" s="23"/>
      <c r="I43" s="23"/>
      <c r="J43" s="23" t="n">
        <v>311.9</v>
      </c>
      <c r="K43" s="23"/>
      <c r="L43" s="111"/>
      <c r="M43" s="25" t="n">
        <f aca="false">SUM(H43:J43,K43/1.12)</f>
        <v>311.9</v>
      </c>
      <c r="N43" s="25" t="n">
        <f aca="false">K43/1.12*0.12</f>
        <v>0</v>
      </c>
      <c r="O43" s="25" t="n">
        <f aca="false">-SUM(I43:J43,K43/1.12)*L43</f>
        <v>-0</v>
      </c>
      <c r="P43" s="25" t="n">
        <v>311.9</v>
      </c>
      <c r="Q43" s="26"/>
      <c r="R43" s="26"/>
      <c r="S43" s="27"/>
      <c r="T43" s="27"/>
      <c r="U43" s="27"/>
      <c r="V43" s="27"/>
      <c r="W43" s="27"/>
      <c r="X43" s="26"/>
      <c r="Y43" s="26"/>
      <c r="Z43" s="26"/>
      <c r="AA43" s="26"/>
      <c r="AB43" s="27"/>
      <c r="AC43" s="27"/>
      <c r="AD43" s="26"/>
      <c r="AE43" s="26"/>
      <c r="AF43" s="25" t="n">
        <f aca="false">-SUM(N43:AE43)</f>
        <v>-311.9</v>
      </c>
      <c r="AG43" s="28" t="n">
        <f aca="false">SUM(H43:K43)+AF43+O43</f>
        <v>0</v>
      </c>
      <c r="AMJ43" s="0"/>
    </row>
    <row r="44" s="41" customFormat="true" ht="23.25" hidden="false" customHeight="true" outlineLevel="0" collapsed="false">
      <c r="A44" s="30" t="n">
        <v>43825</v>
      </c>
      <c r="B44" s="31"/>
      <c r="C44" s="32" t="s">
        <v>37</v>
      </c>
      <c r="D44" s="32" t="s">
        <v>38</v>
      </c>
      <c r="E44" s="32" t="s">
        <v>39</v>
      </c>
      <c r="F44" s="33" t="n">
        <v>100618</v>
      </c>
      <c r="G44" s="34" t="s">
        <v>183</v>
      </c>
      <c r="H44" s="35"/>
      <c r="I44" s="35"/>
      <c r="J44" s="35"/>
      <c r="K44" s="35" t="n">
        <v>273</v>
      </c>
      <c r="L44" s="130"/>
      <c r="M44" s="37" t="n">
        <f aca="false">SUM(H44:J44,K44/1.12)</f>
        <v>243.75</v>
      </c>
      <c r="N44" s="37" t="n">
        <f aca="false">K44/1.12*0.12</f>
        <v>29.25</v>
      </c>
      <c r="O44" s="37" t="n">
        <f aca="false">-SUM(I44:J44,K44/1.12)*L44</f>
        <v>-0</v>
      </c>
      <c r="P44" s="37" t="n">
        <v>243.75</v>
      </c>
      <c r="Q44" s="38"/>
      <c r="R44" s="38"/>
      <c r="S44" s="39"/>
      <c r="T44" s="39"/>
      <c r="U44" s="39"/>
      <c r="V44" s="39"/>
      <c r="W44" s="39"/>
      <c r="X44" s="38"/>
      <c r="Y44" s="38"/>
      <c r="Z44" s="38"/>
      <c r="AA44" s="38"/>
      <c r="AB44" s="39"/>
      <c r="AC44" s="39"/>
      <c r="AD44" s="38"/>
      <c r="AE44" s="38"/>
      <c r="AF44" s="37" t="n">
        <f aca="false">-SUM(N44:AE44)</f>
        <v>-273</v>
      </c>
      <c r="AG44" s="40" t="n">
        <f aca="false">SUM(H44:K44)+AF44+O44</f>
        <v>0</v>
      </c>
      <c r="AMJ44" s="0"/>
    </row>
    <row r="45" s="29" customFormat="true" ht="23.25" hidden="true" customHeight="true" outlineLevel="0" collapsed="false">
      <c r="A45" s="18"/>
      <c r="B45" s="19"/>
      <c r="C45" s="20"/>
      <c r="D45" s="20"/>
      <c r="E45" s="20"/>
      <c r="F45" s="21"/>
      <c r="G45" s="22"/>
      <c r="H45" s="23"/>
      <c r="I45" s="23"/>
      <c r="J45" s="23"/>
      <c r="K45" s="23"/>
      <c r="L45" s="111"/>
      <c r="M45" s="25" t="n">
        <f aca="false">SUM(H45:J45,K45/1.12)</f>
        <v>0</v>
      </c>
      <c r="N45" s="25" t="n">
        <f aca="false">K45/1.12*0.12</f>
        <v>0</v>
      </c>
      <c r="O45" s="25" t="n">
        <f aca="false">-SUM(I45:J45,K45/1.12)*L45</f>
        <v>-0</v>
      </c>
      <c r="P45" s="25"/>
      <c r="Q45" s="26"/>
      <c r="R45" s="26"/>
      <c r="S45" s="27"/>
      <c r="T45" s="27"/>
      <c r="U45" s="27"/>
      <c r="V45" s="27"/>
      <c r="W45" s="27"/>
      <c r="X45" s="26"/>
      <c r="Y45" s="26"/>
      <c r="Z45" s="26"/>
      <c r="AA45" s="26"/>
      <c r="AB45" s="27"/>
      <c r="AC45" s="27"/>
      <c r="AD45" s="26"/>
      <c r="AE45" s="26"/>
      <c r="AF45" s="25" t="n">
        <f aca="false">-SUM(N45:AE45)</f>
        <v>-0</v>
      </c>
      <c r="AG45" s="28" t="n">
        <f aca="false">SUM(H45:K45)+AF45+O45</f>
        <v>0</v>
      </c>
      <c r="AMJ45" s="0"/>
    </row>
    <row r="46" s="29" customFormat="true" ht="23.25" hidden="true" customHeight="true" outlineLevel="0" collapsed="false">
      <c r="A46" s="18"/>
      <c r="B46" s="19"/>
      <c r="C46" s="20"/>
      <c r="D46" s="20"/>
      <c r="E46" s="20"/>
      <c r="F46" s="21"/>
      <c r="G46" s="21"/>
      <c r="H46" s="23"/>
      <c r="I46" s="23"/>
      <c r="J46" s="23"/>
      <c r="K46" s="23"/>
      <c r="L46" s="111"/>
      <c r="M46" s="25" t="n">
        <f aca="false">SUM(H46:J46,K46/1.12)</f>
        <v>0</v>
      </c>
      <c r="N46" s="25" t="n">
        <f aca="false">K46/1.12*0.12</f>
        <v>0</v>
      </c>
      <c r="O46" s="25" t="n">
        <f aca="false">-SUM(I46:J46,K46/1.12)*L46</f>
        <v>-0</v>
      </c>
      <c r="P46" s="26"/>
      <c r="Q46" s="26"/>
      <c r="R46" s="26"/>
      <c r="S46" s="27"/>
      <c r="T46" s="27"/>
      <c r="U46" s="27"/>
      <c r="V46" s="27"/>
      <c r="W46" s="27"/>
      <c r="X46" s="26"/>
      <c r="Y46" s="26"/>
      <c r="Z46" s="26"/>
      <c r="AA46" s="26"/>
      <c r="AB46" s="27"/>
      <c r="AC46" s="27"/>
      <c r="AD46" s="26"/>
      <c r="AE46" s="26"/>
      <c r="AF46" s="25" t="n">
        <f aca="false">-SUM(N46:AE46)</f>
        <v>-0</v>
      </c>
      <c r="AG46" s="28" t="n">
        <f aca="false">SUM(H46:K46)+AF46+O46</f>
        <v>0</v>
      </c>
      <c r="AMJ46" s="0"/>
    </row>
    <row r="47" s="29" customFormat="true" ht="23.25" hidden="false" customHeight="true" outlineLevel="0" collapsed="false">
      <c r="A47" s="18" t="n">
        <v>43826</v>
      </c>
      <c r="B47" s="19"/>
      <c r="C47" s="20" t="s">
        <v>45</v>
      </c>
      <c r="D47" s="20" t="s">
        <v>848</v>
      </c>
      <c r="E47" s="20" t="s">
        <v>47</v>
      </c>
      <c r="F47" s="21" t="n">
        <v>224742</v>
      </c>
      <c r="G47" s="21" t="s">
        <v>1124</v>
      </c>
      <c r="H47" s="23"/>
      <c r="I47" s="23"/>
      <c r="J47" s="23"/>
      <c r="K47" s="23" t="n">
        <v>396.45</v>
      </c>
      <c r="L47" s="111"/>
      <c r="M47" s="25" t="n">
        <f aca="false">SUM(H47:J47,K47/1.12)</f>
        <v>353.973214285714</v>
      </c>
      <c r="N47" s="25" t="n">
        <f aca="false">K47/1.12*0.12</f>
        <v>42.4767857142857</v>
      </c>
      <c r="O47" s="25" t="n">
        <f aca="false">-SUM(I47:J47,K47/1.12)*L47</f>
        <v>-0</v>
      </c>
      <c r="P47" s="25" t="n">
        <v>353.97</v>
      </c>
      <c r="Q47" s="26"/>
      <c r="R47" s="26"/>
      <c r="S47" s="27"/>
      <c r="T47" s="27"/>
      <c r="U47" s="27"/>
      <c r="V47" s="27"/>
      <c r="W47" s="27"/>
      <c r="X47" s="26"/>
      <c r="Y47" s="26"/>
      <c r="Z47" s="26"/>
      <c r="AA47" s="26"/>
      <c r="AB47" s="27"/>
      <c r="AC47" s="27"/>
      <c r="AD47" s="26"/>
      <c r="AE47" s="26"/>
      <c r="AF47" s="25" t="n">
        <f aca="false">-SUM(N47:AE47)</f>
        <v>-396.446785714286</v>
      </c>
      <c r="AG47" s="28" t="n">
        <f aca="false">SUM(H47:K47)+AF47+O47</f>
        <v>0.00321428571425031</v>
      </c>
      <c r="AMJ47" s="0"/>
    </row>
    <row r="48" s="29" customFormat="true" ht="23.25" hidden="false" customHeight="true" outlineLevel="0" collapsed="false">
      <c r="A48" s="18" t="n">
        <v>43826</v>
      </c>
      <c r="B48" s="19"/>
      <c r="C48" s="20" t="s">
        <v>41</v>
      </c>
      <c r="D48" s="20" t="s">
        <v>42</v>
      </c>
      <c r="E48" s="20" t="s">
        <v>43</v>
      </c>
      <c r="F48" s="21" t="n">
        <v>214733</v>
      </c>
      <c r="G48" s="21" t="s">
        <v>44</v>
      </c>
      <c r="H48" s="23"/>
      <c r="I48" s="23"/>
      <c r="J48" s="23"/>
      <c r="K48" s="23" t="n">
        <v>180</v>
      </c>
      <c r="L48" s="111"/>
      <c r="M48" s="25" t="n">
        <f aca="false">SUM(H48:J48,K48/1.12)</f>
        <v>160.714285714286</v>
      </c>
      <c r="N48" s="25" t="n">
        <f aca="false">K48/1.12*0.12</f>
        <v>19.2857142857143</v>
      </c>
      <c r="O48" s="25" t="n">
        <f aca="false">-SUM(I48:J48,K48/1.12)*L48</f>
        <v>-0</v>
      </c>
      <c r="P48" s="25"/>
      <c r="Q48" s="26" t="n">
        <v>160.71</v>
      </c>
      <c r="R48" s="26"/>
      <c r="S48" s="27"/>
      <c r="T48" s="27"/>
      <c r="U48" s="27"/>
      <c r="V48" s="27"/>
      <c r="W48" s="27"/>
      <c r="X48" s="26"/>
      <c r="Y48" s="26"/>
      <c r="Z48" s="26"/>
      <c r="AA48" s="26"/>
      <c r="AB48" s="27"/>
      <c r="AC48" s="27"/>
      <c r="AD48" s="26"/>
      <c r="AE48" s="26"/>
      <c r="AF48" s="25" t="n">
        <f aca="false">-SUM(N48:AE48)</f>
        <v>-179.995714285714</v>
      </c>
      <c r="AG48" s="28" t="n">
        <f aca="false">SUM(H48:K48)+AF48+O48</f>
        <v>0.00428571428568603</v>
      </c>
      <c r="AMJ48" s="0"/>
    </row>
    <row r="49" s="29" customFormat="true" ht="23.25" hidden="false" customHeight="true" outlineLevel="0" collapsed="false">
      <c r="A49" s="18" t="n">
        <v>43826</v>
      </c>
      <c r="B49" s="19"/>
      <c r="C49" s="20" t="s">
        <v>1125</v>
      </c>
      <c r="D49" s="20" t="s">
        <v>1126</v>
      </c>
      <c r="E49" s="20" t="s">
        <v>186</v>
      </c>
      <c r="F49" s="21" t="n">
        <v>398701</v>
      </c>
      <c r="G49" s="21" t="s">
        <v>360</v>
      </c>
      <c r="H49" s="23"/>
      <c r="I49" s="23"/>
      <c r="J49" s="23"/>
      <c r="K49" s="23" t="n">
        <v>130</v>
      </c>
      <c r="L49" s="111"/>
      <c r="M49" s="25" t="n">
        <f aca="false">SUM(H49:J49,K49/1.12)</f>
        <v>116.071428571429</v>
      </c>
      <c r="N49" s="25" t="n">
        <f aca="false">K49/1.12*0.12</f>
        <v>13.9285714285714</v>
      </c>
      <c r="O49" s="25" t="n">
        <f aca="false">-SUM(I49:J49,K49/1.12)*L49</f>
        <v>-0</v>
      </c>
      <c r="P49" s="25" t="n">
        <v>116.07</v>
      </c>
      <c r="Q49" s="26"/>
      <c r="R49" s="26"/>
      <c r="S49" s="27"/>
      <c r="T49" s="27"/>
      <c r="U49" s="27"/>
      <c r="V49" s="27"/>
      <c r="W49" s="27"/>
      <c r="X49" s="26"/>
      <c r="Y49" s="26"/>
      <c r="Z49" s="26"/>
      <c r="AA49" s="26"/>
      <c r="AB49" s="27"/>
      <c r="AC49" s="27"/>
      <c r="AD49" s="26"/>
      <c r="AE49" s="26"/>
      <c r="AF49" s="25" t="n">
        <f aca="false">-SUM(N49:AE49)</f>
        <v>-129.998571428571</v>
      </c>
      <c r="AG49" s="28" t="n">
        <f aca="false">SUM(H49:K49)+AF49+O49</f>
        <v>0.00142857142861885</v>
      </c>
      <c r="AMJ49" s="0"/>
    </row>
    <row r="50" s="29" customFormat="true" ht="23.25" hidden="false" customHeight="true" outlineLevel="0" collapsed="false">
      <c r="A50" s="18" t="n">
        <v>43826</v>
      </c>
      <c r="B50" s="19"/>
      <c r="C50" s="20" t="s">
        <v>309</v>
      </c>
      <c r="D50" s="20" t="s">
        <v>310</v>
      </c>
      <c r="E50" s="20" t="s">
        <v>56</v>
      </c>
      <c r="F50" s="21" t="n">
        <v>10663</v>
      </c>
      <c r="G50" s="21" t="s">
        <v>627</v>
      </c>
      <c r="H50" s="23"/>
      <c r="I50" s="23"/>
      <c r="J50" s="23" t="n">
        <v>220</v>
      </c>
      <c r="K50" s="23"/>
      <c r="L50" s="111"/>
      <c r="M50" s="25" t="n">
        <f aca="false">SUM(H50:J50,K50/1.12)</f>
        <v>220</v>
      </c>
      <c r="N50" s="25" t="n">
        <f aca="false">K50/1.12*0.12</f>
        <v>0</v>
      </c>
      <c r="O50" s="25" t="n">
        <f aca="false">-SUM(I50:J50,K50/1.12)*L50</f>
        <v>-0</v>
      </c>
      <c r="P50" s="25" t="n">
        <v>220</v>
      </c>
      <c r="Q50" s="26"/>
      <c r="R50" s="26"/>
      <c r="S50" s="27"/>
      <c r="T50" s="27"/>
      <c r="U50" s="27"/>
      <c r="V50" s="27"/>
      <c r="W50" s="27"/>
      <c r="X50" s="26"/>
      <c r="Y50" s="26"/>
      <c r="Z50" s="26"/>
      <c r="AA50" s="26"/>
      <c r="AB50" s="27"/>
      <c r="AC50" s="27"/>
      <c r="AD50" s="26"/>
      <c r="AE50" s="26"/>
      <c r="AF50" s="25" t="n">
        <f aca="false">-SUM(N50:AE50)</f>
        <v>-220</v>
      </c>
      <c r="AG50" s="28" t="n">
        <f aca="false">SUM(H50:K50)+AF50+O50</f>
        <v>0</v>
      </c>
      <c r="AMJ50" s="0"/>
    </row>
    <row r="51" s="29" customFormat="true" ht="23.25" hidden="false" customHeight="true" outlineLevel="0" collapsed="false">
      <c r="A51" s="18" t="n">
        <v>43826</v>
      </c>
      <c r="B51" s="19"/>
      <c r="C51" s="20" t="s">
        <v>37</v>
      </c>
      <c r="D51" s="20" t="s">
        <v>38</v>
      </c>
      <c r="E51" s="20" t="s">
        <v>39</v>
      </c>
      <c r="F51" s="21" t="n">
        <v>90477</v>
      </c>
      <c r="G51" s="21" t="s">
        <v>1127</v>
      </c>
      <c r="H51" s="23"/>
      <c r="I51" s="23"/>
      <c r="J51" s="23"/>
      <c r="K51" s="23" t="n">
        <v>694.5</v>
      </c>
      <c r="L51" s="111"/>
      <c r="M51" s="25" t="n">
        <f aca="false">SUM(H51:J51,K51/1.12)</f>
        <v>620.089285714286</v>
      </c>
      <c r="N51" s="25" t="n">
        <f aca="false">K51/1.12*0.12</f>
        <v>74.4107142857143</v>
      </c>
      <c r="O51" s="25" t="n">
        <f aca="false">-SUM(I51:J51,K51/1.12)*L51</f>
        <v>-0</v>
      </c>
      <c r="P51" s="25" t="n">
        <v>620.09</v>
      </c>
      <c r="Q51" s="26"/>
      <c r="R51" s="26"/>
      <c r="S51" s="27"/>
      <c r="T51" s="27"/>
      <c r="U51" s="27"/>
      <c r="V51" s="27"/>
      <c r="W51" s="27"/>
      <c r="X51" s="26"/>
      <c r="Y51" s="26"/>
      <c r="Z51" s="26"/>
      <c r="AA51" s="26"/>
      <c r="AB51" s="27"/>
      <c r="AC51" s="27"/>
      <c r="AD51" s="26"/>
      <c r="AE51" s="26"/>
      <c r="AF51" s="25" t="n">
        <f aca="false">-SUM(N51:AE51)</f>
        <v>-694.500714285714</v>
      </c>
      <c r="AG51" s="28" t="n">
        <f aca="false">SUM(H51:K51)+AF51+O51</f>
        <v>-0.00071428571436627</v>
      </c>
      <c r="AMJ51" s="0"/>
    </row>
    <row r="52" s="29" customFormat="true" ht="23.25" hidden="false" customHeight="true" outlineLevel="0" collapsed="false">
      <c r="A52" s="18" t="n">
        <v>43826</v>
      </c>
      <c r="B52" s="19"/>
      <c r="C52" s="20" t="s">
        <v>185</v>
      </c>
      <c r="D52" s="20" t="s">
        <v>106</v>
      </c>
      <c r="E52" s="20" t="s">
        <v>39</v>
      </c>
      <c r="F52" s="21" t="n">
        <v>745627</v>
      </c>
      <c r="G52" s="21" t="s">
        <v>232</v>
      </c>
      <c r="H52" s="23"/>
      <c r="I52" s="23"/>
      <c r="J52" s="23"/>
      <c r="K52" s="23" t="n">
        <v>48.5</v>
      </c>
      <c r="L52" s="111"/>
      <c r="M52" s="25" t="n">
        <f aca="false">SUM(H52:J52,K52/1.12)</f>
        <v>43.3035714285714</v>
      </c>
      <c r="N52" s="25" t="n">
        <f aca="false">K52/1.12*0.12</f>
        <v>5.19642857142857</v>
      </c>
      <c r="O52" s="25" t="n">
        <f aca="false">-SUM(I52:J52,K52/1.12)*L52</f>
        <v>-0</v>
      </c>
      <c r="P52" s="25"/>
      <c r="Q52" s="26"/>
      <c r="R52" s="26"/>
      <c r="S52" s="27"/>
      <c r="T52" s="27" t="n">
        <v>43.3</v>
      </c>
      <c r="U52" s="27"/>
      <c r="V52" s="27"/>
      <c r="W52" s="27"/>
      <c r="X52" s="26"/>
      <c r="Y52" s="26"/>
      <c r="Z52" s="26"/>
      <c r="AA52" s="26"/>
      <c r="AB52" s="27"/>
      <c r="AC52" s="27"/>
      <c r="AD52" s="26"/>
      <c r="AE52" s="26"/>
      <c r="AF52" s="25" t="n">
        <f aca="false">-SUM(N52:AE52)</f>
        <v>-48.4964285714286</v>
      </c>
      <c r="AG52" s="28" t="n">
        <f aca="false">SUM(H52:K52)+AF52+O52</f>
        <v>0.00357142857143344</v>
      </c>
      <c r="AMJ52" s="0"/>
    </row>
    <row r="53" s="29" customFormat="true" ht="23.25" hidden="false" customHeight="true" outlineLevel="0" collapsed="false">
      <c r="A53" s="18" t="n">
        <v>43826</v>
      </c>
      <c r="B53" s="19"/>
      <c r="C53" s="20" t="s">
        <v>946</v>
      </c>
      <c r="D53" s="20" t="s">
        <v>115</v>
      </c>
      <c r="E53" s="20" t="s">
        <v>47</v>
      </c>
      <c r="F53" s="21" t="n">
        <v>204658</v>
      </c>
      <c r="G53" s="21" t="s">
        <v>328</v>
      </c>
      <c r="H53" s="23"/>
      <c r="I53" s="23"/>
      <c r="J53" s="23"/>
      <c r="K53" s="23" t="n">
        <v>1256</v>
      </c>
      <c r="L53" s="111"/>
      <c r="M53" s="25" t="n">
        <f aca="false">SUM(H53:J53,K53/1.12)</f>
        <v>1121.42857142857</v>
      </c>
      <c r="N53" s="25" t="n">
        <f aca="false">K53/1.12*0.12</f>
        <v>134.571428571429</v>
      </c>
      <c r="O53" s="25" t="n">
        <f aca="false">-SUM(I53:J53,K53/1.12)*L53</f>
        <v>-0</v>
      </c>
      <c r="P53" s="25" t="n">
        <v>1121.43</v>
      </c>
      <c r="Q53" s="26"/>
      <c r="R53" s="26"/>
      <c r="S53" s="27"/>
      <c r="T53" s="27"/>
      <c r="U53" s="27"/>
      <c r="V53" s="27"/>
      <c r="W53" s="27"/>
      <c r="X53" s="26"/>
      <c r="Y53" s="26"/>
      <c r="Z53" s="26"/>
      <c r="AA53" s="26"/>
      <c r="AB53" s="27"/>
      <c r="AC53" s="27"/>
      <c r="AD53" s="26"/>
      <c r="AE53" s="26"/>
      <c r="AF53" s="25" t="n">
        <f aca="false">-SUM(N53:AE53)</f>
        <v>-1256.00142857143</v>
      </c>
      <c r="AG53" s="28" t="n">
        <f aca="false">SUM(H53:K53)+AF53+O53</f>
        <v>-0.00142857142918729</v>
      </c>
      <c r="AMJ53" s="0"/>
    </row>
    <row r="54" s="29" customFormat="true" ht="23.25" hidden="false" customHeight="true" outlineLevel="0" collapsed="false">
      <c r="A54" s="18"/>
      <c r="B54" s="19"/>
      <c r="C54" s="20"/>
      <c r="D54" s="20"/>
      <c r="E54" s="20"/>
      <c r="F54" s="21"/>
      <c r="G54" s="22"/>
      <c r="H54" s="23"/>
      <c r="I54" s="23"/>
      <c r="J54" s="23"/>
      <c r="K54" s="23"/>
      <c r="L54" s="111"/>
      <c r="M54" s="25"/>
      <c r="N54" s="25"/>
      <c r="O54" s="25"/>
      <c r="P54" s="26"/>
      <c r="Q54" s="26"/>
      <c r="R54" s="26"/>
      <c r="S54" s="27"/>
      <c r="T54" s="27"/>
      <c r="U54" s="27"/>
      <c r="V54" s="27"/>
      <c r="W54" s="27"/>
      <c r="X54" s="26"/>
      <c r="Y54" s="26"/>
      <c r="Z54" s="26"/>
      <c r="AA54" s="26"/>
      <c r="AB54" s="27"/>
      <c r="AC54" s="27"/>
      <c r="AD54" s="26"/>
      <c r="AE54" s="26"/>
      <c r="AF54" s="25"/>
      <c r="AG54" s="28"/>
      <c r="AMJ54" s="0"/>
    </row>
    <row r="55" s="29" customFormat="true" ht="23.25" hidden="false" customHeight="true" outlineLevel="0" collapsed="false">
      <c r="A55" s="18"/>
      <c r="B55" s="19"/>
      <c r="C55" s="20"/>
      <c r="D55" s="20"/>
      <c r="E55" s="20"/>
      <c r="F55" s="21"/>
      <c r="G55" s="22"/>
      <c r="H55" s="23"/>
      <c r="I55" s="23"/>
      <c r="J55" s="23"/>
      <c r="K55" s="23"/>
      <c r="L55" s="111"/>
      <c r="M55" s="25" t="n">
        <f aca="false">SUM(H55:J55,K55/1.12)</f>
        <v>0</v>
      </c>
      <c r="N55" s="25" t="n">
        <f aca="false">K55/1.12*0.12</f>
        <v>0</v>
      </c>
      <c r="O55" s="25" t="n">
        <f aca="false">-SUM(I55:J55,K55/1.12)*L55</f>
        <v>-0</v>
      </c>
      <c r="P55" s="25"/>
      <c r="Q55" s="26"/>
      <c r="R55" s="26"/>
      <c r="S55" s="27"/>
      <c r="T55" s="27"/>
      <c r="U55" s="27"/>
      <c r="V55" s="27"/>
      <c r="W55" s="27"/>
      <c r="X55" s="26"/>
      <c r="Y55" s="26"/>
      <c r="Z55" s="26"/>
      <c r="AA55" s="26"/>
      <c r="AB55" s="27"/>
      <c r="AC55" s="27"/>
      <c r="AD55" s="26"/>
      <c r="AE55" s="26"/>
      <c r="AF55" s="25" t="n">
        <f aca="false">-SUM(N55:AE55)</f>
        <v>-0</v>
      </c>
      <c r="AG55" s="28" t="n">
        <f aca="false">SUM(H55:K55)+AF55+O55</f>
        <v>0</v>
      </c>
      <c r="AMJ55" s="0"/>
    </row>
    <row r="56" s="57" customFormat="true" ht="12" hidden="false" customHeight="true" outlineLevel="0" collapsed="false">
      <c r="A56" s="49"/>
      <c r="B56" s="50"/>
      <c r="C56" s="51"/>
      <c r="D56" s="52"/>
      <c r="E56" s="52"/>
      <c r="F56" s="53"/>
      <c r="G56" s="51"/>
      <c r="H56" s="54" t="n">
        <f aca="false">SUM(H5:H55)</f>
        <v>916.77</v>
      </c>
      <c r="I56" s="54" t="n">
        <f aca="false">SUM(I5:I55)</f>
        <v>0</v>
      </c>
      <c r="J56" s="54" t="n">
        <f aca="false">SUM(J5:J55)</f>
        <v>5962.49</v>
      </c>
      <c r="K56" s="54" t="n">
        <f aca="false">SUM(K5:K55)</f>
        <v>17010.04</v>
      </c>
      <c r="L56" s="54" t="n">
        <f aca="false">SUM(L5:L55)</f>
        <v>0</v>
      </c>
      <c r="M56" s="54" t="n">
        <f aca="false">SUM(M5:M55)</f>
        <v>22066.7957142857</v>
      </c>
      <c r="N56" s="54" t="n">
        <f aca="false">SUM(N5:N55)</f>
        <v>1822.50428571429</v>
      </c>
      <c r="O56" s="54" t="n">
        <f aca="false">SUM(O5:O55)</f>
        <v>0</v>
      </c>
      <c r="P56" s="54" t="n">
        <f aca="false">SUM(P5:P55)</f>
        <v>19527.29</v>
      </c>
      <c r="Q56" s="54" t="n">
        <f aca="false">SUM(Q5:Q55)</f>
        <v>1347.25</v>
      </c>
      <c r="R56" s="54" t="n">
        <f aca="false">SUM(R5:R55)</f>
        <v>0</v>
      </c>
      <c r="S56" s="54" t="n">
        <f aca="false">SUM(S5:S55)</f>
        <v>0</v>
      </c>
      <c r="T56" s="54" t="n">
        <f aca="false">SUM(T5:T55)</f>
        <v>275.44</v>
      </c>
      <c r="U56" s="54" t="n">
        <f aca="false">SUM(U5:U55)</f>
        <v>0</v>
      </c>
      <c r="V56" s="54" t="n">
        <f aca="false">SUM(V5:V55)</f>
        <v>0</v>
      </c>
      <c r="W56" s="54" t="n">
        <f aca="false">SUM(W5:W55)</f>
        <v>0</v>
      </c>
      <c r="X56" s="54" t="n">
        <f aca="false">SUM(X5:X55)</f>
        <v>0</v>
      </c>
      <c r="Y56" s="54" t="n">
        <f aca="false">SUM(Y5:Y55)</f>
        <v>0</v>
      </c>
      <c r="Z56" s="54" t="n">
        <f aca="false">SUM(Z5:Z55)</f>
        <v>0</v>
      </c>
      <c r="AA56" s="54" t="n">
        <f aca="false">SUM(AA5:AA55)</f>
        <v>328</v>
      </c>
      <c r="AB56" s="54" t="n">
        <f aca="false">SUM(AB5:AB55)</f>
        <v>0</v>
      </c>
      <c r="AC56" s="54" t="n">
        <f aca="false">SUM(AC5:AC55)</f>
        <v>0</v>
      </c>
      <c r="AD56" s="54" t="n">
        <f aca="false">SUM(AD5:AD55)</f>
        <v>588.77</v>
      </c>
      <c r="AE56" s="54" t="n">
        <f aca="false">SUM(AE5:AE55)</f>
        <v>0</v>
      </c>
      <c r="AF56" s="54" t="n">
        <f aca="false">SUM(AF5:AF55)</f>
        <v>-23889.2542857143</v>
      </c>
      <c r="AG56" s="54" t="n">
        <f aca="false">SUM(AG5:AG55)</f>
        <v>0.0457142857148014</v>
      </c>
      <c r="AMJ56" s="0"/>
    </row>
    <row r="57" customFormat="false" ht="12" hidden="false" customHeight="true" outlineLevel="0" collapsed="false"/>
    <row r="58" customFormat="false" ht="12.8" hidden="false" customHeight="false" outlineLevel="0" collapsed="false">
      <c r="K58" s="58" t="n">
        <f aca="false">H56+I56+J56+K56</f>
        <v>23889.3</v>
      </c>
      <c r="AF58" s="58" t="n">
        <f aca="false">+AF56</f>
        <v>-23889.2542857143</v>
      </c>
    </row>
    <row r="60" customFormat="false" ht="12.8" hidden="false" customHeight="false" outlineLevel="0" collapsed="false">
      <c r="C60" s="59" t="s">
        <v>194</v>
      </c>
      <c r="G60" s="57"/>
      <c r="K60" s="60"/>
      <c r="L60" s="60"/>
      <c r="M60" s="60"/>
    </row>
    <row r="62" customFormat="false" ht="12.8" hidden="false" customHeight="false" outlineLevel="0" collapsed="false">
      <c r="J62" s="5" t="e">
        <f aca="false"/>
        <v>#N/A</v>
      </c>
      <c r="K62" s="5" t="e">
        <f aca="false">/1.12</f>
        <v>#VALUE!</v>
      </c>
      <c r="N62" s="5" t="e">
        <f aca="false"/>
        <v>#N/A</v>
      </c>
    </row>
    <row r="63" s="3" customFormat="true" ht="12.8" hidden="false" customHeight="false" outlineLevel="0" collapsed="false">
      <c r="J63" s="131" t="e">
        <f aca="false"/>
        <v>#N/A</v>
      </c>
      <c r="K63" s="131" t="e">
        <f aca="false">/1.12</f>
        <v>#VALUE!</v>
      </c>
      <c r="L63" s="95"/>
      <c r="M63" s="5"/>
      <c r="N63" s="131" t="e">
        <f aca="false"/>
        <v>#N/A</v>
      </c>
      <c r="Y63" s="5"/>
      <c r="AMJ63" s="0"/>
    </row>
    <row r="64" customFormat="false" ht="12.8" hidden="false" customHeight="false" outlineLevel="0" collapsed="false">
      <c r="J64" s="5" t="e">
        <f aca="false"/>
        <v>#N/A</v>
      </c>
      <c r="K64" s="5" t="e">
        <f aca="false">/1.12</f>
        <v>#VALUE!</v>
      </c>
      <c r="N64" s="132" t="e">
        <f aca="false"/>
        <v>#N/A</v>
      </c>
    </row>
    <row r="65" customFormat="false" ht="12.8" hidden="false" customHeight="false" outlineLevel="0" collapsed="false">
      <c r="J65" s="5" t="n">
        <f aca="false">J56</f>
        <v>5962.49</v>
      </c>
      <c r="K65" s="5" t="n">
        <f aca="false">K56/1.12</f>
        <v>15187.5357142857</v>
      </c>
      <c r="N65" s="5" t="n">
        <f aca="false">N56</f>
        <v>1822.50428571429</v>
      </c>
    </row>
    <row r="67" customFormat="false" ht="12.8" hidden="false" customHeight="false" outlineLevel="0" collapsed="false">
      <c r="J67" s="5" t="e">
        <f aca="false">SUM(J62:J66)</f>
        <v>#N/A</v>
      </c>
      <c r="K67" s="5" t="e">
        <f aca="false">SUM(K62:K66)</f>
        <v>#VALUE!</v>
      </c>
      <c r="N67" s="5" t="e">
        <f aca="false">SUM(N62:N66)</f>
        <v>#N/A</v>
      </c>
    </row>
    <row r="69" customFormat="false" ht="12.8" hidden="false" customHeight="false" outlineLevel="0" collapsed="false">
      <c r="J69" s="5" t="s">
        <v>1098</v>
      </c>
    </row>
    <row r="70" customFormat="false" ht="12.8" hidden="false" customHeight="false" outlineLevel="0" collapsed="false">
      <c r="Q70" s="5" t="n">
        <v>0</v>
      </c>
    </row>
  </sheetData>
  <mergeCells count="1">
    <mergeCell ref="K60:M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2022-03-06T11:51:47Z</dcterms:created>
  <dc:creator/>
  <dc:description/>
  <dc:language>en-PH</dc:language>
  <cp:lastModifiedBy/>
  <dcterms:modified xsi:type="dcterms:W3CDTF">2022-03-06T12:11:37Z</dcterms:modified>
  <cp:revision>4</cp:revision>
  <dc:subject/>
  <dc:title/>
</cp:coreProperties>
</file>