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1"/>
  </bookViews>
  <sheets>
    <sheet name="2020-01" sheetId="1" state="visible" r:id="rId2"/>
    <sheet name="2020-02" sheetId="2" state="visible" r:id="rId3"/>
    <sheet name="2020-03" sheetId="3" state="visible" r:id="rId4"/>
    <sheet name="2020-05" sheetId="4" state="visible" r:id="rId5"/>
    <sheet name="2020-06" sheetId="5" state="visible" r:id="rId6"/>
    <sheet name="2020-07" sheetId="6" state="visible" r:id="rId7"/>
    <sheet name="July31-Aug6" sheetId="7" state="visible" r:id="rId8"/>
    <sheet name="Aug 8-15" sheetId="8" state="visible" r:id="rId9"/>
    <sheet name="Aug 14-20" sheetId="9" state="visible" r:id="rId10"/>
    <sheet name="Sheet1" sheetId="10" state="visible" r:id="rId11"/>
    <sheet name="Aug24-29" sheetId="11" state="visible" r:id="rId12"/>
    <sheet name="2020-09" sheetId="12" state="visible" r:id="rId13"/>
    <sheet name="2020-09_2" sheetId="13" state="visible" r:id="rId14"/>
    <sheet name="Sept 28-Oct 5" sheetId="14" state="visible" r:id="rId15"/>
    <sheet name="Oct. 5-10" sheetId="15" state="visible" r:id="rId16"/>
    <sheet name="Oct 12-17" sheetId="16" state="visible" r:id="rId17"/>
    <sheet name="Oct14" sheetId="17" state="visible" r:id="rId18"/>
    <sheet name="Oct. 15-19" sheetId="18" state="visible" r:id="rId19"/>
    <sheet name="Oct 20-24" sheetId="19" state="visible" r:id="rId20"/>
    <sheet name="Oct 24-29" sheetId="20" state="visible" r:id="rId21"/>
    <sheet name="Oct 23-30" sheetId="21" state="visible" r:id="rId22"/>
    <sheet name="Oct 29-30" sheetId="22" state="visible" r:id="rId23"/>
    <sheet name="Nov 5-6" sheetId="23" state="visible" r:id="rId24"/>
    <sheet name="Nov 5-7" sheetId="24" state="visible" r:id="rId25"/>
    <sheet name="Nov 10-14" sheetId="25" state="visible" r:id="rId26"/>
    <sheet name="Nov13" sheetId="26" state="visible" r:id="rId27"/>
    <sheet name="Nov 14-21" sheetId="27" state="visible" r:id="rId28"/>
    <sheet name="Nov 19-21" sheetId="28" state="visible" r:id="rId29"/>
    <sheet name="Nov 23" sheetId="29" state="visible" r:id="rId30"/>
    <sheet name="Nov. 23-28" sheetId="30" state="visible" r:id="rId31"/>
    <sheet name="Nov. 28-30" sheetId="31" state="visible" r:id="rId32"/>
    <sheet name="Wine" sheetId="32" state="visible" r:id="rId33"/>
    <sheet name="Nov 30-Dec 03" sheetId="33" state="visible" r:id="rId34"/>
    <sheet name="Dec4-5" sheetId="34" state="visible" r:id="rId35"/>
    <sheet name="Dec 07-12" sheetId="35" state="visible" r:id="rId36"/>
    <sheet name="Dec 7-12 PCF2" sheetId="36" state="visible" r:id="rId37"/>
    <sheet name="BEER" sheetId="37" state="visible" r:id="rId38"/>
    <sheet name="Dec. 14-19" sheetId="38" state="visible" r:id="rId39"/>
    <sheet name="De. 14-16" sheetId="39" state="visible" r:id="rId40"/>
    <sheet name="Dec 14-19" sheetId="40" state="visible" r:id="rId41"/>
    <sheet name="Dec 19-21(cash from Dec18sales)" sheetId="41" state="visible" r:id="rId42"/>
    <sheet name="Dec 22-23 (10k Budget)" sheetId="42" state="visible" r:id="rId43"/>
    <sheet name="Dec29" sheetId="43" state="visible" r:id="rId44"/>
  </sheets>
  <externalReferences>
    <externalReference r:id="rId45"/>
    <externalReference r:id="rId46"/>
    <externalReference r:id="rId47"/>
  </externalReferences>
  <definedNames>
    <definedName function="false" hidden="false" localSheetId="11" name="_xlnm.Print_Area" vbProcedure="false">'2020-09'!$F$2:$AF$28</definedName>
    <definedName function="false" hidden="false" localSheetId="12" name="_xlnm.Print_Area" vbProcedure="false">'2020-09_2'!$F$2:$AF$107</definedName>
    <definedName function="false" hidden="false" localSheetId="8" name="_xlnm.Print_Area" vbProcedure="false">'Aug 14-20'!$A$1:$AG$33</definedName>
    <definedName function="false" hidden="false" localSheetId="7" name="_xlnm.Print_Area" vbProcedure="false">'Aug 8-15'!$A$1:$AG$22</definedName>
    <definedName function="false" hidden="false" localSheetId="40" name="_xlnm.Print_Area" vbProcedure="false">'Dec 19-21(cash from Dec18sales)'!$1:$37</definedName>
    <definedName function="false" hidden="false" localSheetId="41" name="_xlnm.Print_Area" vbProcedure="false">'Dec 22-23 (10k Budget)'!$1:$24</definedName>
    <definedName function="false" hidden="false" localSheetId="6" name="_xlnm.Print_Area" vbProcedure="false">'July31-Aug6'!$A$1:$AG$26</definedName>
    <definedName function="false" hidden="false" localSheetId="15" name="_xlnm.Print_Area" vbProcedure="false">'Oct 12-17'!$1:$27</definedName>
    <definedName function="false" hidden="false" localSheetId="20" name="_xlnm.Print_Area" vbProcedure="false">'Oct 23-30'!$1:$28</definedName>
    <definedName function="false" hidden="false" localSheetId="19" name="_xlnm.Print_Area" vbProcedure="false">'Oct 24-29'!$1:$38</definedName>
    <definedName function="false" hidden="false" localSheetId="16" name="_xlnm.Print_Area" vbProcedure="false">Oct14!$1:$31</definedName>
    <definedName function="false" hidden="false" localSheetId="13" name="_xlnm.Print_Area" vbProcedure="false">'Sept 28-Oct 5'!$1:$35</definedName>
    <definedName function="false" hidden="false" localSheetId="9" name="_xlnm.Print_Area" vbProcedure="false">Sheet1!$A$1:$AG$23</definedName>
    <definedName function="false" hidden="false" name="celMonth" vbProcedure="false">'[2]Company Setup'!$K$5</definedName>
    <definedName function="false" hidden="false" name="celYear" vbProcedure="false">'[2]Company Setup'!$K$3</definedName>
    <definedName function="false" hidden="false" name="LIMIT1" vbProcedure="false">[3]MAIN!$F$25</definedName>
    <definedName function="false" hidden="false" name="LIMIT10" vbProcedure="false">[3]MAIN!$F$34</definedName>
    <definedName function="false" hidden="false" name="LIMIT11" vbProcedure="false">[3]MAIN!$F$35</definedName>
    <definedName function="false" hidden="false" name="LIMIT12" vbProcedure="false">[3]MAIN!$F$36</definedName>
    <definedName function="false" hidden="false" name="LIMIT13" vbProcedure="false">[3]MAIN!$F$37</definedName>
    <definedName function="false" hidden="false" name="LIMIT14" vbProcedure="false">[3]MAIN!$F$38</definedName>
    <definedName function="false" hidden="false" name="LIMIT15" vbProcedure="false">[3]MAIN!$F$39</definedName>
    <definedName function="false" hidden="false" name="LIMIT2" vbProcedure="false">[3]MAIN!$F$26</definedName>
    <definedName function="false" hidden="false" name="LIMIT3" vbProcedure="false">[3]MAIN!$F$27</definedName>
    <definedName function="false" hidden="false" name="LIMIT4" vbProcedure="false">[3]MAIN!$F$28</definedName>
    <definedName function="false" hidden="false" name="LIMIT5" vbProcedure="false">[3]MAIN!$F$29</definedName>
    <definedName function="false" hidden="false" name="LIMIT6" vbProcedure="false">[3]MAIN!$F$30</definedName>
    <definedName function="false" hidden="false" name="LIMIT7" vbProcedure="false">[3]MAIN!$F$31</definedName>
    <definedName function="false" hidden="false" name="LIMIT8" vbProcedure="false">[3]MAIN!$F$32</definedName>
    <definedName function="false" hidden="false" name="LIMIT9" vbProcedure="false">[3]MAIN!$F$33</definedName>
    <definedName function="false" hidden="false" name="_OC1" vbProcedure="false">[1]MAIN!$D$25</definedName>
    <definedName function="false" hidden="false" name="_OC10" vbProcedure="false">[1]MAIN!$D$34</definedName>
    <definedName function="false" hidden="false" name="_OC11" vbProcedure="false">[1]MAIN!$D$35</definedName>
    <definedName function="false" hidden="false" name="_OC12" vbProcedure="false">[1]MAIN!$D$36</definedName>
    <definedName function="false" hidden="false" name="_OC13" vbProcedure="false">[1]MAIN!$D$37</definedName>
    <definedName function="false" hidden="false" name="_OC14" vbProcedure="false">[1]MAIN!$D$38</definedName>
    <definedName function="false" hidden="false" name="_OC15" vbProcedure="false">[1]MAIN!$D$39</definedName>
    <definedName function="false" hidden="false" name="_OC2" vbProcedure="false">[1]MAIN!$D$26</definedName>
    <definedName function="false" hidden="false" name="_OC3" vbProcedure="false">[1]MAIN!$D$27</definedName>
    <definedName function="false" hidden="false" name="_OC4" vbProcedure="false">[1]MAIN!$D$28</definedName>
    <definedName function="false" hidden="false" name="_OC5" vbProcedure="false">[1]MAIN!$D$29</definedName>
    <definedName function="false" hidden="false" name="_OC6" vbProcedure="false">[1]MAIN!$D$30</definedName>
    <definedName function="false" hidden="false" name="_OC7" vbProcedure="false">[1]MAIN!$D$31</definedName>
    <definedName function="false" hidden="false" name="_OC8" vbProcedure="false">[1]MAIN!$D$32</definedName>
    <definedName function="false" hidden="false" name="_OC9" vbProcedure="false">[1]MAIN!$D$33</definedName>
    <definedName function="false" hidden="false" localSheetId="0" name="_xlnm.Print_Area" vbProcedure="false">summary!#ref!</definedName>
    <definedName function="false" hidden="false" localSheetId="1" name="_xlnm.Print_Area" vbProcedure="false">summary!#ref!</definedName>
    <definedName function="false" hidden="false" localSheetId="2" name="_xlnm.Print_Area" vbProcedure="false">summary!#ref!</definedName>
    <definedName function="false" hidden="false" localSheetId="4" name="_xlnm.Print_Area" vbProcedure="false">summary!#ref!</definedName>
    <definedName function="false" hidden="false" localSheetId="5" name="_xlnm.Print_Area" vbProcedure="false">summary!#ref!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<sst xmlns="http://schemas.openxmlformats.org/spreadsheetml/2006/main" count="4726" uniqueCount="1047">
  <si>
    <t xml:space="preserve">CO. NAME: TOSHCO INC</t>
  </si>
  <si>
    <t xml:space="preserve">Petty Cash </t>
  </si>
  <si>
    <t xml:space="preserve">For the Month Ended:  January 2020</t>
  </si>
  <si>
    <t xml:space="preserve">6223-2</t>
  </si>
  <si>
    <t xml:space="preserve">6102-3</t>
  </si>
  <si>
    <t xml:space="preserve">Date</t>
  </si>
  <si>
    <t xml:space="preserve">PCV Number</t>
  </si>
  <si>
    <t xml:space="preserve">Payee</t>
  </si>
  <si>
    <t xml:space="preserve">TIN</t>
  </si>
  <si>
    <t xml:space="preserve">Address</t>
  </si>
  <si>
    <t xml:space="preserve">Invoice Number</t>
  </si>
  <si>
    <t xml:space="preserve">Particulars</t>
  </si>
  <si>
    <t xml:space="preserve">Invalid</t>
  </si>
  <si>
    <t xml:space="preserve">VAT Zero-Rated</t>
  </si>
  <si>
    <t xml:space="preserve">VAT Exempt</t>
  </si>
  <si>
    <t xml:space="preserve">VAT 12%</t>
  </si>
  <si>
    <t xml:space="preserve">EWT Rate</t>
  </si>
  <si>
    <t xml:space="preserve">Net of VAT</t>
  </si>
  <si>
    <t xml:space="preserve">Input VAT</t>
  </si>
  <si>
    <t xml:space="preserve">EWT</t>
  </si>
  <si>
    <t xml:space="preserve">RAW MATS FOOD</t>
  </si>
  <si>
    <t xml:space="preserve">RAW MATS BEVERAGES</t>
  </si>
  <si>
    <t xml:space="preserve">CLEANING </t>
  </si>
  <si>
    <t xml:space="preserve">PACKAGING</t>
  </si>
  <si>
    <t xml:space="preserve">OFFICE SUPPLIES</t>
  </si>
  <si>
    <t xml:space="preserve">GUEST SUPPLIES</t>
  </si>
  <si>
    <t xml:space="preserve">DECORS</t>
  </si>
  <si>
    <t xml:space="preserve">MEDICAL SUPPLIES</t>
  </si>
  <si>
    <t xml:space="preserve">WARES AND UTENSILS</t>
  </si>
  <si>
    <t xml:space="preserve">REPAIRS AND MAINTENANCE</t>
  </si>
  <si>
    <t xml:space="preserve">PHOTOCOPY</t>
  </si>
  <si>
    <t xml:space="preserve">TRANSPO</t>
  </si>
  <si>
    <t xml:space="preserve">SALARIES AND WAGES</t>
  </si>
  <si>
    <t xml:space="preserve">MARKETING</t>
  </si>
  <si>
    <t xml:space="preserve">MISC</t>
  </si>
  <si>
    <t xml:space="preserve">EMP MEAL</t>
  </si>
  <si>
    <t xml:space="preserve">Petty Cash</t>
  </si>
  <si>
    <t xml:space="preserve">Lalamove</t>
  </si>
  <si>
    <t xml:space="preserve">Cake Delivery Charged</t>
  </si>
  <si>
    <t xml:space="preserve">Rustans Supercenters Inc</t>
  </si>
  <si>
    <t xml:space="preserve">201-160-401-002</t>
  </si>
  <si>
    <t xml:space="preserve">Valero St Makati City</t>
  </si>
  <si>
    <t xml:space="preserve">Rice</t>
  </si>
  <si>
    <t xml:space="preserve">Ketchup</t>
  </si>
  <si>
    <t xml:space="preserve">Iodized Salt, All Purpose Cream,Butter</t>
  </si>
  <si>
    <t xml:space="preserve">Angelo Sanchez</t>
  </si>
  <si>
    <t xml:space="preserve">Transpo purchased kitchen stocks</t>
  </si>
  <si>
    <t xml:space="preserve">The Landmark Corporation</t>
  </si>
  <si>
    <t xml:space="preserve">000-148-295-000</t>
  </si>
  <si>
    <t xml:space="preserve">Makati City</t>
  </si>
  <si>
    <t xml:space="preserve">Flour</t>
  </si>
  <si>
    <t xml:space="preserve">Tomato,Tanglad</t>
  </si>
  <si>
    <t xml:space="preserve"> Super Shopping Market Inc</t>
  </si>
  <si>
    <t xml:space="preserve">209-609-185-000</t>
  </si>
  <si>
    <t xml:space="preserve">Beef Brisket,Organic Bacon,APC,Macaroni,Carrots,Lychee</t>
  </si>
  <si>
    <t xml:space="preserve">ASC Enterprises Inc</t>
  </si>
  <si>
    <t xml:space="preserve">000-080-595-000</t>
  </si>
  <si>
    <t xml:space="preserve">Sta Mesa Manila</t>
  </si>
  <si>
    <t xml:space="preserve">Tube Ice</t>
  </si>
  <si>
    <t xml:space="preserve">Spaghetti,Macaroni,Spinach,Carrots</t>
  </si>
  <si>
    <t xml:space="preserve">Glenn Biarcal</t>
  </si>
  <si>
    <t xml:space="preserve">Transpo going to KCC Office</t>
  </si>
  <si>
    <t xml:space="preserve">Ruel Hayagan</t>
  </si>
  <si>
    <t xml:space="preserve">Sili Finger</t>
  </si>
  <si>
    <t xml:space="preserve">Transpo going to Foodzone</t>
  </si>
  <si>
    <t xml:space="preserve">Evarlies Meatshop</t>
  </si>
  <si>
    <t xml:space="preserve">139-599-310-000</t>
  </si>
  <si>
    <t xml:space="preserve">Marikina City</t>
  </si>
  <si>
    <t xml:space="preserve">French Fries</t>
  </si>
  <si>
    <t xml:space="preserve">Transpo purchased kitchen stocks in Marikina</t>
  </si>
  <si>
    <t xml:space="preserve">AAB Baking Goods &amp; Supplies</t>
  </si>
  <si>
    <t xml:space="preserve">008-196-741-001</t>
  </si>
  <si>
    <t xml:space="preserve">Quezon City</t>
  </si>
  <si>
    <t xml:space="preserve">Corn Meal, Dark Chocolate</t>
  </si>
  <si>
    <t xml:space="preserve">Pineapple Juice.Honey Mustard</t>
  </si>
  <si>
    <t xml:space="preserve">Sili Sigang,Cherry Tomato</t>
  </si>
  <si>
    <t xml:space="preserve">Beef Brisket,DM Seasoning,Atsuete</t>
  </si>
  <si>
    <t xml:space="preserve">Bacon Bits,Pork Ribs,Fries</t>
  </si>
  <si>
    <t xml:space="preserve">Almas Cold Cuts Meat Store</t>
  </si>
  <si>
    <t xml:space="preserve">235-048-461-000</t>
  </si>
  <si>
    <t xml:space="preserve">Hungarian Sausage</t>
  </si>
  <si>
    <t xml:space="preserve">Cooks Exchange Inc</t>
  </si>
  <si>
    <t xml:space="preserve">001-925-221-002</t>
  </si>
  <si>
    <t xml:space="preserve">Wax Paper</t>
  </si>
  <si>
    <t xml:space="preserve">Arugula</t>
  </si>
  <si>
    <t xml:space="preserve">Jalapeno &amp; Calamares</t>
  </si>
  <si>
    <t xml:space="preserve">Harry's Liquor Mart</t>
  </si>
  <si>
    <t xml:space="preserve">101-703-221-000</t>
  </si>
  <si>
    <t xml:space="preserve">Pasay City</t>
  </si>
  <si>
    <t xml:space="preserve">White &amp; Red Wine, Grenadine</t>
  </si>
  <si>
    <t xml:space="preserve">Transpo purchased Wine</t>
  </si>
  <si>
    <t xml:space="preserve">Pagiling of Shortplate c/oo Palengke</t>
  </si>
  <si>
    <t xml:space="preserve">Baguette Bread &amp; Burger Bun, Anchovies</t>
  </si>
  <si>
    <t xml:space="preserve">Sili Finger (purchased @ wet market)</t>
  </si>
  <si>
    <t xml:space="preserve">San  Miguel Brewery Inc</t>
  </si>
  <si>
    <t xml:space="preserve">006-807-251-028</t>
  </si>
  <si>
    <t xml:space="preserve">Sta Ana Manila</t>
  </si>
  <si>
    <t xml:space="preserve">Empty Bottle charged</t>
  </si>
  <si>
    <t xml:space="preserve">Sweet Corn (purchased @ wet market)</t>
  </si>
  <si>
    <t xml:space="preserve">Cake Delivery</t>
  </si>
  <si>
    <t xml:space="preserve">Hotcake Mix</t>
  </si>
  <si>
    <t xml:space="preserve">Basil Leave</t>
  </si>
  <si>
    <t xml:space="preserve">Transpo going to Katipunan returned cake tray</t>
  </si>
  <si>
    <t xml:space="preserve">Chef Agui</t>
  </si>
  <si>
    <t xml:space="preserve">Microgreen</t>
  </si>
  <si>
    <t xml:space="preserve">LED Bulb</t>
  </si>
  <si>
    <t xml:space="preserve">Office Warehouse Inc</t>
  </si>
  <si>
    <t xml:space="preserve">200-492-462-008</t>
  </si>
  <si>
    <t xml:space="preserve">POS Ribbon, scotch tape</t>
  </si>
  <si>
    <t xml:space="preserve">Curry Powder &amp; Cheese Powder</t>
  </si>
  <si>
    <t xml:space="preserve"> Supervalue Inc.</t>
  </si>
  <si>
    <t xml:space="preserve">000-144-976-005</t>
  </si>
  <si>
    <t xml:space="preserve">Macaroni,Linguine,Sardines,Cheddar Cheese</t>
  </si>
  <si>
    <t xml:space="preserve">Transpo going to KCC office for check signing</t>
  </si>
  <si>
    <t xml:space="preserve">Vinch Win Gen Merch.</t>
  </si>
  <si>
    <t xml:space="preserve">261-001-022-000</t>
  </si>
  <si>
    <t xml:space="preserve">Tabora St.Binondo Manila</t>
  </si>
  <si>
    <t xml:space="preserve">Walis Tambo</t>
  </si>
  <si>
    <t xml:space="preserve">Correction Tape &amp; Pen</t>
  </si>
  <si>
    <t xml:space="preserve">Baguette Bread </t>
  </si>
  <si>
    <t xml:space="preserve">Teddy (Electrician)</t>
  </si>
  <si>
    <t xml:space="preserve">Electrical Check up</t>
  </si>
  <si>
    <t xml:space="preserve">Fries &amp; Bacon Bits</t>
  </si>
  <si>
    <t xml:space="preserve">Judith Meat Products</t>
  </si>
  <si>
    <t xml:space="preserve">241-803-874-000</t>
  </si>
  <si>
    <t xml:space="preserve">Brown Sugar Sachet,Strawberry &amp; Blueberries,Eggs</t>
  </si>
  <si>
    <t xml:space="preserve">Energizer Battery</t>
  </si>
  <si>
    <t xml:space="preserve">Bellpeppers &amp; Carrots</t>
  </si>
  <si>
    <t xml:space="preserve">HP Ink (Colored)</t>
  </si>
  <si>
    <t xml:space="preserve">Photocopy of Cahiers Report</t>
  </si>
  <si>
    <t xml:space="preserve">HP Ink Black &amp; Bond Paper</t>
  </si>
  <si>
    <t xml:space="preserve">Newtech Pest Control Trading</t>
  </si>
  <si>
    <t xml:space="preserve">230-463-792-000</t>
  </si>
  <si>
    <t xml:space="preserve">Taguig City</t>
  </si>
  <si>
    <t xml:space="preserve">Pest Control Service</t>
  </si>
  <si>
    <t xml:space="preserve">Tokwa (purchased@wet market)</t>
  </si>
  <si>
    <t xml:space="preserve">Macaroni,Brown Sugar,Cumin,Cheese Powder,Ground Oregano</t>
  </si>
  <si>
    <t xml:space="preserve">French Beans,Laurel,Sweet Corn</t>
  </si>
  <si>
    <t xml:space="preserve">Baguette Bread</t>
  </si>
  <si>
    <t xml:space="preserve">Condura Express Service Makati</t>
  </si>
  <si>
    <t xml:space="preserve">002-284-007-000</t>
  </si>
  <si>
    <t xml:space="preserve">Evangelista St Makati City</t>
  </si>
  <si>
    <t xml:space="preserve">ACU Cleaning (Function &amp; Lower Ground Floor Area)</t>
  </si>
  <si>
    <t xml:space="preserve">Pan De Manila Food Co., Inc</t>
  </si>
  <si>
    <t xml:space="preserve">203-120-687-108</t>
  </si>
  <si>
    <t xml:space="preserve">Sardines</t>
  </si>
  <si>
    <t xml:space="preserve">Ramiken</t>
  </si>
  <si>
    <t xml:space="preserve">Reinan Ref &amp; Aircon Services</t>
  </si>
  <si>
    <t xml:space="preserve">San Rafael Pasay City</t>
  </si>
  <si>
    <t xml:space="preserve">ACU Cleaning (Upper Mezzanine)</t>
  </si>
  <si>
    <t xml:space="preserve">Lychee,Peanut Butter &amp; Vanilla Ice Cream</t>
  </si>
  <si>
    <t xml:space="preserve">Tissue Roll</t>
  </si>
  <si>
    <t xml:space="preserve">Transpo purchase kitchen stocks in Marikina</t>
  </si>
  <si>
    <t xml:space="preserve">Transpo pick up kitchenwares purchased in tosh otis</t>
  </si>
  <si>
    <t xml:space="preserve">Sweet Corn &amp; Sili Finger (wet market)</t>
  </si>
  <si>
    <t xml:space="preserve">Datu Puti Vinegar</t>
  </si>
  <si>
    <t xml:space="preserve">Wine</t>
  </si>
  <si>
    <t xml:space="preserve">Transpo purchased wine</t>
  </si>
  <si>
    <t xml:space="preserve">Cheddar Cheese</t>
  </si>
  <si>
    <t xml:space="preserve">Cherry Tomato &amp; Basil</t>
  </si>
  <si>
    <t xml:space="preserve">Sweet Corn (wet market)</t>
  </si>
  <si>
    <t xml:space="preserve">Photocopy of Cahiers report</t>
  </si>
  <si>
    <t xml:space="preserve">Super Shopping Market Inc</t>
  </si>
  <si>
    <t xml:space="preserve">Bel Air Makati City</t>
  </si>
  <si>
    <t xml:space="preserve">Chicken Whole,Hotdog,Pineapple Tidbits,Cheddar Cheese</t>
  </si>
  <si>
    <t xml:space="preserve">Transpo going to Marikina</t>
  </si>
  <si>
    <t xml:space="preserve">Penne,Fettucine,Datu Puti,Sardines,Elbow Macaroni</t>
  </si>
  <si>
    <t xml:space="preserve">Bell Pepper,Sili Finger</t>
  </si>
  <si>
    <t xml:space="preserve">HDMF</t>
  </si>
  <si>
    <t xml:space="preserve">Pag-ibig Penalty Payment</t>
  </si>
  <si>
    <t xml:space="preserve">Marie Sosa</t>
  </si>
  <si>
    <t xml:space="preserve">Transpo going to Pag-ibig Branch</t>
  </si>
  <si>
    <t xml:space="preserve">Sili Finger &amp; Sweet Corn</t>
  </si>
  <si>
    <t xml:space="preserve">Document Transfer(Fixed Assets)</t>
  </si>
  <si>
    <t xml:space="preserve">USB</t>
  </si>
  <si>
    <t xml:space="preserve">Makati Public Market</t>
  </si>
  <si>
    <t xml:space="preserve">Transpo purchased rice</t>
  </si>
  <si>
    <t xml:space="preserve">Document Transfer c/o Alvin Cruz</t>
  </si>
  <si>
    <t xml:space="preserve">Linguine Pasta,Macaroni</t>
  </si>
  <si>
    <t xml:space="preserve">Rana Bodega Sales Center</t>
  </si>
  <si>
    <t xml:space="preserve">100-065-841-000</t>
  </si>
  <si>
    <t xml:space="preserve">Makati Ave,Makati City</t>
  </si>
  <si>
    <t xml:space="preserve">Notary of Fixed Asset Document</t>
  </si>
  <si>
    <t xml:space="preserve">Tomato</t>
  </si>
  <si>
    <t xml:space="preserve">Mercury Drug Corporation</t>
  </si>
  <si>
    <t xml:space="preserve">000-388-474-486</t>
  </si>
  <si>
    <t xml:space="preserve">Alcohol</t>
  </si>
  <si>
    <t xml:space="preserve">Chicken,Basil Leaves</t>
  </si>
  <si>
    <t xml:space="preserve">Demi Glaze,Basil Leaves</t>
  </si>
  <si>
    <t xml:space="preserve">White Wine</t>
  </si>
  <si>
    <t xml:space="preserve">Broas</t>
  </si>
  <si>
    <t xml:space="preserve">Prepared by: Marie Sosa</t>
  </si>
  <si>
    <t xml:space="preserve">For the Month Ended:  FEBRUARY 2020</t>
  </si>
  <si>
    <t xml:space="preserve">Photocopy of Cashier's Report</t>
  </si>
  <si>
    <t xml:space="preserve">Table Napkin</t>
  </si>
  <si>
    <t xml:space="preserve">French Fries,Pork Ribs</t>
  </si>
  <si>
    <t xml:space="preserve">Bacon,Dark Chocolate,Cream Cheese,Kikkoman,Cheddar Cheese,Sardines,Lychee,Macaroni</t>
  </si>
  <si>
    <t xml:space="preserve">Dill,Brisket Boneless,Blackberries</t>
  </si>
  <si>
    <t xml:space="preserve">Sinandomeng Rice</t>
  </si>
  <si>
    <t xml:space="preserve">Scotch Tape,POS Ribbon,Paper Clip,Binder Clip</t>
  </si>
  <si>
    <t xml:space="preserve">Tomato Sauce &amp; Baguette Bread</t>
  </si>
  <si>
    <t xml:space="preserve">Worlflex Trading Co.</t>
  </si>
  <si>
    <t xml:space="preserve">008-771-238-000</t>
  </si>
  <si>
    <t xml:space="preserve">Transportation Charged c/o Rotisserie Check up</t>
  </si>
  <si>
    <t xml:space="preserve">Rice purchased @ wet market</t>
  </si>
  <si>
    <t xml:space="preserve">Head Office c/o Myla Calar</t>
  </si>
  <si>
    <t xml:space="preserve">Payment for New GC</t>
  </si>
  <si>
    <t xml:space="preserve">Almas Cold Cuts</t>
  </si>
  <si>
    <t xml:space="preserve">Hungarian Sausage &amp; Bacon Bits</t>
  </si>
  <si>
    <t xml:space="preserve">Transpo purchased Kitchen Stocks in Marikina</t>
  </si>
  <si>
    <t xml:space="preserve">2 kilo Sili Finger (purchased @ wet market)</t>
  </si>
  <si>
    <t xml:space="preserve">Palm Oil</t>
  </si>
  <si>
    <t xml:space="preserve">Breadcrumbs &amp; Palm Oil</t>
  </si>
  <si>
    <t xml:space="preserve">Transpo purchased packaging materials</t>
  </si>
  <si>
    <t xml:space="preserve">Shah Bonn Jadd Gen Merch.</t>
  </si>
  <si>
    <t xml:space="preserve">106-226-027-000</t>
  </si>
  <si>
    <t xml:space="preserve">Canester &amp; Cup w/ Lid</t>
  </si>
  <si>
    <t xml:space="preserve">Baguette Bread,Heritage Cheese</t>
  </si>
  <si>
    <t xml:space="preserve">Mercury Drug Store</t>
  </si>
  <si>
    <t xml:space="preserve">AA Battery</t>
  </si>
  <si>
    <t xml:space="preserve">Cheese Powder, Cherry Tomato</t>
  </si>
  <si>
    <t xml:space="preserve">Spaghetti Pasta,Sweet Chili Sauce,Breadcrumbs,APC</t>
  </si>
  <si>
    <t xml:space="preserve">Brown Sugar</t>
  </si>
  <si>
    <t xml:space="preserve">Elbow Macaroni,Breadcrumbs</t>
  </si>
  <si>
    <t xml:space="preserve">Breadcrumbs,Sardines,Hotcake</t>
  </si>
  <si>
    <t xml:space="preserve">Mejora Ferro Corporation</t>
  </si>
  <si>
    <t xml:space="preserve">477-928-673-004</t>
  </si>
  <si>
    <t xml:space="preserve">Banana</t>
  </si>
  <si>
    <t xml:space="preserve">Scotch Tape,POS Ribbon</t>
  </si>
  <si>
    <t xml:space="preserve">Photocopy of Cashier report</t>
  </si>
  <si>
    <t xml:space="preserve">Heritage Cheese</t>
  </si>
  <si>
    <t xml:space="preserve">Garlic Powder,Molo Wrapper,Bacon</t>
  </si>
  <si>
    <t xml:space="preserve">Garlic Powder</t>
  </si>
  <si>
    <t xml:space="preserve">French Fries &amp; Baby Back Ribs</t>
  </si>
  <si>
    <t xml:space="preserve">AAB Baking Goods &amp; Supplies Inc</t>
  </si>
  <si>
    <t xml:space="preserve">Unsalted Butter &amp; Dark Chocolate</t>
  </si>
  <si>
    <t xml:space="preserve">Elbow Macaroni,Brown Sugar,Anchovies</t>
  </si>
  <si>
    <t xml:space="preserve">Pork Tenderloin</t>
  </si>
  <si>
    <t xml:space="preserve">Lumpia Wrapper,Tofu,Elbow Macaroni</t>
  </si>
  <si>
    <t xml:space="preserve">Tanglad</t>
  </si>
  <si>
    <t xml:space="preserve">Del Monte Tidbits &amp; Hotdog</t>
  </si>
  <si>
    <t xml:space="preserve">Supervalue Inc</t>
  </si>
  <si>
    <t xml:space="preserve">Penne Pasta,Elbow Macaroni,Liguine,Ground Beef</t>
  </si>
  <si>
    <t xml:space="preserve">Beef Brisket,Sili Sigang,Lettuce</t>
  </si>
  <si>
    <t xml:space="preserve">Cheese Powder,Vinegar,Burger Buns</t>
  </si>
  <si>
    <t xml:space="preserve">Sweet Corn</t>
  </si>
  <si>
    <t xml:space="preserve">Transpo purchased Corn</t>
  </si>
  <si>
    <t xml:space="preserve">Oscar Dino</t>
  </si>
  <si>
    <t xml:space="preserve">Extra Kitchen Staff</t>
  </si>
  <si>
    <t xml:space="preserve">Table Linen</t>
  </si>
  <si>
    <t xml:space="preserve">Hi Ball Glass,Soy Dish</t>
  </si>
  <si>
    <t xml:space="preserve">Sugar,Cheddar Cheese</t>
  </si>
  <si>
    <t xml:space="preserve">Molinera, Tofu,Hotdog</t>
  </si>
  <si>
    <t xml:space="preserve">Ripe Mango &amp; Pakwan</t>
  </si>
  <si>
    <t xml:space="preserve">Sili Finger purchased @ wet market</t>
  </si>
  <si>
    <t xml:space="preserve">Transpo purchased Microgreen</t>
  </si>
  <si>
    <t xml:space="preserve">Transpo going to Tosh Katipunan</t>
  </si>
  <si>
    <t xml:space="preserve">Whole Chicken</t>
  </si>
  <si>
    <t xml:space="preserve">Michelle Padernal</t>
  </si>
  <si>
    <t xml:space="preserve">Extra Dining Staff (2 days)</t>
  </si>
  <si>
    <t xml:space="preserve">Ribbon for Cake Box</t>
  </si>
  <si>
    <t xml:space="preserve">POS Ribbon &amp; Sticker Paper</t>
  </si>
  <si>
    <t xml:space="preserve">Sticker Paper</t>
  </si>
  <si>
    <t xml:space="preserve">Air Freshener,Alcohol,Hand Sanitizer</t>
  </si>
  <si>
    <t xml:space="preserve">Bacon Bits</t>
  </si>
  <si>
    <t xml:space="preserve">Cheddar Cheese,Elbow Macaroni,Liguine,Penne</t>
  </si>
  <si>
    <t xml:space="preserve">Bellpepper</t>
  </si>
  <si>
    <t xml:space="preserve">Jco Donuts &amp; Coffee</t>
  </si>
  <si>
    <t xml:space="preserve">008-043-737-027</t>
  </si>
  <si>
    <t xml:space="preserve">Staff Meryenda noted by VCC</t>
  </si>
  <si>
    <t xml:space="preserve">Frozen Strawberry &amp; Ripe Mango</t>
  </si>
  <si>
    <t xml:space="preserve">Tranpo going to KCC office for checks signature</t>
  </si>
  <si>
    <t xml:space="preserve">Vanilla Ice Cream</t>
  </si>
  <si>
    <t xml:space="preserve">Beef Brisket,Pork Tenderloin,Ground Beef</t>
  </si>
  <si>
    <t xml:space="preserve">Sardines,Bacon,Cheese powder,Cranberries</t>
  </si>
  <si>
    <t xml:space="preserve">Whip It Charger</t>
  </si>
  <si>
    <t xml:space="preserve">Cream Cheese</t>
  </si>
  <si>
    <t xml:space="preserve">Sweet Corn &amp; Squash</t>
  </si>
  <si>
    <t xml:space="preserve">Transpo purchased kitchen stocks &amp; Picked up Cake</t>
  </si>
  <si>
    <t xml:space="preserve">Foodzone Inc</t>
  </si>
  <si>
    <t xml:space="preserve">004-846-011-000</t>
  </si>
  <si>
    <t xml:space="preserve">Mandaluyong City</t>
  </si>
  <si>
    <t xml:space="preserve">Pizza Cheese</t>
  </si>
  <si>
    <t xml:space="preserve">Transpo purchased Pizza Cheese</t>
  </si>
  <si>
    <t xml:space="preserve">Apple,Brown Sugar,Cherry Tomato</t>
  </si>
  <si>
    <t xml:space="preserve">Mayo, Oreo Vanilla, Raspberry</t>
  </si>
  <si>
    <t xml:space="preserve">Fries,Babyback Ribs</t>
  </si>
  <si>
    <t xml:space="preserve">Transpo purchased Kitchen Stocks</t>
  </si>
  <si>
    <t xml:space="preserve">Native Tomato</t>
  </si>
  <si>
    <t xml:space="preserve">Timecard,Ballpen,Scotch Tape</t>
  </si>
  <si>
    <t xml:space="preserve">Eggs,Brown Sugar</t>
  </si>
  <si>
    <t xml:space="preserve">Palm Sugar</t>
  </si>
  <si>
    <t xml:space="preserve">Penne &amp; Angel Hair Pasta</t>
  </si>
  <si>
    <t xml:space="preserve">CM De Jesusu Gen Merch.</t>
  </si>
  <si>
    <t xml:space="preserve">440-356-582-000</t>
  </si>
  <si>
    <t xml:space="preserve">Pateros Manila</t>
  </si>
  <si>
    <t xml:space="preserve">Flexible Hose &amp; Teflon</t>
  </si>
  <si>
    <t xml:space="preserve">Breadcrumbs,Coconut Oil</t>
  </si>
  <si>
    <t xml:space="preserve">0000-144-976-005</t>
  </si>
  <si>
    <t xml:space="preserve">Mozza,French beans,Elbow Macaroni,Jalapeno</t>
  </si>
  <si>
    <t xml:space="preserve">Pocket Wifi Load</t>
  </si>
  <si>
    <t xml:space="preserve">Late Payment Penalty</t>
  </si>
  <si>
    <t xml:space="preserve">Black Olives.Capers,Tokwa</t>
  </si>
  <si>
    <t xml:space="preserve">Jongong Enterprise</t>
  </si>
  <si>
    <t xml:space="preserve">236-638-638-000</t>
  </si>
  <si>
    <t xml:space="preserve">Paseo Parkview Suites Condo Assoc</t>
  </si>
  <si>
    <t xml:space="preserve">227-293-501-000</t>
  </si>
  <si>
    <t xml:space="preserve">Car Sticker c/o VCC</t>
  </si>
  <si>
    <t xml:space="preserve">French Fries (purchased @ wet market)</t>
  </si>
  <si>
    <t xml:space="preserve">Almas Cold Cuts Store</t>
  </si>
  <si>
    <t xml:space="preserve">Park Avenue Desserts</t>
  </si>
  <si>
    <t xml:space="preserve">007-213-715-000</t>
  </si>
  <si>
    <t xml:space="preserve">Ayala Ave Makati City</t>
  </si>
  <si>
    <t xml:space="preserve">Ciabatta Bread</t>
  </si>
  <si>
    <t xml:space="preserve">Hershey Semi Sweet Chocolate</t>
  </si>
  <si>
    <t xml:space="preserve">Palm Oil,Botton Mushroom</t>
  </si>
  <si>
    <t xml:space="preserve">Mejora Fedro Corporation</t>
  </si>
  <si>
    <t xml:space="preserve">Fresh Whole Chicken,Eggs</t>
  </si>
  <si>
    <t xml:space="preserve">Angel Hair,Bacon,Olives,Pineapple juice</t>
  </si>
  <si>
    <t xml:space="preserve">EBD Scaffolding Rental</t>
  </si>
  <si>
    <t xml:space="preserve">217-344-654-000</t>
  </si>
  <si>
    <t xml:space="preserve">Scaffolding Rental</t>
  </si>
  <si>
    <t xml:space="preserve">Ace Hardware Philippines inc</t>
  </si>
  <si>
    <t xml:space="preserve">200-035-311-017</t>
  </si>
  <si>
    <t xml:space="preserve">2 way faucet,Push Brush,Mr Clean Muscle,Teflon Tape,Rags,Nails</t>
  </si>
  <si>
    <t xml:space="preserve">Floor wax</t>
  </si>
  <si>
    <t xml:space="preserve">Joyce Dino</t>
  </si>
  <si>
    <t xml:space="preserve">Transpo going to Malaya Hardware</t>
  </si>
  <si>
    <t xml:space="preserve">Malaya Lumber &amp; Contruction Supply</t>
  </si>
  <si>
    <t xml:space="preserve">000-164-259-000</t>
  </si>
  <si>
    <t xml:space="preserve">Thinner,Palleta,Tape,Paint Brush,Boral Powder</t>
  </si>
  <si>
    <t xml:space="preserve">ECVLS Foods</t>
  </si>
  <si>
    <t xml:space="preserve">137-518-914-000</t>
  </si>
  <si>
    <t xml:space="preserve">EM c/o Joyce Dino</t>
  </si>
  <si>
    <t xml:space="preserve">Bacon,Calamares,Tang,Mango Puree</t>
  </si>
  <si>
    <t xml:space="preserve">Rey Todio</t>
  </si>
  <si>
    <t xml:space="preserve">Labor Fee c/o Track light repair</t>
  </si>
  <si>
    <t xml:space="preserve">Snacks </t>
  </si>
  <si>
    <t xml:space="preserve">For the Month Ended:  MARCH 2020</t>
  </si>
  <si>
    <t xml:space="preserve">Cooking Oil, Sunquick Orange</t>
  </si>
  <si>
    <t xml:space="preserve">Isagani Vela</t>
  </si>
  <si>
    <t xml:space="preserve">Exhause Cleaning &amp; Repair</t>
  </si>
  <si>
    <t xml:space="preserve">Angel Hair Pasta,Lee Kum Kee,Kikkoman,Linguine Pasta,Elbow Macaroni,</t>
  </si>
  <si>
    <t xml:space="preserve">Ace Hardware Philippines Inc</t>
  </si>
  <si>
    <t xml:space="preserve">Floor Wax,Light Bulb</t>
  </si>
  <si>
    <t xml:space="preserve">Flour,Mozza Cheese,Anchovies</t>
  </si>
  <si>
    <t xml:space="preserve">000-457-888-003</t>
  </si>
  <si>
    <t xml:space="preserve">Magic Sarap, Capri Tomato</t>
  </si>
  <si>
    <t xml:space="preserve">Pagiling Charged (Beef Burger)</t>
  </si>
  <si>
    <t xml:space="preserve">Nescafe Coffee for cookies</t>
  </si>
  <si>
    <t xml:space="preserve">Bacon,Hungarian Sausage</t>
  </si>
  <si>
    <t xml:space="preserve">Photocopy of Cahiers Reports</t>
  </si>
  <si>
    <t xml:space="preserve">Chicken,Wansoy</t>
  </si>
  <si>
    <t xml:space="preserve">Alaska Condensed Milk,Graham Cracker</t>
  </si>
  <si>
    <t xml:space="preserve">Chicken,Fish Fillet,Sili Sigang,Tomato</t>
  </si>
  <si>
    <t xml:space="preserve">Lychee,Capri Tomato,Capers,Sardines,Chorizo,Wansuy</t>
  </si>
  <si>
    <t xml:space="preserve">Brown Sugar Sachet</t>
  </si>
  <si>
    <t xml:space="preserve">Air Freshener,Tissue,Battery</t>
  </si>
  <si>
    <t xml:space="preserve">Dark Choc,Oreo Cookie,Cream Cheese</t>
  </si>
  <si>
    <t xml:space="preserve">All About Baking</t>
  </si>
  <si>
    <t xml:space="preserve">Unflavored Gelatine</t>
  </si>
  <si>
    <t xml:space="preserve">Canester</t>
  </si>
  <si>
    <t xml:space="preserve">Transpo purchased corn</t>
  </si>
  <si>
    <t xml:space="preserve">Mejora Ferry Corporation</t>
  </si>
  <si>
    <t xml:space="preserve">Baguette Bread, Butter</t>
  </si>
  <si>
    <t xml:space="preserve">Chicken Cubes,Magic Sarap,Cheddar Cheese</t>
  </si>
  <si>
    <t xml:space="preserve">Iodized Salt,Burger Bun,Butter</t>
  </si>
  <si>
    <t xml:space="preserve">Ink Cartridge</t>
  </si>
  <si>
    <t xml:space="preserve">Tang Orange</t>
  </si>
  <si>
    <t xml:space="preserve">Cheery Tomato</t>
  </si>
  <si>
    <t xml:space="preserve">AP Flour,Butter,Molo Wrapper</t>
  </si>
  <si>
    <t xml:space="preserve">Eggs</t>
  </si>
  <si>
    <t xml:space="preserve">Ceniza Dauag</t>
  </si>
  <si>
    <t xml:space="preserve">Transpo c/o Aji Verde Delivery</t>
  </si>
  <si>
    <t xml:space="preserve">Lettuce,eggs</t>
  </si>
  <si>
    <t xml:space="preserve">Belong Enterprise</t>
  </si>
  <si>
    <t xml:space="preserve">180-192-125-001</t>
  </si>
  <si>
    <t xml:space="preserve">Butter,Cheddar Cheese</t>
  </si>
  <si>
    <t xml:space="preserve">Tissue</t>
  </si>
  <si>
    <t xml:space="preserve">Alcohol &amp; Sanitizer</t>
  </si>
  <si>
    <t xml:space="preserve">Parmesan Shaker,Coffee Mug,Plastic Storage,Small Trash Can</t>
  </si>
  <si>
    <t xml:space="preserve">Body Thermometer</t>
  </si>
  <si>
    <t xml:space="preserve">Grenadine</t>
  </si>
  <si>
    <t xml:space="preserve">Mint Leaves.Lemon,French Beans,Sugar,Beets,Sili Sigang</t>
  </si>
  <si>
    <t xml:space="preserve">Diced Tomato,Sardines,Milkmaid,Molinera,Penne,Macaroni</t>
  </si>
  <si>
    <t xml:space="preserve">For the Month Ended: May  2020</t>
  </si>
  <si>
    <t xml:space="preserve">Glenn.Angelo,Ericson</t>
  </si>
  <si>
    <t xml:space="preserve">EM</t>
  </si>
  <si>
    <t xml:space="preserve">Labor &amp; Materials-Cashier Plastic Cover Shield</t>
  </si>
  <si>
    <t xml:space="preserve">1 day Salary</t>
  </si>
  <si>
    <t xml:space="preserve">Trashbag-purchased @ wet market</t>
  </si>
  <si>
    <t xml:space="preserve">Valero St Makati</t>
  </si>
  <si>
    <t xml:space="preserve">Globe Load</t>
  </si>
  <si>
    <t xml:space="preserve">Supper Shopping Market Inc</t>
  </si>
  <si>
    <t xml:space="preserve">209-609-105-000</t>
  </si>
  <si>
    <t xml:space="preserve">Smoked Tinapa</t>
  </si>
  <si>
    <t xml:space="preserve">Insect Disinfectant</t>
  </si>
  <si>
    <t xml:space="preserve">French Baguette</t>
  </si>
  <si>
    <t xml:space="preserve">Chorizo de Bilbao</t>
  </si>
  <si>
    <t xml:space="preserve">Tomato Sauce.Cherry Tomato, Lumpia Wrapper</t>
  </si>
  <si>
    <t xml:space="preserve">Lettuce</t>
  </si>
  <si>
    <t xml:space="preserve">Paper Bag</t>
  </si>
  <si>
    <t xml:space="preserve"> </t>
  </si>
  <si>
    <t xml:space="preserve">For the Month Ended:  June 2020</t>
  </si>
  <si>
    <t xml:space="preserve">Brown Tissue</t>
  </si>
  <si>
    <t xml:space="preserve">Marvin Luminuque</t>
  </si>
  <si>
    <t xml:space="preserve">Photocopy of X sign</t>
  </si>
  <si>
    <t xml:space="preserve">Belong Enterprises</t>
  </si>
  <si>
    <t xml:space="preserve">200-348-929-004</t>
  </si>
  <si>
    <t xml:space="preserve">POS Printer Ribbon,Folder,Tape,Ballpen</t>
  </si>
  <si>
    <t xml:space="preserve">PMKS Marketing</t>
  </si>
  <si>
    <t xml:space="preserve">215-105-789-000</t>
  </si>
  <si>
    <t xml:space="preserve">Tangos Navotas</t>
  </si>
  <si>
    <t xml:space="preserve">Valero St  Makati City</t>
  </si>
  <si>
    <t xml:space="preserve">Oreo Vanilla</t>
  </si>
  <si>
    <t xml:space="preserve">Milkmaid,Condensed Milk,Potato</t>
  </si>
  <si>
    <t xml:space="preserve">Lettuce 900g (purchased @ wet Market)</t>
  </si>
  <si>
    <t xml:space="preserve">Check Transfer</t>
  </si>
  <si>
    <t xml:space="preserve">Check transfer from VCC house to Tosh (payment for Sampaga)</t>
  </si>
  <si>
    <t xml:space="preserve">Transp purchased kitchen stocks</t>
  </si>
  <si>
    <t xml:space="preserve">ShahBonn Jadd Gen Merch.</t>
  </si>
  <si>
    <t xml:space="preserve">Guadalupe Makati City</t>
  </si>
  <si>
    <t xml:space="preserve">Sauce Cup</t>
  </si>
  <si>
    <t xml:space="preserve">Vic &amp; Baby Vegetable Dealer</t>
  </si>
  <si>
    <t xml:space="preserve">212-868-741-000</t>
  </si>
  <si>
    <t xml:space="preserve">Lettiuce</t>
  </si>
  <si>
    <t xml:space="preserve">Chicken Breast Fillet &amp; Ripe Mango</t>
  </si>
  <si>
    <t xml:space="preserve">French Baguette,Dijon Mustard</t>
  </si>
  <si>
    <t xml:space="preserve">Alvin Cruz</t>
  </si>
  <si>
    <t xml:space="preserve">ITR Balance Payment</t>
  </si>
  <si>
    <t xml:space="preserve">Check Transfer from VCC house to Tosh (Payroll Check)</t>
  </si>
  <si>
    <t xml:space="preserve">Load for Lanovo Tablet</t>
  </si>
  <si>
    <t xml:space="preserve">Transpo purchased Lettuce</t>
  </si>
  <si>
    <t xml:space="preserve">Lettuce (purchased @ wet market)</t>
  </si>
  <si>
    <t xml:space="preserve">Genberz Select Foods Inc</t>
  </si>
  <si>
    <t xml:space="preserve">009-493-920-000</t>
  </si>
  <si>
    <t xml:space="preserve">Pork Spareribs</t>
  </si>
  <si>
    <t xml:space="preserve">Grab Delivery</t>
  </si>
  <si>
    <t xml:space="preserve">Food Delivery c/o KCC (Tosh to Muntinlupa)</t>
  </si>
  <si>
    <t xml:space="preserve">Rice (25 kilo)</t>
  </si>
  <si>
    <t xml:space="preserve">Transpo purchased Rice</t>
  </si>
  <si>
    <t xml:space="preserve">Fresh Eggs (2 Dozen)</t>
  </si>
  <si>
    <t xml:space="preserve">Bond Paper,Electrical tape,Scotch Tape</t>
  </si>
  <si>
    <t xml:space="preserve">Lettuce &amp; Potatoes</t>
  </si>
  <si>
    <t xml:space="preserve">Envelope</t>
  </si>
  <si>
    <t xml:space="preserve">Gas &amp; Parking Fee (Delivery of Letter to Charlex)</t>
  </si>
  <si>
    <t xml:space="preserve">Battery for Temp Scanner</t>
  </si>
  <si>
    <t xml:space="preserve">Transpo purchased fries</t>
  </si>
  <si>
    <t xml:space="preserve">Face Mask</t>
  </si>
  <si>
    <t xml:space="preserve">ITR Documents delivery charged (from Tosh to Alvin Cruz)</t>
  </si>
  <si>
    <t xml:space="preserve">Fettu Pasta,Fresh milk,Heritage Cheese,Baguette Bread)</t>
  </si>
  <si>
    <t xml:space="preserve">Fernando Sampaga</t>
  </si>
  <si>
    <t xml:space="preserve">916-578-829-000</t>
  </si>
  <si>
    <t xml:space="preserve">Cubao QC</t>
  </si>
  <si>
    <t xml:space="preserve">2 kilo Clams</t>
  </si>
  <si>
    <t xml:space="preserve">Richstar Fuel Station Company</t>
  </si>
  <si>
    <t xml:space="preserve">009-383-181-000</t>
  </si>
  <si>
    <t xml:space="preserve">Malibay Pasay City</t>
  </si>
  <si>
    <t xml:space="preserve">Gas (c/o Doc's Delivery to Charlex)</t>
  </si>
  <si>
    <t xml:space="preserve">SM Prime Holdings Inc</t>
  </si>
  <si>
    <t xml:space="preserve">003-058-789-041</t>
  </si>
  <si>
    <t xml:space="preserve">Parking Fee (c/o Doc's delivery to Charlex)</t>
  </si>
  <si>
    <t xml:space="preserve">Battery for Thermo Scanner</t>
  </si>
  <si>
    <t xml:space="preserve">French Fries </t>
  </si>
  <si>
    <t xml:space="preserve">Transpo purchased Fries in Marikina</t>
  </si>
  <si>
    <t xml:space="preserve">000-388-474-485</t>
  </si>
  <si>
    <t xml:space="preserve">Facemask</t>
  </si>
  <si>
    <t xml:space="preserve">ITR Doc's transfer to Sir Alvin</t>
  </si>
  <si>
    <t xml:space="preserve">Fettu Pasta,Fresh Milk,Heritage Cheese,Baguette Bread</t>
  </si>
  <si>
    <t xml:space="preserve">Sampaga Seafoods Dealer</t>
  </si>
  <si>
    <t xml:space="preserve">Clams</t>
  </si>
  <si>
    <t xml:space="preserve">Globe Simcard for Gcash Payment</t>
  </si>
  <si>
    <t xml:space="preserve">Shah Bonn Jadd Gen Merch</t>
  </si>
  <si>
    <t xml:space="preserve">Sauce cup with lid</t>
  </si>
  <si>
    <t xml:space="preserve">Fresh Milk</t>
  </si>
  <si>
    <t xml:space="preserve">Transpo purchased Packaging Materials</t>
  </si>
  <si>
    <t xml:space="preserve">VCC</t>
  </si>
  <si>
    <t xml:space="preserve">2 box of Facemask</t>
  </si>
  <si>
    <t xml:space="preserve">Tomato &amp; Cucumber</t>
  </si>
  <si>
    <t xml:space="preserve">French Baguette Bread &amp; Molo Wrapper</t>
  </si>
  <si>
    <t xml:space="preserve">Puregold Price Club Inc</t>
  </si>
  <si>
    <t xml:space="preserve">201-277-095-002</t>
  </si>
  <si>
    <t xml:space="preserve">Beef Shortplate</t>
  </si>
  <si>
    <t xml:space="preserve">Gelnn Biarcal</t>
  </si>
  <si>
    <t xml:space="preserve">Transpo purchased kitchen stocks in Puregold</t>
  </si>
  <si>
    <t xml:space="preserve">For the Month Ended:  July 2020</t>
  </si>
  <si>
    <t xml:space="preserve">POS Ribbon </t>
  </si>
  <si>
    <t xml:space="preserve">209-608-195-000</t>
  </si>
  <si>
    <t xml:space="preserve">Broas,Molo Wrapper &amp; Butter</t>
  </si>
  <si>
    <t xml:space="preserve">Baguette Bread,Kraft Cheese</t>
  </si>
  <si>
    <t xml:space="preserve">Landmark Supermart</t>
  </si>
  <si>
    <t xml:space="preserve">000-148-285-000</t>
  </si>
  <si>
    <t xml:space="preserve">Fresh Milk,Spaghetti,Tomato Sauce,Che Vital Cheese,Sugar,Oreo Vanilla</t>
  </si>
  <si>
    <t xml:space="preserve">Delivery Charge c/o Sampaga check payment</t>
  </si>
  <si>
    <t xml:space="preserve">Baguette Bread,Fiesta Oil</t>
  </si>
  <si>
    <t xml:space="preserve">Corn oil,Oyster Sauce,Queensland Cheese</t>
  </si>
  <si>
    <t xml:space="preserve">PMKS</t>
  </si>
  <si>
    <t xml:space="preserve">Additional payment for whole chicken</t>
  </si>
  <si>
    <t xml:space="preserve">Fresh milk &amp; Eggs</t>
  </si>
  <si>
    <t xml:space="preserve">Loaf Bread</t>
  </si>
  <si>
    <t xml:space="preserve">Fresh Milk,Eggs,Baguette Bread</t>
  </si>
  <si>
    <t xml:space="preserve">Fly Paper</t>
  </si>
  <si>
    <t xml:space="preserve">Funsize Cheese, Brown Cocktail</t>
  </si>
  <si>
    <t xml:space="preserve">Elbow Macaroni,Penne,Fresh Milk,Spaghetti,Olive Oil</t>
  </si>
  <si>
    <t xml:space="preserve">Brown Sugar,Bell Pepper</t>
  </si>
  <si>
    <t xml:space="preserve">Grab</t>
  </si>
  <si>
    <t xml:space="preserve">Check Delivery Charged (F.Sampaga Check)</t>
  </si>
  <si>
    <t xml:space="preserve">Bacon Bits &amp; Sausage</t>
  </si>
  <si>
    <t xml:space="preserve">Bean &amp; Barley Manila Corp.</t>
  </si>
  <si>
    <t xml:space="preserve">009117-802-000</t>
  </si>
  <si>
    <t xml:space="preserve">Coffee Beans</t>
  </si>
  <si>
    <t xml:space="preserve">Coffee Beans Delivery Charged</t>
  </si>
  <si>
    <t xml:space="preserve">French Baguette Bread,Heritage Cheese,Green Beans</t>
  </si>
  <si>
    <t xml:space="preserve">Anchovies</t>
  </si>
  <si>
    <t xml:space="preserve">Fiesta Vegetable Oil,AP Cream,Fresh Milk,Spaghetti,Linguine,Elbow Macaroni</t>
  </si>
  <si>
    <t xml:space="preserve">Lettuce &amp; Tomato</t>
  </si>
  <si>
    <t xml:space="preserve">ABB Baking Goods And Supplies Inc.</t>
  </si>
  <si>
    <t xml:space="preserve">008-196-741-009</t>
  </si>
  <si>
    <t xml:space="preserve">SM City Dasmarinas Cavite</t>
  </si>
  <si>
    <t xml:space="preserve">Corn Meal</t>
  </si>
  <si>
    <t xml:space="preserve">Ayala, Makati City</t>
  </si>
  <si>
    <t xml:space="preserve">Whole peeled tomato, olive oil, corn kernel &amp; etc</t>
  </si>
  <si>
    <t xml:space="preserve">Romaine lettuce</t>
  </si>
  <si>
    <t xml:space="preserve">Mejora Ferro Corp. (Ministop)</t>
  </si>
  <si>
    <t xml:space="preserve">G/F Valero Car Park Bldg. Velero Makati</t>
  </si>
  <si>
    <t xml:space="preserve">Potato</t>
  </si>
  <si>
    <t xml:space="preserve">Cooks Exchange Inc.</t>
  </si>
  <si>
    <t xml:space="preserve">Glassine paper</t>
  </si>
  <si>
    <t xml:space="preserve">Vanilla ice cream</t>
  </si>
  <si>
    <t xml:space="preserve">Brown Sugar </t>
  </si>
  <si>
    <t xml:space="preserve">Chili rojo hot sauce</t>
  </si>
  <si>
    <t xml:space="preserve">Office Warehouse Inc.</t>
  </si>
  <si>
    <t xml:space="preserve">Sticker paper</t>
  </si>
  <si>
    <t xml:space="preserve">Pag-Ibig Fund (HDMF)</t>
  </si>
  <si>
    <t xml:space="preserve">000-530-703-000</t>
  </si>
  <si>
    <t xml:space="preserve">358 Sen Gil Puyat Ave. Makati City</t>
  </si>
  <si>
    <t xml:space="preserve">Penalty payment for contribution and loan payment</t>
  </si>
  <si>
    <t xml:space="preserve">Fresh Milk, Magnolia</t>
  </si>
  <si>
    <t xml:space="preserve">Del Monte Pineapple Chunk</t>
  </si>
  <si>
    <t xml:space="preserve">Universal Finest Product</t>
  </si>
  <si>
    <t xml:space="preserve">009-804-586-000</t>
  </si>
  <si>
    <t xml:space="preserve">Pinagbuhatan Pasig City</t>
  </si>
  <si>
    <t xml:space="preserve">Cash Payment Difference for Shortplate</t>
  </si>
  <si>
    <t xml:space="preserve">For the Month Ended:  July 31-Aug 06 (5000 Budget)</t>
  </si>
  <si>
    <t xml:space="preserve">Lettuce,Squash,Basil </t>
  </si>
  <si>
    <t xml:space="preserve">Vegetable Oil,Fresh Milk,Penne Pasta,Anchovies,DM Tidbits</t>
  </si>
  <si>
    <t xml:space="preserve">Check Delivery</t>
  </si>
  <si>
    <t xml:space="preserve">Dishwashing Liquid &amp; Paste</t>
  </si>
  <si>
    <t xml:space="preserve">Evalies Meatshop</t>
  </si>
  <si>
    <t xml:space="preserve">French Fries &amp; Bacon</t>
  </si>
  <si>
    <t xml:space="preserve">Guadalupe Public Market</t>
  </si>
  <si>
    <t xml:space="preserve">25 kilo of Rice</t>
  </si>
  <si>
    <t xml:space="preserve">Check Delivery c/o F. Sampaga</t>
  </si>
  <si>
    <t xml:space="preserve">Pan De Manila Food Co. Inc</t>
  </si>
  <si>
    <t xml:space="preserve">205-120-687-108</t>
  </si>
  <si>
    <t xml:space="preserve">Bottled Sardines</t>
  </si>
  <si>
    <t xml:space="preserve">Spaghetti,Sardines,Anchovies,Oil,Baguette Bread</t>
  </si>
  <si>
    <t xml:space="preserve">For the Month Ended: Aug 8-15 (6,000 Budget)</t>
  </si>
  <si>
    <t xml:space="preserve">Spaghetti Pasta, AP Cream,Anchovies,Corn</t>
  </si>
  <si>
    <t xml:space="preserve">Transpo going to Guadalupe Market purchased kitchen stocks</t>
  </si>
  <si>
    <t xml:space="preserve">Nescafe Classic,Alska Evap,Kraft Cheese</t>
  </si>
  <si>
    <t xml:space="preserve">Transpo Fare</t>
  </si>
  <si>
    <t xml:space="preserve">Check Delivery c/o Sampaga</t>
  </si>
  <si>
    <t xml:space="preserve">Fresh Milk,AP Cream,Butter,Sardines,Golden Fiesta Oil,Olive Oil,Penne Pasta</t>
  </si>
  <si>
    <t xml:space="preserve">Cerveza Negra</t>
  </si>
  <si>
    <t xml:space="preserve">Budget</t>
  </si>
  <si>
    <t xml:space="preserve">For the Month Ended:  Aug 17-22 (9,600 k Budget)</t>
  </si>
  <si>
    <t xml:space="preserve">Sm Supermarket Jazz</t>
  </si>
  <si>
    <t xml:space="preserve">Tangkas Navotas City</t>
  </si>
  <si>
    <t xml:space="preserve">25 kilos Rice</t>
  </si>
  <si>
    <t xml:space="preserve">Shah Bonn Jadd</t>
  </si>
  <si>
    <t xml:space="preserve">Pizza Box &amp; C750 Canester</t>
  </si>
  <si>
    <t xml:space="preserve">Cheese Powder,Brown Sugar, Baguette Bread</t>
  </si>
  <si>
    <t xml:space="preserve">Lolo Rosa Lettuce</t>
  </si>
  <si>
    <t xml:space="preserve">Officewarehouse Inc</t>
  </si>
  <si>
    <t xml:space="preserve">Inkcartridge</t>
  </si>
  <si>
    <t xml:space="preserve">Coffee Bean Delivery Charged</t>
  </si>
  <si>
    <t xml:space="preserve">Capers,Tomato Paste,Spaghetti &amp; Others</t>
  </si>
  <si>
    <t xml:space="preserve">Squash,Potato,Carrots</t>
  </si>
  <si>
    <t xml:space="preserve">For the Month Ended: August  2020</t>
  </si>
  <si>
    <t xml:space="preserve">201-160-401-050</t>
  </si>
  <si>
    <t xml:space="preserve">Loaf Bread,Baguette Bread &amp; Butter</t>
  </si>
  <si>
    <t xml:space="preserve">Spaghetti,Cooking Oil,Fresh Milk,Tomato Sauce</t>
  </si>
  <si>
    <t xml:space="preserve">Sauce Cup &amp; Table Napkin</t>
  </si>
  <si>
    <t xml:space="preserve">Romaine Lettuce</t>
  </si>
  <si>
    <t xml:space="preserve">Spaghetti,Fiesta Oil,Molinera,Elbow Macaroni,Pineapple Tidbits</t>
  </si>
  <si>
    <t xml:space="preserve">Universal Finest Distribution</t>
  </si>
  <si>
    <t xml:space="preserve">Pasig City</t>
  </si>
  <si>
    <t xml:space="preserve">Prepared by: Joyce Dino</t>
  </si>
  <si>
    <t xml:space="preserve">FOOD</t>
  </si>
  <si>
    <t xml:space="preserve">NON FOOD</t>
  </si>
  <si>
    <t xml:space="preserve">TOTAL</t>
  </si>
  <si>
    <t xml:space="preserve">Olive oil, F. Milk, Mayo, Broas, Sardines, Salt and choco bar.</t>
  </si>
  <si>
    <t xml:space="preserve">Red bell pepper</t>
  </si>
  <si>
    <t xml:space="preserve">Belong Enterprise (7-Eleven)</t>
  </si>
  <si>
    <t xml:space="preserve">Valero, Makati City</t>
  </si>
  <si>
    <t xml:space="preserve">Transpo &amp; parking fee c/o purchase of kitchen stocks.</t>
  </si>
  <si>
    <t xml:space="preserve">Alma's Cold Cuts Store</t>
  </si>
  <si>
    <t xml:space="preserve">195 J.P. Rizal St. San Roque, Marikina City</t>
  </si>
  <si>
    <t xml:space="preserve">Mozza cheese &amp; bacon ends</t>
  </si>
  <si>
    <t xml:space="preserve">Evarlie's Meatshop</t>
  </si>
  <si>
    <t xml:space="preserve">165 J.P. Rizal St. San Roque, Marikina City</t>
  </si>
  <si>
    <t xml:space="preserve">French fries</t>
  </si>
  <si>
    <t xml:space="preserve">Transpo going to Marikina c/o purchased of kitchen stocks.</t>
  </si>
  <si>
    <t xml:space="preserve">Baguette bread</t>
  </si>
  <si>
    <t xml:space="preserve">Celo tape, pen and petty cash voucher</t>
  </si>
  <si>
    <t xml:space="preserve">Fresh basil </t>
  </si>
  <si>
    <t xml:space="preserve">Palm oil</t>
  </si>
  <si>
    <t xml:space="preserve">Grab Express</t>
  </si>
  <si>
    <t xml:space="preserve">Del. Fee c/o sampaga check &amp; petty cash</t>
  </si>
  <si>
    <t xml:space="preserve">Eric Labadan</t>
  </si>
  <si>
    <t xml:space="preserve">Traspo going to guadalupe market</t>
  </si>
  <si>
    <t xml:space="preserve">Guadalupe Market</t>
  </si>
  <si>
    <t xml:space="preserve">Sili finger</t>
  </si>
  <si>
    <t xml:space="preserve">SHAH-BONN-JADD Gen. Mechandise</t>
  </si>
  <si>
    <t xml:space="preserve">Guadalupe, Makati City</t>
  </si>
  <si>
    <t xml:space="preserve">Packaging supplies</t>
  </si>
  <si>
    <t xml:space="preserve">PCF 1</t>
  </si>
  <si>
    <t xml:space="preserve">PCF 2</t>
  </si>
  <si>
    <t xml:space="preserve">TOT</t>
  </si>
  <si>
    <t xml:space="preserve">COH</t>
  </si>
  <si>
    <t xml:space="preserve">For the Month Ended:  September 1-4,2020 (4,756.50 Budget)</t>
  </si>
  <si>
    <t xml:space="preserve">DINING SUPPLIES</t>
  </si>
  <si>
    <t xml:space="preserve">CLEANING SUPPLIES</t>
  </si>
  <si>
    <t xml:space="preserve">204-809-185-639</t>
  </si>
  <si>
    <t xml:space="preserve">Diced Tomato, Red Kidney Bean</t>
  </si>
  <si>
    <t xml:space="preserve">Bread Crumbs &amp; Baguette Bread</t>
  </si>
  <si>
    <t xml:space="preserve">POS Ribbon</t>
  </si>
  <si>
    <t xml:space="preserve">Ideal Spaghetti,Fresh milk,APC,Baguette Bread,Butter</t>
  </si>
  <si>
    <t xml:space="preserve">25 kilo Rice</t>
  </si>
  <si>
    <t xml:space="preserve">Tuce Ice</t>
  </si>
  <si>
    <t xml:space="preserve">Shah-Bonn Jadd</t>
  </si>
  <si>
    <t xml:space="preserve">Sauce Cup w/ Lid,S-750</t>
  </si>
  <si>
    <t xml:space="preserve">Cervesa Negra</t>
  </si>
  <si>
    <t xml:space="preserve">Veggies &amp; Fruits</t>
  </si>
  <si>
    <t xml:space="preserve">Assorted groceries</t>
  </si>
  <si>
    <t xml:space="preserve">Taxi fare from landmark to valero</t>
  </si>
  <si>
    <t xml:space="preserve">51 L. Santos, Tangos Navotas City</t>
  </si>
  <si>
    <t xml:space="preserve">Whole Chicken,56.8 kilos</t>
  </si>
  <si>
    <t xml:space="preserve">Everlies Meatshop</t>
  </si>
  <si>
    <t xml:space="preserve">139-599.310-000</t>
  </si>
  <si>
    <t xml:space="preserve">165 JP Rizal St. San Roque Marikina</t>
  </si>
  <si>
    <t xml:space="preserve">Transpo from Marikina</t>
  </si>
  <si>
    <t xml:space="preserve">Sugar and anchor butter</t>
  </si>
  <si>
    <t xml:space="preserve">POS ribbon and celo tape</t>
  </si>
  <si>
    <t xml:space="preserve">F.Milk &amp; Nestle cream</t>
  </si>
  <si>
    <t xml:space="preserve">Joy liquid soap</t>
  </si>
  <si>
    <t xml:space="preserve">Brown table napkin</t>
  </si>
  <si>
    <t xml:space="preserve">3A Battery</t>
  </si>
  <si>
    <t xml:space="preserve">Vida Bacon</t>
  </si>
  <si>
    <t xml:space="preserve">Aluminum Foil,Plastic Spoon &amp; Fork, S-750</t>
  </si>
  <si>
    <t xml:space="preserve">Transpo purchased Bacon in Guadalupe</t>
  </si>
  <si>
    <t xml:space="preserve">Molinera,Diced Tomato,Molo Wrapper,Flour,Anchovies,Spaghetti,Bread Flour</t>
  </si>
  <si>
    <t xml:space="preserve">Fresh Basil</t>
  </si>
  <si>
    <t xml:space="preserve">Food Delivery Charge c/o VCC</t>
  </si>
  <si>
    <t xml:space="preserve">Transpo going Home c/o JFD</t>
  </si>
  <si>
    <t xml:space="preserve">Sauce Cup &amp; Aluminum Foil</t>
  </si>
  <si>
    <t xml:space="preserve">Transpo purchased Bacon</t>
  </si>
  <si>
    <t xml:space="preserve">Spareribs,Fresh Milk,Demi Glace,Loaf Bread,Veg.Oil</t>
  </si>
  <si>
    <t xml:space="preserve">Spinach</t>
  </si>
  <si>
    <t xml:space="preserve">Food Delivery c/o Verdana Cavite</t>
  </si>
  <si>
    <t xml:space="preserve">Sprite</t>
  </si>
  <si>
    <t xml:space="preserve">Fresh Milk,APC,Fresh Garlic</t>
  </si>
  <si>
    <t xml:space="preserve">White Onion</t>
  </si>
  <si>
    <t xml:space="preserve">Transpo purchased Packaging &amp; Cleaning Materials</t>
  </si>
  <si>
    <t xml:space="preserve">S-750 (Canester) </t>
  </si>
  <si>
    <t xml:space="preserve">Dishwashing Liquid</t>
  </si>
  <si>
    <t xml:space="preserve">Check Delivery Charged</t>
  </si>
  <si>
    <t xml:space="preserve">White Onion &amp; Peeled Garlic</t>
  </si>
  <si>
    <t xml:space="preserve">Mint Leaves</t>
  </si>
  <si>
    <t xml:space="preserve">Spaghetti,Veg. Oil,Fresh Milk,Pomace Oil,APC</t>
  </si>
  <si>
    <t xml:space="preserve">Tube ice</t>
  </si>
  <si>
    <t xml:space="preserve">Vegetable oil, salt, sugar, fresh milk &amp; baguette bread</t>
  </si>
  <si>
    <t xml:space="preserve">Table napkin</t>
  </si>
  <si>
    <t xml:space="preserve">Transpo going to marikina</t>
  </si>
  <si>
    <t xml:space="preserve">Alma Cold Cuts Store</t>
  </si>
  <si>
    <t xml:space="preserve">Mozza cheese &amp; bacon bits</t>
  </si>
  <si>
    <t xml:space="preserve">Paseo Parkview Suites Condo Asso. Inc</t>
  </si>
  <si>
    <t xml:space="preserve">Service fee c/o declogged of Aircon</t>
  </si>
  <si>
    <t xml:space="preserve">Olive oil, pasta, anchovies, butter &amp; mayonaise</t>
  </si>
  <si>
    <t xml:space="preserve">Fuwa butter loaf bread</t>
  </si>
  <si>
    <t xml:space="preserve">Transpo purchased Soda </t>
  </si>
  <si>
    <t xml:space="preserve">Super Shoppig Market Inc</t>
  </si>
  <si>
    <t xml:space="preserve">Pepsi, Mug,7up,Max</t>
  </si>
  <si>
    <t xml:space="preserve">Cream Cheese,Raspberry</t>
  </si>
  <si>
    <t xml:space="preserve">Olive Oil,Veg Oil,Mushroom,Mayo</t>
  </si>
  <si>
    <t xml:space="preserve">Fresh Milk, Baguette Bread</t>
  </si>
  <si>
    <t xml:space="preserve">Jufran Hot Sauce</t>
  </si>
  <si>
    <t xml:space="preserve">SML 2 Btls</t>
  </si>
  <si>
    <t xml:space="preserve">Red Bean &amp; Baguette Bread</t>
  </si>
  <si>
    <t xml:space="preserve">Jap Bread Crumbs</t>
  </si>
  <si>
    <t xml:space="preserve">Triple TJ Gen Merch</t>
  </si>
  <si>
    <t xml:space="preserve">112-145-410-000</t>
  </si>
  <si>
    <t xml:space="preserve">Boni Mandaluyong</t>
  </si>
  <si>
    <t xml:space="preserve">Pork Ribs</t>
  </si>
  <si>
    <t xml:space="preserve">Transpo going to Monterey</t>
  </si>
  <si>
    <t xml:space="preserve">Soysauce</t>
  </si>
  <si>
    <t xml:space="preserve">196-741-005-000</t>
  </si>
  <si>
    <t xml:space="preserve">Palanan Makati City</t>
  </si>
  <si>
    <t xml:space="preserve">Beryls,All Purpose Flour,Bread Flour</t>
  </si>
  <si>
    <t xml:space="preserve">Taxi Fare from Landmark to Valero</t>
  </si>
  <si>
    <t xml:space="preserve">Diced Tomato,Veg Oil,Spaghetti,Penne Pasta,Molinera,APC,Sardines,Butter</t>
  </si>
  <si>
    <t xml:space="preserve">Parking Fee</t>
  </si>
  <si>
    <t xml:space="preserve">Transpo Allowance</t>
  </si>
  <si>
    <t xml:space="preserve">Delivery Charged of Coffee Beans</t>
  </si>
  <si>
    <t xml:space="preserve">Unsalted Butter,Hersheys Cocoa Powder</t>
  </si>
  <si>
    <t xml:space="preserve">Navotas City</t>
  </si>
  <si>
    <t xml:space="preserve">Whole Chicken (64.5 kilos)</t>
  </si>
  <si>
    <t xml:space="preserve">Bean &amp; Barley Manila Corp</t>
  </si>
  <si>
    <t xml:space="preserve">2 cup Plain Rice (hindi pa luto yun sinaing may guest na)</t>
  </si>
  <si>
    <t xml:space="preserve">Fuwa Loaf Bread</t>
  </si>
  <si>
    <t xml:space="preserve">Transpo purchased Kitchen stocks in Marikina</t>
  </si>
  <si>
    <t xml:space="preserve">Judith Maet Products</t>
  </si>
  <si>
    <t xml:space="preserve">Hershey's Cocoa Powder</t>
  </si>
  <si>
    <t xml:space="preserve">Brown Sugar Sachet,Refind White Sugar,Baguette Bread</t>
  </si>
  <si>
    <t xml:space="preserve">Joy Dishwashing Liquid,Sponge</t>
  </si>
  <si>
    <t xml:space="preserve">Pineapple Tidbits</t>
  </si>
  <si>
    <t xml:space="preserve">Breadcrumbs,Sunquick Orange,APC,Butter,Corn Oil,Black Olives</t>
  </si>
  <si>
    <t xml:space="preserve">Basil, Lettuce,Potato</t>
  </si>
  <si>
    <t xml:space="preserve">Taxi Fare from Landmark to Valero purchased assorted groceries</t>
  </si>
  <si>
    <t xml:space="preserve">SM Hypermarket</t>
  </si>
  <si>
    <t xml:space="preserve">Pepsi,Mug, Pepsi Max</t>
  </si>
  <si>
    <t xml:space="preserve">Mozzarella</t>
  </si>
  <si>
    <t xml:space="preserve">Gkenn Biarcal</t>
  </si>
  <si>
    <t xml:space="preserve">Transpo purchased Mozza &amp; Pepsi</t>
  </si>
  <si>
    <t xml:space="preserve">Note: 700 is additional payment for Whole Chicken</t>
  </si>
  <si>
    <t xml:space="preserve">For the Month Ended:  Sept 28-Oct 5 (Funds c/o Sept 25 Sales)</t>
  </si>
  <si>
    <t xml:space="preserve">Food</t>
  </si>
  <si>
    <t xml:space="preserve">2 weeks budget</t>
  </si>
  <si>
    <t xml:space="preserve">Non Food</t>
  </si>
  <si>
    <t xml:space="preserve">Budget per week</t>
  </si>
  <si>
    <t xml:space="preserve">Packaging</t>
  </si>
  <si>
    <t xml:space="preserve">Transpo</t>
  </si>
  <si>
    <t xml:space="preserve">Total</t>
  </si>
  <si>
    <t xml:space="preserve">PCF Cash Breakdown borrowed from ff:</t>
  </si>
  <si>
    <t xml:space="preserve">11,500 c/o Sept 25 cash sales</t>
  </si>
  <si>
    <t xml:space="preserve">2,000 c/o ACU Cleaning</t>
  </si>
  <si>
    <t xml:space="preserve">6,500 c/o Oct 1cash  sales</t>
  </si>
  <si>
    <t xml:space="preserve">20,000 Total Cash Borrowed</t>
  </si>
  <si>
    <t xml:space="preserve">PCV</t>
  </si>
  <si>
    <t xml:space="preserve">For the Month Ended:  October 5-10, 2020</t>
  </si>
  <si>
    <t xml:space="preserve">CLEANING</t>
  </si>
  <si>
    <t xml:space="preserve">Polar Queen Waterways, Inc.</t>
  </si>
  <si>
    <t xml:space="preserve">007-019-796-000</t>
  </si>
  <si>
    <t xml:space="preserve">Santiago St. Zone056, Brgy 580, Sampaloc Manila</t>
  </si>
  <si>
    <t xml:space="preserve">Tube Ice, half sack</t>
  </si>
  <si>
    <t xml:space="preserve">Office Warehouse, Inc.</t>
  </si>
  <si>
    <t xml:space="preserve">200-492-482-000</t>
  </si>
  <si>
    <t xml:space="preserve">Paseo de Roxas, Makati City</t>
  </si>
  <si>
    <t xml:space="preserve">PCV, celo tape, bond paper &amp; pen</t>
  </si>
  <si>
    <t xml:space="preserve">Rustans Supercenters, Inc.</t>
  </si>
  <si>
    <t xml:space="preserve">French baguette bread</t>
  </si>
  <si>
    <t xml:space="preserve">Golden crown butter</t>
  </si>
  <si>
    <t xml:space="preserve">Mint leaves</t>
  </si>
  <si>
    <t xml:space="preserve">Taxifare from landmak to valero</t>
  </si>
  <si>
    <t xml:space="preserve">195 J.P. Rizal St. San Roque </t>
  </si>
  <si>
    <t xml:space="preserve">Hungarian sausage</t>
  </si>
  <si>
    <t xml:space="preserve">Nestle cream</t>
  </si>
  <si>
    <t xml:space="preserve">Ideal Spaghetti</t>
  </si>
  <si>
    <t xml:space="preserve">41C Congressional Ave. Q.C.</t>
  </si>
  <si>
    <t xml:space="preserve">Assorted flour, cream cheese &amp; butter</t>
  </si>
  <si>
    <t xml:space="preserve">Transpo going to Markina &amp; Congressional Q.C.</t>
  </si>
  <si>
    <t xml:space="preserve">Universal Finest Product Distribution Inc.</t>
  </si>
  <si>
    <t xml:space="preserve">29A Sandova Ave. Isla Homes 1,Brgy. Pinagbuhatan, Pasig City</t>
  </si>
  <si>
    <t xml:space="preserve">Beef short plate (6.97kilos)</t>
  </si>
  <si>
    <t xml:space="preserve">477-673-004</t>
  </si>
  <si>
    <t xml:space="preserve">Valero Carpark, Valero Makati</t>
  </si>
  <si>
    <t xml:space="preserve">500 c/o ACU Cleaning</t>
  </si>
  <si>
    <t xml:space="preserve">102.21 c/o PCF Sep. 28-Oct. 2</t>
  </si>
  <si>
    <t xml:space="preserve">Over</t>
  </si>
  <si>
    <t xml:space="preserve">For the Month Ended:  Oct 12-17,2020 (10k Budget)</t>
  </si>
  <si>
    <t xml:space="preserve">Basil</t>
  </si>
  <si>
    <t xml:space="preserve">Pizza Box,Soup Bowl,S-750,Cup w/ Lid</t>
  </si>
  <si>
    <t xml:space="preserve">61.1 kilos of Whole Chicken</t>
  </si>
  <si>
    <t xml:space="preserve">Broas,APC,Cream Cheese,Fresh Milk, Corn Oil,Molinera,Spaghetti,Breadcrumbs,Macaroni,Penne Pasta etc.</t>
  </si>
  <si>
    <t xml:space="preserve">Note: Hi Sir, here po yun liquidation ng PCF na 10K</t>
  </si>
  <si>
    <t xml:space="preserve">For the Month Ended:  Oct 14,2020 (5k Budget)</t>
  </si>
  <si>
    <t xml:space="preserve">S-750 Canester,Spoon &amp; Fork</t>
  </si>
  <si>
    <t xml:space="preserve">PCF Check Delivery Charge </t>
  </si>
  <si>
    <t xml:space="preserve">White Onion,Sili Sigang</t>
  </si>
  <si>
    <t xml:space="preserve">Mayo,Bread Flour,AP Flour,Butter,APC</t>
  </si>
  <si>
    <t xml:space="preserve">Glassine Paper</t>
  </si>
  <si>
    <t xml:space="preserve">Ripe mango</t>
  </si>
  <si>
    <t xml:space="preserve">Local bread crumbs &amp; baguette bread</t>
  </si>
  <si>
    <t xml:space="preserve">Native tomato</t>
  </si>
  <si>
    <t xml:space="preserve">Green ice lettuce &amp; corn</t>
  </si>
  <si>
    <t xml:space="preserve">Milk, oil, capri tomato,spaghetti &amp; sodas</t>
  </si>
  <si>
    <t xml:space="preserve">Taxifare from landmark to valero</t>
  </si>
  <si>
    <t xml:space="preserve">Grab Express Delivery</t>
  </si>
  <si>
    <t xml:space="preserve">Check delivery fee</t>
  </si>
  <si>
    <t xml:space="preserve">Robinson's Supermarket Corp.</t>
  </si>
  <si>
    <t xml:space="preserve">Tube ice, half sack</t>
  </si>
  <si>
    <t xml:space="preserve">Hungarian sausage &amp; bacon bits</t>
  </si>
  <si>
    <t xml:space="preserve">KFC fries &amp; pepperoni</t>
  </si>
  <si>
    <t xml:space="preserve">Transpo from marikina to valero</t>
  </si>
  <si>
    <t xml:space="preserve">For the Month Ended:  Oct 20-24 ( Budget)</t>
  </si>
  <si>
    <t xml:space="preserve">KITCHEN SUPPLIES</t>
  </si>
  <si>
    <t xml:space="preserve">Fuji apple &amp; loaf bread</t>
  </si>
  <si>
    <t xml:space="preserve">Bakeright General Merchandise</t>
  </si>
  <si>
    <t xml:space="preserve">Swiss valley cream cheese &amp; Beryls chocolate </t>
  </si>
  <si>
    <t xml:space="preserve">Disposable gloves</t>
  </si>
  <si>
    <t xml:space="preserve">Chuan Hong Trading</t>
  </si>
  <si>
    <t xml:space="preserve">Party pans &amp; canister</t>
  </si>
  <si>
    <t xml:space="preserve">Divisoria Wet Market</t>
  </si>
  <si>
    <t xml:space="preserve">Pot holder, 1 dozen</t>
  </si>
  <si>
    <t xml:space="preserve">ED Ramos Enterprises</t>
  </si>
  <si>
    <t xml:space="preserve">Plastic labo &amp; plastic sauce bowl</t>
  </si>
  <si>
    <t xml:space="preserve">Transpo going to divisoria</t>
  </si>
  <si>
    <t xml:space="preserve">Smart E-load for pocket wifi</t>
  </si>
  <si>
    <t xml:space="preserve">SML, Super Dry &amp; asstd sodas</t>
  </si>
  <si>
    <t xml:space="preserve">For the Month Ended:  Oct 24-29 ( 10K Budget)</t>
  </si>
  <si>
    <t xml:space="preserve">Spoon &amp; Fork, Canester</t>
  </si>
  <si>
    <t xml:space="preserve">Fresh Milk,Pasta,Pepsi,Olive Oil,APC,Butter</t>
  </si>
  <si>
    <t xml:space="preserve">Loaf Bread,Baguette Bread,Apple</t>
  </si>
  <si>
    <t xml:space="preserve">Jazz Supermarket</t>
  </si>
  <si>
    <t xml:space="preserve">5 kilo Rice</t>
  </si>
  <si>
    <t xml:space="preserve">2 bottle SML</t>
  </si>
  <si>
    <t xml:space="preserve">Spaghetti Pasta,Oreo Vanilla</t>
  </si>
  <si>
    <t xml:space="preserve">Gelatin,Butter,Spaghetti Pasta</t>
  </si>
  <si>
    <t xml:space="preserve">Office Warehouse</t>
  </si>
  <si>
    <t xml:space="preserve">POS Journal Tape, Scotch Tape,Marker</t>
  </si>
  <si>
    <t xml:space="preserve">Baguette Bread, Brown Sugar Sachet</t>
  </si>
  <si>
    <t xml:space="preserve">Pocket Wifi load</t>
  </si>
  <si>
    <t xml:space="preserve">White Sugar,Fresh Milk,Baguette Bread,APC</t>
  </si>
  <si>
    <t xml:space="preserve">Polar Queen Waterwaste Inc</t>
  </si>
  <si>
    <t xml:space="preserve">Half Sack Tube Ice</t>
  </si>
  <si>
    <t xml:space="preserve">For the Month Ended:  Oct 29-30 (2,000  Budget)</t>
  </si>
  <si>
    <t xml:space="preserve">Newtech Pest Control Services</t>
  </si>
  <si>
    <t xml:space="preserve">Transpo going to Makati City Hall</t>
  </si>
  <si>
    <t xml:space="preserve">For the Month Ended:  Oct 29-30 ( 1,600  Budget)</t>
  </si>
  <si>
    <t xml:space="preserve">Mustard,Garlic Powder,All Purpose Flour</t>
  </si>
  <si>
    <t xml:space="preserve">Shahh Bonn Jadd</t>
  </si>
  <si>
    <t xml:space="preserve">S-750, Plastic labo</t>
  </si>
  <si>
    <t xml:space="preserve">Butane Gas</t>
  </si>
  <si>
    <t xml:space="preserve">AAA Battery</t>
  </si>
  <si>
    <t xml:space="preserve">Butter,Baguette Bread, Palm Oil</t>
  </si>
  <si>
    <t xml:space="preserve">For the Month Ended:  Nov 5-6 ( 5,000 Budget)</t>
  </si>
  <si>
    <t xml:space="preserve">Transpo going to Poblacion Market</t>
  </si>
  <si>
    <t xml:space="preserve">Poblacion Market</t>
  </si>
  <si>
    <t xml:space="preserve">25 kilos of Rice</t>
  </si>
  <si>
    <t xml:space="preserve">Lettuce,Corn,Ripe Mango,Tokwa</t>
  </si>
  <si>
    <t xml:space="preserve">Cream Cheese,Nestle Cream,Oreo Cookie,Spaghetti,Milkmaid</t>
  </si>
  <si>
    <t xml:space="preserve">Fresh Apple</t>
  </si>
  <si>
    <t xml:space="preserve">Chocolate Chip</t>
  </si>
  <si>
    <t xml:space="preserve">Pumpkin</t>
  </si>
  <si>
    <t xml:space="preserve">For the Month Ended:  Nov 4-7 ( 5,000 Budget)</t>
  </si>
  <si>
    <t xml:space="preserve">Smart Load for Pocket Wifi</t>
  </si>
  <si>
    <t xml:space="preserve">2 cup of Rice</t>
  </si>
  <si>
    <t xml:space="preserve">Delivery Charge c/o Coffee Beans</t>
  </si>
  <si>
    <t xml:space="preserve">Lettuce &amp; Corn</t>
  </si>
  <si>
    <t xml:space="preserve">Anchovies,Fresh Milk</t>
  </si>
  <si>
    <t xml:space="preserve">Alcohol Spray Bottle</t>
  </si>
  <si>
    <t xml:space="preserve">Shahh Bonn Jadd Gen Merchandise</t>
  </si>
  <si>
    <t xml:space="preserve">Meal Box &amp; Packaging Materials</t>
  </si>
  <si>
    <t xml:space="preserve">Air Freshener</t>
  </si>
  <si>
    <t xml:space="preserve">Transpo purchased Packaging Materilas</t>
  </si>
  <si>
    <t xml:space="preserve">Journal Tape for POS</t>
  </si>
  <si>
    <t xml:space="preserve">Delivery Charge c/o Check payment for Whole Chicken</t>
  </si>
  <si>
    <t xml:space="preserve">For the Month Ended:  Nov 10-14 ( 18,000 Budget)</t>
  </si>
  <si>
    <t xml:space="preserve">Transpo Allowance </t>
  </si>
  <si>
    <t xml:space="preserve">Smart Load c/o Pocket Wifi</t>
  </si>
  <si>
    <t xml:space="preserve">Breadcrumbs.Veg Oil,Baguette Bread</t>
  </si>
  <si>
    <t xml:space="preserve">Polar Queen Waterways Inc</t>
  </si>
  <si>
    <t xml:space="preserve">Dona Elena Red Sauce,Fresh Milk,Spaghetti,Olive Oil,Anchovies,Molinera</t>
  </si>
  <si>
    <t xml:space="preserve">Fresh Lemon, Ripe Mango &amp; Onion</t>
  </si>
  <si>
    <t xml:space="preserve">Ruel hayagan</t>
  </si>
  <si>
    <t xml:space="preserve">Sili Finger &amp; Baguette Bread</t>
  </si>
  <si>
    <t xml:space="preserve">Cerveza Negra &amp; Pomace Oil</t>
  </si>
  <si>
    <t xml:space="preserve">60 kilos of Whole Chicken</t>
  </si>
  <si>
    <t xml:space="preserve">Pizza Box &amp; Canester</t>
  </si>
  <si>
    <t xml:space="preserve">Transpo &amp; Parking purchased Packaging &amp; Sili Finger</t>
  </si>
  <si>
    <t xml:space="preserve">For the Month Ended:  Nov 13 ( 1,971  Budget)</t>
  </si>
  <si>
    <t xml:space="preserve">PCV Form &amp; POS Ribbon</t>
  </si>
  <si>
    <t xml:space="preserve">White Sugar Sachet</t>
  </si>
  <si>
    <t xml:space="preserve">For the Month Ended:  Nov 14-21 ( 12,000 Budget)</t>
  </si>
  <si>
    <t xml:space="preserve">Beer &amp; soda in cans</t>
  </si>
  <si>
    <t xml:space="preserve">Dark choco, cornstarch, milk, nestle cream,knorr cubes &amp; etc.</t>
  </si>
  <si>
    <t xml:space="preserve">Bacon bits, 2kilos</t>
  </si>
  <si>
    <t xml:space="preserve">AAB Baking Goods &amp; Supplies Inc.</t>
  </si>
  <si>
    <t xml:space="preserve">Bread flour and all purpose flour</t>
  </si>
  <si>
    <t xml:space="preserve">Butter, parmesan &amp; mozza cheese, veg.  &amp; corn oil, sugar, salt &amp; etc.</t>
  </si>
  <si>
    <t xml:space="preserve">Joy liquid soap &amp; scotch brite</t>
  </si>
  <si>
    <t xml:space="preserve">Purchased chlorine powder @ market</t>
  </si>
  <si>
    <t xml:space="preserve">Fuji apple </t>
  </si>
  <si>
    <t xml:space="preserve">Taxifare going to city hall (back &amp; forth)</t>
  </si>
  <si>
    <t xml:space="preserve">POS journal, tape, pc voucher &amp; etc</t>
  </si>
  <si>
    <t xml:space="preserve">Grab Express Delivey</t>
  </si>
  <si>
    <t xml:space="preserve">Delivery fee c/o SC &amp; PCF check</t>
  </si>
  <si>
    <t xml:space="preserve">Shah Bonn Jadd Gen. Merchandise</t>
  </si>
  <si>
    <t xml:space="preserve">Canister, sauce cup, alum foil, spoon, fork &amp; paper bag</t>
  </si>
  <si>
    <t xml:space="preserve">Guadalupe Wet Market</t>
  </si>
  <si>
    <t xml:space="preserve">Vida bacon (1kg)</t>
  </si>
  <si>
    <t xml:space="preserve">Transpo going to Guadalupe</t>
  </si>
  <si>
    <t xml:space="preserve">HP Ink Cartridge</t>
  </si>
  <si>
    <t xml:space="preserve">Ideal Pasta</t>
  </si>
  <si>
    <t xml:space="preserve">Budget 1</t>
  </si>
  <si>
    <t xml:space="preserve">Budget 2</t>
  </si>
  <si>
    <t xml:space="preserve">Beer &amp; Soda</t>
  </si>
  <si>
    <t xml:space="preserve">Cleaning &amp; Office</t>
  </si>
  <si>
    <t xml:space="preserve">PCF</t>
  </si>
  <si>
    <t xml:space="preserve">For the Month Ended:  Nov 19-21 ( 12,000 Budget for Whole Chicken &amp; Beef Shortplate)</t>
  </si>
  <si>
    <t xml:space="preserve">Universal Finest Distribution Inc</t>
  </si>
  <si>
    <t xml:space="preserve">Grab Delivery Express</t>
  </si>
  <si>
    <t xml:space="preserve">Del Cgarge c/o Coffee Beans</t>
  </si>
  <si>
    <t xml:space="preserve">Lettuce,Pear &amp; Potato</t>
  </si>
  <si>
    <t xml:space="preserve">Al Queen Waterways Inc</t>
  </si>
  <si>
    <t xml:space="preserve">For the Month Ended:  Nov 23 ( 2,592  Budget)</t>
  </si>
  <si>
    <t xml:space="preserve">Gourdos Inc</t>
  </si>
  <si>
    <t xml:space="preserve">Whip Cream Charger</t>
  </si>
  <si>
    <t xml:space="preserve">Bread Flour,Fresh Milk,Mozza Cheese</t>
  </si>
  <si>
    <t xml:space="preserve">Pillow</t>
  </si>
  <si>
    <t xml:space="preserve">For the Month Ended:  ( 10,000 Budget)</t>
  </si>
  <si>
    <t xml:space="preserve">Pomace Oil, Breadcrumbs,Diced Tomato,Butter,Red Kidney Beans,APC</t>
  </si>
  <si>
    <t xml:space="preserve">Taxi Fare purchased Assorted Groceries</t>
  </si>
  <si>
    <t xml:space="preserve">Fuji Apple &amp; Vanilla Ice Cream</t>
  </si>
  <si>
    <t xml:space="preserve">Chicken Cubes,Loaf Bread,Baguette Bread</t>
  </si>
  <si>
    <t xml:space="preserve">Eric LAbadan</t>
  </si>
  <si>
    <t xml:space="preserve">Shah Bonn Enterprises</t>
  </si>
  <si>
    <t xml:space="preserve">S-750 Canester,Spoon &amp; Fork,Pizza Box</t>
  </si>
  <si>
    <t xml:space="preserve">For the Month Ended:  Nov 27-30 ( 10,000 Budget)</t>
  </si>
  <si>
    <t xml:space="preserve">San Miguel light, C. Negra &amp; soda in can</t>
  </si>
  <si>
    <t xml:space="preserve">Capri tomato, mayo, red beans, butter, longanisa, smuckers, anchovies &amp; etc.</t>
  </si>
  <si>
    <t xml:space="preserve">Green ice lettuce</t>
  </si>
  <si>
    <t xml:space="preserve">Laundry brush</t>
  </si>
  <si>
    <t xml:space="preserve">Everlies Meat Shop</t>
  </si>
  <si>
    <t xml:space="preserve">Bacon bits</t>
  </si>
  <si>
    <t xml:space="preserve">KFC French Fries (4kilos)</t>
  </si>
  <si>
    <t xml:space="preserve">Bread flour and all purpose flour, beryls dark choco &amp; p. sugar</t>
  </si>
  <si>
    <t xml:space="preserve">Pepperoni</t>
  </si>
  <si>
    <t xml:space="preserve">Transpo going to guadalupe market</t>
  </si>
  <si>
    <t xml:space="preserve">Butter, marie bisquit, oreo, cream cheese, nestle cream, oil, pasta &amp; etc.</t>
  </si>
  <si>
    <t xml:space="preserve">c/o change of pcf last week</t>
  </si>
  <si>
    <t xml:space="preserve">For the Month Ended:  Nov 26</t>
  </si>
  <si>
    <t xml:space="preserve">Load for GCASH number</t>
  </si>
  <si>
    <t xml:space="preserve">Harrys Liquor Mart</t>
  </si>
  <si>
    <t xml:space="preserve">White &amp; Red Whine, Grenadine</t>
  </si>
  <si>
    <t xml:space="preserve">San Mig Light</t>
  </si>
  <si>
    <t xml:space="preserve">Graham Crackers &amp; APC</t>
  </si>
  <si>
    <t xml:space="preserve">For the Month Ended:  Nov 30-Dec. 3</t>
  </si>
  <si>
    <t xml:space="preserve">PKMS </t>
  </si>
  <si>
    <t xml:space="preserve">Polar Queen Waterwasy Inc.</t>
  </si>
  <si>
    <t xml:space="preserve">Tube Ice/ half sack</t>
  </si>
  <si>
    <t xml:space="preserve">French Baguette &amp; cervesa negra</t>
  </si>
  <si>
    <t xml:space="preserve">Transpo going to guadalupe</t>
  </si>
  <si>
    <t xml:space="preserve">Triple T3 General Merchandising</t>
  </si>
  <si>
    <t xml:space="preserve">Pork belly (for spareribs)</t>
  </si>
  <si>
    <t xml:space="preserve">Transpo going to Mandaluyong</t>
  </si>
  <si>
    <t xml:space="preserve">T. Napkin &amp; Baguette</t>
  </si>
  <si>
    <t xml:space="preserve">TOSH MOA</t>
  </si>
  <si>
    <t xml:space="preserve">Nacho/ 1 box</t>
  </si>
  <si>
    <t xml:space="preserve">Lettuce, pears &amp; corn</t>
  </si>
  <si>
    <t xml:space="preserve">F. Milk, soysauce,spaghetti &amp; ketchup</t>
  </si>
  <si>
    <t xml:space="preserve">For the Month Ended:  Dec 4-5(5k/3k/7k  Budget)</t>
  </si>
  <si>
    <t xml:space="preserve">Beer &amp; Pepsi Soda</t>
  </si>
  <si>
    <t xml:space="preserve">Taxi Fare form Landmark to Valero</t>
  </si>
  <si>
    <t xml:space="preserve">Black Pepper &amp; White Sugar</t>
  </si>
  <si>
    <t xml:space="preserve">Pomace Oil,Oregano Ground,APC,Fettuccini,Spaghetti</t>
  </si>
  <si>
    <t xml:space="preserve">Fuji Apple</t>
  </si>
  <si>
    <t xml:space="preserve">Canester,Spoon &amp; Fork</t>
  </si>
  <si>
    <t xml:space="preserve">Transpo purchased Packaging &amp; Kitchen Stocks</t>
  </si>
  <si>
    <t xml:space="preserve">Hanging Tender &amp; Shortplate</t>
  </si>
  <si>
    <t xml:space="preserve">For the Month Ended:  Dec 7-12 (10,000 Budget)</t>
  </si>
  <si>
    <t xml:space="preserve">Robinsons Supermarket Corp</t>
  </si>
  <si>
    <t xml:space="preserve">Al Queen Waterways</t>
  </si>
  <si>
    <t xml:space="preserve">Mayonnaise,Fresh Milk,Bread Flour,Butter,Shitake,APC</t>
  </si>
  <si>
    <t xml:space="preserve">Carbon Paper,Joournal Tape,POS Ribbon</t>
  </si>
  <si>
    <t xml:space="preserve">French Baguette Bread</t>
  </si>
  <si>
    <t xml:space="preserve">For the Month Ended:  Dec 7-12 (12,300 Budget) 3kBeer*1600 Coffee Beans*7,700 PCF</t>
  </si>
  <si>
    <t xml:space="preserve">Receipt c/o Dec 7-12 PCF</t>
  </si>
  <si>
    <t xml:space="preserve">Receipf c/o PCF Dec 7-12</t>
  </si>
  <si>
    <t xml:space="preserve">Transpo Pick up Nachos @ Tosh Moa</t>
  </si>
  <si>
    <t xml:space="preserve">Corn oil &amp; Yeast</t>
  </si>
  <si>
    <t xml:space="preserve">Cheddar Cheese,DM Tidbits &amp; Fua Bread</t>
  </si>
  <si>
    <t xml:space="preserve">TRanspo Purchased Packaging</t>
  </si>
  <si>
    <t xml:space="preserve">Shah Bonn Jadd Merchandise</t>
  </si>
  <si>
    <t xml:space="preserve">Mr Speedy</t>
  </si>
  <si>
    <t xml:space="preserve">Delivery fee of Coffee Beans</t>
  </si>
  <si>
    <t xml:space="preserve">Taxi Fare purchased Groceries in Landmark</t>
  </si>
  <si>
    <t xml:space="preserve">Fresh Eggs,Baguette Bread</t>
  </si>
  <si>
    <t xml:space="preserve">Scotch Tape, journal Tape</t>
  </si>
  <si>
    <t xml:space="preserve">Fortune Gas Corporation</t>
  </si>
  <si>
    <t xml:space="preserve">Gas</t>
  </si>
  <si>
    <t xml:space="preserve">For the Month Ended:  Dec 7-12 (3,000 for BEER)</t>
  </si>
  <si>
    <t xml:space="preserve">San Mig Light &amp; Super Dry</t>
  </si>
  <si>
    <t xml:space="preserve">San Miig Light</t>
  </si>
  <si>
    <t xml:space="preserve">JFD</t>
  </si>
  <si>
    <t xml:space="preserve">Transpo going to Makati City Hall for Business Permit Payment</t>
  </si>
  <si>
    <t xml:space="preserve">For the Month Ended:  Dec 14-19 (18,000 Budget) 10k Petty Cash &amp; 8k Whole Chicken</t>
  </si>
  <si>
    <t xml:space="preserve">Parmesan cheese &amp; Broas</t>
  </si>
  <si>
    <t xml:space="preserve">Fresh egg &amp; Sili Finger</t>
  </si>
  <si>
    <t xml:space="preserve">Arla mozza cheese, nestle sour cream &amp; fresh milk</t>
  </si>
  <si>
    <t xml:space="preserve">Tip to bagger</t>
  </si>
  <si>
    <t xml:space="preserve">Whole Chicken (60.9kgs x 160.00/kilo)</t>
  </si>
  <si>
    <t xml:space="preserve">For the Month Ended:  Dec 14-19 (c/0 cash sales Dec. 14, 2020)</t>
  </si>
  <si>
    <t xml:space="preserve">Whole Chicken (price adjustment)</t>
  </si>
  <si>
    <t xml:space="preserve">Assorted groceries c/o function </t>
  </si>
  <si>
    <t xml:space="preserve">Transpo going to landmark</t>
  </si>
  <si>
    <t xml:space="preserve">De Novo Enterprises</t>
  </si>
  <si>
    <t xml:space="preserve">Transpo to guadalupe</t>
  </si>
  <si>
    <t xml:space="preserve">Assorted packaging</t>
  </si>
  <si>
    <t xml:space="preserve">Vegetable oil &amp; sugar</t>
  </si>
  <si>
    <t xml:space="preserve">SM Hypermarket/ SM Jazz</t>
  </si>
  <si>
    <t xml:space="preserve">Vinegar &amp; milk</t>
  </si>
  <si>
    <t xml:space="preserve">Tube  Ice/ half sack</t>
  </si>
  <si>
    <t xml:space="preserve">SML- 24 bottles</t>
  </si>
  <si>
    <t xml:space="preserve">Universal Product Distribution Inc.</t>
  </si>
  <si>
    <t xml:space="preserve">Beef Shortplate &amp; hanging tender</t>
  </si>
  <si>
    <t xml:space="preserve">For the Month Ended:  Dec 14-19 (c/0 cash sales Dec. 16, 2020)</t>
  </si>
  <si>
    <t xml:space="preserve">Vulcaseal</t>
  </si>
  <si>
    <t xml:space="preserve">Beer and soda in can</t>
  </si>
  <si>
    <t xml:space="preserve">Fuwa loaf bread</t>
  </si>
  <si>
    <t xml:space="preserve">Ideal regular pasta</t>
  </si>
  <si>
    <t xml:space="preserve">Poblacion Wet Market</t>
  </si>
  <si>
    <t xml:space="preserve">Rice/ 25 kilos</t>
  </si>
  <si>
    <t xml:space="preserve">Transpo allowance going home</t>
  </si>
  <si>
    <t xml:space="preserve">For the Month Ended:  Dec 14-19 (22,900 sales)</t>
  </si>
  <si>
    <t xml:space="preserve">Additional Payment for Whole Chicken</t>
  </si>
  <si>
    <t xml:space="preserve">Alaska Fresh Millk</t>
  </si>
  <si>
    <t xml:space="preserve">Journal Tape &amp; Ballpen</t>
  </si>
  <si>
    <t xml:space="preserve">Plastic Labo</t>
  </si>
  <si>
    <t xml:space="preserve">Joy Dishwashing Liquid</t>
  </si>
  <si>
    <t xml:space="preserve">Pomace Oil,Spaghetti,Alaska Milk,Fresh Milk,Anchovies,Veg.Oil,Elbow Macaroni</t>
  </si>
  <si>
    <t xml:space="preserve">Lettuce,Onion White &amp; Red,Potato</t>
  </si>
  <si>
    <t xml:space="preserve">Benzen Cahilig</t>
  </si>
  <si>
    <t xml:space="preserve">Payment for 1 day duty</t>
  </si>
  <si>
    <t xml:space="preserve">Transpo going to Guadalupe Market</t>
  </si>
  <si>
    <t xml:space="preserve">Bread Flour,All Purpose Flour</t>
  </si>
  <si>
    <t xml:space="preserve">Ericson Labadan</t>
  </si>
  <si>
    <t xml:space="preserve">Anchovies &amp; Baguette Bread</t>
  </si>
  <si>
    <t xml:space="preserve">For the Month Ended:  Dec 21-23 (10,000 Budget)</t>
  </si>
  <si>
    <t xml:space="preserve">Glade Air Freshener</t>
  </si>
  <si>
    <t xml:space="preserve">APC,Parmesan Cheese,Gelatin</t>
  </si>
  <si>
    <t xml:space="preserve">Aluminum Pan for Take out Apple Pie</t>
  </si>
  <si>
    <t xml:space="preserve">Hersheys Choco,Oreo Vanilla</t>
  </si>
  <si>
    <t xml:space="preserve">Elbow Macaroni,Datu Puti,Fresh Milk,Cheese Powder,Sunquick Orange,</t>
  </si>
  <si>
    <t xml:space="preserve">Wansuy</t>
  </si>
  <si>
    <t xml:space="preserve">Mejorada Ferro Corp</t>
  </si>
  <si>
    <t xml:space="preserve">SML 1 case</t>
  </si>
  <si>
    <t xml:space="preserve">Journal Tape for POS Printer</t>
  </si>
  <si>
    <t xml:space="preserve">White Sugar,Fresh Milk,Breadcrumbs,Molo Wrapper,Chicken Cubes,APC,Cheese Powder,Diced Tomato</t>
  </si>
  <si>
    <t xml:space="preserve">Lettice</t>
  </si>
  <si>
    <t xml:space="preserve">Balance for payroll Dec. 21-26, 2020</t>
  </si>
  <si>
    <t xml:space="preserve">For the Month Ended:  Dec 28-29 (4,802 Budget)</t>
  </si>
  <si>
    <t xml:space="preserve">Pepsi,Mug,7up</t>
  </si>
  <si>
    <t xml:space="preserve">Mayo,Panne Pasta,Spaghetti,Corn,Elbow Macaroni</t>
  </si>
  <si>
    <t xml:space="preserve">S750,Spoon &amp; Fork</t>
  </si>
  <si>
    <t xml:space="preserve">Parking Fee purchased kitchen supplies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</si>
</sst>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MM;@"/>
    <numFmt numFmtId="166" formatCode="@"/>
    <numFmt numFmtId="167" formatCode="D/MMM/YY;@"/>
    <numFmt numFmtId="168" formatCode="_(* #,##0.00_);_(* \(#,##0.00\);_(* \-??_);_(@_)"/>
    <numFmt numFmtId="169" formatCode="# ??/??"/>
    <numFmt numFmtId="170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externalLink" Target="externalLinks/externalLink2.xml"/><Relationship Id="rId46" Type="http://schemas.openxmlformats.org/officeDocument/2006/relationships/externalLink" Target="externalLinks/externalLink3.xml"/><Relationship Id="rId47" Type="http://schemas.openxmlformats.org/officeDocument/2006/relationships/externalLink" Target="externalLinks/externalLink1.xml"/><Relationship Id="rId4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trosh%20april%202006/ortigas/04%20SALES%20RECORD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:/Users/Crecy/AppData/Local/Temp/Ortigas/Ortigas%202006/Ortigas%20May/05%20SALES%20RECORD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C:/Users/Crecy/AppData/Local/Temp/GALLERIA%20-%20SALES%20(Feb&apos;07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7.7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43833</v>
      </c>
      <c r="B5" s="19"/>
      <c r="C5" s="20" t="s">
        <v>37</v>
      </c>
      <c r="D5" s="20"/>
      <c r="E5" s="20"/>
      <c r="F5" s="21"/>
      <c r="G5" s="21" t="s">
        <v>38</v>
      </c>
      <c r="H5" s="22" t="n">
        <v>165</v>
      </c>
      <c r="I5" s="22"/>
      <c r="J5" s="22"/>
      <c r="K5" s="22"/>
      <c r="L5" s="23"/>
      <c r="M5" s="24" t="n">
        <f aca="false">SUM(H5:J5,K5/1.12)</f>
        <v>165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165</v>
      </c>
      <c r="AB5" s="26"/>
      <c r="AC5" s="26"/>
      <c r="AD5" s="25"/>
      <c r="AE5" s="25"/>
      <c r="AF5" s="24" t="n">
        <f aca="false">-SUM(N5:AE5)</f>
        <v>-165</v>
      </c>
      <c r="AG5" s="27" t="n">
        <f aca="false">SUM(H5:K5)+AF5+O5</f>
        <v>0</v>
      </c>
      <c r="AH5" s="28" t="n">
        <f aca="false">-AF5</f>
        <v>165</v>
      </c>
    </row>
    <row r="6" s="29" customFormat="true" ht="23.25" hidden="true" customHeight="true" outlineLevel="0" collapsed="false">
      <c r="A6" s="18" t="n">
        <v>43833</v>
      </c>
      <c r="B6" s="19"/>
      <c r="C6" s="20" t="s">
        <v>39</v>
      </c>
      <c r="D6" s="20" t="s">
        <v>40</v>
      </c>
      <c r="E6" s="20" t="s">
        <v>41</v>
      </c>
      <c r="F6" s="21" t="n">
        <v>112436</v>
      </c>
      <c r="G6" s="21" t="s">
        <v>42</v>
      </c>
      <c r="H6" s="22"/>
      <c r="I6" s="22"/>
      <c r="J6" s="22"/>
      <c r="K6" s="22" t="n">
        <v>625</v>
      </c>
      <c r="L6" s="23"/>
      <c r="M6" s="24" t="n">
        <f aca="false">SUM(H6:J6,K6/1.12)</f>
        <v>558.035714285714</v>
      </c>
      <c r="N6" s="24" t="n">
        <f aca="false">K6/1.12*0.12</f>
        <v>66.9642857142857</v>
      </c>
      <c r="O6" s="24" t="n">
        <f aca="false">-SUM(I6:J6,K6/1.12)*L6</f>
        <v>-0</v>
      </c>
      <c r="P6" s="24" t="n">
        <v>558.04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-625.004285714286</v>
      </c>
      <c r="AG6" s="27" t="n">
        <f aca="false">SUM(H6:K6)+AF6+O6</f>
        <v>-0.00428571428562918</v>
      </c>
      <c r="AH6" s="28" t="n">
        <f aca="false">-AF6</f>
        <v>625.004285714286</v>
      </c>
    </row>
    <row r="7" s="29" customFormat="true" ht="23.25" hidden="true" customHeight="true" outlineLevel="0" collapsed="false">
      <c r="A7" s="18" t="n">
        <v>43833</v>
      </c>
      <c r="B7" s="19"/>
      <c r="C7" s="20" t="s">
        <v>39</v>
      </c>
      <c r="D7" s="20" t="s">
        <v>40</v>
      </c>
      <c r="E7" s="20" t="s">
        <v>41</v>
      </c>
      <c r="F7" s="21" t="n">
        <v>91441</v>
      </c>
      <c r="G7" s="21" t="s">
        <v>43</v>
      </c>
      <c r="H7" s="22"/>
      <c r="I7" s="22"/>
      <c r="J7" s="22"/>
      <c r="K7" s="22" t="n">
        <v>59</v>
      </c>
      <c r="L7" s="23"/>
      <c r="M7" s="24" t="n">
        <f aca="false">SUM(H7:J7,K7/1.12)</f>
        <v>52.6785714285714</v>
      </c>
      <c r="N7" s="24" t="n">
        <f aca="false">K7/1.12*0.12</f>
        <v>6.32142857142857</v>
      </c>
      <c r="O7" s="24" t="n">
        <f aca="false">-SUM(I7:J7,K7/1.12)*L7</f>
        <v>-0</v>
      </c>
      <c r="P7" s="24" t="n">
        <v>52.68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-59.0014285714286</v>
      </c>
      <c r="AG7" s="27" t="n">
        <f aca="false">SUM(H7:K7)+AF7+O7</f>
        <v>-0.00142857142856911</v>
      </c>
      <c r="AH7" s="28" t="n">
        <f aca="false">-AF7</f>
        <v>59.0014285714286</v>
      </c>
    </row>
    <row r="8" s="29" customFormat="true" ht="23.25" hidden="true" customHeight="true" outlineLevel="0" collapsed="false">
      <c r="A8" s="18" t="n">
        <v>43834</v>
      </c>
      <c r="B8" s="19"/>
      <c r="C8" s="20" t="s">
        <v>39</v>
      </c>
      <c r="D8" s="20" t="s">
        <v>40</v>
      </c>
      <c r="E8" s="20" t="s">
        <v>41</v>
      </c>
      <c r="F8" s="21" t="n">
        <v>112672</v>
      </c>
      <c r="G8" s="21" t="s">
        <v>44</v>
      </c>
      <c r="H8" s="22"/>
      <c r="I8" s="22"/>
      <c r="J8" s="22"/>
      <c r="K8" s="22" t="n">
        <v>485.5</v>
      </c>
      <c r="L8" s="23"/>
      <c r="M8" s="24" t="n">
        <f aca="false">SUM(H8:J8,K8/1.12)</f>
        <v>433.482142857143</v>
      </c>
      <c r="N8" s="24" t="n">
        <f aca="false">K8/1.12*0.12</f>
        <v>52.0178571428571</v>
      </c>
      <c r="O8" s="24" t="n">
        <f aca="false">-SUM(I8:J8,K8/1.12)*L8</f>
        <v>-0</v>
      </c>
      <c r="P8" s="24" t="n">
        <v>433.48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-485.497857142857</v>
      </c>
      <c r="AG8" s="27" t="n">
        <f aca="false">SUM(H8:K8)+AF8+O8</f>
        <v>0.00214285714287143</v>
      </c>
      <c r="AH8" s="28" t="n">
        <f aca="false">-AF8</f>
        <v>485.497857142857</v>
      </c>
    </row>
    <row r="9" s="29" customFormat="true" ht="23.25" hidden="true" customHeight="true" outlineLevel="0" collapsed="false">
      <c r="A9" s="18" t="n">
        <v>43834</v>
      </c>
      <c r="B9" s="19"/>
      <c r="C9" s="20" t="s">
        <v>45</v>
      </c>
      <c r="D9" s="20"/>
      <c r="E9" s="20"/>
      <c r="F9" s="21"/>
      <c r="G9" s="30" t="s">
        <v>46</v>
      </c>
      <c r="H9" s="22" t="n">
        <v>50</v>
      </c>
      <c r="I9" s="22"/>
      <c r="J9" s="22"/>
      <c r="K9" s="22"/>
      <c r="L9" s="23"/>
      <c r="M9" s="24" t="n">
        <f aca="false">SUM(H9:J9,K9/1.12)</f>
        <v>50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50</v>
      </c>
      <c r="AB9" s="26"/>
      <c r="AC9" s="26"/>
      <c r="AD9" s="25"/>
      <c r="AE9" s="25"/>
      <c r="AF9" s="24" t="n">
        <f aca="false">-SUM(N9:AE9)</f>
        <v>-50</v>
      </c>
      <c r="AG9" s="27" t="n">
        <f aca="false">SUM(H9:K9)+AF9+O9</f>
        <v>0</v>
      </c>
      <c r="AH9" s="28" t="n">
        <f aca="false">-AF9</f>
        <v>50</v>
      </c>
    </row>
    <row r="10" s="29" customFormat="true" ht="23.25" hidden="true" customHeight="true" outlineLevel="0" collapsed="false">
      <c r="A10" s="18" t="n">
        <v>43834</v>
      </c>
      <c r="B10" s="19"/>
      <c r="C10" s="20" t="s">
        <v>47</v>
      </c>
      <c r="D10" s="20" t="s">
        <v>48</v>
      </c>
      <c r="E10" s="20" t="s">
        <v>49</v>
      </c>
      <c r="F10" s="21" t="n">
        <v>226358</v>
      </c>
      <c r="G10" s="21" t="s">
        <v>50</v>
      </c>
      <c r="H10" s="22"/>
      <c r="I10" s="22"/>
      <c r="J10" s="22"/>
      <c r="K10" s="22" t="n">
        <f aca="false">332.81+39.94</f>
        <v>372.75</v>
      </c>
      <c r="L10" s="23"/>
      <c r="M10" s="24" t="n">
        <f aca="false">SUM(H10:J10,K10/1.12)</f>
        <v>332.8125</v>
      </c>
      <c r="N10" s="24" t="n">
        <f aca="false">K10/1.12*0.12</f>
        <v>39.9375</v>
      </c>
      <c r="O10" s="24" t="n">
        <f aca="false">-SUM(I10:J10,K10/1.12)*L10</f>
        <v>-0</v>
      </c>
      <c r="P10" s="25" t="n">
        <v>332.81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-372.7475</v>
      </c>
      <c r="AG10" s="27" t="n">
        <f aca="false">SUM(H10:K10)+AF10+O10</f>
        <v>0.00249999999999773</v>
      </c>
      <c r="AH10" s="28" t="n">
        <f aca="false">-AF10</f>
        <v>372.7475</v>
      </c>
    </row>
    <row r="11" s="29" customFormat="true" ht="23.25" hidden="true" customHeight="true" outlineLevel="0" collapsed="false">
      <c r="A11" s="18" t="n">
        <v>43834</v>
      </c>
      <c r="B11" s="19"/>
      <c r="C11" s="20" t="s">
        <v>47</v>
      </c>
      <c r="D11" s="20" t="s">
        <v>48</v>
      </c>
      <c r="E11" s="20" t="s">
        <v>49</v>
      </c>
      <c r="F11" s="21" t="n">
        <v>226358</v>
      </c>
      <c r="G11" s="30" t="s">
        <v>51</v>
      </c>
      <c r="H11" s="22"/>
      <c r="I11" s="22"/>
      <c r="J11" s="22" t="n">
        <v>70</v>
      </c>
      <c r="K11" s="22"/>
      <c r="L11" s="23"/>
      <c r="M11" s="24" t="n">
        <f aca="false">SUM(H11:J11,K11/1.12)</f>
        <v>70</v>
      </c>
      <c r="N11" s="24" t="n">
        <f aca="false">K11/1.12*0.12</f>
        <v>0</v>
      </c>
      <c r="O11" s="24" t="n">
        <f aca="false">-SUM(I11:J11,K11/1.12)*L11</f>
        <v>-0</v>
      </c>
      <c r="P11" s="24" t="n">
        <v>70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-70</v>
      </c>
      <c r="AG11" s="27" t="n">
        <f aca="false">SUM(H11:K11)+AF11+O11</f>
        <v>0</v>
      </c>
      <c r="AH11" s="28" t="n">
        <f aca="false">-AF11</f>
        <v>70</v>
      </c>
    </row>
    <row r="12" s="29" customFormat="true" ht="23.25" hidden="true" customHeight="true" outlineLevel="0" collapsed="false">
      <c r="A12" s="18" t="n">
        <v>43836</v>
      </c>
      <c r="B12" s="19"/>
      <c r="C12" s="20" t="s">
        <v>52</v>
      </c>
      <c r="D12" s="20" t="s">
        <v>53</v>
      </c>
      <c r="E12" s="20" t="s">
        <v>49</v>
      </c>
      <c r="F12" s="21" t="n">
        <v>315792</v>
      </c>
      <c r="G12" s="30" t="s">
        <v>54</v>
      </c>
      <c r="H12" s="22"/>
      <c r="I12" s="22"/>
      <c r="J12" s="22"/>
      <c r="K12" s="22" t="n">
        <v>6982.09</v>
      </c>
      <c r="L12" s="23"/>
      <c r="M12" s="24" t="n">
        <f aca="false">SUM(H12:J12,K12/1.12)</f>
        <v>6234.00892857143</v>
      </c>
      <c r="N12" s="24" t="n">
        <f aca="false">K12/1.12*0.12</f>
        <v>748.081071428571</v>
      </c>
      <c r="O12" s="24" t="n">
        <f aca="false">-SUM(I12:J12,K12/1.12)*L12</f>
        <v>-0</v>
      </c>
      <c r="P12" s="24" t="n">
        <v>6234.01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-6982.09107142857</v>
      </c>
      <c r="AG12" s="27" t="n">
        <f aca="false">SUM(H12:K12)+AF12+O12</f>
        <v>-0.00107142857177678</v>
      </c>
      <c r="AH12" s="28" t="n">
        <f aca="false">-AF12</f>
        <v>6982.09107142857</v>
      </c>
    </row>
    <row r="13" s="29" customFormat="true" ht="23.25" hidden="true" customHeight="true" outlineLevel="0" collapsed="false">
      <c r="A13" s="18" t="n">
        <v>43836</v>
      </c>
      <c r="B13" s="19"/>
      <c r="C13" s="20" t="s">
        <v>55</v>
      </c>
      <c r="D13" s="20" t="s">
        <v>56</v>
      </c>
      <c r="E13" s="20" t="s">
        <v>57</v>
      </c>
      <c r="F13" s="21" t="n">
        <v>229712</v>
      </c>
      <c r="G13" s="21" t="s">
        <v>58</v>
      </c>
      <c r="H13" s="22"/>
      <c r="I13" s="22"/>
      <c r="J13" s="22"/>
      <c r="K13" s="22" t="n">
        <v>180</v>
      </c>
      <c r="L13" s="23"/>
      <c r="M13" s="24" t="n">
        <f aca="false">SUM(H13:J13,K13/1.12)</f>
        <v>160.714285714286</v>
      </c>
      <c r="N13" s="24" t="n">
        <f aca="false">K13/1.12*0.12</f>
        <v>19.2857142857143</v>
      </c>
      <c r="O13" s="24" t="n">
        <f aca="false">-SUM(I13:J13,K13/1.12)*L13</f>
        <v>-0</v>
      </c>
      <c r="P13" s="24"/>
      <c r="Q13" s="25" t="n">
        <v>160.71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-179.995714285714</v>
      </c>
      <c r="AG13" s="27" t="n">
        <f aca="false">SUM(H13:K13)+AF13+O13</f>
        <v>0.00428571428571445</v>
      </c>
      <c r="AH13" s="28" t="n">
        <f aca="false">-AF13</f>
        <v>179.995714285714</v>
      </c>
    </row>
    <row r="14" s="29" customFormat="true" ht="23.25" hidden="true" customHeight="true" outlineLevel="0" collapsed="false">
      <c r="A14" s="18" t="n">
        <v>43836</v>
      </c>
      <c r="B14" s="19"/>
      <c r="C14" s="20" t="s">
        <v>39</v>
      </c>
      <c r="D14" s="20" t="s">
        <v>40</v>
      </c>
      <c r="E14" s="20" t="s">
        <v>41</v>
      </c>
      <c r="F14" s="21" t="n">
        <v>113172</v>
      </c>
      <c r="G14" s="21" t="s">
        <v>59</v>
      </c>
      <c r="H14" s="22"/>
      <c r="I14" s="22"/>
      <c r="J14" s="22"/>
      <c r="K14" s="22" t="n">
        <v>341.36</v>
      </c>
      <c r="L14" s="23"/>
      <c r="M14" s="24" t="n">
        <f aca="false">SUM(H14:J14,K14/1.12)</f>
        <v>304.785714285714</v>
      </c>
      <c r="N14" s="24" t="n">
        <f aca="false">K14/1.12*0.12</f>
        <v>36.5742857142857</v>
      </c>
      <c r="O14" s="24" t="n">
        <f aca="false">-SUM(I14:J14,K14/1.12)*L14</f>
        <v>-0</v>
      </c>
      <c r="P14" s="24" t="n">
        <v>304.79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-341.364285714286</v>
      </c>
      <c r="AG14" s="27" t="n">
        <f aca="false">SUM(H14:K14)+AF14+O14</f>
        <v>-0.00428571428574287</v>
      </c>
      <c r="AH14" s="28" t="n">
        <f aca="false">-AF14</f>
        <v>341.364285714286</v>
      </c>
    </row>
    <row r="15" s="29" customFormat="true" ht="23.25" hidden="true" customHeight="true" outlineLevel="0" collapsed="false">
      <c r="A15" s="18" t="n">
        <v>43836</v>
      </c>
      <c r="B15" s="19"/>
      <c r="C15" s="20" t="s">
        <v>60</v>
      </c>
      <c r="D15" s="20"/>
      <c r="E15" s="20"/>
      <c r="F15" s="21"/>
      <c r="G15" s="30" t="s">
        <v>61</v>
      </c>
      <c r="H15" s="22" t="n">
        <v>50</v>
      </c>
      <c r="I15" s="22"/>
      <c r="J15" s="22"/>
      <c r="K15" s="22"/>
      <c r="L15" s="23"/>
      <c r="M15" s="24" t="n">
        <f aca="false">SUM(H15:J15,K15/1.12)</f>
        <v>50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 t="n">
        <v>50</v>
      </c>
      <c r="AB15" s="26"/>
      <c r="AC15" s="26"/>
      <c r="AD15" s="25"/>
      <c r="AE15" s="25"/>
      <c r="AF15" s="24" t="n">
        <f aca="false">-SUM(N15:AE15)</f>
        <v>-50</v>
      </c>
      <c r="AG15" s="27" t="n">
        <f aca="false">SUM(H15:K15)+AF15+O15</f>
        <v>0</v>
      </c>
      <c r="AH15" s="28" t="n">
        <f aca="false">-AF15</f>
        <v>50</v>
      </c>
    </row>
    <row r="16" s="29" customFormat="true" ht="23.25" hidden="true" customHeight="true" outlineLevel="0" collapsed="false">
      <c r="A16" s="18" t="n">
        <v>43837</v>
      </c>
      <c r="B16" s="19"/>
      <c r="C16" s="20" t="s">
        <v>62</v>
      </c>
      <c r="D16" s="20"/>
      <c r="E16" s="20"/>
      <c r="F16" s="21"/>
      <c r="G16" s="30" t="s">
        <v>63</v>
      </c>
      <c r="H16" s="22"/>
      <c r="I16" s="22"/>
      <c r="J16" s="22" t="n">
        <v>60</v>
      </c>
      <c r="K16" s="22"/>
      <c r="L16" s="23"/>
      <c r="M16" s="24" t="n">
        <f aca="false">SUM(H16:J16,K16/1.12)</f>
        <v>60</v>
      </c>
      <c r="N16" s="24" t="n">
        <f aca="false">K16/1.12*0.12</f>
        <v>0</v>
      </c>
      <c r="O16" s="24" t="n">
        <f aca="false">-SUM(I16:J16,K16/1.12)*L16</f>
        <v>-0</v>
      </c>
      <c r="P16" s="24" t="n">
        <v>60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-60</v>
      </c>
      <c r="AG16" s="27" t="n">
        <f aca="false">SUM(H16:K16)+AF16+O16</f>
        <v>0</v>
      </c>
      <c r="AH16" s="28" t="n">
        <f aca="false">-AF16</f>
        <v>60</v>
      </c>
    </row>
    <row r="17" s="29" customFormat="true" ht="23.25" hidden="true" customHeight="true" outlineLevel="0" collapsed="false">
      <c r="A17" s="18" t="n">
        <v>43837</v>
      </c>
      <c r="B17" s="19"/>
      <c r="C17" s="20" t="s">
        <v>60</v>
      </c>
      <c r="D17" s="20"/>
      <c r="E17" s="20"/>
      <c r="F17" s="21"/>
      <c r="G17" s="21" t="s">
        <v>64</v>
      </c>
      <c r="H17" s="22" t="n">
        <v>50</v>
      </c>
      <c r="I17" s="22"/>
      <c r="J17" s="22"/>
      <c r="K17" s="22"/>
      <c r="L17" s="23"/>
      <c r="M17" s="24" t="n">
        <f aca="false">SUM(H17:J17,K17/1.12)</f>
        <v>50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 t="n">
        <v>50</v>
      </c>
      <c r="AB17" s="26"/>
      <c r="AC17" s="26"/>
      <c r="AD17" s="25"/>
      <c r="AE17" s="25"/>
      <c r="AF17" s="24" t="n">
        <f aca="false">-SUM(N17:AE17)</f>
        <v>-50</v>
      </c>
      <c r="AG17" s="27" t="n">
        <f aca="false">SUM(H17:K17)+AF17+O17</f>
        <v>0</v>
      </c>
      <c r="AH17" s="28" t="n">
        <f aca="false">-AF17</f>
        <v>50</v>
      </c>
    </row>
    <row r="18" s="29" customFormat="true" ht="23.25" hidden="true" customHeight="true" outlineLevel="0" collapsed="false">
      <c r="A18" s="18" t="n">
        <v>43837</v>
      </c>
      <c r="B18" s="19"/>
      <c r="C18" s="20" t="s">
        <v>65</v>
      </c>
      <c r="D18" s="20" t="s">
        <v>66</v>
      </c>
      <c r="E18" s="20" t="s">
        <v>67</v>
      </c>
      <c r="F18" s="21" t="n">
        <v>3398</v>
      </c>
      <c r="G18" s="21" t="s">
        <v>68</v>
      </c>
      <c r="H18" s="22"/>
      <c r="I18" s="22"/>
      <c r="J18" s="22" t="n">
        <v>319</v>
      </c>
      <c r="K18" s="22"/>
      <c r="L18" s="23"/>
      <c r="M18" s="24" t="n">
        <f aca="false">SUM(H18:J18,K18/1.12)</f>
        <v>319</v>
      </c>
      <c r="N18" s="24" t="n">
        <f aca="false">K18/1.12*0.12</f>
        <v>0</v>
      </c>
      <c r="O18" s="24" t="n">
        <f aca="false">-SUM(I18:J18,K18/1.12)*L18</f>
        <v>-0</v>
      </c>
      <c r="P18" s="24" t="n">
        <v>319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-319</v>
      </c>
      <c r="AG18" s="27" t="n">
        <f aca="false">SUM(H18:K18)+AF18+O18</f>
        <v>0</v>
      </c>
      <c r="AH18" s="28" t="n">
        <f aca="false">-AF18</f>
        <v>319</v>
      </c>
    </row>
    <row r="19" s="29" customFormat="true" ht="23.25" hidden="true" customHeight="true" outlineLevel="0" collapsed="false">
      <c r="A19" s="18" t="n">
        <v>43837</v>
      </c>
      <c r="B19" s="19"/>
      <c r="C19" s="20" t="s">
        <v>45</v>
      </c>
      <c r="D19" s="20"/>
      <c r="E19" s="20"/>
      <c r="F19" s="21"/>
      <c r="G19" s="21" t="s">
        <v>69</v>
      </c>
      <c r="H19" s="22" t="n">
        <v>100</v>
      </c>
      <c r="I19" s="22"/>
      <c r="J19" s="22"/>
      <c r="K19" s="22"/>
      <c r="L19" s="23"/>
      <c r="M19" s="24" t="n">
        <f aca="false">SUM(H19:J19,K19/1.12)</f>
        <v>100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 t="n">
        <v>100</v>
      </c>
      <c r="AB19" s="26"/>
      <c r="AC19" s="26"/>
      <c r="AD19" s="25"/>
      <c r="AE19" s="25"/>
      <c r="AF19" s="24" t="n">
        <f aca="false">-SUM(N19:AE19)</f>
        <v>-100</v>
      </c>
      <c r="AG19" s="27" t="n">
        <f aca="false">SUM(H19:K19)+AF19+O19</f>
        <v>0</v>
      </c>
      <c r="AH19" s="28" t="n">
        <f aca="false">-AF19</f>
        <v>100</v>
      </c>
    </row>
    <row r="20" s="29" customFormat="true" ht="23.25" hidden="true" customHeight="true" outlineLevel="0" collapsed="false">
      <c r="A20" s="18" t="n">
        <v>43837</v>
      </c>
      <c r="B20" s="19"/>
      <c r="C20" s="20" t="s">
        <v>70</v>
      </c>
      <c r="D20" s="20" t="s">
        <v>71</v>
      </c>
      <c r="E20" s="20" t="s">
        <v>72</v>
      </c>
      <c r="F20" s="21" t="n">
        <v>16192</v>
      </c>
      <c r="G20" s="21" t="s">
        <v>73</v>
      </c>
      <c r="H20" s="22"/>
      <c r="I20" s="22"/>
      <c r="J20" s="22"/>
      <c r="K20" s="22" t="n">
        <v>584</v>
      </c>
      <c r="L20" s="23"/>
      <c r="M20" s="24" t="n">
        <f aca="false">SUM(H20:J20,K20/1.12)</f>
        <v>521.428571428571</v>
      </c>
      <c r="N20" s="24" t="n">
        <f aca="false">K20/1.12*0.12</f>
        <v>62.5714285714286</v>
      </c>
      <c r="O20" s="24" t="n">
        <f aca="false">-SUM(I20:J20,K20/1.12)*L20</f>
        <v>-0</v>
      </c>
      <c r="P20" s="24" t="n">
        <v>521.43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-584.001428571429</v>
      </c>
      <c r="AG20" s="27" t="n">
        <f aca="false">SUM(H20:K20)+AF20+O20</f>
        <v>-0.00142857142850517</v>
      </c>
      <c r="AH20" s="28" t="n">
        <f aca="false">-AF20</f>
        <v>584.001428571429</v>
      </c>
    </row>
    <row r="21" s="29" customFormat="true" ht="23.25" hidden="true" customHeight="true" outlineLevel="0" collapsed="false">
      <c r="A21" s="18" t="n">
        <v>43837</v>
      </c>
      <c r="B21" s="19"/>
      <c r="C21" s="20" t="s">
        <v>47</v>
      </c>
      <c r="D21" s="20" t="s">
        <v>48</v>
      </c>
      <c r="E21" s="20" t="s">
        <v>49</v>
      </c>
      <c r="F21" s="21" t="n">
        <v>195747</v>
      </c>
      <c r="G21" s="21" t="s">
        <v>74</v>
      </c>
      <c r="H21" s="22"/>
      <c r="I21" s="22"/>
      <c r="J21" s="22"/>
      <c r="K21" s="22" t="n">
        <f aca="false">369.64+44.36</f>
        <v>414</v>
      </c>
      <c r="L21" s="23"/>
      <c r="M21" s="24" t="n">
        <f aca="false">SUM(H21:J21,K21/1.12)</f>
        <v>369.642857142857</v>
      </c>
      <c r="N21" s="24" t="n">
        <f aca="false">K21/1.12*0.12</f>
        <v>44.3571428571429</v>
      </c>
      <c r="O21" s="24" t="n">
        <f aca="false">-SUM(I21:J21,K21/1.12)*L21</f>
        <v>-0</v>
      </c>
      <c r="P21" s="24" t="n">
        <v>369.64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-413.997142857143</v>
      </c>
      <c r="AG21" s="27" t="n">
        <f aca="false">SUM(H21:K21)+AF21+O21</f>
        <v>0.00285714285718086</v>
      </c>
      <c r="AH21" s="28" t="n">
        <f aca="false">-AF21</f>
        <v>413.997142857143</v>
      </c>
    </row>
    <row r="22" s="29" customFormat="true" ht="23.25" hidden="true" customHeight="true" outlineLevel="0" collapsed="false">
      <c r="A22" s="18" t="n">
        <v>43837</v>
      </c>
      <c r="B22" s="19"/>
      <c r="C22" s="20" t="s">
        <v>47</v>
      </c>
      <c r="D22" s="20" t="s">
        <v>48</v>
      </c>
      <c r="E22" s="20" t="s">
        <v>49</v>
      </c>
      <c r="F22" s="21" t="n">
        <v>195747</v>
      </c>
      <c r="G22" s="21" t="s">
        <v>75</v>
      </c>
      <c r="H22" s="22"/>
      <c r="I22" s="22"/>
      <c r="J22" s="22" t="n">
        <v>262</v>
      </c>
      <c r="K22" s="22"/>
      <c r="L22" s="23"/>
      <c r="M22" s="24" t="n">
        <f aca="false">SUM(H22:J22,K22/1.12)</f>
        <v>262</v>
      </c>
      <c r="N22" s="24" t="n">
        <f aca="false">K22/1.12*0.12</f>
        <v>0</v>
      </c>
      <c r="O22" s="24" t="n">
        <f aca="false">-SUM(I22:J22,K22/1.12)*L22</f>
        <v>-0</v>
      </c>
      <c r="P22" s="24" t="n">
        <v>262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-262</v>
      </c>
      <c r="AG22" s="27" t="n">
        <f aca="false">SUM(H22:K22)+AF22+O22</f>
        <v>0</v>
      </c>
      <c r="AH22" s="28" t="n">
        <f aca="false">-AF22</f>
        <v>262</v>
      </c>
    </row>
    <row r="23" s="29" customFormat="true" ht="23.25" hidden="true" customHeight="true" outlineLevel="0" collapsed="false">
      <c r="A23" s="18" t="n">
        <v>43837</v>
      </c>
      <c r="B23" s="19"/>
      <c r="C23" s="20" t="s">
        <v>52</v>
      </c>
      <c r="D23" s="20" t="s">
        <v>53</v>
      </c>
      <c r="E23" s="20" t="s">
        <v>49</v>
      </c>
      <c r="F23" s="21" t="n">
        <v>574838</v>
      </c>
      <c r="G23" s="21" t="s">
        <v>76</v>
      </c>
      <c r="H23" s="22"/>
      <c r="I23" s="22"/>
      <c r="J23" s="22"/>
      <c r="K23" s="22" t="n">
        <v>852.46</v>
      </c>
      <c r="L23" s="23"/>
      <c r="M23" s="24" t="n">
        <f aca="false">SUM(H23:J23,K23/1.12)</f>
        <v>761.125</v>
      </c>
      <c r="N23" s="24" t="n">
        <f aca="false">K23/1.12*0.12</f>
        <v>91.335</v>
      </c>
      <c r="O23" s="24" t="n">
        <f aca="false">-SUM(I23:J23,K23/1.12)*L23</f>
        <v>-0</v>
      </c>
      <c r="P23" s="24" t="n">
        <v>761.13</v>
      </c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 t="n">
        <f aca="false">-SUM(N23:AE23)</f>
        <v>-852.465</v>
      </c>
      <c r="AG23" s="27" t="n">
        <f aca="false">SUM(H23:K23)+AF23+O23</f>
        <v>-0.00499999999999545</v>
      </c>
      <c r="AH23" s="28" t="n">
        <f aca="false">-AF23</f>
        <v>852.465</v>
      </c>
    </row>
    <row r="24" s="29" customFormat="true" ht="23.25" hidden="true" customHeight="true" outlineLevel="0" collapsed="false">
      <c r="A24" s="18" t="n">
        <v>43837</v>
      </c>
      <c r="B24" s="19"/>
      <c r="C24" s="20" t="s">
        <v>65</v>
      </c>
      <c r="D24" s="20" t="s">
        <v>66</v>
      </c>
      <c r="E24" s="20" t="s">
        <v>67</v>
      </c>
      <c r="F24" s="21" t="n">
        <v>3397</v>
      </c>
      <c r="G24" s="21" t="s">
        <v>77</v>
      </c>
      <c r="H24" s="22"/>
      <c r="I24" s="22"/>
      <c r="J24" s="22" t="n">
        <v>2417</v>
      </c>
      <c r="K24" s="22"/>
      <c r="L24" s="23"/>
      <c r="M24" s="24" t="n">
        <f aca="false">SUM(H24:J24,K24/1.12)</f>
        <v>2417</v>
      </c>
      <c r="N24" s="24" t="n">
        <f aca="false">K24/1.12*0.12</f>
        <v>0</v>
      </c>
      <c r="O24" s="24" t="n">
        <f aca="false">-SUM(I24:J24,K24/1.12)*L24</f>
        <v>-0</v>
      </c>
      <c r="P24" s="24" t="n">
        <v>2417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-2417</v>
      </c>
      <c r="AG24" s="27" t="n">
        <f aca="false">SUM(H24:K24)+AF24+O24</f>
        <v>0</v>
      </c>
      <c r="AH24" s="28" t="n">
        <f aca="false">-AF24</f>
        <v>2417</v>
      </c>
    </row>
    <row r="25" s="29" customFormat="true" ht="23.25" hidden="true" customHeight="true" outlineLevel="0" collapsed="false">
      <c r="A25" s="18" t="n">
        <v>43837</v>
      </c>
      <c r="B25" s="19"/>
      <c r="C25" s="20" t="s">
        <v>78</v>
      </c>
      <c r="D25" s="20" t="s">
        <v>79</v>
      </c>
      <c r="E25" s="20" t="s">
        <v>67</v>
      </c>
      <c r="F25" s="21" t="n">
        <v>20377</v>
      </c>
      <c r="G25" s="21" t="s">
        <v>80</v>
      </c>
      <c r="H25" s="22"/>
      <c r="I25" s="22"/>
      <c r="J25" s="22" t="n">
        <v>400</v>
      </c>
      <c r="K25" s="22"/>
      <c r="L25" s="23"/>
      <c r="M25" s="24" t="n">
        <f aca="false">SUM(H25:J25,K25/1.12)</f>
        <v>400</v>
      </c>
      <c r="N25" s="24" t="n">
        <f aca="false">K25/1.12*0.12</f>
        <v>0</v>
      </c>
      <c r="O25" s="24" t="n">
        <f aca="false">-SUM(I25:J25,K25/1.12)*L25</f>
        <v>-0</v>
      </c>
      <c r="P25" s="24" t="n">
        <v>400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-400</v>
      </c>
      <c r="AG25" s="27" t="n">
        <f aca="false">SUM(H25:K25)+AF25+O25</f>
        <v>0</v>
      </c>
      <c r="AH25" s="28" t="n">
        <f aca="false">-AF25</f>
        <v>400</v>
      </c>
    </row>
    <row r="26" s="29" customFormat="true" ht="23.25" hidden="true" customHeight="true" outlineLevel="0" collapsed="false">
      <c r="A26" s="18" t="n">
        <v>43837</v>
      </c>
      <c r="B26" s="19"/>
      <c r="C26" s="20" t="s">
        <v>55</v>
      </c>
      <c r="D26" s="20" t="s">
        <v>56</v>
      </c>
      <c r="E26" s="20" t="s">
        <v>57</v>
      </c>
      <c r="F26" s="21" t="n">
        <v>229748</v>
      </c>
      <c r="G26" s="21" t="s">
        <v>58</v>
      </c>
      <c r="H26" s="22"/>
      <c r="I26" s="22"/>
      <c r="J26" s="22"/>
      <c r="K26" s="22" t="n">
        <v>180</v>
      </c>
      <c r="L26" s="23"/>
      <c r="M26" s="24" t="n">
        <f aca="false">SUM(H26:J26,K26/1.12)</f>
        <v>160.714285714286</v>
      </c>
      <c r="N26" s="24" t="n">
        <f aca="false">K26/1.12*0.12</f>
        <v>19.2857142857143</v>
      </c>
      <c r="O26" s="24" t="n">
        <f aca="false">-SUM(I26:J26,K26/1.12)*L26</f>
        <v>-0</v>
      </c>
      <c r="P26" s="24"/>
      <c r="Q26" s="25" t="n">
        <v>160.71</v>
      </c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 t="n">
        <f aca="false">-SUM(N26:AE26)</f>
        <v>-179.995714285714</v>
      </c>
      <c r="AG26" s="27" t="n">
        <f aca="false">SUM(H26:K26)+AF26+O26</f>
        <v>0.00428571428571445</v>
      </c>
      <c r="AH26" s="28" t="n">
        <f aca="false">-AF26</f>
        <v>179.995714285714</v>
      </c>
    </row>
    <row r="27" s="29" customFormat="true" ht="23.25" hidden="true" customHeight="true" outlineLevel="0" collapsed="false">
      <c r="A27" s="18" t="n">
        <v>43837</v>
      </c>
      <c r="B27" s="19"/>
      <c r="C27" s="20" t="s">
        <v>81</v>
      </c>
      <c r="D27" s="20" t="s">
        <v>82</v>
      </c>
      <c r="E27" s="20" t="s">
        <v>49</v>
      </c>
      <c r="F27" s="21" t="n">
        <v>1006</v>
      </c>
      <c r="G27" s="21" t="s">
        <v>83</v>
      </c>
      <c r="H27" s="22"/>
      <c r="I27" s="22"/>
      <c r="J27" s="22"/>
      <c r="K27" s="22" t="n">
        <v>440</v>
      </c>
      <c r="L27" s="23"/>
      <c r="M27" s="24" t="n">
        <f aca="false">SUM(H27:J27,K27/1.12)</f>
        <v>392.857142857143</v>
      </c>
      <c r="N27" s="24" t="n">
        <f aca="false">K27/1.12*0.12</f>
        <v>47.1428571428571</v>
      </c>
      <c r="O27" s="24" t="n">
        <f aca="false">-SUM(I27:J27,K27/1.12)*L27</f>
        <v>-0</v>
      </c>
      <c r="P27" s="24"/>
      <c r="Q27" s="25"/>
      <c r="R27" s="25"/>
      <c r="S27" s="26" t="n">
        <v>392.86</v>
      </c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 t="n">
        <f aca="false">-SUM(N27:AE27)</f>
        <v>-440.002857142857</v>
      </c>
      <c r="AG27" s="27" t="n">
        <f aca="false">SUM(H27:K27)+AF27+O27</f>
        <v>-0.00285714285712402</v>
      </c>
      <c r="AH27" s="28" t="n">
        <f aca="false">-AF27</f>
        <v>440.002857142857</v>
      </c>
    </row>
    <row r="28" s="29" customFormat="true" ht="23.25" hidden="true" customHeight="true" outlineLevel="0" collapsed="false">
      <c r="A28" s="18" t="n">
        <v>43837</v>
      </c>
      <c r="B28" s="19"/>
      <c r="C28" s="20" t="s">
        <v>47</v>
      </c>
      <c r="D28" s="20" t="s">
        <v>48</v>
      </c>
      <c r="E28" s="20" t="s">
        <v>49</v>
      </c>
      <c r="F28" s="21" t="n">
        <v>181775</v>
      </c>
      <c r="G28" s="21" t="s">
        <v>84</v>
      </c>
      <c r="H28" s="22"/>
      <c r="I28" s="22"/>
      <c r="J28" s="22" t="n">
        <v>75</v>
      </c>
      <c r="K28" s="22"/>
      <c r="L28" s="23"/>
      <c r="M28" s="24" t="n">
        <f aca="false">SUM(H28:J28,K28/1.12)</f>
        <v>75</v>
      </c>
      <c r="N28" s="24" t="n">
        <f aca="false">K28/1.12*0.12</f>
        <v>0</v>
      </c>
      <c r="O28" s="24" t="n">
        <f aca="false">-SUM(I28:J28,K28/1.12)*L28</f>
        <v>-0</v>
      </c>
      <c r="P28" s="24" t="n">
        <v>75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 t="n">
        <f aca="false">-SUM(N28:AE28)</f>
        <v>-75</v>
      </c>
      <c r="AG28" s="27" t="n">
        <f aca="false">SUM(H28:K28)+AF28+O28</f>
        <v>0</v>
      </c>
      <c r="AH28" s="28" t="n">
        <f aca="false">-AF28</f>
        <v>75</v>
      </c>
    </row>
    <row r="29" s="29" customFormat="true" ht="23.25" hidden="true" customHeight="true" outlineLevel="0" collapsed="false">
      <c r="A29" s="18" t="n">
        <v>43837</v>
      </c>
      <c r="B29" s="19"/>
      <c r="C29" s="20" t="s">
        <v>47</v>
      </c>
      <c r="D29" s="20" t="s">
        <v>48</v>
      </c>
      <c r="E29" s="20" t="s">
        <v>49</v>
      </c>
      <c r="F29" s="21" t="n">
        <v>181775</v>
      </c>
      <c r="G29" s="21" t="s">
        <v>85</v>
      </c>
      <c r="H29" s="22"/>
      <c r="I29" s="22"/>
      <c r="J29" s="22"/>
      <c r="K29" s="22" t="n">
        <f aca="false">1442.77+173.13</f>
        <v>1615.9</v>
      </c>
      <c r="L29" s="23"/>
      <c r="M29" s="24" t="n">
        <f aca="false">SUM(H29:J29,K29/1.12)</f>
        <v>1442.76785714286</v>
      </c>
      <c r="N29" s="24" t="n">
        <f aca="false">K29/1.12*0.12</f>
        <v>173.132142857143</v>
      </c>
      <c r="O29" s="24" t="n">
        <f aca="false">-SUM(I29:J29,K29/1.12)*L29</f>
        <v>-0</v>
      </c>
      <c r="P29" s="24" t="n">
        <v>1442.77</v>
      </c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 t="n">
        <f aca="false">-SUM(N29:AE29)</f>
        <v>-1615.90214285714</v>
      </c>
      <c r="AG29" s="27" t="n">
        <f aca="false">SUM(H29:K29)+AF29+O29</f>
        <v>-0.00214285714264406</v>
      </c>
      <c r="AH29" s="28" t="n">
        <f aca="false">-AF29</f>
        <v>1615.90214285714</v>
      </c>
    </row>
    <row r="30" s="29" customFormat="true" ht="23.25" hidden="true" customHeight="true" outlineLevel="0" collapsed="false">
      <c r="A30" s="18" t="n">
        <v>43837</v>
      </c>
      <c r="B30" s="19"/>
      <c r="C30" s="20" t="s">
        <v>86</v>
      </c>
      <c r="D30" s="20" t="s">
        <v>87</v>
      </c>
      <c r="E30" s="20" t="s">
        <v>88</v>
      </c>
      <c r="F30" s="21" t="n">
        <v>117926</v>
      </c>
      <c r="G30" s="21" t="s">
        <v>89</v>
      </c>
      <c r="H30" s="22"/>
      <c r="I30" s="22"/>
      <c r="J30" s="22"/>
      <c r="K30" s="22" t="n">
        <v>1765</v>
      </c>
      <c r="L30" s="23"/>
      <c r="M30" s="24" t="n">
        <f aca="false">SUM(H30:J30,K30/1.12)</f>
        <v>1575.89285714286</v>
      </c>
      <c r="N30" s="24" t="n">
        <f aca="false">K30/1.12*0.12</f>
        <v>189.107142857143</v>
      </c>
      <c r="O30" s="24" t="n">
        <f aca="false">-SUM(I30:J30,K30/1.12)*L30</f>
        <v>-0</v>
      </c>
      <c r="P30" s="24"/>
      <c r="Q30" s="25" t="n">
        <v>1575.89</v>
      </c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 t="n">
        <f aca="false">-SUM(N30:AE30)</f>
        <v>-1764.99714285714</v>
      </c>
      <c r="AG30" s="27" t="n">
        <f aca="false">SUM(H30:K30)+AF30+O30</f>
        <v>0.00285714285701033</v>
      </c>
      <c r="AH30" s="28" t="n">
        <f aca="false">-AF30</f>
        <v>1764.99714285714</v>
      </c>
    </row>
    <row r="31" s="29" customFormat="true" ht="23.25" hidden="true" customHeight="true" outlineLevel="0" collapsed="false">
      <c r="A31" s="18" t="n">
        <v>43837</v>
      </c>
      <c r="B31" s="19"/>
      <c r="C31" s="20" t="s">
        <v>45</v>
      </c>
      <c r="D31" s="20"/>
      <c r="E31" s="20"/>
      <c r="F31" s="21"/>
      <c r="G31" s="31" t="s">
        <v>90</v>
      </c>
      <c r="H31" s="22" t="n">
        <v>50</v>
      </c>
      <c r="I31" s="22"/>
      <c r="J31" s="22"/>
      <c r="K31" s="22"/>
      <c r="L31" s="23"/>
      <c r="M31" s="24" t="n">
        <f aca="false">SUM(H31:J31,K31/1.12)</f>
        <v>50</v>
      </c>
      <c r="N31" s="24" t="n">
        <f aca="false">K31/1.12*0.12</f>
        <v>0</v>
      </c>
      <c r="O31" s="24" t="n">
        <f aca="false">-SUM(I31:J31,K31/1.12)*L31</f>
        <v>-0</v>
      </c>
      <c r="P31" s="24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 t="n">
        <v>50</v>
      </c>
      <c r="AB31" s="26"/>
      <c r="AC31" s="26"/>
      <c r="AD31" s="25"/>
      <c r="AE31" s="25"/>
      <c r="AF31" s="24" t="n">
        <f aca="false">-SUM(N31:AE31)</f>
        <v>-50</v>
      </c>
      <c r="AG31" s="27" t="n">
        <f aca="false">SUM(H31:K31)+AF31+O31</f>
        <v>0</v>
      </c>
      <c r="AH31" s="28" t="n">
        <f aca="false">-AF31</f>
        <v>50</v>
      </c>
    </row>
    <row r="32" s="29" customFormat="true" ht="23.25" hidden="true" customHeight="true" outlineLevel="0" collapsed="false">
      <c r="A32" s="18" t="n">
        <v>43838</v>
      </c>
      <c r="B32" s="19"/>
      <c r="C32" s="20" t="s">
        <v>45</v>
      </c>
      <c r="D32" s="20"/>
      <c r="E32" s="20"/>
      <c r="F32" s="21"/>
      <c r="G32" s="21" t="s">
        <v>91</v>
      </c>
      <c r="H32" s="22" t="n">
        <v>50</v>
      </c>
      <c r="I32" s="22"/>
      <c r="J32" s="22"/>
      <c r="K32" s="22"/>
      <c r="L32" s="23"/>
      <c r="M32" s="24" t="n">
        <f aca="false">SUM(H32:J32,K32/1.12)</f>
        <v>50</v>
      </c>
      <c r="N32" s="24" t="n">
        <f aca="false">K32/1.12*0.12</f>
        <v>0</v>
      </c>
      <c r="O32" s="24" t="n">
        <f aca="false">-SUM(I32:J32,K32/1.12)*L32</f>
        <v>-0</v>
      </c>
      <c r="P32" s="25"/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 t="n">
        <v>50</v>
      </c>
      <c r="AE32" s="25"/>
      <c r="AF32" s="24" t="n">
        <f aca="false">-SUM(N32:AE32)</f>
        <v>-50</v>
      </c>
      <c r="AG32" s="27" t="n">
        <f aca="false">SUM(H32:K32)+AF32+O32</f>
        <v>0</v>
      </c>
      <c r="AH32" s="28" t="n">
        <f aca="false">-AF32</f>
        <v>50</v>
      </c>
    </row>
    <row r="33" s="42" customFormat="true" ht="23.25" hidden="true" customHeight="true" outlineLevel="0" collapsed="false">
      <c r="A33" s="32" t="n">
        <v>43838</v>
      </c>
      <c r="B33" s="33"/>
      <c r="C33" s="34" t="s">
        <v>55</v>
      </c>
      <c r="D33" s="34" t="s">
        <v>56</v>
      </c>
      <c r="E33" s="34" t="s">
        <v>57</v>
      </c>
      <c r="F33" s="35" t="n">
        <v>235367</v>
      </c>
      <c r="G33" s="35" t="s">
        <v>58</v>
      </c>
      <c r="H33" s="36"/>
      <c r="I33" s="36"/>
      <c r="J33" s="36"/>
      <c r="K33" s="36" t="n">
        <v>180</v>
      </c>
      <c r="L33" s="37"/>
      <c r="M33" s="38" t="n">
        <f aca="false">SUM(H33:J33,K33/1.12)</f>
        <v>160.714285714286</v>
      </c>
      <c r="N33" s="38" t="n">
        <f aca="false">K33/1.12*0.12</f>
        <v>19.2857142857143</v>
      </c>
      <c r="O33" s="38" t="n">
        <f aca="false">-SUM(I33:J33,K33/1.12)*L33</f>
        <v>-0</v>
      </c>
      <c r="P33" s="38"/>
      <c r="Q33" s="39" t="n">
        <v>160.71</v>
      </c>
      <c r="R33" s="39"/>
      <c r="S33" s="40"/>
      <c r="T33" s="40"/>
      <c r="U33" s="40"/>
      <c r="V33" s="40"/>
      <c r="W33" s="40"/>
      <c r="X33" s="39"/>
      <c r="Y33" s="39"/>
      <c r="Z33" s="39"/>
      <c r="AA33" s="39"/>
      <c r="AB33" s="40"/>
      <c r="AC33" s="40"/>
      <c r="AD33" s="39"/>
      <c r="AE33" s="39"/>
      <c r="AF33" s="38" t="n">
        <f aca="false">-SUM(N33:AE33)</f>
        <v>-179.995714285714</v>
      </c>
      <c r="AG33" s="41" t="n">
        <f aca="false">SUM(H33:K33)+AF33+O33</f>
        <v>0.00428571428571445</v>
      </c>
      <c r="AH33" s="28" t="n">
        <f aca="false">-AF33</f>
        <v>179.995714285714</v>
      </c>
    </row>
    <row r="34" s="29" customFormat="true" ht="23.25" hidden="true" customHeight="true" outlineLevel="0" collapsed="false">
      <c r="A34" s="18" t="n">
        <v>43838</v>
      </c>
      <c r="B34" s="19"/>
      <c r="C34" s="20" t="s">
        <v>39</v>
      </c>
      <c r="D34" s="20" t="s">
        <v>40</v>
      </c>
      <c r="E34" s="20" t="s">
        <v>41</v>
      </c>
      <c r="F34" s="21" t="n">
        <v>100840</v>
      </c>
      <c r="G34" s="21" t="s">
        <v>92</v>
      </c>
      <c r="H34" s="22"/>
      <c r="I34" s="22"/>
      <c r="J34" s="22"/>
      <c r="K34" s="22" t="n">
        <v>450.75</v>
      </c>
      <c r="L34" s="23"/>
      <c r="M34" s="24" t="n">
        <f aca="false">SUM(H34:J34,K34/1.12)</f>
        <v>402.455357142857</v>
      </c>
      <c r="N34" s="24" t="n">
        <f aca="false">K34/1.12*0.12</f>
        <v>48.2946428571429</v>
      </c>
      <c r="O34" s="24" t="n">
        <f aca="false">-SUM(I34:J34,K34/1.12)*L34</f>
        <v>-0</v>
      </c>
      <c r="P34" s="24" t="n">
        <v>402.46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 t="n">
        <f aca="false">-SUM(N34:AE34)</f>
        <v>-450.754642857143</v>
      </c>
      <c r="AG34" s="27" t="n">
        <f aca="false">SUM(H34:K34)+AF34+O34</f>
        <v>-0.00464285714281232</v>
      </c>
      <c r="AH34" s="28" t="n">
        <f aca="false">-AF34</f>
        <v>450.754642857143</v>
      </c>
    </row>
    <row r="35" s="29" customFormat="true" ht="23.25" hidden="true" customHeight="true" outlineLevel="0" collapsed="false">
      <c r="A35" s="18" t="n">
        <v>43838</v>
      </c>
      <c r="B35" s="19"/>
      <c r="C35" s="20" t="s">
        <v>62</v>
      </c>
      <c r="D35" s="20"/>
      <c r="E35" s="20"/>
      <c r="F35" s="21"/>
      <c r="G35" s="21" t="s">
        <v>93</v>
      </c>
      <c r="H35" s="22"/>
      <c r="I35" s="22"/>
      <c r="J35" s="22" t="n">
        <v>120</v>
      </c>
      <c r="K35" s="22"/>
      <c r="L35" s="23"/>
      <c r="M35" s="24" t="n">
        <f aca="false">SUM(H35:J35,K35/1.12)</f>
        <v>120</v>
      </c>
      <c r="N35" s="24" t="n">
        <f aca="false">K35/1.12*0.12</f>
        <v>0</v>
      </c>
      <c r="O35" s="24" t="n">
        <f aca="false">-SUM(I35:J35,K35/1.12)*L35</f>
        <v>-0</v>
      </c>
      <c r="P35" s="24" t="n">
        <v>120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 t="n">
        <f aca="false">-SUM(N35:AE35)</f>
        <v>-120</v>
      </c>
      <c r="AG35" s="27" t="n">
        <f aca="false">SUM(H35:K35)+AF35+O35</f>
        <v>0</v>
      </c>
      <c r="AH35" s="28" t="n">
        <f aca="false">-AF35</f>
        <v>120</v>
      </c>
    </row>
    <row r="36" s="29" customFormat="true" ht="23.25" hidden="true" customHeight="true" outlineLevel="0" collapsed="false">
      <c r="A36" s="18" t="n">
        <v>43838</v>
      </c>
      <c r="B36" s="19"/>
      <c r="C36" s="20" t="s">
        <v>94</v>
      </c>
      <c r="D36" s="20" t="s">
        <v>95</v>
      </c>
      <c r="E36" s="20" t="s">
        <v>96</v>
      </c>
      <c r="F36" s="21" t="n">
        <v>12170</v>
      </c>
      <c r="G36" s="21" t="s">
        <v>97</v>
      </c>
      <c r="H36" s="22" t="n">
        <v>120</v>
      </c>
      <c r="I36" s="22"/>
      <c r="J36" s="22"/>
      <c r="K36" s="22"/>
      <c r="L36" s="23"/>
      <c r="M36" s="24" t="n">
        <f aca="false">SUM(H36:J36,K36/1.12)</f>
        <v>120</v>
      </c>
      <c r="N36" s="24" t="n">
        <f aca="false">K36/1.12*0.12</f>
        <v>0</v>
      </c>
      <c r="O36" s="24" t="n">
        <f aca="false">-SUM(I36:J36,K36/1.12)*L36</f>
        <v>-0</v>
      </c>
      <c r="P36" s="24"/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 t="n">
        <v>120</v>
      </c>
      <c r="AE36" s="25"/>
      <c r="AF36" s="24" t="n">
        <f aca="false">-SUM(N36:AE36)</f>
        <v>-120</v>
      </c>
      <c r="AG36" s="27" t="n">
        <f aca="false">SUM(H36:K36)+AF36+O36</f>
        <v>0</v>
      </c>
      <c r="AH36" s="28" t="n">
        <f aca="false">-AF36</f>
        <v>120</v>
      </c>
    </row>
    <row r="37" s="29" customFormat="true" ht="23.25" hidden="true" customHeight="true" outlineLevel="0" collapsed="false">
      <c r="A37" s="18" t="n">
        <v>43838</v>
      </c>
      <c r="B37" s="19"/>
      <c r="C37" s="20" t="s">
        <v>55</v>
      </c>
      <c r="D37" s="20" t="s">
        <v>56</v>
      </c>
      <c r="E37" s="20" t="s">
        <v>57</v>
      </c>
      <c r="F37" s="21" t="n">
        <v>235416</v>
      </c>
      <c r="G37" s="21" t="s">
        <v>58</v>
      </c>
      <c r="H37" s="22"/>
      <c r="I37" s="22"/>
      <c r="J37" s="22"/>
      <c r="K37" s="22" t="n">
        <v>180</v>
      </c>
      <c r="L37" s="23"/>
      <c r="M37" s="24" t="n">
        <f aca="false">SUM(H37:J37,K37/1.12)</f>
        <v>160.714285714286</v>
      </c>
      <c r="N37" s="24" t="n">
        <f aca="false">K37/1.12*0.12</f>
        <v>19.2857142857143</v>
      </c>
      <c r="O37" s="24" t="n">
        <f aca="false">-SUM(I37:J37,K37/1.12)*L37</f>
        <v>-0</v>
      </c>
      <c r="P37" s="24"/>
      <c r="Q37" s="25" t="n">
        <v>160.71</v>
      </c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 t="n">
        <f aca="false">-SUM(N37:AE37)</f>
        <v>-179.995714285714</v>
      </c>
      <c r="AG37" s="27" t="n">
        <f aca="false">SUM(H37:K37)+AF37+O37</f>
        <v>0.00428571428571445</v>
      </c>
      <c r="AH37" s="28" t="n">
        <f aca="false">-AF37</f>
        <v>179.995714285714</v>
      </c>
    </row>
    <row r="38" s="29" customFormat="true" ht="23.25" hidden="true" customHeight="true" outlineLevel="0" collapsed="false">
      <c r="A38" s="18" t="n">
        <v>43840</v>
      </c>
      <c r="B38" s="19"/>
      <c r="C38" s="20" t="s">
        <v>45</v>
      </c>
      <c r="D38" s="20"/>
      <c r="E38" s="20"/>
      <c r="F38" s="21"/>
      <c r="G38" s="21" t="s">
        <v>98</v>
      </c>
      <c r="H38" s="22" t="n">
        <v>135</v>
      </c>
      <c r="I38" s="22"/>
      <c r="J38" s="22"/>
      <c r="K38" s="22"/>
      <c r="L38" s="23"/>
      <c r="M38" s="24" t="n">
        <f aca="false">SUM(H38:J38,K38/1.12)</f>
        <v>135</v>
      </c>
      <c r="N38" s="24" t="n">
        <f aca="false">K38/1.12*0.12</f>
        <v>0</v>
      </c>
      <c r="O38" s="24" t="n">
        <f aca="false">-SUM(I38:J38,K38/1.12)*L38</f>
        <v>-0</v>
      </c>
      <c r="P38" s="24" t="n">
        <v>135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 t="n">
        <f aca="false">-SUM(N38:AE38)</f>
        <v>-135</v>
      </c>
      <c r="AG38" s="27" t="n">
        <f aca="false">SUM(H38:K38)+AF38+O38</f>
        <v>0</v>
      </c>
      <c r="AH38" s="28" t="n">
        <f aca="false">-AF38</f>
        <v>135</v>
      </c>
    </row>
    <row r="39" s="29" customFormat="true" ht="23.25" hidden="true" customHeight="true" outlineLevel="0" collapsed="false">
      <c r="A39" s="18" t="n">
        <v>43840</v>
      </c>
      <c r="B39" s="19"/>
      <c r="C39" s="20" t="s">
        <v>37</v>
      </c>
      <c r="D39" s="20"/>
      <c r="E39" s="20"/>
      <c r="F39" s="21"/>
      <c r="G39" s="21" t="s">
        <v>99</v>
      </c>
      <c r="H39" s="22" t="n">
        <v>165</v>
      </c>
      <c r="I39" s="22"/>
      <c r="J39" s="22"/>
      <c r="K39" s="22"/>
      <c r="L39" s="23"/>
      <c r="M39" s="24" t="n">
        <f aca="false">SUM(H39:J39,K39/1.12)</f>
        <v>165</v>
      </c>
      <c r="N39" s="24" t="n">
        <f aca="false">K39/1.12*0.12</f>
        <v>0</v>
      </c>
      <c r="O39" s="24" t="n">
        <f aca="false">-SUM(I39:J39,K39/1.12)*L39</f>
        <v>-0</v>
      </c>
      <c r="P39" s="25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 t="n">
        <v>165</v>
      </c>
      <c r="AB39" s="26"/>
      <c r="AC39" s="26"/>
      <c r="AD39" s="25"/>
      <c r="AE39" s="25"/>
      <c r="AF39" s="24" t="n">
        <f aca="false">-SUM(N39:AE39)</f>
        <v>-165</v>
      </c>
      <c r="AG39" s="27" t="n">
        <f aca="false">SUM(H39:K39)+AF39+O39</f>
        <v>0</v>
      </c>
      <c r="AH39" s="28" t="n">
        <f aca="false">-AF39</f>
        <v>165</v>
      </c>
    </row>
    <row r="40" s="29" customFormat="true" ht="23.25" hidden="true" customHeight="true" outlineLevel="0" collapsed="false">
      <c r="A40" s="18" t="n">
        <v>43840</v>
      </c>
      <c r="B40" s="19"/>
      <c r="C40" s="20" t="s">
        <v>47</v>
      </c>
      <c r="D40" s="20" t="s">
        <v>48</v>
      </c>
      <c r="E40" s="20" t="s">
        <v>49</v>
      </c>
      <c r="F40" s="21" t="n">
        <v>205481</v>
      </c>
      <c r="G40" s="30" t="s">
        <v>100</v>
      </c>
      <c r="H40" s="22"/>
      <c r="I40" s="22"/>
      <c r="J40" s="22"/>
      <c r="K40" s="22" t="n">
        <f aca="false">95.63+11.48</f>
        <v>107.11</v>
      </c>
      <c r="L40" s="23"/>
      <c r="M40" s="24" t="n">
        <f aca="false">SUM(H40:J40,K40/1.12)</f>
        <v>95.6339285714286</v>
      </c>
      <c r="N40" s="24" t="n">
        <f aca="false">K40/1.12*0.12</f>
        <v>11.4760714285714</v>
      </c>
      <c r="O40" s="24" t="n">
        <f aca="false">-SUM(I40:J40,K40/1.12)*L40</f>
        <v>-0</v>
      </c>
      <c r="P40" s="24" t="n">
        <v>95.63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 t="n">
        <f aca="false">-SUM(N40:AE40)</f>
        <v>-107.106071428571</v>
      </c>
      <c r="AG40" s="27" t="n">
        <f aca="false">SUM(H40:K40)+AF40+O40</f>
        <v>0.00392857142857395</v>
      </c>
      <c r="AH40" s="28" t="n">
        <f aca="false">-AF40</f>
        <v>107.106071428571</v>
      </c>
    </row>
    <row r="41" s="29" customFormat="true" ht="23.25" hidden="true" customHeight="true" outlineLevel="0" collapsed="false">
      <c r="A41" s="18" t="n">
        <v>43840</v>
      </c>
      <c r="B41" s="19"/>
      <c r="C41" s="20" t="s">
        <v>47</v>
      </c>
      <c r="D41" s="20" t="s">
        <v>48</v>
      </c>
      <c r="E41" s="20" t="s">
        <v>49</v>
      </c>
      <c r="F41" s="21" t="n">
        <v>205481</v>
      </c>
      <c r="G41" s="30" t="s">
        <v>101</v>
      </c>
      <c r="H41" s="22"/>
      <c r="I41" s="22"/>
      <c r="J41" s="22" t="n">
        <v>59.25</v>
      </c>
      <c r="K41" s="22"/>
      <c r="L41" s="23"/>
      <c r="M41" s="24" t="n">
        <f aca="false">SUM(H41:J41,K41/1.12)</f>
        <v>59.25</v>
      </c>
      <c r="N41" s="24" t="n">
        <f aca="false">K41/1.12*0.12</f>
        <v>0</v>
      </c>
      <c r="O41" s="24" t="n">
        <f aca="false">-SUM(I41:J41,K41/1.12)*L41</f>
        <v>-0</v>
      </c>
      <c r="P41" s="24" t="n">
        <v>59.25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 t="n">
        <f aca="false">-SUM(N41:AE41)</f>
        <v>-59.25</v>
      </c>
      <c r="AG41" s="27" t="n">
        <f aca="false">SUM(H41:K41)+AF41+O41</f>
        <v>0</v>
      </c>
      <c r="AH41" s="28" t="n">
        <f aca="false">-AF41</f>
        <v>59.25</v>
      </c>
    </row>
    <row r="42" s="29" customFormat="true" ht="23.25" hidden="true" customHeight="true" outlineLevel="0" collapsed="false">
      <c r="A42" s="18" t="n">
        <v>43840</v>
      </c>
      <c r="B42" s="19"/>
      <c r="C42" s="20" t="s">
        <v>55</v>
      </c>
      <c r="D42" s="20" t="s">
        <v>56</v>
      </c>
      <c r="E42" s="20" t="s">
        <v>57</v>
      </c>
      <c r="F42" s="21" t="n">
        <v>235459</v>
      </c>
      <c r="G42" s="21" t="s">
        <v>58</v>
      </c>
      <c r="H42" s="22"/>
      <c r="I42" s="22"/>
      <c r="J42" s="22"/>
      <c r="K42" s="22" t="n">
        <v>180</v>
      </c>
      <c r="L42" s="23"/>
      <c r="M42" s="24" t="n">
        <f aca="false">SUM(H42:J42,K42/1.12)</f>
        <v>160.714285714286</v>
      </c>
      <c r="N42" s="24" t="n">
        <f aca="false">K42/1.12*0.12</f>
        <v>19.2857142857143</v>
      </c>
      <c r="O42" s="24" t="n">
        <f aca="false">-SUM(I42:J42,K42/1.12)*L42</f>
        <v>-0</v>
      </c>
      <c r="P42" s="24"/>
      <c r="Q42" s="25" t="n">
        <v>160.71</v>
      </c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 t="n">
        <f aca="false">-SUM(N42:AE42)</f>
        <v>-179.995714285714</v>
      </c>
      <c r="AG42" s="27" t="n">
        <f aca="false">SUM(H42:K42)+AF42+O42</f>
        <v>0.00428571428571445</v>
      </c>
      <c r="AH42" s="28" t="n">
        <f aca="false">-AF42</f>
        <v>179.995714285714</v>
      </c>
    </row>
    <row r="43" s="29" customFormat="true" ht="23.25" hidden="true" customHeight="true" outlineLevel="0" collapsed="false">
      <c r="A43" s="18" t="n">
        <v>43841</v>
      </c>
      <c r="B43" s="19"/>
      <c r="C43" s="20" t="s">
        <v>45</v>
      </c>
      <c r="D43" s="20"/>
      <c r="E43" s="20"/>
      <c r="F43" s="21"/>
      <c r="G43" s="21" t="s">
        <v>102</v>
      </c>
      <c r="H43" s="22" t="n">
        <v>50</v>
      </c>
      <c r="I43" s="22"/>
      <c r="J43" s="22"/>
      <c r="K43" s="22"/>
      <c r="L43" s="23"/>
      <c r="M43" s="24" t="n">
        <f aca="false">SUM(H43:J43,K43/1.12)</f>
        <v>50</v>
      </c>
      <c r="N43" s="24" t="n">
        <f aca="false">K43/1.12*0.12</f>
        <v>0</v>
      </c>
      <c r="O43" s="24" t="n">
        <f aca="false">-SUM(I43:J43,K43/1.12)*L43</f>
        <v>-0</v>
      </c>
      <c r="P43" s="24"/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 t="n">
        <v>50</v>
      </c>
      <c r="AB43" s="26"/>
      <c r="AC43" s="26"/>
      <c r="AD43" s="25"/>
      <c r="AE43" s="25"/>
      <c r="AF43" s="24" t="n">
        <f aca="false">-SUM(N43:AE43)</f>
        <v>-50</v>
      </c>
      <c r="AG43" s="27" t="n">
        <f aca="false">SUM(H43:K43)+AF43+O43</f>
        <v>0</v>
      </c>
      <c r="AH43" s="28" t="n">
        <f aca="false">-AF43</f>
        <v>50</v>
      </c>
    </row>
    <row r="44" s="29" customFormat="true" ht="23.25" hidden="true" customHeight="true" outlineLevel="0" collapsed="false">
      <c r="A44" s="18" t="n">
        <v>43841</v>
      </c>
      <c r="B44" s="19"/>
      <c r="C44" s="20" t="s">
        <v>103</v>
      </c>
      <c r="D44" s="20"/>
      <c r="E44" s="20"/>
      <c r="F44" s="21"/>
      <c r="G44" s="30" t="s">
        <v>104</v>
      </c>
      <c r="H44" s="22"/>
      <c r="I44" s="22"/>
      <c r="J44" s="22" t="n">
        <v>200</v>
      </c>
      <c r="K44" s="22"/>
      <c r="L44" s="23"/>
      <c r="M44" s="24" t="n">
        <f aca="false">SUM(H44:J44,K44/1.12)</f>
        <v>200</v>
      </c>
      <c r="N44" s="24" t="n">
        <f aca="false">K44/1.12*0.12</f>
        <v>0</v>
      </c>
      <c r="O44" s="24" t="n">
        <f aca="false">-SUM(I44:J44,K44/1.12)*L44</f>
        <v>-0</v>
      </c>
      <c r="P44" s="24" t="n">
        <v>200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 t="n">
        <f aca="false">-SUM(N44:AE44)</f>
        <v>-200</v>
      </c>
      <c r="AG44" s="27" t="n">
        <f aca="false">SUM(H44:K44)+AF44+O44</f>
        <v>0</v>
      </c>
      <c r="AH44" s="28" t="n">
        <f aca="false">-AF44</f>
        <v>200</v>
      </c>
    </row>
    <row r="45" s="29" customFormat="true" ht="23.25" hidden="true" customHeight="true" outlineLevel="0" collapsed="false">
      <c r="A45" s="18" t="n">
        <v>43844</v>
      </c>
      <c r="B45" s="19"/>
      <c r="C45" s="20" t="s">
        <v>47</v>
      </c>
      <c r="D45" s="20" t="s">
        <v>48</v>
      </c>
      <c r="E45" s="20" t="s">
        <v>49</v>
      </c>
      <c r="F45" s="21" t="n">
        <v>13174</v>
      </c>
      <c r="G45" s="30" t="s">
        <v>105</v>
      </c>
      <c r="H45" s="22"/>
      <c r="I45" s="22"/>
      <c r="J45" s="22"/>
      <c r="K45" s="22" t="n">
        <v>898.5</v>
      </c>
      <c r="L45" s="23"/>
      <c r="M45" s="24" t="n">
        <f aca="false">SUM(H45:J45,K45/1.12)</f>
        <v>802.232142857143</v>
      </c>
      <c r="N45" s="24" t="n">
        <f aca="false">K45/1.12*0.12</f>
        <v>96.2678571428571</v>
      </c>
      <c r="O45" s="24" t="n">
        <f aca="false">-SUM(I45:J45,K45/1.12)*L45</f>
        <v>-0</v>
      </c>
      <c r="P45" s="24"/>
      <c r="Q45" s="25"/>
      <c r="R45" s="25"/>
      <c r="S45" s="26"/>
      <c r="T45" s="26"/>
      <c r="U45" s="26"/>
      <c r="V45" s="26"/>
      <c r="W45" s="26"/>
      <c r="X45" s="25"/>
      <c r="Y45" s="25" t="n">
        <v>802.23</v>
      </c>
      <c r="Z45" s="25"/>
      <c r="AA45" s="25"/>
      <c r="AB45" s="26"/>
      <c r="AC45" s="26"/>
      <c r="AD45" s="25"/>
      <c r="AE45" s="25"/>
      <c r="AF45" s="24" t="n">
        <f aca="false">-SUM(N45:AE45)</f>
        <v>-898.497857142857</v>
      </c>
      <c r="AG45" s="27" t="n">
        <f aca="false">SUM(H45:K45)+AF45+O45</f>
        <v>0.00214285714287143</v>
      </c>
      <c r="AH45" s="28" t="n">
        <f aca="false">-AF45</f>
        <v>898.497857142857</v>
      </c>
    </row>
    <row r="46" s="29" customFormat="true" ht="23.25" hidden="true" customHeight="true" outlineLevel="0" collapsed="false">
      <c r="A46" s="18" t="n">
        <v>43844</v>
      </c>
      <c r="B46" s="19"/>
      <c r="C46" s="20" t="s">
        <v>106</v>
      </c>
      <c r="D46" s="20" t="s">
        <v>107</v>
      </c>
      <c r="E46" s="20" t="s">
        <v>49</v>
      </c>
      <c r="F46" s="21" t="n">
        <v>795588</v>
      </c>
      <c r="G46" s="21" t="s">
        <v>108</v>
      </c>
      <c r="H46" s="22"/>
      <c r="I46" s="22"/>
      <c r="J46" s="22"/>
      <c r="K46" s="22" t="n">
        <v>282.5</v>
      </c>
      <c r="L46" s="23"/>
      <c r="M46" s="24" t="n">
        <f aca="false">SUM(H46:J46,K46/1.12)</f>
        <v>252.232142857143</v>
      </c>
      <c r="N46" s="24" t="n">
        <f aca="false">K46/1.12*0.12</f>
        <v>30.2678571428571</v>
      </c>
      <c r="O46" s="24" t="n">
        <f aca="false">-SUM(I46:J46,K46/1.12)*L46</f>
        <v>-0</v>
      </c>
      <c r="P46" s="24"/>
      <c r="Q46" s="25"/>
      <c r="R46" s="25"/>
      <c r="S46" s="26"/>
      <c r="T46" s="26" t="n">
        <v>252.23</v>
      </c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 t="n">
        <f aca="false">-SUM(N46:AE46)</f>
        <v>-282.497857142857</v>
      </c>
      <c r="AG46" s="27" t="n">
        <f aca="false">SUM(H46:K46)+AF46+O46</f>
        <v>0.00214285714287143</v>
      </c>
      <c r="AH46" s="28" t="n">
        <f aca="false">-AF46</f>
        <v>282.497857142857</v>
      </c>
    </row>
    <row r="47" s="29" customFormat="true" ht="23.25" hidden="true" customHeight="true" outlineLevel="0" collapsed="false">
      <c r="A47" s="18" t="n">
        <v>43844</v>
      </c>
      <c r="B47" s="19"/>
      <c r="C47" s="20" t="s">
        <v>55</v>
      </c>
      <c r="D47" s="20" t="s">
        <v>56</v>
      </c>
      <c r="E47" s="20" t="s">
        <v>57</v>
      </c>
      <c r="F47" s="21" t="n">
        <v>238693</v>
      </c>
      <c r="G47" s="21" t="s">
        <v>58</v>
      </c>
      <c r="H47" s="22"/>
      <c r="I47" s="22"/>
      <c r="J47" s="22"/>
      <c r="K47" s="22" t="n">
        <v>180</v>
      </c>
      <c r="L47" s="23"/>
      <c r="M47" s="24" t="n">
        <f aca="false">SUM(H47:J47,K47/1.12)</f>
        <v>160.714285714286</v>
      </c>
      <c r="N47" s="24" t="n">
        <f aca="false">K47/1.12*0.12</f>
        <v>19.2857142857143</v>
      </c>
      <c r="O47" s="24" t="n">
        <f aca="false">-SUM(I47:J47,K47/1.12)*L47</f>
        <v>-0</v>
      </c>
      <c r="P47" s="24"/>
      <c r="Q47" s="25" t="n">
        <v>160.71</v>
      </c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 t="n">
        <f aca="false">-SUM(N47:AE47)</f>
        <v>-179.995714285714</v>
      </c>
      <c r="AG47" s="27" t="n">
        <f aca="false">SUM(H47:K47)+AF47+O47</f>
        <v>0.00428571428571445</v>
      </c>
      <c r="AH47" s="28" t="n">
        <f aca="false">-AF47</f>
        <v>179.995714285714</v>
      </c>
    </row>
    <row r="48" s="29" customFormat="true" ht="23.25" hidden="true" customHeight="true" outlineLevel="0" collapsed="false">
      <c r="A48" s="18" t="n">
        <v>43845</v>
      </c>
      <c r="B48" s="19"/>
      <c r="C48" s="20" t="s">
        <v>47</v>
      </c>
      <c r="D48" s="20" t="s">
        <v>48</v>
      </c>
      <c r="E48" s="20" t="s">
        <v>49</v>
      </c>
      <c r="F48" s="21" t="n">
        <v>291052</v>
      </c>
      <c r="G48" s="21" t="s">
        <v>109</v>
      </c>
      <c r="H48" s="22"/>
      <c r="I48" s="22"/>
      <c r="J48" s="22"/>
      <c r="K48" s="22" t="n">
        <v>253</v>
      </c>
      <c r="L48" s="23"/>
      <c r="M48" s="24" t="n">
        <f aca="false">SUM(H48:J48,K48/1.12)</f>
        <v>225.892857142857</v>
      </c>
      <c r="N48" s="24" t="n">
        <f aca="false">K48/1.12*0.12</f>
        <v>27.1071428571428</v>
      </c>
      <c r="O48" s="24" t="n">
        <f aca="false">-SUM(I48:J48,K48/1.12)*L48</f>
        <v>-0</v>
      </c>
      <c r="P48" s="24" t="n">
        <v>225.89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 t="n">
        <f aca="false">-SUM(N48:AE48)</f>
        <v>-252.997142857143</v>
      </c>
      <c r="AG48" s="27" t="n">
        <f aca="false">SUM(H48:K48)+AF48+O48</f>
        <v>0.00285714285715244</v>
      </c>
      <c r="AH48" s="28" t="n">
        <f aca="false">-AF48</f>
        <v>252.997142857143</v>
      </c>
    </row>
    <row r="49" s="29" customFormat="true" ht="23.25" hidden="true" customHeight="true" outlineLevel="0" collapsed="false">
      <c r="A49" s="18" t="n">
        <v>43845</v>
      </c>
      <c r="B49" s="19"/>
      <c r="C49" s="20" t="s">
        <v>62</v>
      </c>
      <c r="D49" s="20"/>
      <c r="E49" s="20"/>
      <c r="F49" s="21"/>
      <c r="G49" s="21" t="s">
        <v>93</v>
      </c>
      <c r="H49" s="22"/>
      <c r="I49" s="22"/>
      <c r="J49" s="22" t="n">
        <v>140</v>
      </c>
      <c r="K49" s="22"/>
      <c r="L49" s="23"/>
      <c r="M49" s="24" t="n">
        <f aca="false">SUM(H49:J49,K49/1.12)</f>
        <v>140</v>
      </c>
      <c r="N49" s="24" t="n">
        <f aca="false">K49/1.12*0.12</f>
        <v>0</v>
      </c>
      <c r="O49" s="24" t="n">
        <f aca="false">-SUM(I49:J49,K49/1.12)*L49</f>
        <v>-0</v>
      </c>
      <c r="P49" s="24" t="n">
        <v>140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 t="n">
        <f aca="false">-SUM(N49:AE49)</f>
        <v>-140</v>
      </c>
      <c r="AG49" s="27" t="n">
        <f aca="false">SUM(H49:K49)+AF49+O49</f>
        <v>0</v>
      </c>
      <c r="AH49" s="28" t="n">
        <f aca="false">-AF49</f>
        <v>140</v>
      </c>
    </row>
    <row r="50" s="29" customFormat="true" ht="23.25" hidden="true" customHeight="true" outlineLevel="0" collapsed="false">
      <c r="A50" s="18" t="n">
        <v>43845</v>
      </c>
      <c r="B50" s="19"/>
      <c r="C50" s="20" t="s">
        <v>110</v>
      </c>
      <c r="D50" s="20" t="s">
        <v>111</v>
      </c>
      <c r="E50" s="20" t="s">
        <v>49</v>
      </c>
      <c r="F50" s="21" t="n">
        <v>575311</v>
      </c>
      <c r="G50" s="21" t="s">
        <v>112</v>
      </c>
      <c r="H50" s="22"/>
      <c r="I50" s="22"/>
      <c r="J50" s="22"/>
      <c r="K50" s="22" t="n">
        <v>1588.7</v>
      </c>
      <c r="L50" s="23"/>
      <c r="M50" s="24" t="n">
        <f aca="false">SUM(H50:J50,K50/1.12)</f>
        <v>1418.48214285714</v>
      </c>
      <c r="N50" s="24" t="n">
        <f aca="false">K50/1.12*0.12</f>
        <v>170.217857142857</v>
      </c>
      <c r="O50" s="24" t="n">
        <f aca="false">-SUM(I50:J50,K50/1.12)*L50</f>
        <v>-0</v>
      </c>
      <c r="P50" s="24" t="n">
        <v>1418.48</v>
      </c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 t="n">
        <f aca="false">-SUM(N50:AE50)</f>
        <v>-1588.69785714286</v>
      </c>
      <c r="AG50" s="27" t="n">
        <f aca="false">SUM(H50:K50)+AF50+O50</f>
        <v>0.00214285714287143</v>
      </c>
      <c r="AH50" s="28" t="n">
        <f aca="false">-AF50</f>
        <v>1588.69785714286</v>
      </c>
    </row>
    <row r="51" s="29" customFormat="true" ht="23.25" hidden="true" customHeight="true" outlineLevel="0" collapsed="false">
      <c r="A51" s="18" t="n">
        <v>43845</v>
      </c>
      <c r="B51" s="19"/>
      <c r="C51" s="20" t="s">
        <v>60</v>
      </c>
      <c r="D51" s="20"/>
      <c r="E51" s="20"/>
      <c r="F51" s="21"/>
      <c r="G51" s="21" t="s">
        <v>113</v>
      </c>
      <c r="H51" s="22" t="n">
        <v>50</v>
      </c>
      <c r="I51" s="22"/>
      <c r="J51" s="22"/>
      <c r="K51" s="22"/>
      <c r="L51" s="23"/>
      <c r="M51" s="24" t="n">
        <f aca="false">SUM(H51:J51,K51/1.12)</f>
        <v>50</v>
      </c>
      <c r="N51" s="24" t="n">
        <f aca="false">K51/1.12*0.12</f>
        <v>0</v>
      </c>
      <c r="O51" s="24" t="n">
        <f aca="false">-SUM(I51:J51,K51/1.12)*L51</f>
        <v>-0</v>
      </c>
      <c r="P51" s="24"/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 t="n">
        <v>50</v>
      </c>
      <c r="AB51" s="26"/>
      <c r="AC51" s="26"/>
      <c r="AD51" s="25"/>
      <c r="AE51" s="25"/>
      <c r="AF51" s="24" t="n">
        <f aca="false">-SUM(N51:AE51)</f>
        <v>-50</v>
      </c>
      <c r="AG51" s="27" t="n">
        <f aca="false">SUM(H51:K51)+AF51+O51</f>
        <v>0</v>
      </c>
      <c r="AH51" s="28" t="n">
        <f aca="false">-AF51</f>
        <v>50</v>
      </c>
    </row>
    <row r="52" s="29" customFormat="true" ht="23.25" hidden="true" customHeight="true" outlineLevel="0" collapsed="false">
      <c r="A52" s="18" t="n">
        <v>43845</v>
      </c>
      <c r="B52" s="19"/>
      <c r="C52" s="20" t="s">
        <v>55</v>
      </c>
      <c r="D52" s="20" t="s">
        <v>56</v>
      </c>
      <c r="E52" s="20" t="s">
        <v>57</v>
      </c>
      <c r="F52" s="21" t="n">
        <v>245692</v>
      </c>
      <c r="G52" s="21" t="s">
        <v>58</v>
      </c>
      <c r="H52" s="22"/>
      <c r="I52" s="22"/>
      <c r="J52" s="22"/>
      <c r="K52" s="22" t="n">
        <v>180</v>
      </c>
      <c r="L52" s="23"/>
      <c r="M52" s="24" t="n">
        <f aca="false">SUM(H52:J52,K52/1.12)</f>
        <v>160.714285714286</v>
      </c>
      <c r="N52" s="24" t="n">
        <f aca="false">K52/1.12*0.12</f>
        <v>19.2857142857143</v>
      </c>
      <c r="O52" s="24" t="n">
        <f aca="false">-SUM(I52:J52,K52/1.12)*L52</f>
        <v>-0</v>
      </c>
      <c r="P52" s="24"/>
      <c r="Q52" s="25" t="n">
        <v>160.71</v>
      </c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 t="n">
        <f aca="false">-SUM(N52:AE52)</f>
        <v>-179.995714285714</v>
      </c>
      <c r="AG52" s="27" t="n">
        <f aca="false">SUM(H52:K52)+AF52+O52</f>
        <v>0.00428571428571445</v>
      </c>
      <c r="AH52" s="28" t="n">
        <f aca="false">-AF52</f>
        <v>179.995714285714</v>
      </c>
    </row>
    <row r="53" s="29" customFormat="true" ht="23.25" hidden="true" customHeight="true" outlineLevel="0" collapsed="false">
      <c r="A53" s="18" t="n">
        <v>43845</v>
      </c>
      <c r="B53" s="19"/>
      <c r="C53" s="20" t="s">
        <v>114</v>
      </c>
      <c r="D53" s="20" t="s">
        <v>115</v>
      </c>
      <c r="E53" s="20" t="s">
        <v>116</v>
      </c>
      <c r="F53" s="21" t="n">
        <v>222</v>
      </c>
      <c r="G53" s="21" t="s">
        <v>117</v>
      </c>
      <c r="H53" s="22"/>
      <c r="I53" s="22"/>
      <c r="J53" s="22" t="n">
        <v>250</v>
      </c>
      <c r="K53" s="22"/>
      <c r="L53" s="23"/>
      <c r="M53" s="24" t="n">
        <f aca="false">SUM(H53:J53,K53/1.12)</f>
        <v>250</v>
      </c>
      <c r="N53" s="24" t="n">
        <f aca="false">K53/1.12*0.12</f>
        <v>0</v>
      </c>
      <c r="O53" s="24" t="n">
        <f aca="false">-SUM(I53:J53,K53/1.12)*L53</f>
        <v>-0</v>
      </c>
      <c r="P53" s="24"/>
      <c r="Q53" s="25"/>
      <c r="R53" s="25" t="n">
        <v>250</v>
      </c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 t="n">
        <f aca="false">-SUM(N53:AE53)</f>
        <v>-250</v>
      </c>
      <c r="AG53" s="27" t="n">
        <f aca="false">SUM(H53:K53)+AF53+O53</f>
        <v>0</v>
      </c>
      <c r="AH53" s="28" t="n">
        <f aca="false">-AF53</f>
        <v>250</v>
      </c>
    </row>
    <row r="54" s="29" customFormat="true" ht="23.25" hidden="true" customHeight="true" outlineLevel="0" collapsed="false">
      <c r="A54" s="18" t="n">
        <v>43846</v>
      </c>
      <c r="B54" s="19"/>
      <c r="C54" s="20" t="s">
        <v>55</v>
      </c>
      <c r="D54" s="20" t="s">
        <v>56</v>
      </c>
      <c r="E54" s="20" t="s">
        <v>57</v>
      </c>
      <c r="F54" s="21" t="n">
        <v>244892</v>
      </c>
      <c r="G54" s="21" t="s">
        <v>58</v>
      </c>
      <c r="H54" s="22"/>
      <c r="I54" s="22"/>
      <c r="J54" s="22"/>
      <c r="K54" s="22" t="n">
        <v>180</v>
      </c>
      <c r="L54" s="23"/>
      <c r="M54" s="24" t="n">
        <f aca="false">SUM(H54:J54,K54/1.12)</f>
        <v>160.714285714286</v>
      </c>
      <c r="N54" s="24" t="n">
        <f aca="false">K54/1.12*0.12</f>
        <v>19.2857142857143</v>
      </c>
      <c r="O54" s="24" t="n">
        <f aca="false">-SUM(I54:J54,K54/1.12)*L54</f>
        <v>-0</v>
      </c>
      <c r="P54" s="24"/>
      <c r="Q54" s="25" t="n">
        <v>160.71</v>
      </c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 t="n">
        <f aca="false">-SUM(N54:AE54)</f>
        <v>-179.995714285714</v>
      </c>
      <c r="AG54" s="27" t="n">
        <f aca="false">SUM(H54:K54)+AF54+O54</f>
        <v>0.00428571428571445</v>
      </c>
      <c r="AH54" s="28" t="n">
        <f aca="false">-AF54</f>
        <v>179.995714285714</v>
      </c>
    </row>
    <row r="55" s="29" customFormat="true" ht="23.25" hidden="true" customHeight="true" outlineLevel="0" collapsed="false">
      <c r="A55" s="18" t="n">
        <v>43846</v>
      </c>
      <c r="B55" s="19"/>
      <c r="C55" s="20" t="s">
        <v>106</v>
      </c>
      <c r="D55" s="20" t="s">
        <v>107</v>
      </c>
      <c r="E55" s="20" t="s">
        <v>49</v>
      </c>
      <c r="F55" s="21" t="n">
        <v>747665</v>
      </c>
      <c r="G55" s="21" t="s">
        <v>118</v>
      </c>
      <c r="H55" s="22"/>
      <c r="I55" s="22"/>
      <c r="J55" s="22"/>
      <c r="K55" s="22" t="n">
        <v>65.75</v>
      </c>
      <c r="L55" s="23"/>
      <c r="M55" s="24" t="n">
        <f aca="false">SUM(H55:J55,K55/1.12)</f>
        <v>58.7053571428571</v>
      </c>
      <c r="N55" s="24" t="n">
        <f aca="false">K55/1.12*0.12</f>
        <v>7.04464285714286</v>
      </c>
      <c r="O55" s="24" t="n">
        <f aca="false">-SUM(I55:J55,K55/1.12)*L55</f>
        <v>-0</v>
      </c>
      <c r="P55" s="24"/>
      <c r="Q55" s="25"/>
      <c r="R55" s="25"/>
      <c r="S55" s="26"/>
      <c r="T55" s="26" t="n">
        <v>58.71</v>
      </c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 t="n">
        <f aca="false">-SUM(N55:AE55)</f>
        <v>-65.7546428571429</v>
      </c>
      <c r="AG55" s="27" t="n">
        <f aca="false">SUM(H55:K55)+AF55+O55</f>
        <v>-0.00464285714285495</v>
      </c>
      <c r="AH55" s="28" t="n">
        <f aca="false">-AF55</f>
        <v>65.7546428571429</v>
      </c>
    </row>
    <row r="56" s="29" customFormat="true" ht="23.25" hidden="true" customHeight="true" outlineLevel="0" collapsed="false">
      <c r="A56" s="18" t="n">
        <v>43846</v>
      </c>
      <c r="B56" s="19"/>
      <c r="C56" s="20" t="s">
        <v>39</v>
      </c>
      <c r="D56" s="20" t="s">
        <v>40</v>
      </c>
      <c r="E56" s="20" t="s">
        <v>41</v>
      </c>
      <c r="F56" s="21" t="n">
        <v>101005</v>
      </c>
      <c r="G56" s="21" t="s">
        <v>119</v>
      </c>
      <c r="H56" s="22"/>
      <c r="I56" s="22"/>
      <c r="J56" s="22"/>
      <c r="K56" s="22" t="n">
        <v>390</v>
      </c>
      <c r="L56" s="23"/>
      <c r="M56" s="24" t="n">
        <f aca="false">SUM(H56:J56,K56/1.12)</f>
        <v>348.214285714286</v>
      </c>
      <c r="N56" s="24" t="n">
        <f aca="false">K56/1.12*0.12</f>
        <v>41.7857142857143</v>
      </c>
      <c r="O56" s="24" t="n">
        <f aca="false">-SUM(I56:J56,K56/1.12)*L56</f>
        <v>-0</v>
      </c>
      <c r="P56" s="24" t="n">
        <v>348.21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5"/>
      <c r="AF56" s="24" t="n">
        <f aca="false">-SUM(N56:AE56)</f>
        <v>-389.995714285714</v>
      </c>
      <c r="AG56" s="27" t="n">
        <f aca="false">SUM(H56:K56)+AF56+O56</f>
        <v>0.00428571428574287</v>
      </c>
      <c r="AH56" s="28" t="n">
        <f aca="false">-AF56</f>
        <v>389.995714285714</v>
      </c>
    </row>
    <row r="57" s="29" customFormat="true" ht="23.25" hidden="true" customHeight="true" outlineLevel="0" collapsed="false">
      <c r="A57" s="18" t="n">
        <v>43846</v>
      </c>
      <c r="B57" s="19"/>
      <c r="C57" s="20" t="s">
        <v>120</v>
      </c>
      <c r="D57" s="20"/>
      <c r="E57" s="20"/>
      <c r="F57" s="21"/>
      <c r="G57" s="21" t="s">
        <v>121</v>
      </c>
      <c r="H57" s="22" t="n">
        <v>500</v>
      </c>
      <c r="I57" s="22"/>
      <c r="J57" s="22"/>
      <c r="K57" s="22"/>
      <c r="L57" s="23"/>
      <c r="M57" s="24" t="n">
        <f aca="false">SUM(H57:J57,K57/1.12)</f>
        <v>500</v>
      </c>
      <c r="N57" s="24" t="n">
        <f aca="false">K57/1.12*0.12</f>
        <v>0</v>
      </c>
      <c r="O57" s="24" t="n">
        <f aca="false">-SUM(I57:J57,K57/1.12)*L57</f>
        <v>-0</v>
      </c>
      <c r="P57" s="24"/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 t="n">
        <v>500</v>
      </c>
      <c r="AE57" s="25"/>
      <c r="AF57" s="24" t="n">
        <f aca="false">-SUM(N57:AE57)</f>
        <v>-500</v>
      </c>
      <c r="AG57" s="27" t="n">
        <f aca="false">SUM(H57:K57)+AF57+O57</f>
        <v>0</v>
      </c>
      <c r="AH57" s="28" t="n">
        <f aca="false">-AF57</f>
        <v>500</v>
      </c>
    </row>
    <row r="58" s="29" customFormat="true" ht="23.25" hidden="true" customHeight="true" outlineLevel="0" collapsed="false">
      <c r="A58" s="18" t="n">
        <v>43846</v>
      </c>
      <c r="B58" s="19"/>
      <c r="C58" s="20" t="s">
        <v>103</v>
      </c>
      <c r="D58" s="20"/>
      <c r="E58" s="20"/>
      <c r="F58" s="21"/>
      <c r="G58" s="30" t="s">
        <v>104</v>
      </c>
      <c r="H58" s="22"/>
      <c r="I58" s="22"/>
      <c r="J58" s="22" t="n">
        <v>200</v>
      </c>
      <c r="K58" s="22"/>
      <c r="L58" s="23"/>
      <c r="M58" s="24" t="n">
        <f aca="false">SUM(H58:J58,K58/1.12)</f>
        <v>200</v>
      </c>
      <c r="N58" s="24" t="n">
        <f aca="false">K58/1.12*0.12</f>
        <v>0</v>
      </c>
      <c r="O58" s="24" t="n">
        <f aca="false">-SUM(I58:J58,K58/1.12)*L58</f>
        <v>-0</v>
      </c>
      <c r="P58" s="24" t="n">
        <v>200</v>
      </c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 t="n">
        <f aca="false">-SUM(N58:AE58)</f>
        <v>-200</v>
      </c>
      <c r="AG58" s="27" t="n">
        <f aca="false">SUM(H58:K58)+AF58+O58</f>
        <v>0</v>
      </c>
      <c r="AH58" s="28" t="n">
        <f aca="false">-AF58</f>
        <v>200</v>
      </c>
    </row>
    <row r="59" s="29" customFormat="true" ht="23.25" hidden="true" customHeight="true" outlineLevel="0" collapsed="false">
      <c r="A59" s="18" t="n">
        <v>43847</v>
      </c>
      <c r="B59" s="19"/>
      <c r="C59" s="20" t="s">
        <v>65</v>
      </c>
      <c r="D59" s="20" t="s">
        <v>66</v>
      </c>
      <c r="E59" s="20" t="s">
        <v>67</v>
      </c>
      <c r="F59" s="21" t="n">
        <v>3404</v>
      </c>
      <c r="G59" s="21" t="s">
        <v>122</v>
      </c>
      <c r="H59" s="22"/>
      <c r="I59" s="22"/>
      <c r="J59" s="22" t="n">
        <v>1243</v>
      </c>
      <c r="K59" s="22"/>
      <c r="L59" s="23"/>
      <c r="M59" s="24" t="n">
        <f aca="false">SUM(H59:J59,K59/1.12)</f>
        <v>1243</v>
      </c>
      <c r="N59" s="24" t="n">
        <f aca="false">K59/1.12*0.12</f>
        <v>0</v>
      </c>
      <c r="O59" s="24" t="n">
        <f aca="false">-SUM(I59:J59,K59/1.12)*L59</f>
        <v>-0</v>
      </c>
      <c r="P59" s="24" t="n">
        <v>1243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 t="n">
        <f aca="false">-SUM(N59:AE59)</f>
        <v>-1243</v>
      </c>
      <c r="AG59" s="27" t="n">
        <f aca="false">SUM(H59:K59)+AF59+O59</f>
        <v>0</v>
      </c>
      <c r="AH59" s="28" t="n">
        <f aca="false">-AF59</f>
        <v>1243</v>
      </c>
    </row>
    <row r="60" s="29" customFormat="true" ht="23.25" hidden="true" customHeight="true" outlineLevel="0" collapsed="false">
      <c r="A60" s="18" t="n">
        <v>43847</v>
      </c>
      <c r="B60" s="19"/>
      <c r="C60" s="20" t="s">
        <v>123</v>
      </c>
      <c r="D60" s="20" t="s">
        <v>124</v>
      </c>
      <c r="E60" s="20" t="s">
        <v>67</v>
      </c>
      <c r="F60" s="21" t="n">
        <v>3239</v>
      </c>
      <c r="G60" s="21" t="s">
        <v>80</v>
      </c>
      <c r="H60" s="22"/>
      <c r="I60" s="22"/>
      <c r="J60" s="22" t="n">
        <v>780</v>
      </c>
      <c r="K60" s="22"/>
      <c r="L60" s="23"/>
      <c r="M60" s="24" t="n">
        <f aca="false">SUM(H60:J60,K60/1.12)</f>
        <v>780</v>
      </c>
      <c r="N60" s="24" t="n">
        <f aca="false">K60/1.12*0.12</f>
        <v>0</v>
      </c>
      <c r="O60" s="24" t="n">
        <f aca="false">-SUM(I60:J60,K60/1.12)*L60</f>
        <v>-0</v>
      </c>
      <c r="P60" s="24" t="n">
        <v>780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5"/>
      <c r="AF60" s="24" t="n">
        <f aca="false">-SUM(N60:AE60)</f>
        <v>-780</v>
      </c>
      <c r="AG60" s="27" t="n">
        <f aca="false">SUM(H60:K60)+AF60+O60</f>
        <v>0</v>
      </c>
      <c r="AH60" s="28" t="n">
        <f aca="false">-AF60</f>
        <v>780</v>
      </c>
    </row>
    <row r="61" s="29" customFormat="true" ht="23.25" hidden="true" customHeight="true" outlineLevel="0" collapsed="false">
      <c r="A61" s="18" t="n">
        <v>43847</v>
      </c>
      <c r="B61" s="19"/>
      <c r="C61" s="20" t="s">
        <v>45</v>
      </c>
      <c r="D61" s="20"/>
      <c r="E61" s="20"/>
      <c r="F61" s="21"/>
      <c r="G61" s="21" t="s">
        <v>69</v>
      </c>
      <c r="H61" s="22" t="n">
        <v>100</v>
      </c>
      <c r="I61" s="22"/>
      <c r="J61" s="22"/>
      <c r="K61" s="22"/>
      <c r="L61" s="23"/>
      <c r="M61" s="24" t="n">
        <f aca="false">SUM(H61:J61,K61/1.12)</f>
        <v>100</v>
      </c>
      <c r="N61" s="24" t="n">
        <f aca="false">K61/1.12*0.12</f>
        <v>0</v>
      </c>
      <c r="O61" s="24" t="n">
        <f aca="false">-SUM(I61:J61,K61/1.12)*L61</f>
        <v>-0</v>
      </c>
      <c r="P61" s="24"/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 t="n">
        <v>100</v>
      </c>
      <c r="AB61" s="26"/>
      <c r="AC61" s="26"/>
      <c r="AD61" s="25"/>
      <c r="AE61" s="25"/>
      <c r="AF61" s="24" t="n">
        <f aca="false">-SUM(N61:AE61)</f>
        <v>-100</v>
      </c>
      <c r="AG61" s="27" t="n">
        <f aca="false">SUM(H61:K61)+AF61+O61</f>
        <v>0</v>
      </c>
      <c r="AH61" s="28" t="n">
        <f aca="false">-AF61</f>
        <v>100</v>
      </c>
    </row>
    <row r="62" s="29" customFormat="true" ht="23.25" hidden="true" customHeight="true" outlineLevel="0" collapsed="false">
      <c r="A62" s="18" t="n">
        <v>43847</v>
      </c>
      <c r="B62" s="19"/>
      <c r="C62" s="20" t="s">
        <v>45</v>
      </c>
      <c r="D62" s="20"/>
      <c r="E62" s="20"/>
      <c r="F62" s="21"/>
      <c r="G62" s="21" t="s">
        <v>98</v>
      </c>
      <c r="H62" s="22"/>
      <c r="I62" s="22"/>
      <c r="J62" s="22" t="n">
        <v>150</v>
      </c>
      <c r="K62" s="22"/>
      <c r="L62" s="23"/>
      <c r="M62" s="24" t="n">
        <f aca="false">SUM(H62:J62,K62/1.12)</f>
        <v>150</v>
      </c>
      <c r="N62" s="24" t="n">
        <f aca="false">K62/1.12*0.12</f>
        <v>0</v>
      </c>
      <c r="O62" s="24" t="n">
        <f aca="false">-SUM(I62:J62,K62/1.12)*L62</f>
        <v>-0</v>
      </c>
      <c r="P62" s="24" t="n">
        <v>150</v>
      </c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 t="n">
        <f aca="false">-SUM(N62:AE62)</f>
        <v>-150</v>
      </c>
      <c r="AG62" s="27" t="n">
        <f aca="false">SUM(H62:K62)+AF62+O62</f>
        <v>0</v>
      </c>
      <c r="AH62" s="28" t="n">
        <f aca="false">-AF62</f>
        <v>150</v>
      </c>
    </row>
    <row r="63" s="29" customFormat="true" ht="23.25" hidden="true" customHeight="true" outlineLevel="0" collapsed="false">
      <c r="A63" s="18" t="n">
        <v>43847</v>
      </c>
      <c r="B63" s="19"/>
      <c r="C63" s="20" t="s">
        <v>55</v>
      </c>
      <c r="D63" s="20" t="s">
        <v>56</v>
      </c>
      <c r="E63" s="20" t="s">
        <v>57</v>
      </c>
      <c r="F63" s="21" t="n">
        <v>249192</v>
      </c>
      <c r="G63" s="21" t="s">
        <v>58</v>
      </c>
      <c r="H63" s="22"/>
      <c r="I63" s="22"/>
      <c r="J63" s="22"/>
      <c r="K63" s="22" t="n">
        <v>180</v>
      </c>
      <c r="L63" s="23"/>
      <c r="M63" s="24" t="n">
        <f aca="false">SUM(H63:J63,K63/1.12)</f>
        <v>160.714285714286</v>
      </c>
      <c r="N63" s="24" t="n">
        <f aca="false">K63/1.12*0.12</f>
        <v>19.2857142857143</v>
      </c>
      <c r="O63" s="24" t="n">
        <f aca="false">-SUM(I63:J63,K63/1.12)*L63</f>
        <v>-0</v>
      </c>
      <c r="P63" s="24"/>
      <c r="Q63" s="25" t="n">
        <v>160.71</v>
      </c>
      <c r="R63" s="25"/>
      <c r="S63" s="26"/>
      <c r="T63" s="26"/>
      <c r="U63" s="26"/>
      <c r="V63" s="26"/>
      <c r="W63" s="26"/>
      <c r="X63" s="25"/>
      <c r="Y63" s="25"/>
      <c r="Z63" s="25"/>
      <c r="AA63" s="25"/>
      <c r="AB63" s="26"/>
      <c r="AC63" s="26"/>
      <c r="AD63" s="25"/>
      <c r="AE63" s="25"/>
      <c r="AF63" s="24" t="n">
        <f aca="false">-SUM(N63:AE63)</f>
        <v>-179.995714285714</v>
      </c>
      <c r="AG63" s="27" t="n">
        <f aca="false">SUM(H63:K63)+AF63+O63</f>
        <v>0.00428571428571445</v>
      </c>
      <c r="AH63" s="28" t="n">
        <f aca="false">-AF63</f>
        <v>179.995714285714</v>
      </c>
    </row>
    <row r="64" s="29" customFormat="true" ht="23.25" hidden="true" customHeight="true" outlineLevel="0" collapsed="false">
      <c r="A64" s="18" t="n">
        <v>43847</v>
      </c>
      <c r="B64" s="19"/>
      <c r="C64" s="20" t="s">
        <v>37</v>
      </c>
      <c r="D64" s="20"/>
      <c r="E64" s="20"/>
      <c r="F64" s="21"/>
      <c r="G64" s="21" t="s">
        <v>99</v>
      </c>
      <c r="H64" s="22" t="n">
        <v>165</v>
      </c>
      <c r="I64" s="22"/>
      <c r="J64" s="22"/>
      <c r="K64" s="22"/>
      <c r="L64" s="23"/>
      <c r="M64" s="24" t="n">
        <f aca="false">SUM(H64:J64,K64/1.12)</f>
        <v>165</v>
      </c>
      <c r="N64" s="24" t="n">
        <f aca="false">K64/1.12*0.12</f>
        <v>0</v>
      </c>
      <c r="O64" s="24" t="n">
        <f aca="false">-SUM(I64:J64,K64/1.12)*L64</f>
        <v>-0</v>
      </c>
      <c r="P64" s="25"/>
      <c r="Q64" s="25"/>
      <c r="R64" s="25"/>
      <c r="S64" s="26"/>
      <c r="T64" s="26"/>
      <c r="U64" s="26"/>
      <c r="V64" s="26"/>
      <c r="W64" s="26"/>
      <c r="X64" s="25"/>
      <c r="Y64" s="25"/>
      <c r="Z64" s="25"/>
      <c r="AA64" s="25" t="n">
        <v>165</v>
      </c>
      <c r="AB64" s="26"/>
      <c r="AC64" s="26"/>
      <c r="AD64" s="25"/>
      <c r="AE64" s="25"/>
      <c r="AF64" s="24" t="n">
        <f aca="false">-SUM(N64:AE64)</f>
        <v>-165</v>
      </c>
      <c r="AG64" s="27" t="n">
        <f aca="false">SUM(H64:K64)+AF64+O64</f>
        <v>0</v>
      </c>
      <c r="AH64" s="28" t="n">
        <f aca="false">-AF64</f>
        <v>165</v>
      </c>
    </row>
    <row r="65" s="29" customFormat="true" ht="23.25" hidden="true" customHeight="true" outlineLevel="0" collapsed="false">
      <c r="A65" s="18" t="n">
        <v>43847</v>
      </c>
      <c r="B65" s="19"/>
      <c r="C65" s="20" t="s">
        <v>39</v>
      </c>
      <c r="D65" s="20" t="s">
        <v>40</v>
      </c>
      <c r="E65" s="20" t="s">
        <v>41</v>
      </c>
      <c r="F65" s="21" t="n">
        <v>146210</v>
      </c>
      <c r="G65" s="21" t="s">
        <v>125</v>
      </c>
      <c r="H65" s="22"/>
      <c r="I65" s="22"/>
      <c r="J65" s="22"/>
      <c r="K65" s="22" t="n">
        <v>1080.64</v>
      </c>
      <c r="L65" s="23"/>
      <c r="M65" s="24" t="n">
        <f aca="false">SUM(H65:J65,K65/1.12)</f>
        <v>964.857142857143</v>
      </c>
      <c r="N65" s="24" t="n">
        <f aca="false">K65/1.12*0.12</f>
        <v>115.782857142857</v>
      </c>
      <c r="O65" s="24" t="n">
        <f aca="false">-SUM(I65:J65,K65/1.12)*L65</f>
        <v>-0</v>
      </c>
      <c r="P65" s="24" t="n">
        <v>964.86</v>
      </c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5"/>
      <c r="AF65" s="24" t="n">
        <f aca="false">-SUM(N65:AE65)</f>
        <v>-1080.64285714286</v>
      </c>
      <c r="AG65" s="27" t="n">
        <f aca="false">SUM(H65:K65)+AF65+O65</f>
        <v>-0.00285714285701033</v>
      </c>
      <c r="AH65" s="28" t="n">
        <f aca="false">-AF65</f>
        <v>1080.64285714286</v>
      </c>
    </row>
    <row r="66" s="29" customFormat="true" ht="23.25" hidden="true" customHeight="true" outlineLevel="0" collapsed="false">
      <c r="A66" s="18" t="n">
        <v>43847</v>
      </c>
      <c r="B66" s="19"/>
      <c r="C66" s="20" t="s">
        <v>39</v>
      </c>
      <c r="D66" s="20" t="s">
        <v>40</v>
      </c>
      <c r="E66" s="20" t="s">
        <v>41</v>
      </c>
      <c r="F66" s="21" t="n">
        <v>146210</v>
      </c>
      <c r="G66" s="21" t="s">
        <v>126</v>
      </c>
      <c r="H66" s="22"/>
      <c r="I66" s="22"/>
      <c r="J66" s="22"/>
      <c r="K66" s="22" t="n">
        <v>172</v>
      </c>
      <c r="L66" s="23"/>
      <c r="M66" s="24" t="n">
        <f aca="false">SUM(H66:J66,K66/1.12)</f>
        <v>153.571428571429</v>
      </c>
      <c r="N66" s="24" t="n">
        <f aca="false">K66/1.12*0.12</f>
        <v>18.4285714285714</v>
      </c>
      <c r="O66" s="24" t="n">
        <f aca="false">-SUM(I66:J66,K66/1.12)*L66</f>
        <v>-0</v>
      </c>
      <c r="P66" s="24"/>
      <c r="Q66" s="25"/>
      <c r="R66" s="25"/>
      <c r="S66" s="26"/>
      <c r="T66" s="26"/>
      <c r="U66" s="26"/>
      <c r="V66" s="26"/>
      <c r="W66" s="26"/>
      <c r="X66" s="25"/>
      <c r="Y66" s="25" t="n">
        <v>153.57</v>
      </c>
      <c r="Z66" s="25"/>
      <c r="AA66" s="25"/>
      <c r="AB66" s="26"/>
      <c r="AC66" s="26"/>
      <c r="AD66" s="25"/>
      <c r="AE66" s="25"/>
      <c r="AF66" s="24" t="n">
        <f aca="false">-SUM(N66:AE66)</f>
        <v>-171.998571428571</v>
      </c>
      <c r="AG66" s="27" t="n">
        <f aca="false">SUM(H66:K66)+AF66+O66</f>
        <v>0.00142857142859043</v>
      </c>
      <c r="AH66" s="28" t="n">
        <f aca="false">-AF66</f>
        <v>171.998571428571</v>
      </c>
    </row>
    <row r="67" s="29" customFormat="true" ht="23.25" hidden="true" customHeight="true" outlineLevel="0" collapsed="false">
      <c r="A67" s="18" t="n">
        <v>43848</v>
      </c>
      <c r="B67" s="19"/>
      <c r="C67" s="20" t="s">
        <v>39</v>
      </c>
      <c r="D67" s="20" t="s">
        <v>40</v>
      </c>
      <c r="E67" s="20" t="s">
        <v>41</v>
      </c>
      <c r="F67" s="21" t="n">
        <v>117036</v>
      </c>
      <c r="G67" s="21" t="s">
        <v>127</v>
      </c>
      <c r="H67" s="22"/>
      <c r="I67" s="22"/>
      <c r="J67" s="22" t="n">
        <v>283.7</v>
      </c>
      <c r="K67" s="22"/>
      <c r="L67" s="23"/>
      <c r="M67" s="24" t="n">
        <f aca="false">SUM(H67:J67,K67/1.12)</f>
        <v>283.7</v>
      </c>
      <c r="N67" s="24" t="n">
        <f aca="false">K67/1.12*0.12</f>
        <v>0</v>
      </c>
      <c r="O67" s="24" t="n">
        <f aca="false">-SUM(I67:J67,K67/1.12)*L67</f>
        <v>-0</v>
      </c>
      <c r="P67" s="24" t="n">
        <v>283.7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 t="n">
        <f aca="false">-SUM(N67:AE67)</f>
        <v>-283.7</v>
      </c>
      <c r="AG67" s="27" t="n">
        <f aca="false">SUM(H67:K67)+AF67+O67</f>
        <v>0</v>
      </c>
      <c r="AH67" s="28" t="n">
        <f aca="false">-AF67</f>
        <v>283.7</v>
      </c>
    </row>
    <row r="68" s="29" customFormat="true" ht="23.25" hidden="true" customHeight="true" outlineLevel="0" collapsed="false">
      <c r="A68" s="18" t="n">
        <v>43848</v>
      </c>
      <c r="B68" s="19"/>
      <c r="C68" s="20" t="s">
        <v>62</v>
      </c>
      <c r="D68" s="20"/>
      <c r="E68" s="20"/>
      <c r="F68" s="21"/>
      <c r="G68" s="21" t="s">
        <v>93</v>
      </c>
      <c r="H68" s="22"/>
      <c r="I68" s="22"/>
      <c r="J68" s="22" t="n">
        <v>140</v>
      </c>
      <c r="K68" s="22"/>
      <c r="L68" s="23"/>
      <c r="M68" s="24" t="n">
        <f aca="false">SUM(H68:J68,K68/1.12)</f>
        <v>140</v>
      </c>
      <c r="N68" s="24" t="n">
        <f aca="false">K68/1.12*0.12</f>
        <v>0</v>
      </c>
      <c r="O68" s="24" t="n">
        <f aca="false">-SUM(I68:J68,K68/1.12)*L68</f>
        <v>-0</v>
      </c>
      <c r="P68" s="24" t="n">
        <v>140</v>
      </c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 t="n">
        <f aca="false">-SUM(N68:AE68)</f>
        <v>-140</v>
      </c>
      <c r="AG68" s="27" t="n">
        <f aca="false">SUM(H68:K68)+AF68+O68</f>
        <v>0</v>
      </c>
      <c r="AH68" s="28" t="n">
        <f aca="false">-AF68</f>
        <v>140</v>
      </c>
    </row>
    <row r="69" s="29" customFormat="true" ht="23.25" hidden="true" customHeight="true" outlineLevel="0" collapsed="false">
      <c r="A69" s="18" t="n">
        <v>43848</v>
      </c>
      <c r="B69" s="19"/>
      <c r="C69" s="20" t="s">
        <v>106</v>
      </c>
      <c r="D69" s="20" t="s">
        <v>107</v>
      </c>
      <c r="E69" s="20" t="s">
        <v>49</v>
      </c>
      <c r="F69" s="21" t="n">
        <v>796309</v>
      </c>
      <c r="G69" s="21" t="s">
        <v>128</v>
      </c>
      <c r="H69" s="22"/>
      <c r="I69" s="22"/>
      <c r="J69" s="22"/>
      <c r="K69" s="22" t="n">
        <v>475</v>
      </c>
      <c r="L69" s="23"/>
      <c r="M69" s="24" t="n">
        <f aca="false">SUM(H69:J69,K69/1.12)</f>
        <v>424.107142857143</v>
      </c>
      <c r="N69" s="24" t="n">
        <f aca="false">K69/1.12*0.12</f>
        <v>50.8928571428571</v>
      </c>
      <c r="O69" s="24" t="n">
        <f aca="false">-SUM(I69:J69,K69/1.12)*L69</f>
        <v>-0</v>
      </c>
      <c r="P69" s="24"/>
      <c r="Q69" s="25"/>
      <c r="R69" s="25"/>
      <c r="S69" s="26"/>
      <c r="T69" s="26" t="n">
        <v>424.11</v>
      </c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 t="n">
        <f aca="false">-SUM(N69:AE69)</f>
        <v>-475.002857142857</v>
      </c>
      <c r="AG69" s="27" t="n">
        <f aca="false">SUM(H69:K69)+AF69+O69</f>
        <v>-0.00285714285712402</v>
      </c>
      <c r="AH69" s="28" t="n">
        <f aca="false">-AF69</f>
        <v>475.002857142857</v>
      </c>
    </row>
    <row r="70" s="29" customFormat="true" ht="23.25" hidden="true" customHeight="true" outlineLevel="0" collapsed="false">
      <c r="A70" s="18" t="n">
        <v>43848</v>
      </c>
      <c r="B70" s="19"/>
      <c r="C70" s="20" t="s">
        <v>106</v>
      </c>
      <c r="D70" s="20" t="s">
        <v>107</v>
      </c>
      <c r="E70" s="20" t="s">
        <v>49</v>
      </c>
      <c r="F70" s="21" t="n">
        <v>796357</v>
      </c>
      <c r="G70" s="21" t="s">
        <v>129</v>
      </c>
      <c r="H70" s="22"/>
      <c r="I70" s="22"/>
      <c r="J70" s="22"/>
      <c r="K70" s="22" t="n">
        <v>30</v>
      </c>
      <c r="L70" s="23"/>
      <c r="M70" s="24" t="n">
        <f aca="false">SUM(H70:J70,K70/1.12)</f>
        <v>26.7857142857143</v>
      </c>
      <c r="N70" s="24" t="n">
        <f aca="false">K70/1.12*0.12</f>
        <v>3.21428571428571</v>
      </c>
      <c r="O70" s="24" t="n">
        <f aca="false">-SUM(I70:J70,K70/1.12)*L70</f>
        <v>-0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 t="n">
        <v>26.79</v>
      </c>
      <c r="AA70" s="25"/>
      <c r="AB70" s="26"/>
      <c r="AC70" s="26"/>
      <c r="AD70" s="25"/>
      <c r="AE70" s="25"/>
      <c r="AF70" s="24" t="n">
        <f aca="false">-SUM(N70:AE70)</f>
        <v>-30.0042857142857</v>
      </c>
      <c r="AG70" s="27" t="n">
        <f aca="false">SUM(H70:K70)+AF70+O70</f>
        <v>-0.00428571428571445</v>
      </c>
      <c r="AH70" s="28" t="n">
        <f aca="false">-AF70</f>
        <v>30.0042857142857</v>
      </c>
    </row>
    <row r="71" s="29" customFormat="true" ht="23.25" hidden="true" customHeight="true" outlineLevel="0" collapsed="false">
      <c r="A71" s="18" t="n">
        <v>43848</v>
      </c>
      <c r="B71" s="19"/>
      <c r="C71" s="20" t="s">
        <v>106</v>
      </c>
      <c r="D71" s="20" t="s">
        <v>107</v>
      </c>
      <c r="E71" s="20" t="s">
        <v>49</v>
      </c>
      <c r="F71" s="21" t="n">
        <v>796306</v>
      </c>
      <c r="G71" s="21" t="s">
        <v>130</v>
      </c>
      <c r="H71" s="22"/>
      <c r="I71" s="22"/>
      <c r="J71" s="22"/>
      <c r="K71" s="22" t="n">
        <v>720</v>
      </c>
      <c r="L71" s="23"/>
      <c r="M71" s="24" t="n">
        <f aca="false">SUM(H71:J71,K71/1.12)</f>
        <v>642.857142857143</v>
      </c>
      <c r="N71" s="24" t="n">
        <f aca="false">K71/1.12*0.12</f>
        <v>77.1428571428571</v>
      </c>
      <c r="O71" s="24" t="n">
        <f aca="false">-SUM(I71:J71,K71/1.12)*L71</f>
        <v>-0</v>
      </c>
      <c r="P71" s="24"/>
      <c r="Q71" s="25"/>
      <c r="R71" s="25"/>
      <c r="S71" s="26"/>
      <c r="T71" s="26" t="n">
        <v>642.86</v>
      </c>
      <c r="U71" s="26"/>
      <c r="V71" s="26"/>
      <c r="W71" s="26"/>
      <c r="X71" s="25"/>
      <c r="Y71" s="25"/>
      <c r="Z71" s="25"/>
      <c r="AA71" s="25"/>
      <c r="AB71" s="26"/>
      <c r="AC71" s="26"/>
      <c r="AD71" s="25"/>
      <c r="AE71" s="25"/>
      <c r="AF71" s="24" t="n">
        <f aca="false">-SUM(N71:AE71)</f>
        <v>-720.002857142857</v>
      </c>
      <c r="AG71" s="27" t="n">
        <f aca="false">SUM(H71:K71)+AF71+O71</f>
        <v>-0.00285714285712402</v>
      </c>
      <c r="AH71" s="28" t="n">
        <f aca="false">-AF71</f>
        <v>720.002857142857</v>
      </c>
    </row>
    <row r="72" s="29" customFormat="true" ht="23.25" hidden="true" customHeight="true" outlineLevel="0" collapsed="false">
      <c r="A72" s="18" t="n">
        <v>43848</v>
      </c>
      <c r="B72" s="19"/>
      <c r="C72" s="20" t="s">
        <v>131</v>
      </c>
      <c r="D72" s="20" t="s">
        <v>132</v>
      </c>
      <c r="E72" s="20" t="s">
        <v>133</v>
      </c>
      <c r="F72" s="21" t="n">
        <v>3558</v>
      </c>
      <c r="G72" s="21" t="s">
        <v>134</v>
      </c>
      <c r="H72" s="22"/>
      <c r="I72" s="22"/>
      <c r="J72" s="22" t="n">
        <v>1500</v>
      </c>
      <c r="K72" s="22"/>
      <c r="L72" s="23"/>
      <c r="M72" s="24" t="n">
        <f aca="false">SUM(H72:J72,K72/1.12)</f>
        <v>1500</v>
      </c>
      <c r="N72" s="24" t="n">
        <f aca="false">K72/1.12*0.12</f>
        <v>0</v>
      </c>
      <c r="O72" s="24" t="n">
        <f aca="false">-SUM(I72:J72,K72/1.12)*L72</f>
        <v>-0</v>
      </c>
      <c r="P72" s="24"/>
      <c r="Q72" s="25"/>
      <c r="R72" s="25" t="n">
        <v>1500</v>
      </c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 t="n">
        <f aca="false">-SUM(N72:AE72)</f>
        <v>-1500</v>
      </c>
      <c r="AG72" s="27" t="n">
        <f aca="false">SUM(H72:K72)+AF72+O72</f>
        <v>0</v>
      </c>
      <c r="AH72" s="28" t="n">
        <f aca="false">-AF72</f>
        <v>1500</v>
      </c>
    </row>
    <row r="73" s="29" customFormat="true" ht="23.25" hidden="true" customHeight="true" outlineLevel="0" collapsed="false">
      <c r="A73" s="18" t="n">
        <v>43850</v>
      </c>
      <c r="B73" s="19"/>
      <c r="C73" s="20" t="s">
        <v>45</v>
      </c>
      <c r="D73" s="20"/>
      <c r="E73" s="20"/>
      <c r="F73" s="21"/>
      <c r="G73" s="21" t="s">
        <v>135</v>
      </c>
      <c r="H73" s="22" t="n">
        <v>15</v>
      </c>
      <c r="I73" s="22"/>
      <c r="J73" s="22"/>
      <c r="K73" s="22"/>
      <c r="L73" s="23"/>
      <c r="M73" s="24" t="n">
        <f aca="false">SUM(H73:J73,K73/1.12)</f>
        <v>15</v>
      </c>
      <c r="N73" s="24" t="n">
        <f aca="false">K73/1.12*0.12</f>
        <v>0</v>
      </c>
      <c r="O73" s="24" t="n">
        <f aca="false">-SUM(I73:J73,K73/1.12)*L73</f>
        <v>-0</v>
      </c>
      <c r="P73" s="24" t="n">
        <v>15</v>
      </c>
      <c r="Q73" s="25"/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5"/>
      <c r="AF73" s="24" t="n">
        <f aca="false">-SUM(N73:AE73)</f>
        <v>-15</v>
      </c>
      <c r="AG73" s="27" t="n">
        <f aca="false">SUM(H73:K73)+AF73+O73</f>
        <v>0</v>
      </c>
      <c r="AH73" s="28" t="n">
        <f aca="false">-AF73</f>
        <v>15</v>
      </c>
    </row>
    <row r="74" s="29" customFormat="true" ht="23.25" hidden="true" customHeight="true" outlineLevel="0" collapsed="false">
      <c r="A74" s="18" t="n">
        <v>43850</v>
      </c>
      <c r="B74" s="19"/>
      <c r="C74" s="20" t="s">
        <v>47</v>
      </c>
      <c r="D74" s="20" t="s">
        <v>48</v>
      </c>
      <c r="E74" s="20" t="s">
        <v>49</v>
      </c>
      <c r="F74" s="21" t="n">
        <v>183525</v>
      </c>
      <c r="G74" s="21" t="s">
        <v>136</v>
      </c>
      <c r="H74" s="22"/>
      <c r="I74" s="22"/>
      <c r="J74" s="22"/>
      <c r="K74" s="22" t="n">
        <f aca="false">2018.13+242.18</f>
        <v>2260.31</v>
      </c>
      <c r="L74" s="23"/>
      <c r="M74" s="24" t="n">
        <f aca="false">SUM(H74:J74,K74/1.12)</f>
        <v>2018.13392857143</v>
      </c>
      <c r="N74" s="24" t="n">
        <f aca="false">K74/1.12*0.12</f>
        <v>242.176071428571</v>
      </c>
      <c r="O74" s="24" t="n">
        <f aca="false">-SUM(I74:J74,K74/1.12)*L74</f>
        <v>-0</v>
      </c>
      <c r="P74" s="24" t="n">
        <v>2018.13</v>
      </c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/>
      <c r="AB74" s="26"/>
      <c r="AC74" s="26"/>
      <c r="AD74" s="25"/>
      <c r="AE74" s="25"/>
      <c r="AF74" s="24" t="n">
        <f aca="false">-SUM(N74:AE74)</f>
        <v>-2260.30607142857</v>
      </c>
      <c r="AG74" s="27" t="n">
        <f aca="false">SUM(H74:K74)+AF74+O74</f>
        <v>0.00392857142833236</v>
      </c>
      <c r="AH74" s="28" t="n">
        <f aca="false">-AF74</f>
        <v>2260.30607142857</v>
      </c>
    </row>
    <row r="75" s="29" customFormat="true" ht="23.25" hidden="true" customHeight="true" outlineLevel="0" collapsed="false">
      <c r="A75" s="18" t="n">
        <v>43850</v>
      </c>
      <c r="B75" s="19"/>
      <c r="C75" s="20" t="s">
        <v>47</v>
      </c>
      <c r="D75" s="20" t="s">
        <v>48</v>
      </c>
      <c r="E75" s="20" t="s">
        <v>49</v>
      </c>
      <c r="F75" s="21" t="n">
        <v>183525</v>
      </c>
      <c r="G75" s="21" t="s">
        <v>137</v>
      </c>
      <c r="H75" s="22"/>
      <c r="I75" s="22"/>
      <c r="J75" s="22" t="n">
        <v>467.25</v>
      </c>
      <c r="K75" s="22"/>
      <c r="L75" s="23"/>
      <c r="M75" s="24" t="n">
        <f aca="false">SUM(H75:J75,K75/1.12)</f>
        <v>467.25</v>
      </c>
      <c r="N75" s="24" t="n">
        <f aca="false">K75/1.12*0.12</f>
        <v>0</v>
      </c>
      <c r="O75" s="24" t="n">
        <f aca="false">-SUM(I75:J75,K75/1.12)*L75</f>
        <v>-0</v>
      </c>
      <c r="P75" s="24" t="n">
        <v>467.25</v>
      </c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/>
      <c r="AB75" s="26"/>
      <c r="AC75" s="26"/>
      <c r="AD75" s="25"/>
      <c r="AE75" s="25"/>
      <c r="AF75" s="24" t="n">
        <f aca="false">-SUM(N75:AE75)</f>
        <v>-467.25</v>
      </c>
      <c r="AG75" s="27" t="n">
        <f aca="false">SUM(H75:K75)+AF75+O75</f>
        <v>0</v>
      </c>
      <c r="AH75" s="28" t="n">
        <f aca="false">-AF75</f>
        <v>467.25</v>
      </c>
    </row>
    <row r="76" s="29" customFormat="true" ht="23.25" hidden="true" customHeight="true" outlineLevel="0" collapsed="false">
      <c r="A76" s="18" t="n">
        <v>43850</v>
      </c>
      <c r="B76" s="19"/>
      <c r="C76" s="20" t="s">
        <v>39</v>
      </c>
      <c r="D76" s="20" t="s">
        <v>40</v>
      </c>
      <c r="E76" s="20" t="s">
        <v>41</v>
      </c>
      <c r="F76" s="21" t="n">
        <v>101094</v>
      </c>
      <c r="G76" s="21" t="s">
        <v>138</v>
      </c>
      <c r="H76" s="22"/>
      <c r="I76" s="22"/>
      <c r="J76" s="22"/>
      <c r="K76" s="22" t="n">
        <v>156</v>
      </c>
      <c r="L76" s="23"/>
      <c r="M76" s="24" t="n">
        <f aca="false">SUM(H76:J76,K76/1.12)</f>
        <v>139.285714285714</v>
      </c>
      <c r="N76" s="24" t="n">
        <f aca="false">K76/1.12*0.12</f>
        <v>16.7142857142857</v>
      </c>
      <c r="O76" s="24" t="n">
        <f aca="false">-SUM(I76:J76,K76/1.12)*L76</f>
        <v>-0</v>
      </c>
      <c r="P76" s="24" t="n">
        <v>139.29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 t="n">
        <f aca="false">-SUM(N76:AE76)</f>
        <v>-156.004285714286</v>
      </c>
      <c r="AG76" s="27" t="n">
        <f aca="false">SUM(H76:K76)+AF76+O76</f>
        <v>-0.00428571428571445</v>
      </c>
      <c r="AH76" s="28" t="n">
        <f aca="false">-AF76</f>
        <v>156.004285714286</v>
      </c>
    </row>
    <row r="77" s="29" customFormat="true" ht="23.25" hidden="true" customHeight="true" outlineLevel="0" collapsed="false">
      <c r="A77" s="18" t="n">
        <v>43850</v>
      </c>
      <c r="B77" s="19"/>
      <c r="C77" s="20" t="s">
        <v>55</v>
      </c>
      <c r="D77" s="20" t="s">
        <v>56</v>
      </c>
      <c r="E77" s="20" t="s">
        <v>57</v>
      </c>
      <c r="F77" s="21" t="n">
        <v>248327</v>
      </c>
      <c r="G77" s="21" t="s">
        <v>58</v>
      </c>
      <c r="H77" s="22"/>
      <c r="I77" s="22"/>
      <c r="J77" s="22"/>
      <c r="K77" s="22" t="n">
        <v>180</v>
      </c>
      <c r="L77" s="23"/>
      <c r="M77" s="24" t="n">
        <f aca="false">SUM(H77:J77,K77/1.12)</f>
        <v>160.714285714286</v>
      </c>
      <c r="N77" s="24" t="n">
        <f aca="false">K77/1.12*0.12</f>
        <v>19.2857142857143</v>
      </c>
      <c r="O77" s="24" t="n">
        <f aca="false">-SUM(I77:J77,K77/1.12)*L77</f>
        <v>-0</v>
      </c>
      <c r="P77" s="24"/>
      <c r="Q77" s="25" t="n">
        <v>160.71</v>
      </c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 t="n">
        <f aca="false">-SUM(N77:AE77)</f>
        <v>-179.995714285714</v>
      </c>
      <c r="AG77" s="27" t="n">
        <f aca="false">SUM(H77:K77)+AF77+O77</f>
        <v>0.00428571428571445</v>
      </c>
      <c r="AH77" s="28" t="n">
        <f aca="false">-AF77</f>
        <v>179.995714285714</v>
      </c>
    </row>
    <row r="78" s="29" customFormat="true" ht="23.25" hidden="true" customHeight="true" outlineLevel="0" collapsed="false">
      <c r="A78" s="18" t="n">
        <v>43850</v>
      </c>
      <c r="B78" s="19"/>
      <c r="C78" s="20" t="s">
        <v>139</v>
      </c>
      <c r="D78" s="20" t="s">
        <v>140</v>
      </c>
      <c r="E78" s="20" t="s">
        <v>141</v>
      </c>
      <c r="F78" s="21" t="n">
        <v>43622</v>
      </c>
      <c r="G78" s="31" t="s">
        <v>142</v>
      </c>
      <c r="H78" s="22"/>
      <c r="I78" s="22"/>
      <c r="J78" s="22"/>
      <c r="K78" s="22" t="n">
        <v>3000</v>
      </c>
      <c r="L78" s="23"/>
      <c r="M78" s="24" t="n">
        <f aca="false">SUM(H78:J78,K78/1.12)</f>
        <v>2678.57142857143</v>
      </c>
      <c r="N78" s="24" t="n">
        <f aca="false">K78/1.12*0.12</f>
        <v>321.428571428571</v>
      </c>
      <c r="O78" s="24" t="n">
        <f aca="false">-SUM(I78:J78,K78/1.12)*L78</f>
        <v>-0</v>
      </c>
      <c r="P78" s="24"/>
      <c r="Q78" s="25"/>
      <c r="R78" s="25" t="n">
        <v>2678.57</v>
      </c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 t="n">
        <f aca="false">-SUM(N78:AE78)</f>
        <v>-2999.99857142857</v>
      </c>
      <c r="AG78" s="27" t="n">
        <f aca="false">SUM(H78:K78)+AF78+O78</f>
        <v>0.00142857142827779</v>
      </c>
      <c r="AH78" s="28" t="n">
        <f aca="false">-AF78</f>
        <v>2999.99857142857</v>
      </c>
    </row>
    <row r="79" s="29" customFormat="true" ht="23.25" hidden="true" customHeight="true" outlineLevel="0" collapsed="false">
      <c r="A79" s="18" t="n">
        <v>43850</v>
      </c>
      <c r="B79" s="19"/>
      <c r="C79" s="20" t="s">
        <v>143</v>
      </c>
      <c r="D79" s="20" t="s">
        <v>144</v>
      </c>
      <c r="E79" s="20" t="s">
        <v>41</v>
      </c>
      <c r="F79" s="21" t="n">
        <v>35679</v>
      </c>
      <c r="G79" s="31" t="s">
        <v>145</v>
      </c>
      <c r="H79" s="22"/>
      <c r="I79" s="22"/>
      <c r="J79" s="22"/>
      <c r="K79" s="22" t="n">
        <v>105</v>
      </c>
      <c r="L79" s="23"/>
      <c r="M79" s="24" t="n">
        <f aca="false">SUM(H79:J79,K79/1.12)</f>
        <v>93.75</v>
      </c>
      <c r="N79" s="24" t="n">
        <f aca="false">K79/1.12*0.12</f>
        <v>11.25</v>
      </c>
      <c r="O79" s="24" t="n">
        <f aca="false">-SUM(I79:J79,K79/1.12)*L79</f>
        <v>-0</v>
      </c>
      <c r="P79" s="24" t="n">
        <v>93.75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 t="n">
        <f aca="false">-SUM(N79:AE79)</f>
        <v>-105</v>
      </c>
      <c r="AG79" s="27" t="n">
        <f aca="false">SUM(H79:K79)+AF79+O79</f>
        <v>0</v>
      </c>
      <c r="AH79" s="28" t="n">
        <f aca="false">-AF79</f>
        <v>105</v>
      </c>
    </row>
    <row r="80" s="29" customFormat="true" ht="23.25" hidden="true" customHeight="true" outlineLevel="0" collapsed="false">
      <c r="A80" s="18" t="n">
        <v>43850</v>
      </c>
      <c r="B80" s="19"/>
      <c r="C80" s="20" t="s">
        <v>47</v>
      </c>
      <c r="D80" s="20" t="s">
        <v>48</v>
      </c>
      <c r="E80" s="20" t="s">
        <v>49</v>
      </c>
      <c r="F80" s="21" t="n">
        <v>100222</v>
      </c>
      <c r="G80" s="31" t="s">
        <v>146</v>
      </c>
      <c r="H80" s="22"/>
      <c r="I80" s="22"/>
      <c r="J80" s="22"/>
      <c r="K80" s="22" t="n">
        <v>177</v>
      </c>
      <c r="L80" s="23"/>
      <c r="M80" s="24" t="n">
        <f aca="false">SUM(H80:J80,K80/1.12)</f>
        <v>158.035714285714</v>
      </c>
      <c r="N80" s="24" t="n">
        <f aca="false">K80/1.12*0.12</f>
        <v>18.9642857142857</v>
      </c>
      <c r="O80" s="24" t="n">
        <f aca="false">-SUM(I80:J80,K80/1.12)*L80</f>
        <v>-0</v>
      </c>
      <c r="P80" s="24"/>
      <c r="Q80" s="25"/>
      <c r="R80" s="25"/>
      <c r="S80" s="26"/>
      <c r="T80" s="26"/>
      <c r="U80" s="26"/>
      <c r="V80" s="26"/>
      <c r="W80" s="26"/>
      <c r="X80" s="25" t="n">
        <v>158.04</v>
      </c>
      <c r="Y80" s="25"/>
      <c r="Z80" s="25"/>
      <c r="AA80" s="25"/>
      <c r="AB80" s="26"/>
      <c r="AC80" s="26"/>
      <c r="AD80" s="25"/>
      <c r="AE80" s="25"/>
      <c r="AF80" s="24" t="n">
        <f aca="false">-SUM(N80:AE80)</f>
        <v>-177.004285714286</v>
      </c>
      <c r="AG80" s="27" t="n">
        <f aca="false">SUM(H80:K80)+AF80+O80</f>
        <v>-0.00428571428571445</v>
      </c>
      <c r="AH80" s="28" t="n">
        <f aca="false">-AF80</f>
        <v>177.004285714286</v>
      </c>
    </row>
    <row r="81" s="42" customFormat="true" ht="23.25" hidden="true" customHeight="true" outlineLevel="0" collapsed="false">
      <c r="A81" s="32" t="n">
        <v>43851</v>
      </c>
      <c r="B81" s="33"/>
      <c r="C81" s="34" t="s">
        <v>147</v>
      </c>
      <c r="D81" s="34"/>
      <c r="E81" s="34" t="s">
        <v>148</v>
      </c>
      <c r="F81" s="35" t="n">
        <v>6562</v>
      </c>
      <c r="G81" s="35" t="s">
        <v>149</v>
      </c>
      <c r="H81" s="36"/>
      <c r="I81" s="36"/>
      <c r="J81" s="36" t="n">
        <v>2000</v>
      </c>
      <c r="K81" s="36"/>
      <c r="L81" s="37"/>
      <c r="M81" s="38" t="n">
        <f aca="false">SUM(H81:J81,K81/1.12)</f>
        <v>2000</v>
      </c>
      <c r="N81" s="38" t="n">
        <f aca="false">K81/1.12*0.12</f>
        <v>0</v>
      </c>
      <c r="O81" s="38" t="n">
        <f aca="false">-SUM(I81:J81,K81/1.12)*L81</f>
        <v>-0</v>
      </c>
      <c r="P81" s="38"/>
      <c r="Q81" s="39"/>
      <c r="R81" s="39" t="n">
        <v>2000</v>
      </c>
      <c r="S81" s="40"/>
      <c r="T81" s="40"/>
      <c r="U81" s="40"/>
      <c r="V81" s="40"/>
      <c r="W81" s="40"/>
      <c r="X81" s="39"/>
      <c r="Y81" s="39"/>
      <c r="Z81" s="39"/>
      <c r="AA81" s="39"/>
      <c r="AB81" s="40"/>
      <c r="AC81" s="40"/>
      <c r="AD81" s="39"/>
      <c r="AE81" s="39"/>
      <c r="AF81" s="38" t="n">
        <f aca="false">-SUM(N81:AE81)</f>
        <v>-2000</v>
      </c>
      <c r="AG81" s="41" t="n">
        <f aca="false">SUM(H81:K81)+AF81+O81</f>
        <v>0</v>
      </c>
      <c r="AH81" s="28" t="n">
        <f aca="false">-AF81</f>
        <v>2000</v>
      </c>
    </row>
    <row r="82" s="29" customFormat="true" ht="23.25" hidden="true" customHeight="true" outlineLevel="0" collapsed="false">
      <c r="A82" s="18" t="n">
        <v>43851</v>
      </c>
      <c r="B82" s="19"/>
      <c r="C82" s="20" t="s">
        <v>39</v>
      </c>
      <c r="D82" s="20" t="s">
        <v>40</v>
      </c>
      <c r="E82" s="20" t="s">
        <v>41</v>
      </c>
      <c r="F82" s="21" t="n">
        <v>94800</v>
      </c>
      <c r="G82" s="21" t="s">
        <v>150</v>
      </c>
      <c r="H82" s="22"/>
      <c r="I82" s="22"/>
      <c r="J82" s="22"/>
      <c r="K82" s="22" t="n">
        <v>450.5</v>
      </c>
      <c r="L82" s="23"/>
      <c r="M82" s="24" t="n">
        <f aca="false">SUM(H82:J82,K82/1.12)</f>
        <v>402.232142857143</v>
      </c>
      <c r="N82" s="24" t="n">
        <f aca="false">K82/1.12*0.12</f>
        <v>48.2678571428571</v>
      </c>
      <c r="O82" s="24" t="n">
        <f aca="false">-SUM(I82:J82,K82/1.12)*L82</f>
        <v>-0</v>
      </c>
      <c r="P82" s="24" t="n">
        <v>402.23</v>
      </c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/>
      <c r="AB82" s="26"/>
      <c r="AC82" s="26"/>
      <c r="AD82" s="25"/>
      <c r="AE82" s="25"/>
      <c r="AF82" s="24" t="n">
        <f aca="false">-SUM(N82:AE82)</f>
        <v>-450.497857142857</v>
      </c>
      <c r="AG82" s="27" t="n">
        <f aca="false">SUM(H82:K82)+AF82+O82</f>
        <v>0.00214285714287143</v>
      </c>
      <c r="AH82" s="28" t="n">
        <f aca="false">-AF82</f>
        <v>450.497857142857</v>
      </c>
    </row>
    <row r="83" s="29" customFormat="true" ht="23.25" hidden="true" customHeight="true" outlineLevel="0" collapsed="false">
      <c r="A83" s="18" t="n">
        <v>43851</v>
      </c>
      <c r="B83" s="19"/>
      <c r="C83" s="20" t="s">
        <v>39</v>
      </c>
      <c r="D83" s="20" t="s">
        <v>40</v>
      </c>
      <c r="E83" s="20" t="s">
        <v>41</v>
      </c>
      <c r="F83" s="21" t="n">
        <v>94935</v>
      </c>
      <c r="G83" s="21" t="s">
        <v>151</v>
      </c>
      <c r="H83" s="22"/>
      <c r="I83" s="22"/>
      <c r="J83" s="22"/>
      <c r="K83" s="22" t="n">
        <v>119</v>
      </c>
      <c r="L83" s="23"/>
      <c r="M83" s="24" t="n">
        <f aca="false">SUM(H83:J83,K83/1.12)</f>
        <v>106.25</v>
      </c>
      <c r="N83" s="24" t="n">
        <f aca="false">K83/1.12*0.12</f>
        <v>12.75</v>
      </c>
      <c r="O83" s="24" t="n">
        <f aca="false">-SUM(I83:J83,K83/1.12)*L83</f>
        <v>-0</v>
      </c>
      <c r="P83" s="24"/>
      <c r="Q83" s="25"/>
      <c r="R83" s="25" t="n">
        <v>106.25</v>
      </c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5"/>
      <c r="AF83" s="24" t="n">
        <f aca="false">-SUM(N83:AE83)</f>
        <v>-119</v>
      </c>
      <c r="AG83" s="27" t="n">
        <f aca="false">SUM(H83:K83)+AF83+O83</f>
        <v>0</v>
      </c>
      <c r="AH83" s="28" t="n">
        <f aca="false">-AF83</f>
        <v>119</v>
      </c>
    </row>
    <row r="84" s="29" customFormat="true" ht="23.25" hidden="true" customHeight="true" outlineLevel="0" collapsed="false">
      <c r="A84" s="18" t="n">
        <v>43851</v>
      </c>
      <c r="B84" s="19"/>
      <c r="C84" s="20" t="s">
        <v>55</v>
      </c>
      <c r="D84" s="20" t="s">
        <v>56</v>
      </c>
      <c r="E84" s="20" t="s">
        <v>57</v>
      </c>
      <c r="F84" s="21" t="n">
        <v>200676</v>
      </c>
      <c r="G84" s="21" t="s">
        <v>58</v>
      </c>
      <c r="H84" s="22"/>
      <c r="I84" s="22"/>
      <c r="J84" s="22"/>
      <c r="K84" s="22" t="n">
        <v>180</v>
      </c>
      <c r="L84" s="23"/>
      <c r="M84" s="24" t="n">
        <f aca="false">SUM(H84:J84,K84/1.12)</f>
        <v>160.714285714286</v>
      </c>
      <c r="N84" s="24" t="n">
        <f aca="false">K84/1.12*0.12</f>
        <v>19.2857142857143</v>
      </c>
      <c r="O84" s="24" t="n">
        <f aca="false">-SUM(I84:J84,K84/1.12)*L84</f>
        <v>-0</v>
      </c>
      <c r="P84" s="24"/>
      <c r="Q84" s="25" t="n">
        <v>160.71</v>
      </c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 t="n">
        <f aca="false">-SUM(N84:AE84)</f>
        <v>-179.995714285714</v>
      </c>
      <c r="AG84" s="27" t="n">
        <f aca="false">SUM(H84:K84)+AF84+O84</f>
        <v>0.00428571428571445</v>
      </c>
      <c r="AH84" s="28" t="n">
        <f aca="false">-AF84</f>
        <v>179.995714285714</v>
      </c>
    </row>
    <row r="85" s="29" customFormat="true" ht="23.25" hidden="true" customHeight="true" outlineLevel="0" collapsed="false">
      <c r="A85" s="18" t="n">
        <v>43851</v>
      </c>
      <c r="B85" s="19"/>
      <c r="C85" s="20" t="s">
        <v>65</v>
      </c>
      <c r="D85" s="20" t="s">
        <v>66</v>
      </c>
      <c r="E85" s="20" t="s">
        <v>67</v>
      </c>
      <c r="F85" s="21" t="n">
        <v>3407</v>
      </c>
      <c r="G85" s="21" t="s">
        <v>68</v>
      </c>
      <c r="H85" s="22"/>
      <c r="I85" s="22"/>
      <c r="J85" s="22" t="n">
        <v>778</v>
      </c>
      <c r="K85" s="22"/>
      <c r="L85" s="23"/>
      <c r="M85" s="24" t="n">
        <f aca="false">SUM(H85:J85,K85/1.12)</f>
        <v>778</v>
      </c>
      <c r="N85" s="24" t="n">
        <f aca="false">K85/1.12*0.12</f>
        <v>0</v>
      </c>
      <c r="O85" s="24" t="n">
        <f aca="false">-SUM(I85:J85,K85/1.12)*L85</f>
        <v>-0</v>
      </c>
      <c r="P85" s="24" t="n">
        <v>778</v>
      </c>
      <c r="Q85" s="25"/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/>
      <c r="AC85" s="26"/>
      <c r="AD85" s="25"/>
      <c r="AE85" s="25"/>
      <c r="AF85" s="24" t="n">
        <f aca="false">-SUM(N85:AE85)</f>
        <v>-778</v>
      </c>
      <c r="AG85" s="27" t="n">
        <f aca="false">SUM(H85:K85)+AF85+O85</f>
        <v>0</v>
      </c>
      <c r="AH85" s="28" t="n">
        <f aca="false">-AF85</f>
        <v>778</v>
      </c>
    </row>
    <row r="86" s="29" customFormat="true" ht="23.25" hidden="true" customHeight="true" outlineLevel="0" collapsed="false">
      <c r="A86" s="18" t="n">
        <v>43851</v>
      </c>
      <c r="B86" s="19"/>
      <c r="C86" s="20" t="s">
        <v>45</v>
      </c>
      <c r="D86" s="20"/>
      <c r="E86" s="20"/>
      <c r="F86" s="21"/>
      <c r="G86" s="21" t="s">
        <v>152</v>
      </c>
      <c r="H86" s="22" t="n">
        <v>100</v>
      </c>
      <c r="I86" s="22"/>
      <c r="J86" s="22"/>
      <c r="K86" s="22"/>
      <c r="L86" s="23"/>
      <c r="M86" s="24" t="n">
        <f aca="false">SUM(H86:J86,K86/1.12)</f>
        <v>100</v>
      </c>
      <c r="N86" s="24" t="n">
        <f aca="false">K86/1.12*0.12</f>
        <v>0</v>
      </c>
      <c r="O86" s="24" t="n">
        <f aca="false">-SUM(I86:J86,K86/1.12)*L86</f>
        <v>-0</v>
      </c>
      <c r="P86" s="24"/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 t="n">
        <v>100</v>
      </c>
      <c r="AB86" s="26"/>
      <c r="AC86" s="26"/>
      <c r="AD86" s="25"/>
      <c r="AE86" s="25"/>
      <c r="AF86" s="24" t="n">
        <f aca="false">-SUM(N86:AE86)</f>
        <v>-100</v>
      </c>
      <c r="AG86" s="27" t="n">
        <f aca="false">SUM(H86:K86)+AF86+O86</f>
        <v>0</v>
      </c>
      <c r="AH86" s="28" t="n">
        <f aca="false">-AF86</f>
        <v>100</v>
      </c>
    </row>
    <row r="87" s="29" customFormat="true" ht="23.25" hidden="true" customHeight="true" outlineLevel="0" collapsed="false">
      <c r="A87" s="18" t="n">
        <v>43851</v>
      </c>
      <c r="B87" s="19"/>
      <c r="C87" s="20" t="s">
        <v>103</v>
      </c>
      <c r="D87" s="20"/>
      <c r="E87" s="20"/>
      <c r="F87" s="21"/>
      <c r="G87" s="21" t="s">
        <v>104</v>
      </c>
      <c r="H87" s="22"/>
      <c r="I87" s="22"/>
      <c r="J87" s="22" t="n">
        <v>200</v>
      </c>
      <c r="K87" s="22"/>
      <c r="L87" s="23"/>
      <c r="M87" s="24" t="n">
        <f aca="false">SUM(H87:J87,K87/1.12)</f>
        <v>200</v>
      </c>
      <c r="N87" s="24" t="n">
        <f aca="false">K87/1.12*0.12</f>
        <v>0</v>
      </c>
      <c r="O87" s="24" t="n">
        <f aca="false">-SUM(I87:J87,K87/1.12)*L87</f>
        <v>-0</v>
      </c>
      <c r="P87" s="25" t="n">
        <v>200</v>
      </c>
      <c r="Q87" s="25"/>
      <c r="R87" s="25"/>
      <c r="S87" s="26"/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5"/>
      <c r="AF87" s="24" t="n">
        <f aca="false">-SUM(N87:AE87)</f>
        <v>-200</v>
      </c>
      <c r="AG87" s="27" t="n">
        <f aca="false">SUM(H87:K87)+AF87+O87</f>
        <v>0</v>
      </c>
      <c r="AH87" s="28" t="n">
        <f aca="false">-AF87</f>
        <v>200</v>
      </c>
    </row>
    <row r="88" s="29" customFormat="true" ht="23.25" hidden="true" customHeight="true" outlineLevel="0" collapsed="false">
      <c r="A88" s="18" t="n">
        <v>43851</v>
      </c>
      <c r="B88" s="19"/>
      <c r="C88" s="20" t="s">
        <v>45</v>
      </c>
      <c r="D88" s="20"/>
      <c r="E88" s="20"/>
      <c r="F88" s="21"/>
      <c r="G88" s="30" t="s">
        <v>153</v>
      </c>
      <c r="H88" s="22" t="n">
        <v>100</v>
      </c>
      <c r="I88" s="22"/>
      <c r="J88" s="22"/>
      <c r="K88" s="22"/>
      <c r="L88" s="23"/>
      <c r="M88" s="24" t="n">
        <f aca="false">SUM(H88:J88,K88/1.12)</f>
        <v>100</v>
      </c>
      <c r="N88" s="24" t="n">
        <f aca="false">K88/1.12*0.12</f>
        <v>0</v>
      </c>
      <c r="O88" s="24" t="n">
        <f aca="false">-SUM(I88:J88,K88/1.12)*L88</f>
        <v>-0</v>
      </c>
      <c r="P88" s="24"/>
      <c r="Q88" s="25"/>
      <c r="R88" s="25"/>
      <c r="S88" s="26"/>
      <c r="T88" s="26"/>
      <c r="U88" s="26"/>
      <c r="V88" s="26"/>
      <c r="W88" s="26"/>
      <c r="X88" s="25"/>
      <c r="Y88" s="25"/>
      <c r="Z88" s="25"/>
      <c r="AA88" s="25" t="n">
        <v>100</v>
      </c>
      <c r="AB88" s="26"/>
      <c r="AC88" s="26"/>
      <c r="AD88" s="25"/>
      <c r="AE88" s="25"/>
      <c r="AF88" s="24" t="n">
        <f aca="false">-SUM(N88:AE88)</f>
        <v>-100</v>
      </c>
      <c r="AG88" s="27" t="n">
        <f aca="false">SUM(H88:K88)+AF88+O88</f>
        <v>0</v>
      </c>
      <c r="AH88" s="28" t="n">
        <f aca="false">-AF88</f>
        <v>100</v>
      </c>
    </row>
    <row r="89" s="29" customFormat="true" ht="23.25" hidden="true" customHeight="true" outlineLevel="0" collapsed="false">
      <c r="A89" s="18" t="n">
        <v>43852</v>
      </c>
      <c r="B89" s="19"/>
      <c r="C89" s="20" t="s">
        <v>45</v>
      </c>
      <c r="D89" s="20"/>
      <c r="E89" s="20"/>
      <c r="F89" s="21"/>
      <c r="G89" s="30" t="s">
        <v>154</v>
      </c>
      <c r="H89" s="22"/>
      <c r="I89" s="22"/>
      <c r="J89" s="22" t="n">
        <v>245</v>
      </c>
      <c r="K89" s="22"/>
      <c r="L89" s="23"/>
      <c r="M89" s="24" t="n">
        <f aca="false">SUM(H89:J89,K89/1.12)</f>
        <v>245</v>
      </c>
      <c r="N89" s="24" t="n">
        <f aca="false">K89/1.12*0.12</f>
        <v>0</v>
      </c>
      <c r="O89" s="24" t="n">
        <f aca="false">-SUM(I89:J89,K89/1.12)*L89</f>
        <v>-0</v>
      </c>
      <c r="P89" s="24" t="n">
        <v>245</v>
      </c>
      <c r="Q89" s="25"/>
      <c r="R89" s="25"/>
      <c r="S89" s="26"/>
      <c r="T89" s="26"/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5"/>
      <c r="AF89" s="24" t="n">
        <f aca="false">-SUM(N89:AE89)</f>
        <v>-245</v>
      </c>
      <c r="AG89" s="27" t="n">
        <f aca="false">SUM(H89:K89)+AF89+O89</f>
        <v>0</v>
      </c>
      <c r="AH89" s="28" t="n">
        <f aca="false">-AF89</f>
        <v>245</v>
      </c>
    </row>
    <row r="90" s="29" customFormat="true" ht="23.25" hidden="true" customHeight="true" outlineLevel="0" collapsed="false">
      <c r="A90" s="18" t="n">
        <v>43852</v>
      </c>
      <c r="B90" s="19"/>
      <c r="C90" s="20" t="s">
        <v>55</v>
      </c>
      <c r="D90" s="20" t="s">
        <v>56</v>
      </c>
      <c r="E90" s="20" t="s">
        <v>57</v>
      </c>
      <c r="F90" s="21" t="n">
        <v>200727</v>
      </c>
      <c r="G90" s="21" t="s">
        <v>58</v>
      </c>
      <c r="H90" s="22"/>
      <c r="I90" s="22"/>
      <c r="J90" s="22"/>
      <c r="K90" s="22" t="n">
        <v>180</v>
      </c>
      <c r="L90" s="23"/>
      <c r="M90" s="24" t="n">
        <f aca="false">SUM(H90:J90,K90/1.12)</f>
        <v>160.714285714286</v>
      </c>
      <c r="N90" s="24" t="n">
        <f aca="false">K90/1.12*0.12</f>
        <v>19.2857142857143</v>
      </c>
      <c r="O90" s="24" t="n">
        <f aca="false">-SUM(I90:J90,K90/1.12)*L90</f>
        <v>-0</v>
      </c>
      <c r="P90" s="24"/>
      <c r="Q90" s="25" t="n">
        <v>160.71</v>
      </c>
      <c r="R90" s="25"/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5"/>
      <c r="AF90" s="24" t="n">
        <f aca="false">-SUM(N90:AE90)</f>
        <v>-179.995714285714</v>
      </c>
      <c r="AG90" s="27" t="n">
        <f aca="false">SUM(H90:K90)+AF90+O90</f>
        <v>0.00428571428571445</v>
      </c>
      <c r="AH90" s="28" t="n">
        <f aca="false">-AF90</f>
        <v>179.995714285714</v>
      </c>
    </row>
    <row r="91" s="29" customFormat="true" ht="23.25" hidden="true" customHeight="true" outlineLevel="0" collapsed="false">
      <c r="A91" s="18" t="n">
        <v>43852</v>
      </c>
      <c r="B91" s="19"/>
      <c r="C91" s="20" t="s">
        <v>39</v>
      </c>
      <c r="D91" s="20" t="s">
        <v>40</v>
      </c>
      <c r="E91" s="20" t="s">
        <v>41</v>
      </c>
      <c r="F91" s="21" t="n">
        <v>147839</v>
      </c>
      <c r="G91" s="21" t="s">
        <v>138</v>
      </c>
      <c r="H91" s="22"/>
      <c r="I91" s="22"/>
      <c r="J91" s="22"/>
      <c r="K91" s="22" t="n">
        <v>234</v>
      </c>
      <c r="L91" s="23"/>
      <c r="M91" s="24" t="n">
        <f aca="false">SUM(H91:J91,K91/1.12)</f>
        <v>208.928571428571</v>
      </c>
      <c r="N91" s="24" t="n">
        <f aca="false">K91/1.12*0.12</f>
        <v>25.0714285714286</v>
      </c>
      <c r="O91" s="24" t="n">
        <f aca="false">-SUM(I91:J91,K91/1.12)*L91</f>
        <v>-0</v>
      </c>
      <c r="P91" s="24" t="n">
        <v>208.93</v>
      </c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/>
      <c r="AB91" s="26"/>
      <c r="AC91" s="26"/>
      <c r="AD91" s="25"/>
      <c r="AE91" s="25"/>
      <c r="AF91" s="24" t="n">
        <f aca="false">-SUM(N91:AE91)</f>
        <v>-234.001428571429</v>
      </c>
      <c r="AG91" s="27" t="n">
        <f aca="false">SUM(H91:K91)+AF91+O91</f>
        <v>-0.00142857142856201</v>
      </c>
      <c r="AH91" s="28" t="n">
        <f aca="false">-AF91</f>
        <v>234.001428571429</v>
      </c>
    </row>
    <row r="92" s="29" customFormat="true" ht="23.25" hidden="true" customHeight="true" outlineLevel="0" collapsed="false">
      <c r="A92" s="18" t="n">
        <v>43852</v>
      </c>
      <c r="B92" s="19"/>
      <c r="C92" s="20" t="s">
        <v>39</v>
      </c>
      <c r="D92" s="20" t="s">
        <v>40</v>
      </c>
      <c r="E92" s="20" t="s">
        <v>41</v>
      </c>
      <c r="F92" s="21" t="n">
        <v>118109</v>
      </c>
      <c r="G92" s="30" t="s">
        <v>155</v>
      </c>
      <c r="H92" s="22"/>
      <c r="I92" s="22"/>
      <c r="J92" s="22"/>
      <c r="K92" s="22" t="n">
        <v>144.5</v>
      </c>
      <c r="L92" s="23"/>
      <c r="M92" s="24" t="n">
        <f aca="false">SUM(H92:J92,K92/1.12)</f>
        <v>129.017857142857</v>
      </c>
      <c r="N92" s="24" t="n">
        <f aca="false">K92/1.12*0.12</f>
        <v>15.4821428571429</v>
      </c>
      <c r="O92" s="24" t="n">
        <f aca="false">-SUM(I92:J92,K92/1.12)*L92</f>
        <v>-0</v>
      </c>
      <c r="P92" s="24"/>
      <c r="Q92" s="25" t="n">
        <v>129.02</v>
      </c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5"/>
      <c r="AF92" s="24" t="n">
        <f aca="false">-SUM(N92:AE92)</f>
        <v>-144.502142857143</v>
      </c>
      <c r="AG92" s="27" t="n">
        <f aca="false">SUM(H92:K92)+AF92+O92</f>
        <v>-0.00214285714287143</v>
      </c>
      <c r="AH92" s="28" t="n">
        <f aca="false">-AF92</f>
        <v>144.502142857143</v>
      </c>
    </row>
    <row r="93" s="29" customFormat="true" ht="23.25" hidden="true" customHeight="true" outlineLevel="0" collapsed="false">
      <c r="A93" s="18" t="n">
        <v>43853</v>
      </c>
      <c r="B93" s="19"/>
      <c r="C93" s="20" t="s">
        <v>86</v>
      </c>
      <c r="D93" s="20" t="s">
        <v>87</v>
      </c>
      <c r="E93" s="20" t="s">
        <v>88</v>
      </c>
      <c r="F93" s="21" t="n">
        <v>118186</v>
      </c>
      <c r="G93" s="30" t="s">
        <v>156</v>
      </c>
      <c r="H93" s="22"/>
      <c r="I93" s="22"/>
      <c r="J93" s="22"/>
      <c r="K93" s="22" t="n">
        <v>2065</v>
      </c>
      <c r="L93" s="23"/>
      <c r="M93" s="24" t="n">
        <f aca="false">SUM(H93:J93,K93/1.12)</f>
        <v>1843.75</v>
      </c>
      <c r="N93" s="24" t="n">
        <f aca="false">K93/1.12*0.12</f>
        <v>221.25</v>
      </c>
      <c r="O93" s="24" t="n">
        <f aca="false">-SUM(I93:J93,K93/1.12)*L93</f>
        <v>-0</v>
      </c>
      <c r="P93" s="24"/>
      <c r="Q93" s="25" t="n">
        <v>1843.75</v>
      </c>
      <c r="R93" s="25"/>
      <c r="S93" s="26"/>
      <c r="T93" s="26"/>
      <c r="U93" s="26"/>
      <c r="V93" s="26"/>
      <c r="W93" s="26"/>
      <c r="X93" s="25"/>
      <c r="Y93" s="25"/>
      <c r="Z93" s="25"/>
      <c r="AA93" s="25"/>
      <c r="AB93" s="26"/>
      <c r="AC93" s="26"/>
      <c r="AD93" s="25"/>
      <c r="AE93" s="25"/>
      <c r="AF93" s="24" t="n">
        <f aca="false">-SUM(N93:AE93)</f>
        <v>-2065</v>
      </c>
      <c r="AG93" s="27" t="n">
        <f aca="false">SUM(H93:K93)+AF93+O93</f>
        <v>0</v>
      </c>
      <c r="AH93" s="28" t="n">
        <f aca="false">-AF93</f>
        <v>2065</v>
      </c>
    </row>
    <row r="94" s="29" customFormat="true" ht="23.25" hidden="true" customHeight="true" outlineLevel="0" collapsed="false">
      <c r="A94" s="18" t="n">
        <v>43853</v>
      </c>
      <c r="B94" s="19"/>
      <c r="C94" s="20" t="s">
        <v>60</v>
      </c>
      <c r="D94" s="20"/>
      <c r="E94" s="20"/>
      <c r="F94" s="21"/>
      <c r="G94" s="21" t="s">
        <v>157</v>
      </c>
      <c r="H94" s="22" t="n">
        <v>50</v>
      </c>
      <c r="I94" s="22"/>
      <c r="J94" s="22"/>
      <c r="K94" s="22"/>
      <c r="L94" s="23"/>
      <c r="M94" s="24" t="n">
        <f aca="false">SUM(H94:J94,K94/1.12)</f>
        <v>50</v>
      </c>
      <c r="N94" s="24" t="n">
        <f aca="false">K94/1.12*0.12</f>
        <v>0</v>
      </c>
      <c r="O94" s="24" t="n">
        <f aca="false">-SUM(I94:J94,K94/1.12)*L94</f>
        <v>-0</v>
      </c>
      <c r="P94" s="24"/>
      <c r="Q94" s="25"/>
      <c r="R94" s="25"/>
      <c r="S94" s="26"/>
      <c r="T94" s="26"/>
      <c r="U94" s="26"/>
      <c r="V94" s="26"/>
      <c r="W94" s="26"/>
      <c r="X94" s="25"/>
      <c r="Y94" s="25"/>
      <c r="Z94" s="25"/>
      <c r="AA94" s="25" t="n">
        <v>50</v>
      </c>
      <c r="AB94" s="26"/>
      <c r="AC94" s="26"/>
      <c r="AD94" s="25"/>
      <c r="AE94" s="25"/>
      <c r="AF94" s="24" t="n">
        <f aca="false">-SUM(N94:AE94)</f>
        <v>-50</v>
      </c>
      <c r="AG94" s="27" t="n">
        <f aca="false">SUM(H94:K94)+AF94+O94</f>
        <v>0</v>
      </c>
      <c r="AH94" s="28" t="n">
        <f aca="false">-AF94</f>
        <v>50</v>
      </c>
    </row>
    <row r="95" s="29" customFormat="true" ht="23.25" hidden="true" customHeight="true" outlineLevel="0" collapsed="false">
      <c r="A95" s="18" t="n">
        <v>43853</v>
      </c>
      <c r="B95" s="19"/>
      <c r="C95" s="20" t="s">
        <v>55</v>
      </c>
      <c r="D95" s="20" t="s">
        <v>56</v>
      </c>
      <c r="E95" s="20" t="s">
        <v>57</v>
      </c>
      <c r="F95" s="21" t="n">
        <v>200778</v>
      </c>
      <c r="G95" s="21" t="s">
        <v>58</v>
      </c>
      <c r="H95" s="22"/>
      <c r="I95" s="22"/>
      <c r="J95" s="22"/>
      <c r="K95" s="22" t="n">
        <v>180</v>
      </c>
      <c r="L95" s="23"/>
      <c r="M95" s="24" t="n">
        <f aca="false">SUM(H95:J95,K95/1.12)</f>
        <v>160.714285714286</v>
      </c>
      <c r="N95" s="24" t="n">
        <f aca="false">K95/1.12*0.12</f>
        <v>19.2857142857143</v>
      </c>
      <c r="O95" s="24" t="n">
        <f aca="false">-SUM(I95:J95,K95/1.12)*L95</f>
        <v>-0</v>
      </c>
      <c r="P95" s="24"/>
      <c r="Q95" s="25" t="n">
        <v>160.71</v>
      </c>
      <c r="R95" s="25"/>
      <c r="S95" s="26"/>
      <c r="T95" s="26"/>
      <c r="U95" s="26"/>
      <c r="V95" s="26"/>
      <c r="W95" s="26"/>
      <c r="X95" s="25"/>
      <c r="Y95" s="25"/>
      <c r="Z95" s="25"/>
      <c r="AA95" s="25"/>
      <c r="AB95" s="26"/>
      <c r="AC95" s="26"/>
      <c r="AD95" s="25"/>
      <c r="AE95" s="25"/>
      <c r="AF95" s="24" t="n">
        <f aca="false">-SUM(N95:AE95)</f>
        <v>-179.995714285714</v>
      </c>
      <c r="AG95" s="27" t="n">
        <f aca="false">SUM(H95:K95)+AF95+O95</f>
        <v>0.00428571428571445</v>
      </c>
      <c r="AH95" s="28" t="n">
        <f aca="false">-AF95</f>
        <v>179.995714285714</v>
      </c>
    </row>
    <row r="96" s="29" customFormat="true" ht="23.25" hidden="true" customHeight="true" outlineLevel="0" collapsed="false">
      <c r="A96" s="18" t="n">
        <v>43853</v>
      </c>
      <c r="B96" s="19"/>
      <c r="C96" s="20" t="s">
        <v>39</v>
      </c>
      <c r="D96" s="20" t="s">
        <v>40</v>
      </c>
      <c r="E96" s="20" t="s">
        <v>41</v>
      </c>
      <c r="F96" s="21" t="n">
        <v>118557</v>
      </c>
      <c r="G96" s="21" t="s">
        <v>158</v>
      </c>
      <c r="H96" s="22"/>
      <c r="I96" s="22"/>
      <c r="J96" s="22"/>
      <c r="K96" s="22" t="n">
        <v>240</v>
      </c>
      <c r="L96" s="23"/>
      <c r="M96" s="24" t="n">
        <f aca="false">SUM(H96:J96,K96/1.12)</f>
        <v>214.285714285714</v>
      </c>
      <c r="N96" s="24" t="n">
        <f aca="false">K96/1.12*0.12</f>
        <v>25.7142857142857</v>
      </c>
      <c r="O96" s="24" t="n">
        <f aca="false">-SUM(I96:J96,K96/1.12)*L96</f>
        <v>-0</v>
      </c>
      <c r="P96" s="24" t="n">
        <v>214.29</v>
      </c>
      <c r="Q96" s="25"/>
      <c r="R96" s="25"/>
      <c r="S96" s="26"/>
      <c r="T96" s="26"/>
      <c r="U96" s="26"/>
      <c r="V96" s="26"/>
      <c r="W96" s="26"/>
      <c r="X96" s="25"/>
      <c r="Y96" s="25"/>
      <c r="Z96" s="25"/>
      <c r="AA96" s="25"/>
      <c r="AB96" s="26"/>
      <c r="AC96" s="26"/>
      <c r="AD96" s="25"/>
      <c r="AE96" s="25"/>
      <c r="AF96" s="24" t="n">
        <f aca="false">-SUM(N96:AE96)</f>
        <v>-240.004285714286</v>
      </c>
      <c r="AG96" s="27" t="n">
        <f aca="false">SUM(H96:K96)+AF96+O96</f>
        <v>-0.00428571428571445</v>
      </c>
      <c r="AH96" s="28" t="n">
        <f aca="false">-AF96</f>
        <v>240.004285714286</v>
      </c>
    </row>
    <row r="97" s="29" customFormat="true" ht="23.25" hidden="true" customHeight="true" outlineLevel="0" collapsed="false">
      <c r="A97" s="18" t="n">
        <v>43853</v>
      </c>
      <c r="B97" s="19"/>
      <c r="C97" s="20" t="s">
        <v>47</v>
      </c>
      <c r="D97" s="20" t="s">
        <v>48</v>
      </c>
      <c r="E97" s="20" t="s">
        <v>49</v>
      </c>
      <c r="F97" s="21" t="n">
        <v>184499</v>
      </c>
      <c r="G97" s="21" t="s">
        <v>145</v>
      </c>
      <c r="H97" s="22"/>
      <c r="I97" s="22"/>
      <c r="J97" s="22"/>
      <c r="K97" s="22" t="n">
        <v>210</v>
      </c>
      <c r="L97" s="23"/>
      <c r="M97" s="24" t="n">
        <f aca="false">SUM(H97:J97,K97/1.12)</f>
        <v>187.5</v>
      </c>
      <c r="N97" s="24" t="n">
        <f aca="false">K97/1.12*0.12</f>
        <v>22.5</v>
      </c>
      <c r="O97" s="24" t="n">
        <f aca="false">-SUM(I97:J97,K97/1.12)*L97</f>
        <v>-0</v>
      </c>
      <c r="P97" s="24" t="n">
        <v>187.5</v>
      </c>
      <c r="Q97" s="25"/>
      <c r="R97" s="25"/>
      <c r="S97" s="26"/>
      <c r="T97" s="26"/>
      <c r="U97" s="26"/>
      <c r="V97" s="26"/>
      <c r="W97" s="26"/>
      <c r="X97" s="25"/>
      <c r="Y97" s="25"/>
      <c r="Z97" s="25"/>
      <c r="AA97" s="25"/>
      <c r="AB97" s="26"/>
      <c r="AC97" s="26"/>
      <c r="AD97" s="25"/>
      <c r="AE97" s="25"/>
      <c r="AF97" s="24" t="n">
        <f aca="false">-SUM(N97:AE97)</f>
        <v>-210</v>
      </c>
      <c r="AG97" s="27" t="n">
        <f aca="false">SUM(H97:K97)+AF97+O97</f>
        <v>0</v>
      </c>
      <c r="AH97" s="28" t="n">
        <f aca="false">-AF97</f>
        <v>210</v>
      </c>
    </row>
    <row r="98" s="29" customFormat="true" ht="23.25" hidden="true" customHeight="true" outlineLevel="0" collapsed="false">
      <c r="A98" s="18" t="n">
        <v>43853</v>
      </c>
      <c r="B98" s="19"/>
      <c r="C98" s="20" t="s">
        <v>47</v>
      </c>
      <c r="D98" s="20" t="s">
        <v>48</v>
      </c>
      <c r="E98" s="20" t="s">
        <v>49</v>
      </c>
      <c r="F98" s="21" t="n">
        <v>184499</v>
      </c>
      <c r="G98" s="21" t="s">
        <v>159</v>
      </c>
      <c r="H98" s="22"/>
      <c r="I98" s="22"/>
      <c r="J98" s="22" t="n">
        <v>96.85</v>
      </c>
      <c r="K98" s="22"/>
      <c r="L98" s="23"/>
      <c r="M98" s="24" t="n">
        <f aca="false">SUM(H98:J98,K98/1.12)</f>
        <v>96.85</v>
      </c>
      <c r="N98" s="24" t="n">
        <f aca="false">K98/1.12*0.12</f>
        <v>0</v>
      </c>
      <c r="O98" s="24" t="n">
        <f aca="false">-SUM(I98:J98,K98/1.12)*L98</f>
        <v>-0</v>
      </c>
      <c r="P98" s="24" t="n">
        <v>96.85</v>
      </c>
      <c r="Q98" s="25"/>
      <c r="R98" s="25"/>
      <c r="S98" s="26"/>
      <c r="T98" s="26"/>
      <c r="U98" s="26"/>
      <c r="V98" s="26"/>
      <c r="W98" s="26"/>
      <c r="X98" s="25"/>
      <c r="Y98" s="25"/>
      <c r="Z98" s="25"/>
      <c r="AA98" s="25"/>
      <c r="AB98" s="26"/>
      <c r="AC98" s="26"/>
      <c r="AD98" s="25"/>
      <c r="AE98" s="25"/>
      <c r="AF98" s="24" t="n">
        <f aca="false">-SUM(N98:AE98)</f>
        <v>-96.85</v>
      </c>
      <c r="AG98" s="27" t="n">
        <f aca="false">SUM(H98:K98)+AF98+O98</f>
        <v>0</v>
      </c>
      <c r="AH98" s="28" t="n">
        <f aca="false">-AF98</f>
        <v>96.85</v>
      </c>
    </row>
    <row r="99" s="29" customFormat="true" ht="23.25" hidden="true" customHeight="true" outlineLevel="0" collapsed="false">
      <c r="A99" s="18" t="n">
        <v>43854</v>
      </c>
      <c r="B99" s="19"/>
      <c r="C99" s="20" t="s">
        <v>45</v>
      </c>
      <c r="D99" s="20"/>
      <c r="E99" s="20"/>
      <c r="F99" s="21"/>
      <c r="G99" s="21" t="s">
        <v>160</v>
      </c>
      <c r="H99" s="22"/>
      <c r="I99" s="22"/>
      <c r="J99" s="22" t="n">
        <v>150</v>
      </c>
      <c r="K99" s="22"/>
      <c r="L99" s="23"/>
      <c r="M99" s="24" t="n">
        <f aca="false">SUM(H99:J99,K99/1.12)</f>
        <v>150</v>
      </c>
      <c r="N99" s="24" t="n">
        <f aca="false">K99/1.12*0.12</f>
        <v>0</v>
      </c>
      <c r="O99" s="24" t="n">
        <f aca="false">-SUM(I99:J99,K99/1.12)*L99</f>
        <v>-0</v>
      </c>
      <c r="P99" s="24" t="n">
        <v>150</v>
      </c>
      <c r="Q99" s="25"/>
      <c r="R99" s="25"/>
      <c r="S99" s="26"/>
      <c r="T99" s="26"/>
      <c r="U99" s="26"/>
      <c r="V99" s="26"/>
      <c r="W99" s="26"/>
      <c r="X99" s="25"/>
      <c r="Y99" s="25"/>
      <c r="Z99" s="25"/>
      <c r="AA99" s="25"/>
      <c r="AB99" s="26"/>
      <c r="AC99" s="26"/>
      <c r="AD99" s="25"/>
      <c r="AE99" s="25"/>
      <c r="AF99" s="24" t="n">
        <f aca="false">-SUM(N99:AE99)</f>
        <v>-150</v>
      </c>
      <c r="AG99" s="27" t="n">
        <f aca="false">SUM(H99:K99)+AF99+O99</f>
        <v>0</v>
      </c>
      <c r="AH99" s="28" t="n">
        <f aca="false">-AF99</f>
        <v>150</v>
      </c>
    </row>
    <row r="100" s="29" customFormat="true" ht="23.25" hidden="true" customHeight="true" outlineLevel="0" collapsed="false">
      <c r="A100" s="18" t="n">
        <v>43854</v>
      </c>
      <c r="B100" s="19"/>
      <c r="C100" s="20" t="s">
        <v>55</v>
      </c>
      <c r="D100" s="20" t="s">
        <v>56</v>
      </c>
      <c r="E100" s="20" t="s">
        <v>57</v>
      </c>
      <c r="F100" s="21" t="n">
        <v>202178</v>
      </c>
      <c r="G100" s="21" t="s">
        <v>58</v>
      </c>
      <c r="H100" s="22"/>
      <c r="I100" s="22"/>
      <c r="J100" s="22"/>
      <c r="K100" s="22" t="n">
        <v>180</v>
      </c>
      <c r="L100" s="23"/>
      <c r="M100" s="24" t="n">
        <f aca="false">SUM(H100:J100,K100/1.12)</f>
        <v>160.714285714286</v>
      </c>
      <c r="N100" s="24" t="n">
        <f aca="false">K100/1.12*0.12</f>
        <v>19.2857142857143</v>
      </c>
      <c r="O100" s="24" t="n">
        <f aca="false">-SUM(I100:J100,K100/1.12)*L100</f>
        <v>-0</v>
      </c>
      <c r="P100" s="24"/>
      <c r="Q100" s="25" t="n">
        <v>160.71</v>
      </c>
      <c r="R100" s="25"/>
      <c r="S100" s="26"/>
      <c r="T100" s="26"/>
      <c r="U100" s="26"/>
      <c r="V100" s="26"/>
      <c r="W100" s="26"/>
      <c r="X100" s="25"/>
      <c r="Y100" s="25"/>
      <c r="Z100" s="25"/>
      <c r="AA100" s="25"/>
      <c r="AB100" s="26"/>
      <c r="AC100" s="26"/>
      <c r="AD100" s="25"/>
      <c r="AE100" s="25"/>
      <c r="AF100" s="24" t="n">
        <f aca="false">-SUM(N100:AE100)</f>
        <v>-179.995714285714</v>
      </c>
      <c r="AG100" s="27" t="n">
        <f aca="false">SUM(H100:K100)+AF100+O100</f>
        <v>0.00428571428571445</v>
      </c>
      <c r="AH100" s="28" t="n">
        <f aca="false">-AF100</f>
        <v>179.995714285714</v>
      </c>
    </row>
    <row r="101" s="29" customFormat="true" ht="23.25" hidden="true" customHeight="true" outlineLevel="0" collapsed="false">
      <c r="A101" s="18" t="n">
        <v>43857</v>
      </c>
      <c r="B101" s="19"/>
      <c r="C101" s="20" t="s">
        <v>55</v>
      </c>
      <c r="D101" s="20" t="s">
        <v>56</v>
      </c>
      <c r="E101" s="20" t="s">
        <v>57</v>
      </c>
      <c r="F101" s="21" t="n">
        <v>210363</v>
      </c>
      <c r="G101" s="21" t="s">
        <v>58</v>
      </c>
      <c r="H101" s="22"/>
      <c r="I101" s="22"/>
      <c r="J101" s="22"/>
      <c r="K101" s="22" t="n">
        <v>180</v>
      </c>
      <c r="L101" s="23"/>
      <c r="M101" s="24" t="n">
        <f aca="false">SUM(H101:J101,K101/1.12)</f>
        <v>160.714285714286</v>
      </c>
      <c r="N101" s="24" t="n">
        <f aca="false">K101/1.12*0.12</f>
        <v>19.2857142857143</v>
      </c>
      <c r="O101" s="24" t="n">
        <f aca="false">-SUM(I101:J101,K101/1.12)*L101</f>
        <v>-0</v>
      </c>
      <c r="P101" s="24"/>
      <c r="Q101" s="25" t="n">
        <v>160.71</v>
      </c>
      <c r="R101" s="25"/>
      <c r="S101" s="26"/>
      <c r="T101" s="26"/>
      <c r="U101" s="26"/>
      <c r="V101" s="26"/>
      <c r="W101" s="26"/>
      <c r="X101" s="25"/>
      <c r="Y101" s="25"/>
      <c r="Z101" s="25"/>
      <c r="AA101" s="25"/>
      <c r="AB101" s="26"/>
      <c r="AC101" s="26"/>
      <c r="AD101" s="25"/>
      <c r="AE101" s="25"/>
      <c r="AF101" s="24" t="n">
        <f aca="false">-SUM(N101:AE101)</f>
        <v>-179.995714285714</v>
      </c>
      <c r="AG101" s="27" t="n">
        <f aca="false">SUM(H101:K101)+AF101+O101</f>
        <v>0.00428571428571445</v>
      </c>
      <c r="AH101" s="28" t="n">
        <f aca="false">-AF101</f>
        <v>179.995714285714</v>
      </c>
    </row>
    <row r="102" s="29" customFormat="true" ht="23.25" hidden="true" customHeight="true" outlineLevel="0" collapsed="false">
      <c r="A102" s="18" t="n">
        <v>43857</v>
      </c>
      <c r="B102" s="19"/>
      <c r="C102" s="20" t="s">
        <v>37</v>
      </c>
      <c r="D102" s="20"/>
      <c r="E102" s="20"/>
      <c r="F102" s="21"/>
      <c r="G102" s="21" t="s">
        <v>38</v>
      </c>
      <c r="H102" s="22" t="n">
        <v>165</v>
      </c>
      <c r="I102" s="22"/>
      <c r="J102" s="22"/>
      <c r="K102" s="22"/>
      <c r="L102" s="23"/>
      <c r="M102" s="24" t="n">
        <f aca="false">SUM(H102:J102,K102/1.12)</f>
        <v>165</v>
      </c>
      <c r="N102" s="24" t="n">
        <f aca="false">K102/1.12*0.12</f>
        <v>0</v>
      </c>
      <c r="O102" s="24" t="n">
        <f aca="false">-SUM(I102:J102,K102/1.12)*L102</f>
        <v>-0</v>
      </c>
      <c r="P102" s="24"/>
      <c r="Q102" s="25"/>
      <c r="R102" s="25"/>
      <c r="S102" s="26"/>
      <c r="T102" s="26"/>
      <c r="U102" s="26"/>
      <c r="V102" s="26"/>
      <c r="W102" s="26"/>
      <c r="X102" s="25"/>
      <c r="Y102" s="25"/>
      <c r="Z102" s="25"/>
      <c r="AA102" s="25" t="n">
        <v>165</v>
      </c>
      <c r="AB102" s="26"/>
      <c r="AC102" s="26"/>
      <c r="AD102" s="25"/>
      <c r="AE102" s="25"/>
      <c r="AF102" s="24" t="n">
        <f aca="false">-SUM(N102:AE102)</f>
        <v>-165</v>
      </c>
      <c r="AG102" s="27" t="n">
        <f aca="false">SUM(H102:K102)+AF102+O102</f>
        <v>0</v>
      </c>
      <c r="AH102" s="28" t="n">
        <f aca="false">-AF102</f>
        <v>165</v>
      </c>
    </row>
    <row r="103" s="29" customFormat="true" ht="23.25" hidden="true" customHeight="true" outlineLevel="0" collapsed="false">
      <c r="A103" s="18" t="n">
        <v>43857</v>
      </c>
      <c r="B103" s="19"/>
      <c r="C103" s="20" t="s">
        <v>103</v>
      </c>
      <c r="D103" s="20"/>
      <c r="E103" s="20"/>
      <c r="F103" s="21"/>
      <c r="G103" s="21" t="s">
        <v>104</v>
      </c>
      <c r="H103" s="22"/>
      <c r="I103" s="22"/>
      <c r="J103" s="22" t="n">
        <v>200</v>
      </c>
      <c r="K103" s="22"/>
      <c r="L103" s="23"/>
      <c r="M103" s="24" t="n">
        <f aca="false">SUM(H103:J103,K103/1.12)</f>
        <v>200</v>
      </c>
      <c r="N103" s="24" t="n">
        <f aca="false">K103/1.12*0.12</f>
        <v>0</v>
      </c>
      <c r="O103" s="24" t="n">
        <f aca="false">-SUM(I103:J103,K103/1.12)*L103</f>
        <v>-0</v>
      </c>
      <c r="P103" s="25" t="n">
        <v>200</v>
      </c>
      <c r="Q103" s="25"/>
      <c r="R103" s="25"/>
      <c r="S103" s="26"/>
      <c r="T103" s="26"/>
      <c r="U103" s="26"/>
      <c r="V103" s="26"/>
      <c r="W103" s="26"/>
      <c r="X103" s="25"/>
      <c r="Y103" s="25"/>
      <c r="Z103" s="25"/>
      <c r="AA103" s="25"/>
      <c r="AB103" s="26"/>
      <c r="AC103" s="26"/>
      <c r="AD103" s="25"/>
      <c r="AE103" s="25"/>
      <c r="AF103" s="24" t="n">
        <f aca="false">-SUM(N103:AE103)</f>
        <v>-200</v>
      </c>
      <c r="AG103" s="27" t="n">
        <f aca="false">SUM(H103:K103)+AF103+O103</f>
        <v>0</v>
      </c>
      <c r="AH103" s="28" t="n">
        <f aca="false">-AF103</f>
        <v>200</v>
      </c>
    </row>
    <row r="104" s="29" customFormat="true" ht="23.25" hidden="true" customHeight="true" outlineLevel="0" collapsed="false">
      <c r="A104" s="18" t="n">
        <v>43857</v>
      </c>
      <c r="B104" s="19"/>
      <c r="C104" s="20" t="s">
        <v>106</v>
      </c>
      <c r="D104" s="20" t="s">
        <v>107</v>
      </c>
      <c r="E104" s="20" t="s">
        <v>49</v>
      </c>
      <c r="F104" s="21" t="n">
        <v>749430</v>
      </c>
      <c r="G104" s="21" t="s">
        <v>161</v>
      </c>
      <c r="H104" s="22"/>
      <c r="I104" s="22"/>
      <c r="J104" s="22"/>
      <c r="K104" s="22" t="n">
        <v>30</v>
      </c>
      <c r="L104" s="23"/>
      <c r="M104" s="24" t="n">
        <f aca="false">SUM(H104:J104,K104/1.12)</f>
        <v>26.7857142857143</v>
      </c>
      <c r="N104" s="24" t="n">
        <f aca="false">K104/1.12*0.12</f>
        <v>3.21428571428571</v>
      </c>
      <c r="O104" s="24" t="n">
        <f aca="false">-SUM(I104:J104,K104/1.12)*L104</f>
        <v>-0</v>
      </c>
      <c r="P104" s="24"/>
      <c r="Q104" s="25"/>
      <c r="R104" s="25"/>
      <c r="S104" s="26"/>
      <c r="T104" s="26"/>
      <c r="U104" s="26"/>
      <c r="V104" s="26"/>
      <c r="W104" s="26"/>
      <c r="X104" s="25"/>
      <c r="Y104" s="25"/>
      <c r="Z104" s="25" t="n">
        <v>26.79</v>
      </c>
      <c r="AA104" s="25"/>
      <c r="AB104" s="26"/>
      <c r="AC104" s="26"/>
      <c r="AD104" s="25"/>
      <c r="AE104" s="25"/>
      <c r="AF104" s="24" t="n">
        <f aca="false">-SUM(N104:AE104)</f>
        <v>-30.0042857142857</v>
      </c>
      <c r="AG104" s="27" t="n">
        <f aca="false">SUM(H104:K104)+AF104+O104</f>
        <v>-0.00428571428571445</v>
      </c>
      <c r="AH104" s="28" t="n">
        <f aca="false">-AF104</f>
        <v>30.0042857142857</v>
      </c>
    </row>
    <row r="105" s="29" customFormat="true" ht="23.25" hidden="true" customHeight="true" outlineLevel="0" collapsed="false">
      <c r="A105" s="18" t="n">
        <v>43857</v>
      </c>
      <c r="B105" s="19"/>
      <c r="C105" s="20" t="s">
        <v>162</v>
      </c>
      <c r="D105" s="20" t="s">
        <v>53</v>
      </c>
      <c r="E105" s="20" t="s">
        <v>163</v>
      </c>
      <c r="F105" s="21" t="n">
        <v>224867</v>
      </c>
      <c r="G105" s="21" t="s">
        <v>164</v>
      </c>
      <c r="H105" s="22"/>
      <c r="I105" s="22"/>
      <c r="J105" s="22"/>
      <c r="K105" s="22" t="n">
        <v>5302.47</v>
      </c>
      <c r="L105" s="23"/>
      <c r="M105" s="24" t="n">
        <f aca="false">SUM(H105:J105,K105/1.12)</f>
        <v>4734.34821428571</v>
      </c>
      <c r="N105" s="24" t="n">
        <f aca="false">K105/1.12*0.12</f>
        <v>568.121785714286</v>
      </c>
      <c r="O105" s="24" t="n">
        <f aca="false">-SUM(I105:J105,K105/1.12)*L105</f>
        <v>-0</v>
      </c>
      <c r="P105" s="24" t="n">
        <v>4734.35</v>
      </c>
      <c r="Q105" s="25"/>
      <c r="R105" s="25"/>
      <c r="S105" s="26"/>
      <c r="T105" s="26"/>
      <c r="U105" s="26"/>
      <c r="V105" s="26"/>
      <c r="W105" s="26"/>
      <c r="X105" s="25"/>
      <c r="Y105" s="25"/>
      <c r="Z105" s="25"/>
      <c r="AA105" s="25"/>
      <c r="AB105" s="26"/>
      <c r="AC105" s="26"/>
      <c r="AD105" s="25"/>
      <c r="AE105" s="25"/>
      <c r="AF105" s="24" t="n">
        <f aca="false">-SUM(N105:AE105)</f>
        <v>-5302.47178571429</v>
      </c>
      <c r="AG105" s="27" t="n">
        <f aca="false">SUM(H105:K105)+AF105+O105</f>
        <v>-0.0017857142856883</v>
      </c>
      <c r="AH105" s="28" t="n">
        <f aca="false">-AF105</f>
        <v>5302.47178571429</v>
      </c>
    </row>
    <row r="106" s="29" customFormat="true" ht="23.25" hidden="true" customHeight="true" outlineLevel="0" collapsed="false">
      <c r="A106" s="18" t="n">
        <v>43858</v>
      </c>
      <c r="B106" s="19"/>
      <c r="C106" s="20" t="s">
        <v>45</v>
      </c>
      <c r="D106" s="20"/>
      <c r="E106" s="20"/>
      <c r="F106" s="21"/>
      <c r="G106" s="30" t="s">
        <v>165</v>
      </c>
      <c r="H106" s="22" t="n">
        <v>100</v>
      </c>
      <c r="I106" s="22"/>
      <c r="J106" s="22"/>
      <c r="K106" s="22"/>
      <c r="L106" s="23"/>
      <c r="M106" s="24" t="n">
        <f aca="false">SUM(H106:J106,K106/1.12)</f>
        <v>100</v>
      </c>
      <c r="N106" s="24" t="n">
        <f aca="false">K106/1.12*0.12</f>
        <v>0</v>
      </c>
      <c r="O106" s="24" t="n">
        <f aca="false">-SUM(I106:J106,K106/1.12)*L106</f>
        <v>-0</v>
      </c>
      <c r="P106" s="24"/>
      <c r="Q106" s="25"/>
      <c r="R106" s="25"/>
      <c r="S106" s="26"/>
      <c r="T106" s="26"/>
      <c r="U106" s="26"/>
      <c r="V106" s="26"/>
      <c r="W106" s="26"/>
      <c r="X106" s="25"/>
      <c r="Y106" s="25"/>
      <c r="Z106" s="25"/>
      <c r="AA106" s="25" t="n">
        <v>100</v>
      </c>
      <c r="AB106" s="26"/>
      <c r="AC106" s="26"/>
      <c r="AD106" s="25"/>
      <c r="AE106" s="25"/>
      <c r="AF106" s="24" t="n">
        <f aca="false">-SUM(N106:AE106)</f>
        <v>-100</v>
      </c>
      <c r="AG106" s="27" t="n">
        <f aca="false">SUM(H106:K106)+AF106+O106</f>
        <v>0</v>
      </c>
      <c r="AH106" s="28" t="n">
        <f aca="false">-AF106</f>
        <v>100</v>
      </c>
    </row>
    <row r="107" s="29" customFormat="true" ht="23.25" hidden="true" customHeight="true" outlineLevel="0" collapsed="false">
      <c r="A107" s="18" t="n">
        <v>43858</v>
      </c>
      <c r="B107" s="19"/>
      <c r="C107" s="20" t="s">
        <v>65</v>
      </c>
      <c r="D107" s="20" t="s">
        <v>66</v>
      </c>
      <c r="E107" s="20" t="s">
        <v>67</v>
      </c>
      <c r="F107" s="21" t="n">
        <v>3412</v>
      </c>
      <c r="G107" s="21" t="s">
        <v>68</v>
      </c>
      <c r="H107" s="22"/>
      <c r="I107" s="22"/>
      <c r="J107" s="22" t="n">
        <v>780</v>
      </c>
      <c r="K107" s="22"/>
      <c r="L107" s="23"/>
      <c r="M107" s="24" t="n">
        <f aca="false">SUM(H107:J107,K107/1.12)</f>
        <v>780</v>
      </c>
      <c r="N107" s="24" t="n">
        <f aca="false">K107/1.12*0.12</f>
        <v>0</v>
      </c>
      <c r="O107" s="24" t="n">
        <f aca="false">-SUM(I107:J107,K107/1.12)*L107</f>
        <v>-0</v>
      </c>
      <c r="P107" s="24" t="n">
        <v>780</v>
      </c>
      <c r="Q107" s="25"/>
      <c r="R107" s="25"/>
      <c r="S107" s="26"/>
      <c r="T107" s="26"/>
      <c r="U107" s="26"/>
      <c r="V107" s="26"/>
      <c r="W107" s="26"/>
      <c r="X107" s="25"/>
      <c r="Y107" s="25"/>
      <c r="Z107" s="25"/>
      <c r="AA107" s="25"/>
      <c r="AB107" s="26"/>
      <c r="AC107" s="26"/>
      <c r="AD107" s="25"/>
      <c r="AE107" s="25"/>
      <c r="AF107" s="24" t="n">
        <f aca="false">-SUM(N107:AE107)</f>
        <v>-780</v>
      </c>
      <c r="AG107" s="27" t="n">
        <f aca="false">SUM(H107:K107)+AF107+O107</f>
        <v>0</v>
      </c>
      <c r="AH107" s="28" t="n">
        <f aca="false">-AF107</f>
        <v>780</v>
      </c>
    </row>
    <row r="108" s="29" customFormat="true" ht="23.25" hidden="true" customHeight="true" outlineLevel="0" collapsed="false">
      <c r="A108" s="18" t="n">
        <v>43858</v>
      </c>
      <c r="B108" s="19"/>
      <c r="C108" s="20" t="s">
        <v>55</v>
      </c>
      <c r="D108" s="20" t="s">
        <v>56</v>
      </c>
      <c r="E108" s="20" t="s">
        <v>57</v>
      </c>
      <c r="F108" s="21" t="n">
        <v>210412</v>
      </c>
      <c r="G108" s="21" t="s">
        <v>58</v>
      </c>
      <c r="H108" s="22"/>
      <c r="I108" s="22"/>
      <c r="J108" s="22"/>
      <c r="K108" s="22" t="n">
        <v>180</v>
      </c>
      <c r="L108" s="23"/>
      <c r="M108" s="24" t="n">
        <f aca="false">SUM(H108:J108,K108/1.12)</f>
        <v>160.714285714286</v>
      </c>
      <c r="N108" s="24" t="n">
        <f aca="false">K108/1.12*0.12</f>
        <v>19.2857142857143</v>
      </c>
      <c r="O108" s="24" t="n">
        <f aca="false">-SUM(I108:J108,K108/1.12)*L108</f>
        <v>-0</v>
      </c>
      <c r="P108" s="24"/>
      <c r="Q108" s="25" t="n">
        <v>160.71</v>
      </c>
      <c r="R108" s="25"/>
      <c r="S108" s="26"/>
      <c r="T108" s="26"/>
      <c r="U108" s="26"/>
      <c r="V108" s="26"/>
      <c r="W108" s="26"/>
      <c r="X108" s="25"/>
      <c r="Y108" s="25"/>
      <c r="Z108" s="25"/>
      <c r="AA108" s="25"/>
      <c r="AB108" s="26"/>
      <c r="AC108" s="26"/>
      <c r="AD108" s="25"/>
      <c r="AE108" s="25"/>
      <c r="AF108" s="24" t="n">
        <f aca="false">-SUM(N108:AE108)</f>
        <v>-179.995714285714</v>
      </c>
      <c r="AG108" s="27" t="n">
        <f aca="false">SUM(H108:K108)+AF108+O108</f>
        <v>0.00428571428571445</v>
      </c>
      <c r="AH108" s="28" t="n">
        <f aca="false">-AF108</f>
        <v>179.995714285714</v>
      </c>
    </row>
    <row r="109" s="29" customFormat="true" ht="23.25" hidden="true" customHeight="true" outlineLevel="0" collapsed="false">
      <c r="A109" s="18" t="n">
        <v>43858</v>
      </c>
      <c r="B109" s="19"/>
      <c r="C109" s="20" t="s">
        <v>47</v>
      </c>
      <c r="D109" s="20" t="s">
        <v>48</v>
      </c>
      <c r="E109" s="20" t="s">
        <v>49</v>
      </c>
      <c r="F109" s="21" t="n">
        <v>294610</v>
      </c>
      <c r="G109" s="21" t="s">
        <v>166</v>
      </c>
      <c r="H109" s="22"/>
      <c r="I109" s="22"/>
      <c r="J109" s="22"/>
      <c r="K109" s="22" t="n">
        <f aca="false">1049.46+125.94</f>
        <v>1175.4</v>
      </c>
      <c r="L109" s="23"/>
      <c r="M109" s="24" t="n">
        <f aca="false">SUM(H109:J109,K109/1.12)</f>
        <v>1049.46428571429</v>
      </c>
      <c r="N109" s="24" t="n">
        <f aca="false">K109/1.12*0.12</f>
        <v>125.935714285714</v>
      </c>
      <c r="O109" s="24" t="n">
        <f aca="false">-SUM(I109:J109,K109/1.12)*L109</f>
        <v>-0</v>
      </c>
      <c r="P109" s="24" t="n">
        <v>1049.46</v>
      </c>
      <c r="Q109" s="25"/>
      <c r="R109" s="25"/>
      <c r="S109" s="26"/>
      <c r="T109" s="26"/>
      <c r="U109" s="26"/>
      <c r="V109" s="26"/>
      <c r="W109" s="26"/>
      <c r="X109" s="25"/>
      <c r="Y109" s="25"/>
      <c r="Z109" s="25"/>
      <c r="AA109" s="25"/>
      <c r="AB109" s="26"/>
      <c r="AC109" s="26"/>
      <c r="AD109" s="25"/>
      <c r="AE109" s="25"/>
      <c r="AF109" s="24" t="n">
        <f aca="false">-SUM(N109:AE109)</f>
        <v>-1175.39571428571</v>
      </c>
      <c r="AG109" s="27" t="n">
        <f aca="false">SUM(H109:K109)+AF109+O109</f>
        <v>0.00428571428574287</v>
      </c>
      <c r="AH109" s="28" t="n">
        <f aca="false">-AF109</f>
        <v>1175.39571428571</v>
      </c>
    </row>
    <row r="110" s="29" customFormat="true" ht="23.25" hidden="true" customHeight="true" outlineLevel="0" collapsed="false">
      <c r="A110" s="18" t="n">
        <v>43858</v>
      </c>
      <c r="B110" s="19"/>
      <c r="C110" s="20" t="s">
        <v>47</v>
      </c>
      <c r="D110" s="20" t="s">
        <v>48</v>
      </c>
      <c r="E110" s="20" t="s">
        <v>49</v>
      </c>
      <c r="F110" s="21" t="n">
        <v>294610</v>
      </c>
      <c r="G110" s="21" t="s">
        <v>167</v>
      </c>
      <c r="H110" s="22"/>
      <c r="I110" s="22"/>
      <c r="J110" s="22" t="n">
        <v>404.85</v>
      </c>
      <c r="K110" s="22"/>
      <c r="L110" s="23"/>
      <c r="M110" s="24" t="n">
        <f aca="false">SUM(H110:J110,K110/1.12)</f>
        <v>404.85</v>
      </c>
      <c r="N110" s="24" t="n">
        <f aca="false">K110/1.12*0.12</f>
        <v>0</v>
      </c>
      <c r="O110" s="24" t="n">
        <f aca="false">-SUM(I110:J110,K110/1.12)*L110</f>
        <v>-0</v>
      </c>
      <c r="P110" s="24" t="n">
        <v>404.85</v>
      </c>
      <c r="Q110" s="25"/>
      <c r="R110" s="25"/>
      <c r="S110" s="26"/>
      <c r="T110" s="26"/>
      <c r="U110" s="26"/>
      <c r="V110" s="26"/>
      <c r="W110" s="26"/>
      <c r="X110" s="25"/>
      <c r="Y110" s="25"/>
      <c r="Z110" s="25"/>
      <c r="AA110" s="25"/>
      <c r="AB110" s="26"/>
      <c r="AC110" s="26"/>
      <c r="AD110" s="25"/>
      <c r="AE110" s="25"/>
      <c r="AF110" s="24" t="n">
        <f aca="false">-SUM(N110:AE110)</f>
        <v>-404.85</v>
      </c>
      <c r="AG110" s="27" t="n">
        <f aca="false">SUM(H110:K110)+AF110+O110</f>
        <v>0</v>
      </c>
      <c r="AH110" s="28" t="n">
        <f aca="false">-AF110</f>
        <v>404.85</v>
      </c>
    </row>
    <row r="111" s="29" customFormat="true" ht="23.25" hidden="true" customHeight="true" outlineLevel="0" collapsed="false">
      <c r="A111" s="18" t="n">
        <v>43858</v>
      </c>
      <c r="B111" s="19"/>
      <c r="C111" s="20" t="s">
        <v>168</v>
      </c>
      <c r="D111" s="20"/>
      <c r="E111" s="20"/>
      <c r="F111" s="21"/>
      <c r="G111" s="21" t="s">
        <v>169</v>
      </c>
      <c r="H111" s="22" t="n">
        <v>104.91</v>
      </c>
      <c r="I111" s="22"/>
      <c r="J111" s="22"/>
      <c r="K111" s="22"/>
      <c r="L111" s="23"/>
      <c r="M111" s="24" t="n">
        <f aca="false">SUM(H111:J111,K111/1.12)</f>
        <v>104.91</v>
      </c>
      <c r="N111" s="24" t="n">
        <f aca="false">K111/1.12*0.12</f>
        <v>0</v>
      </c>
      <c r="O111" s="24" t="n">
        <f aca="false">-SUM(I111:J111,K111/1.12)*L111</f>
        <v>-0</v>
      </c>
      <c r="P111" s="24"/>
      <c r="Q111" s="25"/>
      <c r="R111" s="25"/>
      <c r="S111" s="26"/>
      <c r="T111" s="26"/>
      <c r="U111" s="26"/>
      <c r="V111" s="26"/>
      <c r="W111" s="26"/>
      <c r="X111" s="25"/>
      <c r="Y111" s="25"/>
      <c r="Z111" s="25"/>
      <c r="AA111" s="25"/>
      <c r="AB111" s="26"/>
      <c r="AC111" s="26"/>
      <c r="AD111" s="25" t="n">
        <v>104.91</v>
      </c>
      <c r="AE111" s="25"/>
      <c r="AF111" s="24" t="n">
        <f aca="false">-SUM(N111:AE111)</f>
        <v>-104.91</v>
      </c>
      <c r="AG111" s="27" t="n">
        <f aca="false">SUM(H111:K111)+AF111+O111</f>
        <v>0</v>
      </c>
      <c r="AH111" s="28" t="n">
        <f aca="false">-AF111</f>
        <v>104.91</v>
      </c>
    </row>
    <row r="112" s="29" customFormat="true" ht="23.25" hidden="true" customHeight="true" outlineLevel="0" collapsed="false">
      <c r="A112" s="18" t="n">
        <v>43858</v>
      </c>
      <c r="B112" s="19"/>
      <c r="C112" s="20" t="s">
        <v>170</v>
      </c>
      <c r="D112" s="20"/>
      <c r="E112" s="20"/>
      <c r="F112" s="21"/>
      <c r="G112" s="21" t="s">
        <v>171</v>
      </c>
      <c r="H112" s="22" t="n">
        <v>9</v>
      </c>
      <c r="I112" s="22"/>
      <c r="J112" s="22"/>
      <c r="K112" s="22"/>
      <c r="L112" s="23"/>
      <c r="M112" s="24" t="n">
        <f aca="false">SUM(H112:J112,K112/1.12)</f>
        <v>9</v>
      </c>
      <c r="N112" s="24" t="n">
        <f aca="false">K112/1.12*0.12</f>
        <v>0</v>
      </c>
      <c r="O112" s="24" t="n">
        <f aca="false">-SUM(I112:J112,K112/1.12)*L112</f>
        <v>-0</v>
      </c>
      <c r="P112" s="25"/>
      <c r="Q112" s="25"/>
      <c r="R112" s="25"/>
      <c r="S112" s="26"/>
      <c r="T112" s="26"/>
      <c r="U112" s="26"/>
      <c r="V112" s="26"/>
      <c r="W112" s="26"/>
      <c r="X112" s="25"/>
      <c r="Y112" s="25"/>
      <c r="Z112" s="25"/>
      <c r="AA112" s="25" t="n">
        <v>9</v>
      </c>
      <c r="AB112" s="26"/>
      <c r="AC112" s="26"/>
      <c r="AD112" s="25"/>
      <c r="AE112" s="25"/>
      <c r="AF112" s="24" t="n">
        <f aca="false">-SUM(N112:AE112)</f>
        <v>-9</v>
      </c>
      <c r="AG112" s="27" t="n">
        <f aca="false">SUM(H112:K112)+AF112+O112</f>
        <v>0</v>
      </c>
      <c r="AH112" s="28" t="n">
        <f aca="false">-AF112</f>
        <v>9</v>
      </c>
    </row>
    <row r="113" s="29" customFormat="true" ht="23.25" hidden="true" customHeight="true" outlineLevel="0" collapsed="false">
      <c r="A113" s="18" t="n">
        <v>43859</v>
      </c>
      <c r="B113" s="19"/>
      <c r="C113" s="20" t="s">
        <v>45</v>
      </c>
      <c r="D113" s="20"/>
      <c r="E113" s="20"/>
      <c r="F113" s="21"/>
      <c r="G113" s="21" t="s">
        <v>172</v>
      </c>
      <c r="H113" s="22"/>
      <c r="I113" s="22"/>
      <c r="J113" s="22" t="n">
        <v>350</v>
      </c>
      <c r="K113" s="22"/>
      <c r="L113" s="23"/>
      <c r="M113" s="24" t="n">
        <f aca="false">SUM(H113:J113,K113/1.12)</f>
        <v>350</v>
      </c>
      <c r="N113" s="24" t="n">
        <f aca="false">K113/1.12*0.12</f>
        <v>0</v>
      </c>
      <c r="O113" s="24" t="n">
        <f aca="false">-SUM(I113:J113,K113/1.12)*L113</f>
        <v>-0</v>
      </c>
      <c r="P113" s="24" t="n">
        <v>350</v>
      </c>
      <c r="Q113" s="25"/>
      <c r="R113" s="25"/>
      <c r="S113" s="26"/>
      <c r="T113" s="26"/>
      <c r="U113" s="26"/>
      <c r="V113" s="26"/>
      <c r="W113" s="26"/>
      <c r="X113" s="25"/>
      <c r="Y113" s="25"/>
      <c r="Z113" s="25"/>
      <c r="AA113" s="25"/>
      <c r="AB113" s="26"/>
      <c r="AC113" s="26"/>
      <c r="AD113" s="25"/>
      <c r="AE113" s="25"/>
      <c r="AF113" s="24" t="n">
        <f aca="false">-SUM(N113:AE113)</f>
        <v>-350</v>
      </c>
      <c r="AG113" s="27" t="n">
        <f aca="false">SUM(H113:K113)+AF113+O113</f>
        <v>0</v>
      </c>
      <c r="AH113" s="28" t="n">
        <f aca="false">-AF113</f>
        <v>350</v>
      </c>
    </row>
    <row r="114" s="29" customFormat="true" ht="23.25" hidden="true" customHeight="true" outlineLevel="0" collapsed="false">
      <c r="A114" s="18" t="n">
        <v>43859</v>
      </c>
      <c r="B114" s="19"/>
      <c r="C114" s="20" t="s">
        <v>37</v>
      </c>
      <c r="D114" s="20"/>
      <c r="E114" s="20"/>
      <c r="F114" s="21"/>
      <c r="G114" s="21" t="s">
        <v>173</v>
      </c>
      <c r="H114" s="22" t="n">
        <v>120</v>
      </c>
      <c r="I114" s="22"/>
      <c r="J114" s="22"/>
      <c r="K114" s="22"/>
      <c r="L114" s="23"/>
      <c r="M114" s="24" t="n">
        <f aca="false">SUM(H114:J114,K114/1.12)</f>
        <v>120</v>
      </c>
      <c r="N114" s="24" t="n">
        <f aca="false">K114/1.12*0.12</f>
        <v>0</v>
      </c>
      <c r="O114" s="24" t="n">
        <f aca="false">-SUM(I114:J114,K114/1.12)*L114</f>
        <v>-0</v>
      </c>
      <c r="P114" s="24"/>
      <c r="Q114" s="25"/>
      <c r="R114" s="25"/>
      <c r="S114" s="26"/>
      <c r="T114" s="26"/>
      <c r="U114" s="26"/>
      <c r="V114" s="26"/>
      <c r="W114" s="26"/>
      <c r="X114" s="25"/>
      <c r="Y114" s="25"/>
      <c r="Z114" s="25"/>
      <c r="AA114" s="25" t="n">
        <v>120</v>
      </c>
      <c r="AB114" s="26"/>
      <c r="AC114" s="26"/>
      <c r="AD114" s="25"/>
      <c r="AE114" s="25"/>
      <c r="AF114" s="24" t="n">
        <f aca="false">-SUM(N114:AE114)</f>
        <v>-120</v>
      </c>
      <c r="AG114" s="27" t="n">
        <f aca="false">SUM(H114:K114)+AF114+O114</f>
        <v>0</v>
      </c>
      <c r="AH114" s="28" t="n">
        <f aca="false">-AF114</f>
        <v>120</v>
      </c>
    </row>
    <row r="115" s="29" customFormat="true" ht="23.25" hidden="true" customHeight="true" outlineLevel="0" collapsed="false">
      <c r="A115" s="18" t="n">
        <v>43859</v>
      </c>
      <c r="B115" s="19"/>
      <c r="C115" s="20" t="s">
        <v>55</v>
      </c>
      <c r="D115" s="20" t="s">
        <v>56</v>
      </c>
      <c r="E115" s="20" t="s">
        <v>57</v>
      </c>
      <c r="F115" s="21" t="n">
        <v>218309</v>
      </c>
      <c r="G115" s="21" t="s">
        <v>58</v>
      </c>
      <c r="H115" s="22"/>
      <c r="I115" s="22"/>
      <c r="J115" s="22"/>
      <c r="K115" s="22" t="n">
        <v>180</v>
      </c>
      <c r="L115" s="23"/>
      <c r="M115" s="24" t="n">
        <f aca="false">SUM(H115:J115,K115/1.12)</f>
        <v>160.714285714286</v>
      </c>
      <c r="N115" s="24" t="n">
        <f aca="false">K115/1.12*0.12</f>
        <v>19.2857142857143</v>
      </c>
      <c r="O115" s="24" t="n">
        <f aca="false">-SUM(I115:J115,K115/1.12)*L115</f>
        <v>-0</v>
      </c>
      <c r="P115" s="24"/>
      <c r="Q115" s="25" t="n">
        <v>160.71</v>
      </c>
      <c r="R115" s="25"/>
      <c r="S115" s="26"/>
      <c r="T115" s="26"/>
      <c r="U115" s="26"/>
      <c r="V115" s="26"/>
      <c r="W115" s="26"/>
      <c r="X115" s="25"/>
      <c r="Y115" s="25"/>
      <c r="Z115" s="25"/>
      <c r="AA115" s="25"/>
      <c r="AB115" s="26"/>
      <c r="AC115" s="26"/>
      <c r="AD115" s="25"/>
      <c r="AE115" s="25"/>
      <c r="AF115" s="24" t="n">
        <f aca="false">-SUM(N115:AE115)</f>
        <v>-179.995714285714</v>
      </c>
      <c r="AG115" s="27" t="n">
        <f aca="false">SUM(H115:K115)+AF115+O115</f>
        <v>0.00428571428571445</v>
      </c>
      <c r="AH115" s="28" t="n">
        <f aca="false">-AF115</f>
        <v>179.995714285714</v>
      </c>
    </row>
    <row r="116" s="42" customFormat="true" ht="23.25" hidden="true" customHeight="true" outlineLevel="0" collapsed="false">
      <c r="A116" s="32" t="n">
        <v>43859</v>
      </c>
      <c r="B116" s="33"/>
      <c r="C116" s="34" t="s">
        <v>106</v>
      </c>
      <c r="D116" s="34" t="s">
        <v>107</v>
      </c>
      <c r="E116" s="34" t="s">
        <v>49</v>
      </c>
      <c r="F116" s="35" t="n">
        <v>749822</v>
      </c>
      <c r="G116" s="35" t="s">
        <v>174</v>
      </c>
      <c r="H116" s="36"/>
      <c r="I116" s="36"/>
      <c r="J116" s="36"/>
      <c r="K116" s="36" t="n">
        <v>380</v>
      </c>
      <c r="L116" s="37"/>
      <c r="M116" s="38" t="n">
        <f aca="false">SUM(H116:J116,K116/1.12)</f>
        <v>339.285714285714</v>
      </c>
      <c r="N116" s="38" t="n">
        <f aca="false">K116/1.12*0.12</f>
        <v>40.7142857142857</v>
      </c>
      <c r="O116" s="38" t="n">
        <f aca="false">-SUM(I116:J116,K116/1.12)*L116</f>
        <v>-0</v>
      </c>
      <c r="P116" s="38"/>
      <c r="Q116" s="39"/>
      <c r="R116" s="39"/>
      <c r="S116" s="40"/>
      <c r="T116" s="40" t="n">
        <v>339.29</v>
      </c>
      <c r="U116" s="40"/>
      <c r="V116" s="40"/>
      <c r="W116" s="40"/>
      <c r="X116" s="39"/>
      <c r="Y116" s="39"/>
      <c r="Z116" s="39"/>
      <c r="AA116" s="39"/>
      <c r="AB116" s="40"/>
      <c r="AC116" s="40"/>
      <c r="AD116" s="39"/>
      <c r="AE116" s="39"/>
      <c r="AF116" s="38" t="n">
        <f aca="false">-SUM(N116:AE116)</f>
        <v>-380.004285714286</v>
      </c>
      <c r="AG116" s="41" t="n">
        <f aca="false">SUM(H116:K116)+AF116+O116</f>
        <v>-0.00428571428574287</v>
      </c>
      <c r="AH116" s="28" t="n">
        <f aca="false">-AF116</f>
        <v>380.004285714286</v>
      </c>
    </row>
    <row r="117" s="29" customFormat="true" ht="23.25" hidden="true" customHeight="true" outlineLevel="0" collapsed="false">
      <c r="A117" s="18" t="n">
        <v>43860</v>
      </c>
      <c r="B117" s="19"/>
      <c r="C117" s="20" t="s">
        <v>175</v>
      </c>
      <c r="D117" s="20"/>
      <c r="E117" s="20"/>
      <c r="F117" s="21"/>
      <c r="G117" s="21" t="s">
        <v>42</v>
      </c>
      <c r="H117" s="22"/>
      <c r="I117" s="22"/>
      <c r="J117" s="22" t="n">
        <v>1150</v>
      </c>
      <c r="K117" s="22"/>
      <c r="L117" s="23"/>
      <c r="M117" s="24" t="n">
        <f aca="false">SUM(H117:J117,K117/1.12)</f>
        <v>1150</v>
      </c>
      <c r="N117" s="24" t="n">
        <f aca="false">K117/1.12*0.12</f>
        <v>0</v>
      </c>
      <c r="O117" s="24" t="n">
        <f aca="false">-SUM(I117:J117,K117/1.12)*L117</f>
        <v>-0</v>
      </c>
      <c r="P117" s="24" t="n">
        <v>1150</v>
      </c>
      <c r="Q117" s="25"/>
      <c r="R117" s="25"/>
      <c r="S117" s="26"/>
      <c r="T117" s="26"/>
      <c r="U117" s="26"/>
      <c r="V117" s="26"/>
      <c r="W117" s="26"/>
      <c r="X117" s="25"/>
      <c r="Y117" s="25"/>
      <c r="Z117" s="25"/>
      <c r="AA117" s="25"/>
      <c r="AB117" s="26"/>
      <c r="AC117" s="26"/>
      <c r="AD117" s="25"/>
      <c r="AE117" s="25"/>
      <c r="AF117" s="24" t="n">
        <f aca="false">-SUM(N117:AE117)</f>
        <v>-1150</v>
      </c>
      <c r="AG117" s="27" t="n">
        <f aca="false">SUM(H117:K117)+AF117+O117</f>
        <v>0</v>
      </c>
      <c r="AH117" s="28" t="n">
        <f aca="false">-AF117</f>
        <v>1150</v>
      </c>
    </row>
    <row r="118" s="29" customFormat="true" ht="23.25" hidden="true" customHeight="true" outlineLevel="0" collapsed="false">
      <c r="A118" s="18" t="n">
        <v>43860</v>
      </c>
      <c r="B118" s="19"/>
      <c r="C118" s="20" t="s">
        <v>60</v>
      </c>
      <c r="D118" s="20"/>
      <c r="E118" s="20"/>
      <c r="F118" s="21"/>
      <c r="G118" s="21" t="s">
        <v>176</v>
      </c>
      <c r="H118" s="22" t="n">
        <v>20</v>
      </c>
      <c r="I118" s="22"/>
      <c r="J118" s="22"/>
      <c r="K118" s="22"/>
      <c r="L118" s="23"/>
      <c r="M118" s="24" t="n">
        <f aca="false">SUM(H118:J118,K118/1.12)</f>
        <v>20</v>
      </c>
      <c r="N118" s="24" t="n">
        <f aca="false">K118/1.12*0.12</f>
        <v>0</v>
      </c>
      <c r="O118" s="24" t="n">
        <f aca="false">-SUM(I118:J118,K118/1.12)*L118</f>
        <v>-0</v>
      </c>
      <c r="P118" s="24"/>
      <c r="Q118" s="25"/>
      <c r="R118" s="25"/>
      <c r="S118" s="26"/>
      <c r="T118" s="26"/>
      <c r="U118" s="26"/>
      <c r="V118" s="26"/>
      <c r="W118" s="26"/>
      <c r="X118" s="25"/>
      <c r="Y118" s="25"/>
      <c r="Z118" s="25"/>
      <c r="AA118" s="25" t="n">
        <v>20</v>
      </c>
      <c r="AB118" s="26"/>
      <c r="AC118" s="26"/>
      <c r="AD118" s="25"/>
      <c r="AE118" s="25"/>
      <c r="AF118" s="24" t="n">
        <f aca="false">-SUM(N118:AE118)</f>
        <v>-20</v>
      </c>
      <c r="AG118" s="27" t="n">
        <f aca="false">SUM(H118:K118)+AF118+O118</f>
        <v>0</v>
      </c>
      <c r="AH118" s="28" t="n">
        <f aca="false">-AF118</f>
        <v>20</v>
      </c>
    </row>
    <row r="119" s="29" customFormat="true" ht="23.25" hidden="true" customHeight="true" outlineLevel="0" collapsed="false">
      <c r="A119" s="18" t="n">
        <v>43860</v>
      </c>
      <c r="B119" s="19"/>
      <c r="C119" s="20" t="s">
        <v>37</v>
      </c>
      <c r="D119" s="20"/>
      <c r="E119" s="20"/>
      <c r="F119" s="21"/>
      <c r="G119" s="21" t="s">
        <v>177</v>
      </c>
      <c r="H119" s="22" t="n">
        <v>120</v>
      </c>
      <c r="I119" s="22"/>
      <c r="J119" s="22"/>
      <c r="K119" s="22"/>
      <c r="L119" s="23"/>
      <c r="M119" s="24" t="n">
        <f aca="false">SUM(H119:J119,K119/1.12)</f>
        <v>120</v>
      </c>
      <c r="N119" s="24" t="n">
        <f aca="false">K119/1.12*0.12</f>
        <v>0</v>
      </c>
      <c r="O119" s="24" t="n">
        <f aca="false">-SUM(I119:J119,K119/1.12)*L119</f>
        <v>-0</v>
      </c>
      <c r="P119" s="24"/>
      <c r="Q119" s="25"/>
      <c r="R119" s="25"/>
      <c r="S119" s="26"/>
      <c r="T119" s="26"/>
      <c r="U119" s="26"/>
      <c r="V119" s="26"/>
      <c r="W119" s="26"/>
      <c r="X119" s="25"/>
      <c r="Y119" s="25"/>
      <c r="Z119" s="25"/>
      <c r="AA119" s="25" t="n">
        <v>120</v>
      </c>
      <c r="AB119" s="26"/>
      <c r="AC119" s="26"/>
      <c r="AD119" s="25"/>
      <c r="AE119" s="25"/>
      <c r="AF119" s="24" t="n">
        <f aca="false">-SUM(N119:AE119)</f>
        <v>-120</v>
      </c>
      <c r="AG119" s="27" t="n">
        <f aca="false">SUM(H119:K119)+AF119+O119</f>
        <v>0</v>
      </c>
      <c r="AH119" s="28" t="n">
        <f aca="false">-AF119</f>
        <v>120</v>
      </c>
    </row>
    <row r="120" s="29" customFormat="true" ht="23.25" hidden="true" customHeight="true" outlineLevel="0" collapsed="false">
      <c r="A120" s="18" t="n">
        <v>43860</v>
      </c>
      <c r="B120" s="19"/>
      <c r="C120" s="20" t="s">
        <v>55</v>
      </c>
      <c r="D120" s="20" t="s">
        <v>56</v>
      </c>
      <c r="E120" s="20" t="s">
        <v>57</v>
      </c>
      <c r="F120" s="21" t="n">
        <v>218358</v>
      </c>
      <c r="G120" s="21" t="s">
        <v>58</v>
      </c>
      <c r="H120" s="22"/>
      <c r="I120" s="22"/>
      <c r="J120" s="22"/>
      <c r="K120" s="22" t="n">
        <v>180</v>
      </c>
      <c r="L120" s="23"/>
      <c r="M120" s="24" t="n">
        <f aca="false">SUM(H120:J120,K120/1.12)</f>
        <v>160.714285714286</v>
      </c>
      <c r="N120" s="24" t="n">
        <f aca="false">K120/1.12*0.12</f>
        <v>19.2857142857143</v>
      </c>
      <c r="O120" s="24" t="n">
        <f aca="false">-SUM(I120:J120,K120/1.12)*L120</f>
        <v>-0</v>
      </c>
      <c r="P120" s="24"/>
      <c r="Q120" s="25" t="n">
        <v>160.71</v>
      </c>
      <c r="R120" s="25"/>
      <c r="S120" s="26"/>
      <c r="T120" s="26"/>
      <c r="U120" s="26"/>
      <c r="V120" s="26"/>
      <c r="W120" s="26"/>
      <c r="X120" s="25"/>
      <c r="Y120" s="25"/>
      <c r="Z120" s="25"/>
      <c r="AA120" s="25"/>
      <c r="AB120" s="26"/>
      <c r="AC120" s="26"/>
      <c r="AD120" s="25"/>
      <c r="AE120" s="25"/>
      <c r="AF120" s="24" t="n">
        <f aca="false">-SUM(N120:AE120)</f>
        <v>-179.995714285714</v>
      </c>
      <c r="AG120" s="27" t="n">
        <f aca="false">SUM(H120:K120)+AF120+O120</f>
        <v>0.00428571428571445</v>
      </c>
      <c r="AH120" s="28" t="n">
        <f aca="false">-AF120</f>
        <v>179.995714285714</v>
      </c>
    </row>
    <row r="121" s="29" customFormat="true" ht="23.25" hidden="true" customHeight="true" outlineLevel="0" collapsed="false">
      <c r="A121" s="18" t="n">
        <v>43860</v>
      </c>
      <c r="B121" s="19"/>
      <c r="C121" s="20" t="s">
        <v>162</v>
      </c>
      <c r="D121" s="20" t="s">
        <v>53</v>
      </c>
      <c r="E121" s="20" t="s">
        <v>163</v>
      </c>
      <c r="F121" s="21" t="n">
        <v>225878</v>
      </c>
      <c r="G121" s="21" t="s">
        <v>178</v>
      </c>
      <c r="H121" s="22"/>
      <c r="I121" s="22"/>
      <c r="J121" s="22"/>
      <c r="K121" s="22" t="n">
        <v>826.25</v>
      </c>
      <c r="L121" s="23"/>
      <c r="M121" s="24" t="n">
        <f aca="false">SUM(H121:J121,K121/1.12)</f>
        <v>737.723214285714</v>
      </c>
      <c r="N121" s="24" t="n">
        <f aca="false">K121/1.12*0.12</f>
        <v>88.5267857142857</v>
      </c>
      <c r="O121" s="24" t="n">
        <f aca="false">-SUM(I121:J121,K121/1.12)*L121</f>
        <v>-0</v>
      </c>
      <c r="P121" s="24" t="n">
        <v>737.72</v>
      </c>
      <c r="Q121" s="25"/>
      <c r="R121" s="25"/>
      <c r="S121" s="26"/>
      <c r="T121" s="26"/>
      <c r="U121" s="26"/>
      <c r="V121" s="26"/>
      <c r="W121" s="26"/>
      <c r="X121" s="25"/>
      <c r="Y121" s="25"/>
      <c r="Z121" s="25"/>
      <c r="AA121" s="25"/>
      <c r="AB121" s="26"/>
      <c r="AC121" s="26"/>
      <c r="AD121" s="25"/>
      <c r="AE121" s="25"/>
      <c r="AF121" s="24" t="n">
        <f aca="false">-SUM(N121:AE121)</f>
        <v>-826.246785714286</v>
      </c>
      <c r="AG121" s="27" t="n">
        <f aca="false">SUM(H121:K121)+AF121+O121</f>
        <v>0.00321428571430715</v>
      </c>
      <c r="AH121" s="28" t="n">
        <f aca="false">-AF121</f>
        <v>826.246785714286</v>
      </c>
    </row>
    <row r="122" s="29" customFormat="true" ht="23.25" hidden="true" customHeight="true" outlineLevel="0" collapsed="false">
      <c r="A122" s="18" t="n">
        <v>43860</v>
      </c>
      <c r="B122" s="19"/>
      <c r="C122" s="20" t="s">
        <v>179</v>
      </c>
      <c r="D122" s="20" t="s">
        <v>180</v>
      </c>
      <c r="E122" s="20" t="s">
        <v>181</v>
      </c>
      <c r="F122" s="21" t="n">
        <v>52183</v>
      </c>
      <c r="G122" s="21" t="s">
        <v>182</v>
      </c>
      <c r="H122" s="22" t="n">
        <v>100</v>
      </c>
      <c r="I122" s="22"/>
      <c r="J122" s="22"/>
      <c r="K122" s="22"/>
      <c r="L122" s="23"/>
      <c r="M122" s="24" t="n">
        <f aca="false">SUM(H122:J122,K122/1.12)</f>
        <v>100</v>
      </c>
      <c r="N122" s="24" t="n">
        <f aca="false">K122/1.12*0.12</f>
        <v>0</v>
      </c>
      <c r="O122" s="24" t="n">
        <f aca="false">-SUM(I122:J122,K122/1.12)*L122</f>
        <v>-0</v>
      </c>
      <c r="P122" s="24"/>
      <c r="Q122" s="25"/>
      <c r="R122" s="25"/>
      <c r="S122" s="26"/>
      <c r="T122" s="26"/>
      <c r="U122" s="26"/>
      <c r="V122" s="26"/>
      <c r="W122" s="26"/>
      <c r="X122" s="25"/>
      <c r="Y122" s="25"/>
      <c r="Z122" s="25"/>
      <c r="AA122" s="25"/>
      <c r="AB122" s="26"/>
      <c r="AC122" s="26"/>
      <c r="AD122" s="25" t="n">
        <v>100</v>
      </c>
      <c r="AE122" s="25"/>
      <c r="AF122" s="24" t="n">
        <f aca="false">-SUM(N122:AE122)</f>
        <v>-100</v>
      </c>
      <c r="AG122" s="27" t="n">
        <f aca="false">SUM(H122:K122)+AF122+O122</f>
        <v>0</v>
      </c>
      <c r="AH122" s="28" t="n">
        <f aca="false">-AF122</f>
        <v>100</v>
      </c>
    </row>
    <row r="123" s="29" customFormat="true" ht="23.25" hidden="true" customHeight="true" outlineLevel="0" collapsed="false">
      <c r="A123" s="18" t="n">
        <v>43861</v>
      </c>
      <c r="B123" s="19"/>
      <c r="C123" s="20" t="s">
        <v>55</v>
      </c>
      <c r="D123" s="20" t="s">
        <v>56</v>
      </c>
      <c r="E123" s="20" t="s">
        <v>57</v>
      </c>
      <c r="F123" s="21" t="n">
        <v>221017</v>
      </c>
      <c r="G123" s="21" t="s">
        <v>58</v>
      </c>
      <c r="H123" s="22"/>
      <c r="I123" s="22"/>
      <c r="J123" s="22"/>
      <c r="K123" s="22" t="n">
        <v>180</v>
      </c>
      <c r="L123" s="23"/>
      <c r="M123" s="24" t="n">
        <f aca="false">SUM(H123:J123,K123/1.12)</f>
        <v>160.714285714286</v>
      </c>
      <c r="N123" s="24" t="n">
        <f aca="false">K123/1.12*0.12</f>
        <v>19.2857142857143</v>
      </c>
      <c r="O123" s="24" t="n">
        <f aca="false">-SUM(I123:J123,K123/1.12)*L123</f>
        <v>-0</v>
      </c>
      <c r="P123" s="24"/>
      <c r="Q123" s="25" t="n">
        <v>160.71</v>
      </c>
      <c r="R123" s="25"/>
      <c r="S123" s="26"/>
      <c r="T123" s="26"/>
      <c r="U123" s="26"/>
      <c r="V123" s="26"/>
      <c r="W123" s="26"/>
      <c r="X123" s="25"/>
      <c r="Y123" s="25"/>
      <c r="Z123" s="25"/>
      <c r="AA123" s="25"/>
      <c r="AB123" s="26"/>
      <c r="AC123" s="26"/>
      <c r="AD123" s="25"/>
      <c r="AE123" s="25"/>
      <c r="AF123" s="24" t="n">
        <f aca="false">-SUM(N123:AE123)</f>
        <v>-179.995714285714</v>
      </c>
      <c r="AG123" s="27" t="n">
        <f aca="false">SUM(H123:K123)+AF123+O123</f>
        <v>0.00428571428571445</v>
      </c>
      <c r="AH123" s="28" t="n">
        <f aca="false">-AF123</f>
        <v>179.995714285714</v>
      </c>
    </row>
    <row r="124" s="29" customFormat="true" ht="23.25" hidden="true" customHeight="true" outlineLevel="0" collapsed="false">
      <c r="A124" s="18" t="n">
        <v>43861</v>
      </c>
      <c r="B124" s="19"/>
      <c r="C124" s="20" t="s">
        <v>162</v>
      </c>
      <c r="D124" s="20" t="s">
        <v>53</v>
      </c>
      <c r="E124" s="20" t="s">
        <v>163</v>
      </c>
      <c r="F124" s="21" t="n">
        <v>97472</v>
      </c>
      <c r="G124" s="21" t="s">
        <v>183</v>
      </c>
      <c r="H124" s="22"/>
      <c r="I124" s="22"/>
      <c r="J124" s="22"/>
      <c r="K124" s="22" t="n">
        <v>300.71</v>
      </c>
      <c r="L124" s="23"/>
      <c r="M124" s="24" t="n">
        <f aca="false">SUM(H124:J124,K124/1.12)</f>
        <v>268.491071428571</v>
      </c>
      <c r="N124" s="24" t="n">
        <f aca="false">K124/1.12*0.12</f>
        <v>32.2189285714286</v>
      </c>
      <c r="O124" s="24" t="n">
        <f aca="false">-SUM(I124:J124,K124/1.12)*L124</f>
        <v>-0</v>
      </c>
      <c r="P124" s="24" t="n">
        <v>268.49</v>
      </c>
      <c r="Q124" s="25"/>
      <c r="R124" s="25"/>
      <c r="S124" s="26"/>
      <c r="T124" s="26"/>
      <c r="U124" s="26"/>
      <c r="V124" s="26"/>
      <c r="W124" s="26"/>
      <c r="X124" s="25"/>
      <c r="Y124" s="25"/>
      <c r="Z124" s="25"/>
      <c r="AA124" s="25"/>
      <c r="AB124" s="26"/>
      <c r="AC124" s="26"/>
      <c r="AD124" s="25"/>
      <c r="AE124" s="25"/>
      <c r="AF124" s="24" t="n">
        <f aca="false">-SUM(N124:AE124)</f>
        <v>-300.708928571429</v>
      </c>
      <c r="AG124" s="27" t="n">
        <f aca="false">SUM(H124:K124)+AF124+O124</f>
        <v>0.00107142857137887</v>
      </c>
      <c r="AH124" s="28" t="n">
        <f aca="false">-AF124</f>
        <v>300.708928571429</v>
      </c>
    </row>
    <row r="125" s="29" customFormat="true" ht="23.25" hidden="true" customHeight="true" outlineLevel="0" collapsed="false">
      <c r="A125" s="18" t="n">
        <v>43861</v>
      </c>
      <c r="B125" s="19"/>
      <c r="C125" s="20" t="s">
        <v>184</v>
      </c>
      <c r="D125" s="20" t="s">
        <v>185</v>
      </c>
      <c r="E125" s="20" t="s">
        <v>49</v>
      </c>
      <c r="F125" s="21" t="n">
        <v>52871</v>
      </c>
      <c r="G125" s="21" t="s">
        <v>186</v>
      </c>
      <c r="H125" s="22"/>
      <c r="I125" s="22"/>
      <c r="J125" s="22"/>
      <c r="K125" s="22" t="n">
        <v>97.5</v>
      </c>
      <c r="L125" s="23"/>
      <c r="M125" s="24" t="n">
        <f aca="false">SUM(H125:J125,K125/1.12)</f>
        <v>87.0535714285714</v>
      </c>
      <c r="N125" s="24" t="n">
        <f aca="false">K125/1.12*0.12</f>
        <v>10.4464285714286</v>
      </c>
      <c r="O125" s="24" t="n">
        <f aca="false">-SUM(I125:J125,K125/1.12)*L125</f>
        <v>-0</v>
      </c>
      <c r="P125" s="24"/>
      <c r="Q125" s="25"/>
      <c r="R125" s="25" t="n">
        <v>87.05</v>
      </c>
      <c r="S125" s="26"/>
      <c r="T125" s="26"/>
      <c r="U125" s="26"/>
      <c r="V125" s="26"/>
      <c r="W125" s="26"/>
      <c r="X125" s="25"/>
      <c r="Y125" s="25"/>
      <c r="Z125" s="25"/>
      <c r="AA125" s="25"/>
      <c r="AB125" s="26"/>
      <c r="AC125" s="26"/>
      <c r="AD125" s="25"/>
      <c r="AE125" s="25"/>
      <c r="AF125" s="24" t="n">
        <f aca="false">-SUM(N125:AE125)</f>
        <v>-97.4964285714286</v>
      </c>
      <c r="AG125" s="27" t="n">
        <f aca="false">SUM(H125:K125)+AF125+O125</f>
        <v>0.00357142857143344</v>
      </c>
      <c r="AH125" s="28" t="n">
        <f aca="false">-AF125</f>
        <v>97.4964285714286</v>
      </c>
    </row>
    <row r="126" s="29" customFormat="true" ht="23.25" hidden="true" customHeight="true" outlineLevel="0" collapsed="false">
      <c r="A126" s="18" t="n">
        <v>43861</v>
      </c>
      <c r="B126" s="19"/>
      <c r="C126" s="20" t="s">
        <v>47</v>
      </c>
      <c r="D126" s="20" t="s">
        <v>48</v>
      </c>
      <c r="E126" s="20" t="s">
        <v>49</v>
      </c>
      <c r="F126" s="21" t="n">
        <v>185837</v>
      </c>
      <c r="G126" s="21" t="s">
        <v>187</v>
      </c>
      <c r="H126" s="22"/>
      <c r="I126" s="22"/>
      <c r="J126" s="22"/>
      <c r="K126" s="22" t="n">
        <v>757.7</v>
      </c>
      <c r="L126" s="23"/>
      <c r="M126" s="24" t="n">
        <f aca="false">SUM(H126:J126,K126/1.12)</f>
        <v>676.517857142857</v>
      </c>
      <c r="N126" s="24" t="n">
        <f aca="false">K126/1.12*0.12</f>
        <v>81.1821428571428</v>
      </c>
      <c r="O126" s="24" t="n">
        <f aca="false">-SUM(I126:J126,K126/1.12)*L126</f>
        <v>-0</v>
      </c>
      <c r="P126" s="24" t="n">
        <v>676.52</v>
      </c>
      <c r="Q126" s="25"/>
      <c r="R126" s="25"/>
      <c r="S126" s="26"/>
      <c r="T126" s="26"/>
      <c r="U126" s="26"/>
      <c r="V126" s="26"/>
      <c r="W126" s="26"/>
      <c r="X126" s="25"/>
      <c r="Y126" s="25"/>
      <c r="Z126" s="25"/>
      <c r="AA126" s="25"/>
      <c r="AB126" s="26"/>
      <c r="AC126" s="26"/>
      <c r="AD126" s="25"/>
      <c r="AE126" s="25"/>
      <c r="AF126" s="24" t="n">
        <f aca="false">-SUM(N126:AE126)</f>
        <v>-757.702142857143</v>
      </c>
      <c r="AG126" s="27" t="n">
        <f aca="false">SUM(H126:K126)+AF126+O126</f>
        <v>-0.00214285714275775</v>
      </c>
      <c r="AH126" s="28" t="n">
        <f aca="false">-AF126</f>
        <v>757.702142857143</v>
      </c>
    </row>
    <row r="127" s="29" customFormat="true" ht="23.25" hidden="true" customHeight="true" outlineLevel="0" collapsed="false">
      <c r="A127" s="18" t="n">
        <v>43861</v>
      </c>
      <c r="B127" s="19"/>
      <c r="C127" s="20" t="s">
        <v>47</v>
      </c>
      <c r="D127" s="20" t="s">
        <v>48</v>
      </c>
      <c r="E127" s="20" t="s">
        <v>49</v>
      </c>
      <c r="F127" s="21" t="n">
        <v>185837</v>
      </c>
      <c r="G127" s="21" t="s">
        <v>188</v>
      </c>
      <c r="H127" s="22"/>
      <c r="I127" s="22"/>
      <c r="J127" s="22" t="n">
        <v>406.6</v>
      </c>
      <c r="K127" s="22"/>
      <c r="L127" s="23"/>
      <c r="M127" s="24" t="n">
        <f aca="false">SUM(H127:J127,K127/1.12)</f>
        <v>406.6</v>
      </c>
      <c r="N127" s="24" t="n">
        <f aca="false">K127/1.12*0.12</f>
        <v>0</v>
      </c>
      <c r="O127" s="24" t="n">
        <f aca="false">-SUM(I127:J127,K127/1.12)*L127</f>
        <v>-0</v>
      </c>
      <c r="P127" s="24" t="n">
        <v>406.6</v>
      </c>
      <c r="Q127" s="25"/>
      <c r="R127" s="25"/>
      <c r="S127" s="26"/>
      <c r="T127" s="26"/>
      <c r="U127" s="26"/>
      <c r="V127" s="26"/>
      <c r="W127" s="26"/>
      <c r="X127" s="25"/>
      <c r="Y127" s="25"/>
      <c r="Z127" s="25"/>
      <c r="AA127" s="25"/>
      <c r="AB127" s="26"/>
      <c r="AC127" s="26"/>
      <c r="AD127" s="25"/>
      <c r="AE127" s="25"/>
      <c r="AF127" s="24" t="n">
        <f aca="false">-SUM(N127:AE127)</f>
        <v>-406.6</v>
      </c>
      <c r="AG127" s="27" t="n">
        <f aca="false">SUM(H127:K127)+AF127+O127</f>
        <v>0</v>
      </c>
      <c r="AH127" s="28" t="n">
        <f aca="false">-AF127</f>
        <v>406.6</v>
      </c>
    </row>
    <row r="128" s="29" customFormat="true" ht="23.25" hidden="true" customHeight="true" outlineLevel="0" collapsed="false">
      <c r="A128" s="18" t="n">
        <v>43861</v>
      </c>
      <c r="B128" s="19"/>
      <c r="C128" s="20" t="s">
        <v>39</v>
      </c>
      <c r="D128" s="20" t="s">
        <v>40</v>
      </c>
      <c r="E128" s="20" t="s">
        <v>41</v>
      </c>
      <c r="F128" s="21" t="n">
        <v>121377</v>
      </c>
      <c r="G128" s="21" t="s">
        <v>189</v>
      </c>
      <c r="H128" s="22"/>
      <c r="I128" s="22"/>
      <c r="J128" s="22"/>
      <c r="K128" s="22" t="n">
        <v>710</v>
      </c>
      <c r="L128" s="23"/>
      <c r="M128" s="24" t="n">
        <f aca="false">SUM(H128:J128,K128/1.12)</f>
        <v>633.928571428571</v>
      </c>
      <c r="N128" s="24" t="n">
        <f aca="false">K128/1.12*0.12</f>
        <v>76.0714285714286</v>
      </c>
      <c r="O128" s="24" t="n">
        <f aca="false">-SUM(I128:J128,K128/1.12)*L128</f>
        <v>-0</v>
      </c>
      <c r="P128" s="24"/>
      <c r="Q128" s="25" t="n">
        <v>633.93</v>
      </c>
      <c r="R128" s="25"/>
      <c r="S128" s="26"/>
      <c r="T128" s="26"/>
      <c r="U128" s="26"/>
      <c r="V128" s="26"/>
      <c r="W128" s="26"/>
      <c r="X128" s="25"/>
      <c r="Y128" s="25"/>
      <c r="Z128" s="25"/>
      <c r="AA128" s="25"/>
      <c r="AB128" s="26"/>
      <c r="AC128" s="26"/>
      <c r="AD128" s="25"/>
      <c r="AE128" s="25"/>
      <c r="AF128" s="24" t="n">
        <f aca="false">-SUM(N128:AE128)</f>
        <v>-710.001428571429</v>
      </c>
      <c r="AG128" s="27" t="n">
        <f aca="false">SUM(H128:K128)+AF128+O128</f>
        <v>-0.00142857142850517</v>
      </c>
      <c r="AH128" s="28" t="n">
        <f aca="false">-AF128</f>
        <v>710.001428571429</v>
      </c>
    </row>
    <row r="129" s="29" customFormat="true" ht="23.25" hidden="false" customHeight="true" outlineLevel="0" collapsed="false">
      <c r="A129" s="18" t="n">
        <v>43861</v>
      </c>
      <c r="B129" s="19"/>
      <c r="C129" s="20" t="s">
        <v>39</v>
      </c>
      <c r="D129" s="20" t="s">
        <v>40</v>
      </c>
      <c r="E129" s="20" t="s">
        <v>41</v>
      </c>
      <c r="F129" s="21" t="n">
        <v>101367</v>
      </c>
      <c r="G129" s="21" t="s">
        <v>190</v>
      </c>
      <c r="H129" s="22"/>
      <c r="I129" s="22"/>
      <c r="J129" s="22"/>
      <c r="K129" s="22" t="n">
        <v>239</v>
      </c>
      <c r="L129" s="23"/>
      <c r="M129" s="24" t="n">
        <f aca="false">SUM(H129:J129,K129/1.12)</f>
        <v>213.392857142857</v>
      </c>
      <c r="N129" s="24" t="n">
        <f aca="false">K129/1.12*0.12</f>
        <v>25.6071428571428</v>
      </c>
      <c r="O129" s="24" t="n">
        <f aca="false">-SUM(I129:J129,K129/1.12)*L129</f>
        <v>-0</v>
      </c>
      <c r="P129" s="24" t="n">
        <v>213.39</v>
      </c>
      <c r="Q129" s="25"/>
      <c r="R129" s="25"/>
      <c r="S129" s="26"/>
      <c r="T129" s="26"/>
      <c r="U129" s="26"/>
      <c r="V129" s="26"/>
      <c r="W129" s="26"/>
      <c r="X129" s="25"/>
      <c r="Y129" s="25"/>
      <c r="Z129" s="25"/>
      <c r="AA129" s="25"/>
      <c r="AB129" s="26"/>
      <c r="AC129" s="26"/>
      <c r="AD129" s="25"/>
      <c r="AE129" s="25"/>
      <c r="AF129" s="24" t="n">
        <f aca="false">-SUM(N129:AE129)</f>
        <v>-238.997142857143</v>
      </c>
      <c r="AG129" s="27" t="n">
        <f aca="false">SUM(H129:K129)+AF129+O129</f>
        <v>0.00285714285715244</v>
      </c>
      <c r="AH129" s="28" t="n">
        <f aca="false">-AF129</f>
        <v>238.997142857143</v>
      </c>
    </row>
    <row r="130" s="29" customFormat="true" ht="19.5" hidden="false" customHeight="true" outlineLevel="0" collapsed="false">
      <c r="A130" s="18"/>
      <c r="B130" s="19"/>
      <c r="C130" s="43"/>
      <c r="D130" s="43"/>
      <c r="E130" s="43"/>
      <c r="F130" s="21"/>
      <c r="G130" s="30"/>
      <c r="H130" s="22"/>
      <c r="I130" s="22"/>
      <c r="J130" s="22"/>
      <c r="K130" s="22"/>
      <c r="L130" s="23"/>
      <c r="M130" s="25" t="n">
        <f aca="false">SUM(H130:J130,K130/1.12)</f>
        <v>0</v>
      </c>
      <c r="N130" s="25" t="n">
        <f aca="false">K130/1.12*0.12</f>
        <v>0</v>
      </c>
      <c r="O130" s="25" t="n">
        <f aca="false">-SUM(I130:J130,K130/1.12)*L130</f>
        <v>-0</v>
      </c>
      <c r="P130" s="25"/>
      <c r="Q130" s="25"/>
      <c r="R130" s="25"/>
      <c r="S130" s="25"/>
      <c r="T130" s="26"/>
      <c r="U130" s="26"/>
      <c r="V130" s="26"/>
      <c r="W130" s="26"/>
      <c r="X130" s="26"/>
      <c r="Y130" s="44"/>
      <c r="Z130" s="25"/>
      <c r="AA130" s="25"/>
      <c r="AB130" s="25"/>
      <c r="AC130" s="26"/>
      <c r="AD130" s="26"/>
      <c r="AE130" s="45"/>
      <c r="AF130" s="24" t="n">
        <f aca="false">-SUM(N130:AE130)</f>
        <v>-0</v>
      </c>
      <c r="AG130" s="27" t="n">
        <f aca="false">SUM(H130:K130)+AF130+O130</f>
        <v>0</v>
      </c>
      <c r="AH130" s="28" t="n">
        <f aca="false">-AF130</f>
        <v>0</v>
      </c>
    </row>
    <row r="131" s="52" customFormat="true" ht="12" hidden="false" customHeight="true" outlineLevel="0" collapsed="false">
      <c r="A131" s="46"/>
      <c r="B131" s="47"/>
      <c r="C131" s="48"/>
      <c r="D131" s="49"/>
      <c r="E131" s="49"/>
      <c r="F131" s="50"/>
      <c r="G131" s="48"/>
      <c r="H131" s="51" t="n">
        <f aca="false">SUM(H5:H130)</f>
        <v>2803.91</v>
      </c>
      <c r="I131" s="51" t="n">
        <f aca="false">SUM(I5:I130)</f>
        <v>0</v>
      </c>
      <c r="J131" s="51" t="n">
        <f aca="false">SUM(J5:J130)</f>
        <v>15897.5</v>
      </c>
      <c r="K131" s="51" t="n">
        <f aca="false">SUM(K5:K130)</f>
        <v>43451.35</v>
      </c>
      <c r="L131" s="51" t="n">
        <f aca="false">SUM(L5:L130)</f>
        <v>0</v>
      </c>
      <c r="M131" s="51" t="n">
        <f aca="false">SUM(M5:M130)</f>
        <v>57497.2582142857</v>
      </c>
      <c r="N131" s="51" t="n">
        <f aca="false">SUM(N5:N130)</f>
        <v>4655.50178571429</v>
      </c>
      <c r="O131" s="51" t="n">
        <f aca="false">SUM(O5:O130)</f>
        <v>0</v>
      </c>
      <c r="P131" s="51" t="n">
        <f aca="false">SUM(P5:P130)</f>
        <v>37707.86</v>
      </c>
      <c r="Q131" s="51" t="n">
        <f aca="false">SUM(Q5:Q130)</f>
        <v>7236.08</v>
      </c>
      <c r="R131" s="51" t="n">
        <f aca="false">SUM(R5:R130)</f>
        <v>6621.87</v>
      </c>
      <c r="S131" s="51" t="n">
        <f aca="false">SUM(S5:S130)</f>
        <v>392.86</v>
      </c>
      <c r="T131" s="51" t="n">
        <f aca="false">SUM(T5:T130)</f>
        <v>1717.2</v>
      </c>
      <c r="U131" s="51" t="n">
        <f aca="false">SUM(U5:U130)</f>
        <v>0</v>
      </c>
      <c r="V131" s="51" t="n">
        <f aca="false">SUM(V5:V130)</f>
        <v>0</v>
      </c>
      <c r="W131" s="51" t="n">
        <f aca="false">SUM(W5:W130)</f>
        <v>0</v>
      </c>
      <c r="X131" s="51" t="n">
        <f aca="false">SUM(X5:X130)</f>
        <v>158.04</v>
      </c>
      <c r="Y131" s="51" t="n">
        <f aca="false">SUM(Y5:Y130)</f>
        <v>955.8</v>
      </c>
      <c r="Z131" s="51" t="n">
        <f aca="false">SUM(Z5:Z130)</f>
        <v>53.58</v>
      </c>
      <c r="AA131" s="51" t="n">
        <f aca="false">SUM(AA5:AA130)</f>
        <v>1779</v>
      </c>
      <c r="AB131" s="51" t="n">
        <f aca="false">SUM(AB5:AB130)</f>
        <v>0</v>
      </c>
      <c r="AC131" s="51" t="n">
        <f aca="false">SUM(AC5:AC130)</f>
        <v>0</v>
      </c>
      <c r="AD131" s="51" t="n">
        <f aca="false">SUM(AD5:AD130)</f>
        <v>874.91</v>
      </c>
      <c r="AE131" s="51" t="n">
        <f aca="false">SUM(AE5:AE130)</f>
        <v>0</v>
      </c>
      <c r="AF131" s="51" t="n">
        <f aca="false">SUM(AF5:AF130)</f>
        <v>-62152.7017857143</v>
      </c>
      <c r="AG131" s="51" t="n">
        <f aca="false">SUM(AG5:AG130)</f>
        <v>0.0582142857141932</v>
      </c>
    </row>
    <row r="132" customFormat="false" ht="12.75" hidden="false" customHeight="true" outlineLevel="0" collapsed="false"/>
    <row r="133" customFormat="false" ht="12" hidden="false" customHeight="false" outlineLevel="0" collapsed="false">
      <c r="K133" s="53" t="n">
        <f aca="false">H131+I131+J131+K131</f>
        <v>62152.76</v>
      </c>
      <c r="AF133" s="53" t="n">
        <f aca="false">+AF131</f>
        <v>-62152.7017857143</v>
      </c>
    </row>
    <row r="135" customFormat="false" ht="12" hidden="false" customHeight="false" outlineLevel="0" collapsed="false">
      <c r="C135" s="54" t="s">
        <v>191</v>
      </c>
      <c r="G135" s="52"/>
      <c r="K135" s="55"/>
      <c r="L135" s="55"/>
      <c r="M135" s="55"/>
    </row>
    <row r="138" s="3" customFormat="true" ht="11.25" hidden="false" customHeight="false" outlineLevel="0" collapsed="false">
      <c r="K138" s="5"/>
      <c r="L138" s="6"/>
      <c r="M138" s="5"/>
      <c r="Y138" s="5"/>
    </row>
    <row r="145" customFormat="false" ht="11.25" hidden="false" customHeight="false" outlineLevel="0" collapsed="false">
      <c r="Q145" s="5" t="n">
        <v>0</v>
      </c>
    </row>
  </sheetData>
  <mergeCells count="1">
    <mergeCell ref="K135:M1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3.28"/>
    <col collapsed="false" customWidth="true" hidden="true" outlineLevel="0" max="4" min="4" style="4" width="13"/>
    <col collapsed="false" customWidth="true" hidden="true" outlineLevel="0" max="5" min="5" style="4" width="29.14"/>
    <col collapsed="false" customWidth="true" hidden="false" outlineLevel="0" max="6" min="6" style="2" width="6.28"/>
    <col collapsed="false" customWidth="true" hidden="false" outlineLevel="0" max="7" min="7" style="3" width="28.3"/>
    <col collapsed="false" customWidth="true" hidden="true" outlineLevel="0" max="8" min="8" style="5" width="11"/>
    <col collapsed="false" customWidth="true" hidden="true" outlineLevel="0" max="9" min="9" style="5" width="8.43"/>
    <col collapsed="false" customWidth="true" hidden="false" outlineLevel="0" max="10" min="10" style="5" width="8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true" outlineLevel="0" max="20" min="19" style="5" width="9.14"/>
    <col collapsed="false" customWidth="true" hidden="true" outlineLevel="0" max="21" min="21" style="5" width="10.57"/>
    <col collapsed="false" customWidth="true" hidden="true" outlineLevel="0" max="22" min="22" style="5" width="8.14"/>
    <col collapsed="false" customWidth="true" hidden="true" outlineLevel="0" max="23" min="23" style="5" width="9.85"/>
    <col collapsed="false" customWidth="true" hidden="true" outlineLevel="0" max="24" min="24" style="5" width="9.28"/>
    <col collapsed="false" customWidth="true" hidden="true" outlineLevel="0" max="25" min="25" style="5" width="8.28"/>
    <col collapsed="false" customWidth="true" hidden="true" outlineLevel="0" max="26" min="26" style="5" width="8.7"/>
    <col collapsed="false" customWidth="true" hidden="true" outlineLevel="0" max="27" min="27" style="5" width="9.57"/>
    <col collapsed="false" customWidth="true" hidden="true" outlineLevel="0" max="29" min="28" style="5" width="8"/>
    <col collapsed="false" customWidth="true" hidden="tru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5" min="33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579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="29" customFormat="true" ht="23.25" hidden="false" customHeight="true" outlineLevel="0" collapsed="false">
      <c r="A5" s="18" t="n">
        <v>44070</v>
      </c>
      <c r="B5" s="19"/>
      <c r="C5" s="20" t="s">
        <v>39</v>
      </c>
      <c r="D5" s="20" t="s">
        <v>580</v>
      </c>
      <c r="E5" s="20" t="s">
        <v>49</v>
      </c>
      <c r="F5" s="21" t="n">
        <v>196355</v>
      </c>
      <c r="G5" s="21" t="s">
        <v>581</v>
      </c>
      <c r="H5" s="22"/>
      <c r="I5" s="22"/>
      <c r="J5" s="22"/>
      <c r="K5" s="22" t="n">
        <v>334</v>
      </c>
      <c r="L5" s="23"/>
      <c r="M5" s="24" t="n">
        <f aca="false">SUM(H5:J5,K5/1.12)</f>
        <v>298.214285714286</v>
      </c>
      <c r="N5" s="24" t="n">
        <f aca="false">K5/1.12*0.12</f>
        <v>35.7857142857143</v>
      </c>
      <c r="O5" s="24" t="n">
        <f aca="false">-SUM(I5:J5,K5/1.12)*L5</f>
        <v>-0</v>
      </c>
      <c r="P5" s="24" t="n">
        <v>298.21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-333.995714285714</v>
      </c>
      <c r="AF5" s="27" t="n">
        <f aca="false">SUM(H5:K5)+AE5+O5</f>
        <v>0.00428571428574287</v>
      </c>
    </row>
    <row r="6" s="29" customFormat="true" ht="23.25" hidden="false" customHeight="true" outlineLevel="0" collapsed="false">
      <c r="A6" s="18" t="n">
        <v>44070</v>
      </c>
      <c r="B6" s="19"/>
      <c r="C6" s="20" t="s">
        <v>375</v>
      </c>
      <c r="D6" s="20" t="s">
        <v>226</v>
      </c>
      <c r="E6" s="20"/>
      <c r="F6" s="21" t="n">
        <v>3353</v>
      </c>
      <c r="G6" s="21" t="s">
        <v>58</v>
      </c>
      <c r="H6" s="22"/>
      <c r="I6" s="22"/>
      <c r="J6" s="22"/>
      <c r="K6" s="22" t="n">
        <v>42</v>
      </c>
      <c r="L6" s="23"/>
      <c r="M6" s="24" t="n">
        <f aca="false">SUM(H6:J6,K6/1.12)</f>
        <v>37.5</v>
      </c>
      <c r="N6" s="24" t="n">
        <f aca="false">K6/1.12*0.12</f>
        <v>4.5</v>
      </c>
      <c r="O6" s="24" t="n">
        <f aca="false">-SUM(I6:J6,K6/1.12)*L6</f>
        <v>-0</v>
      </c>
      <c r="P6" s="66"/>
      <c r="Q6" s="25" t="n">
        <v>37.5</v>
      </c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-42</v>
      </c>
      <c r="AF6" s="27" t="n">
        <f aca="false">SUM(H6:K6)+AE6+O6</f>
        <v>0</v>
      </c>
    </row>
    <row r="7" s="29" customFormat="true" ht="23.25" hidden="false" customHeight="true" outlineLevel="0" collapsed="false">
      <c r="A7" s="18" t="n">
        <v>44071</v>
      </c>
      <c r="B7" s="19"/>
      <c r="C7" s="20" t="s">
        <v>39</v>
      </c>
      <c r="D7" s="20" t="s">
        <v>40</v>
      </c>
      <c r="E7" s="20" t="s">
        <v>41</v>
      </c>
      <c r="F7" s="21" t="n">
        <v>38627</v>
      </c>
      <c r="G7" s="21" t="s">
        <v>288</v>
      </c>
      <c r="H7" s="22"/>
      <c r="I7" s="22"/>
      <c r="J7" s="22" t="n">
        <v>115.9</v>
      </c>
      <c r="K7" s="22"/>
      <c r="L7" s="23"/>
      <c r="M7" s="24" t="n">
        <f aca="false">SUM(H7:J7,K7/1.12)</f>
        <v>115.9</v>
      </c>
      <c r="N7" s="24" t="n">
        <f aca="false">K7/1.12*0.12</f>
        <v>0</v>
      </c>
      <c r="O7" s="24" t="n">
        <f aca="false">-SUM(I7:J7,K7/1.12)*L7</f>
        <v>-0</v>
      </c>
      <c r="P7" s="24" t="n">
        <v>115.9</v>
      </c>
      <c r="Q7" s="25"/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-115.9</v>
      </c>
      <c r="AF7" s="27" t="n">
        <f aca="false">SUM(H7:K7)+AE7+O7</f>
        <v>0</v>
      </c>
    </row>
    <row r="8" s="29" customFormat="true" ht="23.25" hidden="false" customHeight="true" outlineLevel="0" collapsed="false">
      <c r="A8" s="18" t="n">
        <v>44070</v>
      </c>
      <c r="B8" s="19"/>
      <c r="C8" s="20" t="s">
        <v>39</v>
      </c>
      <c r="D8" s="20" t="s">
        <v>40</v>
      </c>
      <c r="E8" s="20" t="s">
        <v>41</v>
      </c>
      <c r="F8" s="21" t="n">
        <v>196005</v>
      </c>
      <c r="G8" s="21" t="s">
        <v>582</v>
      </c>
      <c r="H8" s="22"/>
      <c r="I8" s="22"/>
      <c r="J8" s="22"/>
      <c r="K8" s="22" t="n">
        <v>732.45</v>
      </c>
      <c r="L8" s="23"/>
      <c r="M8" s="24" t="n">
        <f aca="false">SUM(H8:J8,K8/1.12)</f>
        <v>653.973214285714</v>
      </c>
      <c r="N8" s="24" t="n">
        <f aca="false">K8/1.12*0.12</f>
        <v>78.4767857142857</v>
      </c>
      <c r="O8" s="24" t="n">
        <f aca="false">-SUM(I8:J8,K8/1.12)*L8</f>
        <v>-0</v>
      </c>
      <c r="P8" s="24" t="n">
        <v>653.97</v>
      </c>
      <c r="Q8" s="25"/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-732.446785714286</v>
      </c>
      <c r="AF8" s="27" t="n">
        <f aca="false">SUM(H8:K8)+AE8+O8</f>
        <v>0.00321428571430715</v>
      </c>
    </row>
    <row r="9" s="29" customFormat="true" ht="23.25" hidden="false" customHeight="true" outlineLevel="0" collapsed="false">
      <c r="A9" s="18" t="n">
        <v>44068</v>
      </c>
      <c r="B9" s="19"/>
      <c r="C9" s="20" t="s">
        <v>39</v>
      </c>
      <c r="D9" s="20" t="s">
        <v>40</v>
      </c>
      <c r="E9" s="20" t="s">
        <v>41</v>
      </c>
      <c r="F9" s="21" t="n">
        <v>164113</v>
      </c>
      <c r="G9" s="21" t="s">
        <v>583</v>
      </c>
      <c r="H9" s="22"/>
      <c r="I9" s="22"/>
      <c r="J9" s="22"/>
      <c r="K9" s="22" t="n">
        <v>170</v>
      </c>
      <c r="L9" s="23"/>
      <c r="M9" s="24" t="n">
        <f aca="false">SUM(H9:J9,K9/1.12)</f>
        <v>151.785714285714</v>
      </c>
      <c r="N9" s="24" t="n">
        <f aca="false">K9/1.12*0.12</f>
        <v>18.2142857142857</v>
      </c>
      <c r="O9" s="24" t="n">
        <f aca="false">-SUM(I9:J9,K9/1.12)*L9</f>
        <v>-0</v>
      </c>
      <c r="P9" s="24"/>
      <c r="Q9" s="25"/>
      <c r="R9" s="25" t="n">
        <v>151.79</v>
      </c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 t="n">
        <f aca="false">-SUM(N9:AD9)</f>
        <v>-170.004285714286</v>
      </c>
      <c r="AF9" s="27" t="n">
        <f aca="false">SUM(H9:K9)+AE9+O9</f>
        <v>-0.00428571428571445</v>
      </c>
    </row>
    <row r="10" s="29" customFormat="true" ht="27.75" hidden="false" customHeight="true" outlineLevel="0" collapsed="false">
      <c r="A10" s="18" t="n">
        <v>44071</v>
      </c>
      <c r="B10" s="19"/>
      <c r="C10" s="20" t="s">
        <v>47</v>
      </c>
      <c r="D10" s="20" t="s">
        <v>491</v>
      </c>
      <c r="E10" s="20" t="s">
        <v>520</v>
      </c>
      <c r="F10" s="21" t="n">
        <v>246318</v>
      </c>
      <c r="G10" s="21" t="s">
        <v>584</v>
      </c>
      <c r="H10" s="22"/>
      <c r="I10" s="22"/>
      <c r="J10" s="22" t="n">
        <v>343.01</v>
      </c>
      <c r="K10" s="22"/>
      <c r="L10" s="23"/>
      <c r="M10" s="24" t="n">
        <f aca="false">SUM(H10:J10,K10/1.12)</f>
        <v>343.01</v>
      </c>
      <c r="N10" s="24" t="n">
        <f aca="false">K10/1.12*0.12</f>
        <v>0</v>
      </c>
      <c r="O10" s="24" t="n">
        <f aca="false">-SUM(I10:J10,K10/1.12)*L10</f>
        <v>-0</v>
      </c>
      <c r="P10" s="24" t="n">
        <v>343.01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-343.01</v>
      </c>
      <c r="AF10" s="27" t="n">
        <f aca="false">SUM(H10:K10)+AE10+O10</f>
        <v>0</v>
      </c>
    </row>
    <row r="11" s="29" customFormat="true" ht="23.25" hidden="false" customHeight="true" outlineLevel="0" collapsed="false">
      <c r="A11" s="18" t="n">
        <v>44071</v>
      </c>
      <c r="B11" s="19"/>
      <c r="C11" s="20" t="s">
        <v>47</v>
      </c>
      <c r="D11" s="20" t="s">
        <v>491</v>
      </c>
      <c r="E11" s="20" t="s">
        <v>520</v>
      </c>
      <c r="F11" s="21" t="n">
        <v>246318</v>
      </c>
      <c r="G11" s="21" t="s">
        <v>585</v>
      </c>
      <c r="H11" s="22"/>
      <c r="I11" s="22"/>
      <c r="J11" s="22"/>
      <c r="K11" s="22" t="n">
        <v>2619.8</v>
      </c>
      <c r="L11" s="23"/>
      <c r="M11" s="24" t="n">
        <f aca="false">SUM(H11:J11,K11/1.12)</f>
        <v>2339.10714285714</v>
      </c>
      <c r="N11" s="24" t="n">
        <f aca="false">K11/1.12*0.12</f>
        <v>280.692857142857</v>
      </c>
      <c r="O11" s="24" t="n">
        <f aca="false">-SUM(I11:J11,K11/1.12)*L11</f>
        <v>-0</v>
      </c>
      <c r="P11" s="24" t="n">
        <v>2339.11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-2619.80285714286</v>
      </c>
      <c r="AF11" s="27" t="n">
        <f aca="false">SUM(H11:K11)+AE11+O11</f>
        <v>-0.00285714285701033</v>
      </c>
    </row>
    <row r="12" s="29" customFormat="true" ht="23.25" hidden="false" customHeight="true" outlineLevel="0" collapsed="false">
      <c r="A12" s="18" t="n">
        <v>44072</v>
      </c>
      <c r="B12" s="19"/>
      <c r="C12" s="20" t="s">
        <v>586</v>
      </c>
      <c r="D12" s="20" t="s">
        <v>540</v>
      </c>
      <c r="E12" s="20" t="s">
        <v>587</v>
      </c>
      <c r="F12" s="21" t="n">
        <v>28205</v>
      </c>
      <c r="G12" s="21" t="s">
        <v>482</v>
      </c>
      <c r="H12" s="22"/>
      <c r="I12" s="22"/>
      <c r="J12" s="22" t="n">
        <v>2340</v>
      </c>
      <c r="K12" s="22"/>
      <c r="L12" s="23"/>
      <c r="M12" s="24" t="n">
        <f aca="false">SUM(H12:J12,K12/1.12)</f>
        <v>2340</v>
      </c>
      <c r="N12" s="24" t="n">
        <f aca="false">K12/1.12*0.12</f>
        <v>0</v>
      </c>
      <c r="O12" s="24" t="n">
        <f aca="false">-SUM(I12:J12,K12/1.12)*L12</f>
        <v>-0</v>
      </c>
      <c r="P12" s="25" t="n">
        <v>2340</v>
      </c>
      <c r="Q12" s="25"/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 t="n">
        <f aca="false">-SUM(N12:AD12)</f>
        <v>-2340</v>
      </c>
      <c r="AF12" s="27" t="n">
        <f aca="false">SUM(H12:K12)+AE12+O12</f>
        <v>0</v>
      </c>
    </row>
    <row r="13" s="29" customFormat="true" ht="23.25" hidden="false" customHeight="true" outlineLevel="0" collapsed="false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-0</v>
      </c>
      <c r="AF13" s="27" t="n">
        <f aca="false">SUM(H13:K13)+AE13+O13</f>
        <v>0</v>
      </c>
    </row>
    <row r="14" s="29" customFormat="true" ht="23.25" hidden="false" customHeight="true" outlineLevel="0" collapsed="false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 t="n">
        <f aca="false">-SUM(N14:AD14)</f>
        <v>-0</v>
      </c>
      <c r="AF14" s="27" t="n">
        <f aca="false">SUM(H14:K14)+AE14+O14</f>
        <v>0</v>
      </c>
    </row>
    <row r="15" s="29" customFormat="true" ht="11.25" hidden="false" customHeight="false" outlineLevel="0" collapsed="false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6"/>
      <c r="T15" s="26"/>
      <c r="U15" s="26"/>
      <c r="V15" s="26"/>
      <c r="W15" s="26"/>
      <c r="X15" s="44"/>
      <c r="Y15" s="25"/>
      <c r="Z15" s="25"/>
      <c r="AA15" s="25"/>
      <c r="AB15" s="26"/>
      <c r="AC15" s="26"/>
      <c r="AD15" s="45"/>
      <c r="AE15" s="24" t="n">
        <f aca="false">-SUM(N15:AD15)</f>
        <v>-0</v>
      </c>
      <c r="AF15" s="27" t="n">
        <f aca="false">SUM(H15:K15)+AE15+O15</f>
        <v>0</v>
      </c>
    </row>
    <row r="16" s="52" customFormat="true" ht="12" hidden="false" customHeight="false" outlineLevel="0" collapsed="false">
      <c r="A16" s="46"/>
      <c r="B16" s="47"/>
      <c r="C16" s="48"/>
      <c r="D16" s="49"/>
      <c r="E16" s="49"/>
      <c r="F16" s="50"/>
      <c r="G16" s="48"/>
      <c r="H16" s="51" t="n">
        <f aca="false">SUM(H5:H15)</f>
        <v>0</v>
      </c>
      <c r="I16" s="51" t="n">
        <f aca="false">SUM(I5:I15)</f>
        <v>0</v>
      </c>
      <c r="J16" s="51" t="n">
        <f aca="false">SUM(J5:J15)</f>
        <v>2798.91</v>
      </c>
      <c r="K16" s="51" t="n">
        <f aca="false">SUM(K5:K15)</f>
        <v>3898.25</v>
      </c>
      <c r="L16" s="51" t="n">
        <f aca="false">SUM(L5:L15)</f>
        <v>0</v>
      </c>
      <c r="M16" s="51" t="n">
        <f aca="false">SUM(M5:M15)</f>
        <v>6279.49035714286</v>
      </c>
      <c r="N16" s="51" t="n">
        <f aca="false">SUM(N5:N15)</f>
        <v>417.669642857143</v>
      </c>
      <c r="O16" s="51" t="n">
        <f aca="false">SUM(O5:O15)</f>
        <v>0</v>
      </c>
      <c r="P16" s="51" t="n">
        <f aca="false">SUM(P5:P15)</f>
        <v>6090.2</v>
      </c>
      <c r="Q16" s="51" t="n">
        <f aca="false">SUM(Q5:Q15)</f>
        <v>37.5</v>
      </c>
      <c r="R16" s="51" t="n">
        <f aca="false">SUM(R5:R15)</f>
        <v>151.79</v>
      </c>
      <c r="S16" s="51" t="n">
        <f aca="false">SUM(S5:S15)</f>
        <v>0</v>
      </c>
      <c r="T16" s="51" t="n">
        <f aca="false">SUM(T5:T15)</f>
        <v>0</v>
      </c>
      <c r="U16" s="51" t="n">
        <f aca="false">SUM(U5:U15)</f>
        <v>0</v>
      </c>
      <c r="V16" s="51" t="n">
        <f aca="false">SUM(V5:V15)</f>
        <v>0</v>
      </c>
      <c r="W16" s="51" t="n">
        <f aca="false">SUM(W5:W15)</f>
        <v>0</v>
      </c>
      <c r="X16" s="51" t="n">
        <f aca="false">SUM(X5:X15)</f>
        <v>0</v>
      </c>
      <c r="Y16" s="51" t="n">
        <f aca="false">SUM(Y5:Y15)</f>
        <v>0</v>
      </c>
      <c r="Z16" s="51" t="n">
        <f aca="false">SUM(Z5:Z15)</f>
        <v>0</v>
      </c>
      <c r="AA16" s="51" t="n">
        <f aca="false">SUM(AA5:AA15)</f>
        <v>0</v>
      </c>
      <c r="AB16" s="51" t="n">
        <f aca="false">SUM(AB5:AB15)</f>
        <v>0</v>
      </c>
      <c r="AC16" s="51" t="n">
        <f aca="false">SUM(AC5:AC15)</f>
        <v>0</v>
      </c>
      <c r="AD16" s="51" t="n">
        <f aca="false">SUM(AD5:AD15)</f>
        <v>0</v>
      </c>
      <c r="AE16" s="51" t="n">
        <f aca="false">SUM(AE5:AE15)</f>
        <v>-6697.15964285714</v>
      </c>
      <c r="AF16" s="51" t="n">
        <f aca="false">SUM(AF5:AF15)</f>
        <v>0.000357142857325243</v>
      </c>
    </row>
    <row r="17" customFormat="false" ht="12" hidden="false" customHeight="false" outlineLevel="0" collapsed="false"/>
    <row r="18" customFormat="false" ht="12" hidden="false" customHeight="false" outlineLevel="0" collapsed="false">
      <c r="K18" s="53" t="n">
        <f aca="false">H16+I16+J16+K16</f>
        <v>6697.16</v>
      </c>
      <c r="AE18" s="53" t="n">
        <f aca="false">+AE16</f>
        <v>-6697.15964285714</v>
      </c>
    </row>
    <row r="20" customFormat="false" ht="12" hidden="false" customHeight="false" outlineLevel="0" collapsed="false">
      <c r="C20" s="54" t="s">
        <v>588</v>
      </c>
      <c r="G20" s="52"/>
      <c r="K20" s="80"/>
      <c r="L20" s="80"/>
      <c r="M20" s="80" t="s">
        <v>589</v>
      </c>
      <c r="N20" s="5" t="n">
        <f aca="false">K5+K6+J7+K8+J10+K11+J12</f>
        <v>6527.16</v>
      </c>
    </row>
    <row r="21" customFormat="false" ht="11.25" hidden="false" customHeight="false" outlineLevel="0" collapsed="false">
      <c r="M21" s="80" t="s">
        <v>590</v>
      </c>
      <c r="N21" s="5" t="n">
        <f aca="false">R16</f>
        <v>151.79</v>
      </c>
    </row>
    <row r="22" customFormat="false" ht="11.25" hidden="false" customHeight="false" outlineLevel="0" collapsed="false">
      <c r="M22" s="80" t="s">
        <v>591</v>
      </c>
      <c r="N22" s="80" t="n">
        <f aca="false">SUM(N20:N21)</f>
        <v>6678.95</v>
      </c>
    </row>
    <row r="23" s="3" customFormat="true" ht="11.25" hidden="false" customHeight="false" outlineLevel="0" collapsed="false">
      <c r="K23" s="5"/>
      <c r="L23" s="6"/>
      <c r="M23" s="5"/>
      <c r="X23" s="5"/>
    </row>
    <row r="30" customFormat="false" ht="11.25" hidden="false" customHeight="false" outlineLevel="0" collapsed="false">
      <c r="Q3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3.28"/>
    <col collapsed="false" customWidth="true" hidden="false" outlineLevel="0" max="4" min="4" style="4" width="13"/>
    <col collapsed="false" customWidth="true" hidden="false" outlineLevel="0" max="5" min="5" style="4" width="29.14"/>
    <col collapsed="false" customWidth="true" hidden="false" outlineLevel="0" max="6" min="6" style="2" width="6.28"/>
    <col collapsed="false" customWidth="true" hidden="false" outlineLevel="0" max="7" min="7" style="3" width="28.3"/>
    <col collapsed="false" customWidth="true" hidden="true" outlineLevel="0" max="8" min="8" style="5" width="11"/>
    <col collapsed="false" customWidth="true" hidden="true" outlineLevel="0" max="9" min="9" style="5" width="8.43"/>
    <col collapsed="false" customWidth="true" hidden="false" outlineLevel="0" max="10" min="10" style="5" width="8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9.14"/>
    <col collapsed="false" customWidth="true" hidden="true" outlineLevel="0" max="20" min="20" style="5" width="9.14"/>
    <col collapsed="false" customWidth="true" hidden="true" outlineLevel="0" max="21" min="21" style="5" width="10.57"/>
    <col collapsed="false" customWidth="true" hidden="true" outlineLevel="0" max="22" min="22" style="5" width="8.14"/>
    <col collapsed="false" customWidth="true" hidden="true" outlineLevel="0" max="23" min="23" style="5" width="9.85"/>
    <col collapsed="false" customWidth="true" hidden="true" outlineLevel="0" max="24" min="24" style="5" width="9.28"/>
    <col collapsed="false" customWidth="true" hidden="true" outlineLevel="0" max="25" min="25" style="5" width="8.28"/>
    <col collapsed="false" customWidth="true" hidden="false" outlineLevel="0" max="26" min="26" style="5" width="8.7"/>
    <col collapsed="false" customWidth="true" hidden="true" outlineLevel="0" max="27" min="27" style="5" width="9.57"/>
    <col collapsed="false" customWidth="true" hidden="true" outlineLevel="0" max="28" min="28" style="5" width="8"/>
    <col collapsed="false" customWidth="true" hidden="false" outlineLevel="0" max="29" min="29" style="5" width="8"/>
    <col collapsed="false" customWidth="true" hidden="tru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5" min="33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485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="29" customFormat="true" ht="23.25" hidden="false" customHeight="true" outlineLevel="0" collapsed="false">
      <c r="A5" s="18" t="n">
        <v>44064</v>
      </c>
      <c r="B5" s="19"/>
      <c r="C5" s="20" t="s">
        <v>47</v>
      </c>
      <c r="D5" s="20" t="s">
        <v>491</v>
      </c>
      <c r="E5" s="20" t="s">
        <v>520</v>
      </c>
      <c r="F5" s="21"/>
      <c r="G5" s="21" t="s">
        <v>592</v>
      </c>
      <c r="H5" s="22"/>
      <c r="I5" s="22"/>
      <c r="J5" s="22"/>
      <c r="K5" s="22" t="n">
        <f aca="false">2865.35-J6</f>
        <v>2777.95</v>
      </c>
      <c r="L5" s="23"/>
      <c r="M5" s="24" t="n">
        <f aca="false">SUM(H5:J5,K5/1.12)</f>
        <v>2480.3125</v>
      </c>
      <c r="N5" s="24" t="n">
        <f aca="false">K5/1.12*0.12</f>
        <v>297.6375</v>
      </c>
      <c r="O5" s="24" t="n">
        <f aca="false">-SUM(I5:J5,K5/1.12)*L5</f>
        <v>-0</v>
      </c>
      <c r="P5" s="24" t="n">
        <v>2480.31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-2777.9475</v>
      </c>
      <c r="AF5" s="27" t="n">
        <f aca="false">SUM(H5:K5)+AE5+O5</f>
        <v>0.00250000000005457</v>
      </c>
    </row>
    <row r="6" s="29" customFormat="true" ht="23.25" hidden="false" customHeight="true" outlineLevel="0" collapsed="false">
      <c r="A6" s="18" t="n">
        <v>44064</v>
      </c>
      <c r="B6" s="19"/>
      <c r="C6" s="20" t="s">
        <v>47</v>
      </c>
      <c r="D6" s="20" t="s">
        <v>491</v>
      </c>
      <c r="E6" s="20" t="s">
        <v>520</v>
      </c>
      <c r="F6" s="21"/>
      <c r="G6" s="21" t="s">
        <v>593</v>
      </c>
      <c r="H6" s="22"/>
      <c r="I6" s="22"/>
      <c r="J6" s="22" t="n">
        <f aca="false">43.7*2</f>
        <v>87.4</v>
      </c>
      <c r="K6" s="22"/>
      <c r="L6" s="23"/>
      <c r="M6" s="24" t="n">
        <f aca="false">SUM(H6:J6,K6/1.12)</f>
        <v>87.4</v>
      </c>
      <c r="N6" s="24" t="n">
        <f aca="false">K6/1.12*0.12</f>
        <v>0</v>
      </c>
      <c r="O6" s="24" t="n">
        <f aca="false">-SUM(I6:J6,K6/1.12)*L6</f>
        <v>-0</v>
      </c>
      <c r="P6" s="24" t="n">
        <v>87.4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-87.4</v>
      </c>
      <c r="AF6" s="27" t="n">
        <f aca="false">SUM(H6:K6)+AE6+O6</f>
        <v>0</v>
      </c>
    </row>
    <row r="7" s="29" customFormat="true" ht="23.25" hidden="false" customHeight="true" outlineLevel="0" collapsed="false">
      <c r="A7" s="18" t="n">
        <v>44064</v>
      </c>
      <c r="B7" s="19"/>
      <c r="C7" s="20" t="s">
        <v>594</v>
      </c>
      <c r="D7" s="20" t="s">
        <v>376</v>
      </c>
      <c r="E7" s="20" t="s">
        <v>595</v>
      </c>
      <c r="F7" s="21"/>
      <c r="G7" s="21" t="s">
        <v>58</v>
      </c>
      <c r="H7" s="22"/>
      <c r="I7" s="22"/>
      <c r="J7" s="22"/>
      <c r="K7" s="22" t="n">
        <v>25</v>
      </c>
      <c r="L7" s="23"/>
      <c r="M7" s="24" t="n">
        <f aca="false">SUM(H7:J7,K7/1.12)</f>
        <v>22.3214285714286</v>
      </c>
      <c r="N7" s="24" t="n">
        <f aca="false">K7/1.12*0.12</f>
        <v>2.67857142857143</v>
      </c>
      <c r="O7" s="24" t="n">
        <f aca="false">-SUM(I7:J7,K7/1.12)*L7</f>
        <v>-0</v>
      </c>
      <c r="P7" s="24"/>
      <c r="Q7" s="25" t="n">
        <v>22.32</v>
      </c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-24.9985714285714</v>
      </c>
      <c r="AF7" s="27" t="n">
        <f aca="false">SUM(H7:K7)+AE7+O7</f>
        <v>0.00142857142857267</v>
      </c>
    </row>
    <row r="8" s="29" customFormat="true" ht="23.25" hidden="false" customHeight="true" outlineLevel="0" collapsed="false">
      <c r="A8" s="18" t="n">
        <v>44064</v>
      </c>
      <c r="B8" s="19"/>
      <c r="C8" s="20" t="s">
        <v>60</v>
      </c>
      <c r="D8" s="20"/>
      <c r="E8" s="20"/>
      <c r="F8" s="21"/>
      <c r="G8" s="21" t="s">
        <v>596</v>
      </c>
      <c r="H8" s="22"/>
      <c r="I8" s="22"/>
      <c r="J8" s="22" t="n">
        <v>60</v>
      </c>
      <c r="K8" s="22"/>
      <c r="L8" s="23"/>
      <c r="M8" s="24" t="n">
        <f aca="false">SUM(H8:J8,K8/1.12)</f>
        <v>60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5"/>
      <c r="X8" s="25"/>
      <c r="Y8" s="25"/>
      <c r="Z8" s="25" t="n">
        <v>60</v>
      </c>
      <c r="AA8" s="26"/>
      <c r="AB8" s="26"/>
      <c r="AC8" s="25"/>
      <c r="AD8" s="25"/>
      <c r="AE8" s="24" t="n">
        <f aca="false">-SUM(N8:AD8)</f>
        <v>-60</v>
      </c>
      <c r="AF8" s="27" t="n">
        <f aca="false">SUM(H8:K8)+AE8+O8</f>
        <v>0</v>
      </c>
    </row>
    <row r="9" s="29" customFormat="true" ht="23.25" hidden="false" customHeight="true" outlineLevel="0" collapsed="false">
      <c r="A9" s="18" t="n">
        <v>44067</v>
      </c>
      <c r="B9" s="19"/>
      <c r="C9" s="20" t="s">
        <v>597</v>
      </c>
      <c r="D9" s="20" t="s">
        <v>79</v>
      </c>
      <c r="E9" s="20" t="s">
        <v>598</v>
      </c>
      <c r="F9" s="21"/>
      <c r="G9" s="21" t="s">
        <v>599</v>
      </c>
      <c r="H9" s="22"/>
      <c r="I9" s="22"/>
      <c r="J9" s="22"/>
      <c r="K9" s="22" t="n">
        <v>1450</v>
      </c>
      <c r="L9" s="23"/>
      <c r="M9" s="24" t="n">
        <f aca="false">SUM(H9:J9,K9/1.12)</f>
        <v>1294.64285714286</v>
      </c>
      <c r="N9" s="24" t="n">
        <f aca="false">K9/1.12*0.12</f>
        <v>155.357142857143</v>
      </c>
      <c r="O9" s="24" t="n">
        <f aca="false">-SUM(I9:J9,K9/1.12)*L9</f>
        <v>-0</v>
      </c>
      <c r="P9" s="24" t="n">
        <v>1294.64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 t="n">
        <f aca="false">-SUM(N9:AD9)</f>
        <v>-1449.99714285714</v>
      </c>
      <c r="AF9" s="27" t="n">
        <f aca="false">SUM(H9:K9)+AE9+O9</f>
        <v>0.00285714285701033</v>
      </c>
    </row>
    <row r="10" s="29" customFormat="true" ht="27.75" hidden="false" customHeight="true" outlineLevel="0" collapsed="false">
      <c r="A10" s="18" t="n">
        <v>44067</v>
      </c>
      <c r="B10" s="19"/>
      <c r="C10" s="20" t="s">
        <v>600</v>
      </c>
      <c r="D10" s="20" t="s">
        <v>66</v>
      </c>
      <c r="E10" s="20" t="s">
        <v>601</v>
      </c>
      <c r="F10" s="21"/>
      <c r="G10" s="21" t="s">
        <v>602</v>
      </c>
      <c r="H10" s="22"/>
      <c r="I10" s="22"/>
      <c r="J10" s="22"/>
      <c r="K10" s="22" t="n">
        <v>280</v>
      </c>
      <c r="L10" s="23"/>
      <c r="M10" s="24" t="n">
        <f aca="false">SUM(H10:J10,K10/1.12)</f>
        <v>250</v>
      </c>
      <c r="N10" s="24" t="n">
        <f aca="false">K10/1.12*0.12</f>
        <v>30</v>
      </c>
      <c r="O10" s="24" t="n">
        <f aca="false">-SUM(I10:J10,K10/1.12)*L10</f>
        <v>-0</v>
      </c>
      <c r="P10" s="24" t="n">
        <v>250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-280</v>
      </c>
      <c r="AF10" s="27" t="n">
        <f aca="false">SUM(H10:K10)+AE10+O10</f>
        <v>0</v>
      </c>
    </row>
    <row r="11" s="29" customFormat="true" ht="23.25" hidden="false" customHeight="true" outlineLevel="0" collapsed="false">
      <c r="A11" s="18" t="n">
        <v>44067</v>
      </c>
      <c r="B11" s="19"/>
      <c r="C11" s="20" t="s">
        <v>45</v>
      </c>
      <c r="D11" s="20"/>
      <c r="E11" s="20"/>
      <c r="F11" s="21"/>
      <c r="G11" s="21" t="s">
        <v>603</v>
      </c>
      <c r="H11" s="22"/>
      <c r="I11" s="22"/>
      <c r="J11" s="22" t="n">
        <v>150</v>
      </c>
      <c r="K11" s="22"/>
      <c r="L11" s="23"/>
      <c r="M11" s="24" t="n">
        <f aca="false">SUM(H11:J11,K11/1.12)</f>
        <v>150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5"/>
      <c r="X11" s="25"/>
      <c r="Y11" s="25"/>
      <c r="Z11" s="25" t="n">
        <v>150</v>
      </c>
      <c r="AA11" s="26"/>
      <c r="AB11" s="26"/>
      <c r="AC11" s="25"/>
      <c r="AD11" s="25"/>
      <c r="AE11" s="24" t="n">
        <f aca="false">-SUM(N11:AD11)</f>
        <v>-150</v>
      </c>
      <c r="AF11" s="27" t="n">
        <f aca="false">SUM(H11:K11)+AE11+O11</f>
        <v>0</v>
      </c>
    </row>
    <row r="12" s="29" customFormat="true" ht="23.25" hidden="false" customHeight="true" outlineLevel="0" collapsed="false">
      <c r="A12" s="18" t="n">
        <v>44067</v>
      </c>
      <c r="B12" s="19"/>
      <c r="C12" s="20" t="s">
        <v>523</v>
      </c>
      <c r="D12" s="20" t="s">
        <v>226</v>
      </c>
      <c r="E12" s="20" t="s">
        <v>524</v>
      </c>
      <c r="F12" s="21"/>
      <c r="G12" s="21" t="s">
        <v>58</v>
      </c>
      <c r="H12" s="22"/>
      <c r="I12" s="22"/>
      <c r="J12" s="22"/>
      <c r="K12" s="22" t="n">
        <v>42</v>
      </c>
      <c r="L12" s="23"/>
      <c r="M12" s="24" t="n">
        <f aca="false">SUM(H12:J12,K12/1.12)</f>
        <v>37.5</v>
      </c>
      <c r="N12" s="24" t="n">
        <f aca="false">K12/1.12*0.12</f>
        <v>4.5</v>
      </c>
      <c r="O12" s="24" t="n">
        <f aca="false">-SUM(I12:J12,K12/1.12)*L12</f>
        <v>-0</v>
      </c>
      <c r="P12" s="25"/>
      <c r="Q12" s="25" t="n">
        <v>37.5</v>
      </c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 t="n">
        <f aca="false">-SUM(N12:AD12)</f>
        <v>-42</v>
      </c>
      <c r="AF12" s="27" t="n">
        <f aca="false">SUM(H12:K12)+AE12+O12</f>
        <v>0</v>
      </c>
    </row>
    <row r="13" s="29" customFormat="true" ht="23.25" hidden="false" customHeight="true" outlineLevel="0" collapsed="false">
      <c r="A13" s="18" t="n">
        <v>44067</v>
      </c>
      <c r="B13" s="19"/>
      <c r="C13" s="20" t="s">
        <v>39</v>
      </c>
      <c r="D13" s="20" t="s">
        <v>40</v>
      </c>
      <c r="E13" s="20" t="s">
        <v>41</v>
      </c>
      <c r="F13" s="21"/>
      <c r="G13" s="21" t="s">
        <v>604</v>
      </c>
      <c r="H13" s="22"/>
      <c r="I13" s="22"/>
      <c r="J13" s="22"/>
      <c r="K13" s="22" t="n">
        <v>117</v>
      </c>
      <c r="L13" s="23"/>
      <c r="M13" s="24" t="n">
        <f aca="false">SUM(H13:J13,K13/1.12)</f>
        <v>104.464285714286</v>
      </c>
      <c r="N13" s="24" t="n">
        <f aca="false">K13/1.12*0.12</f>
        <v>12.5357142857143</v>
      </c>
      <c r="O13" s="24" t="n">
        <f aca="false">-SUM(I13:J13,K13/1.12)*L13</f>
        <v>-0</v>
      </c>
      <c r="P13" s="24" t="n">
        <v>104.46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-116.995714285714</v>
      </c>
      <c r="AF13" s="27" t="n">
        <f aca="false">SUM(H13:K13)+AE13+O13</f>
        <v>0.00428571428571445</v>
      </c>
    </row>
    <row r="14" s="29" customFormat="true" ht="23.25" hidden="false" customHeight="true" outlineLevel="0" collapsed="false">
      <c r="A14" s="18" t="n">
        <v>44067</v>
      </c>
      <c r="B14" s="19"/>
      <c r="C14" s="20" t="s">
        <v>531</v>
      </c>
      <c r="D14" s="20" t="s">
        <v>107</v>
      </c>
      <c r="E14" s="20" t="s">
        <v>41</v>
      </c>
      <c r="F14" s="21"/>
      <c r="G14" s="21" t="s">
        <v>605</v>
      </c>
      <c r="H14" s="22"/>
      <c r="I14" s="22"/>
      <c r="J14" s="22"/>
      <c r="K14" s="22" t="n">
        <v>60.5</v>
      </c>
      <c r="L14" s="23"/>
      <c r="M14" s="24" t="n">
        <f aca="false">SUM(H14:J14,K14/1.12)</f>
        <v>54.0178571428571</v>
      </c>
      <c r="N14" s="24" t="n">
        <f aca="false">K14/1.12*0.12</f>
        <v>6.48214285714286</v>
      </c>
      <c r="O14" s="24" t="n">
        <f aca="false">-SUM(I14:J14,K14/1.12)*L14</f>
        <v>-0</v>
      </c>
      <c r="P14" s="24"/>
      <c r="Q14" s="25"/>
      <c r="R14" s="25"/>
      <c r="S14" s="26" t="n">
        <v>54.02</v>
      </c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 t="n">
        <f aca="false">-SUM(N14:AD14)</f>
        <v>-60.5021428571429</v>
      </c>
      <c r="AF14" s="27" t="n">
        <f aca="false">SUM(H14:K14)+AE14+O14</f>
        <v>-0.00214285714285722</v>
      </c>
    </row>
    <row r="15" s="29" customFormat="true" ht="23.25" hidden="false" customHeight="true" outlineLevel="0" collapsed="false">
      <c r="A15" s="18" t="n">
        <v>44067</v>
      </c>
      <c r="B15" s="19"/>
      <c r="C15" s="20" t="s">
        <v>39</v>
      </c>
      <c r="D15" s="20" t="s">
        <v>40</v>
      </c>
      <c r="E15" s="20" t="s">
        <v>41</v>
      </c>
      <c r="F15" s="21"/>
      <c r="G15" s="21" t="s">
        <v>606</v>
      </c>
      <c r="H15" s="22"/>
      <c r="I15" s="22"/>
      <c r="J15" s="22" t="n">
        <f aca="false">364.52-89</f>
        <v>275.52</v>
      </c>
      <c r="K15" s="22"/>
      <c r="L15" s="23"/>
      <c r="M15" s="24" t="n">
        <f aca="false">SUM(H15:J15,K15/1.12)</f>
        <v>275.52</v>
      </c>
      <c r="N15" s="24" t="n">
        <f aca="false">K15/1.12*0.12</f>
        <v>0</v>
      </c>
      <c r="O15" s="24" t="n">
        <f aca="false">-SUM(I15:J15,K15/1.12)*L15</f>
        <v>-0</v>
      </c>
      <c r="P15" s="24" t="n">
        <v>275.52</v>
      </c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 t="n">
        <f aca="false">-SUM(N15:AD15)</f>
        <v>-275.52</v>
      </c>
      <c r="AF15" s="27" t="n">
        <f aca="false">SUM(H15:K15)+AE15+O15</f>
        <v>0</v>
      </c>
    </row>
    <row r="16" s="29" customFormat="true" ht="23.25" hidden="false" customHeight="true" outlineLevel="0" collapsed="false">
      <c r="A16" s="18" t="n">
        <v>44067</v>
      </c>
      <c r="B16" s="19"/>
      <c r="C16" s="20" t="s">
        <v>39</v>
      </c>
      <c r="D16" s="20" t="s">
        <v>40</v>
      </c>
      <c r="E16" s="20" t="s">
        <v>41</v>
      </c>
      <c r="F16" s="21"/>
      <c r="G16" s="21" t="s">
        <v>607</v>
      </c>
      <c r="H16" s="22"/>
      <c r="I16" s="22"/>
      <c r="J16" s="22"/>
      <c r="K16" s="22" t="n">
        <v>89</v>
      </c>
      <c r="L16" s="23"/>
      <c r="M16" s="24" t="n">
        <f aca="false">SUM(H16:J16,K16/1.12)</f>
        <v>79.4642857142857</v>
      </c>
      <c r="N16" s="24" t="n">
        <f aca="false">K16/1.12*0.12</f>
        <v>9.53571428571429</v>
      </c>
      <c r="O16" s="24" t="n">
        <f aca="false">-SUM(I16:J16,K16/1.12)*L16</f>
        <v>-0</v>
      </c>
      <c r="P16" s="24" t="n">
        <v>79.46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 t="n">
        <f aca="false">-SUM(N16:AD16)</f>
        <v>-88.9957142857143</v>
      </c>
      <c r="AF16" s="27" t="n">
        <f aca="false">SUM(H16:K16)+AE16+O16</f>
        <v>0.00428571428571445</v>
      </c>
    </row>
    <row r="17" s="29" customFormat="true" ht="23.25" hidden="false" customHeight="true" outlineLevel="0" collapsed="false">
      <c r="A17" s="18" t="n">
        <v>44068</v>
      </c>
      <c r="B17" s="19"/>
      <c r="C17" s="20" t="s">
        <v>608</v>
      </c>
      <c r="D17" s="20"/>
      <c r="E17" s="20"/>
      <c r="F17" s="21"/>
      <c r="G17" s="21" t="s">
        <v>609</v>
      </c>
      <c r="H17" s="22"/>
      <c r="I17" s="22"/>
      <c r="J17" s="22" t="n">
        <v>163</v>
      </c>
      <c r="K17" s="22"/>
      <c r="L17" s="23"/>
      <c r="M17" s="24" t="n">
        <f aca="false">SUM(H17:J17,K17/1.12)</f>
        <v>163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5"/>
      <c r="X17" s="25"/>
      <c r="Y17" s="25"/>
      <c r="Z17" s="25" t="n">
        <v>163</v>
      </c>
      <c r="AA17" s="26"/>
      <c r="AB17" s="26"/>
      <c r="AC17" s="25"/>
      <c r="AD17" s="25"/>
      <c r="AE17" s="24" t="n">
        <f aca="false">-SUM(N17:AD17)</f>
        <v>-163</v>
      </c>
      <c r="AF17" s="27" t="n">
        <f aca="false">SUM(H17:K17)+AE17+O17</f>
        <v>0</v>
      </c>
    </row>
    <row r="18" s="29" customFormat="true" ht="23.25" hidden="false" customHeight="true" outlineLevel="0" collapsed="false">
      <c r="A18" s="18" t="n">
        <v>44069</v>
      </c>
      <c r="B18" s="19"/>
      <c r="C18" s="20" t="s">
        <v>610</v>
      </c>
      <c r="D18" s="20"/>
      <c r="E18" s="20"/>
      <c r="F18" s="21"/>
      <c r="G18" s="21" t="s">
        <v>611</v>
      </c>
      <c r="H18" s="22"/>
      <c r="I18" s="22"/>
      <c r="J18" s="22" t="n">
        <v>50</v>
      </c>
      <c r="K18" s="22"/>
      <c r="L18" s="23"/>
      <c r="M18" s="24" t="n">
        <f aca="false">SUM(H18:J18,K18/1.12)</f>
        <v>50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 t="n">
        <v>50</v>
      </c>
      <c r="AA18" s="26"/>
      <c r="AB18" s="26"/>
      <c r="AC18" s="25"/>
      <c r="AD18" s="25"/>
      <c r="AE18" s="24" t="n">
        <f aca="false">-SUM(N18:AD18)</f>
        <v>-50</v>
      </c>
      <c r="AF18" s="27" t="n">
        <f aca="false">SUM(H18:K18)+AE18+O18</f>
        <v>0</v>
      </c>
    </row>
    <row r="19" s="29" customFormat="true" ht="23.25" hidden="false" customHeight="true" outlineLevel="0" collapsed="false">
      <c r="A19" s="18" t="n">
        <v>44069</v>
      </c>
      <c r="B19" s="19"/>
      <c r="C19" s="20" t="s">
        <v>612</v>
      </c>
      <c r="D19" s="20"/>
      <c r="E19" s="20"/>
      <c r="F19" s="21"/>
      <c r="G19" s="21" t="s">
        <v>613</v>
      </c>
      <c r="H19" s="22"/>
      <c r="I19" s="22"/>
      <c r="J19" s="22" t="n">
        <v>100</v>
      </c>
      <c r="K19" s="22"/>
      <c r="L19" s="23"/>
      <c r="M19" s="24" t="n">
        <f aca="false">SUM(H19:J19,K19/1.12)</f>
        <v>100</v>
      </c>
      <c r="N19" s="24" t="n">
        <f aca="false">K19/1.12*0.12</f>
        <v>0</v>
      </c>
      <c r="O19" s="24" t="n">
        <f aca="false">-SUM(I19:J19,K19/1.12)*L19</f>
        <v>-0</v>
      </c>
      <c r="P19" s="24" t="n">
        <v>100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 t="n">
        <f aca="false">-SUM(N19:AD19)</f>
        <v>-100</v>
      </c>
      <c r="AF19" s="27"/>
    </row>
    <row r="20" s="29" customFormat="true" ht="23.25" hidden="false" customHeight="true" outlineLevel="0" collapsed="false">
      <c r="A20" s="18" t="n">
        <v>44069</v>
      </c>
      <c r="B20" s="19"/>
      <c r="C20" s="20" t="s">
        <v>614</v>
      </c>
      <c r="D20" s="20"/>
      <c r="E20" s="20" t="s">
        <v>615</v>
      </c>
      <c r="F20" s="21"/>
      <c r="G20" s="21" t="s">
        <v>616</v>
      </c>
      <c r="H20" s="22"/>
      <c r="I20" s="22"/>
      <c r="J20" s="22"/>
      <c r="K20" s="22" t="n">
        <v>1448</v>
      </c>
      <c r="L20" s="23"/>
      <c r="M20" s="24" t="n">
        <f aca="false">SUM(H20:J20,K20/1.12)</f>
        <v>1292.85714285714</v>
      </c>
      <c r="N20" s="24" t="n">
        <f aca="false">K20/1.12*0.12</f>
        <v>155.142857142857</v>
      </c>
      <c r="O20" s="24" t="n">
        <f aca="false">-SUM(I20:J20,K20/1.12)*L20</f>
        <v>-0</v>
      </c>
      <c r="P20" s="24"/>
      <c r="Q20" s="25"/>
      <c r="R20" s="25" t="n">
        <v>1292.86</v>
      </c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 t="n">
        <f aca="false">-SUM(N20:AD20)</f>
        <v>-1448.00285714286</v>
      </c>
      <c r="AF20" s="27" t="n">
        <f aca="false">SUM(H20:K20)+AE20+O20</f>
        <v>-0.00285714285701033</v>
      </c>
    </row>
    <row r="21" s="29" customFormat="true" ht="11.25" hidden="false" customHeight="false" outlineLevel="0" collapsed="false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 t="n">
        <f aca="false">SUM(H21:J21,K21/1.12)</f>
        <v>0</v>
      </c>
      <c r="N21" s="25" t="n">
        <f aca="false">K21/1.12*0.12</f>
        <v>0</v>
      </c>
      <c r="O21" s="25" t="n">
        <f aca="false">-SUM(I21:J21,K21/1.12)*L21</f>
        <v>-0</v>
      </c>
      <c r="P21" s="25"/>
      <c r="Q21" s="25"/>
      <c r="R21" s="25"/>
      <c r="S21" s="26"/>
      <c r="T21" s="26"/>
      <c r="U21" s="26"/>
      <c r="V21" s="26"/>
      <c r="W21" s="26"/>
      <c r="X21" s="44"/>
      <c r="Y21" s="25"/>
      <c r="Z21" s="25"/>
      <c r="AA21" s="25"/>
      <c r="AB21" s="26"/>
      <c r="AC21" s="26"/>
      <c r="AD21" s="45"/>
      <c r="AE21" s="24" t="n">
        <f aca="false">-SUM(N21:AD21)</f>
        <v>-0</v>
      </c>
      <c r="AF21" s="27" t="n">
        <f aca="false">SUM(H21:K21)+AE21+O21</f>
        <v>0</v>
      </c>
    </row>
    <row r="22" s="52" customFormat="true" ht="12" hidden="false" customHeight="false" outlineLevel="0" collapsed="false">
      <c r="A22" s="46"/>
      <c r="B22" s="47"/>
      <c r="C22" s="48"/>
      <c r="D22" s="49"/>
      <c r="E22" s="49"/>
      <c r="F22" s="50"/>
      <c r="G22" s="48"/>
      <c r="H22" s="51" t="n">
        <f aca="false">SUM(H5:H21)</f>
        <v>0</v>
      </c>
      <c r="I22" s="51" t="n">
        <f aca="false">SUM(I5:I21)</f>
        <v>0</v>
      </c>
      <c r="J22" s="51" t="n">
        <f aca="false">SUM(J5:J21)</f>
        <v>885.92</v>
      </c>
      <c r="K22" s="51" t="n">
        <f aca="false">SUM(K5:K21)</f>
        <v>6289.45</v>
      </c>
      <c r="L22" s="51" t="n">
        <f aca="false">SUM(L5:L21)</f>
        <v>0</v>
      </c>
      <c r="M22" s="51" t="n">
        <f aca="false">SUM(M5:M21)</f>
        <v>6501.50035714286</v>
      </c>
      <c r="N22" s="51" t="n">
        <f aca="false">SUM(N5:N21)</f>
        <v>673.869642857143</v>
      </c>
      <c r="O22" s="51" t="n">
        <f aca="false">SUM(O5:O21)</f>
        <v>0</v>
      </c>
      <c r="P22" s="51" t="n">
        <f aca="false">SUM(P5:P21)</f>
        <v>4671.79</v>
      </c>
      <c r="Q22" s="51" t="n">
        <f aca="false">SUM(Q5:Q21)</f>
        <v>59.82</v>
      </c>
      <c r="R22" s="51" t="n">
        <f aca="false">SUM(R5:R21)</f>
        <v>1292.86</v>
      </c>
      <c r="S22" s="51" t="n">
        <f aca="false">SUM(S5:S21)</f>
        <v>54.02</v>
      </c>
      <c r="T22" s="51" t="n">
        <f aca="false">SUM(T5:T21)</f>
        <v>0</v>
      </c>
      <c r="U22" s="51" t="n">
        <f aca="false">SUM(U5:U21)</f>
        <v>0</v>
      </c>
      <c r="V22" s="51" t="n">
        <f aca="false">SUM(V5:V21)</f>
        <v>0</v>
      </c>
      <c r="W22" s="51" t="n">
        <f aca="false">SUM(W5:W21)</f>
        <v>0</v>
      </c>
      <c r="X22" s="51" t="n">
        <f aca="false">SUM(X5:X21)</f>
        <v>0</v>
      </c>
      <c r="Y22" s="51" t="n">
        <f aca="false">SUM(Y5:Y21)</f>
        <v>0</v>
      </c>
      <c r="Z22" s="51" t="n">
        <f aca="false">SUM(Z5:Z21)</f>
        <v>423</v>
      </c>
      <c r="AA22" s="51" t="n">
        <f aca="false">SUM(AA5:AA21)</f>
        <v>0</v>
      </c>
      <c r="AB22" s="51" t="n">
        <f aca="false">SUM(AB5:AB21)</f>
        <v>0</v>
      </c>
      <c r="AC22" s="51" t="n">
        <f aca="false">SUM(AC5:AC21)</f>
        <v>0</v>
      </c>
      <c r="AD22" s="51" t="n">
        <f aca="false">SUM(AD5:AD21)</f>
        <v>0</v>
      </c>
      <c r="AE22" s="51" t="n">
        <f aca="false">SUM(AE5:AE21)</f>
        <v>-7175.35964285714</v>
      </c>
      <c r="AF22" s="51" t="n">
        <f aca="false">SUM(AF5:AF21)</f>
        <v>0.0103571428571989</v>
      </c>
    </row>
    <row r="23" customFormat="false" ht="12" hidden="false" customHeight="false" outlineLevel="0" collapsed="false"/>
    <row r="24" customFormat="false" ht="12" hidden="false" customHeight="false" outlineLevel="0" collapsed="false">
      <c r="K24" s="53" t="n">
        <f aca="false">H22+I22+J22+K22</f>
        <v>7175.37</v>
      </c>
      <c r="AE24" s="53" t="n">
        <f aca="false">+AE22</f>
        <v>-7175.35964285714</v>
      </c>
    </row>
    <row r="26" customFormat="false" ht="12" hidden="false" customHeight="false" outlineLevel="0" collapsed="false">
      <c r="C26" s="54" t="s">
        <v>588</v>
      </c>
      <c r="G26" s="52"/>
      <c r="J26" s="5" t="s">
        <v>617</v>
      </c>
      <c r="K26" s="80" t="n">
        <v>5000</v>
      </c>
      <c r="L26" s="80"/>
      <c r="M26" s="80" t="s">
        <v>589</v>
      </c>
      <c r="N26" s="5" t="n">
        <f aca="false">K24-N27</f>
        <v>6691.87</v>
      </c>
    </row>
    <row r="27" customFormat="false" ht="11.25" hidden="false" customHeight="false" outlineLevel="0" collapsed="false">
      <c r="J27" s="5" t="s">
        <v>618</v>
      </c>
      <c r="K27" s="5" t="n">
        <v>2184</v>
      </c>
      <c r="M27" s="80" t="s">
        <v>590</v>
      </c>
      <c r="N27" s="5" t="n">
        <f aca="false">423+60.5</f>
        <v>483.5</v>
      </c>
    </row>
    <row r="28" customFormat="false" ht="11.25" hidden="false" customHeight="false" outlineLevel="0" collapsed="false">
      <c r="J28" s="5" t="s">
        <v>619</v>
      </c>
      <c r="K28" s="5" t="n">
        <f aca="false">SUM(K26:K27)</f>
        <v>7184</v>
      </c>
      <c r="M28" s="80" t="s">
        <v>591</v>
      </c>
      <c r="N28" s="80" t="n">
        <f aca="false">SUM(N26:N27)</f>
        <v>7175.37</v>
      </c>
    </row>
    <row r="29" s="3" customFormat="true" ht="11.25" hidden="false" customHeight="false" outlineLevel="0" collapsed="false">
      <c r="J29" s="3" t="s">
        <v>620</v>
      </c>
      <c r="K29" s="5" t="n">
        <f aca="false">K28-K24</f>
        <v>8.63000000000011</v>
      </c>
      <c r="L29" s="6"/>
      <c r="M29" s="5"/>
      <c r="X29" s="5"/>
    </row>
    <row r="36" customFormat="false" ht="11.25" hidden="false" customHeight="false" outlineLevel="0" collapsed="false">
      <c r="Q36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G23" activeCellId="0" sqref="G23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3.28"/>
    <col collapsed="false" customWidth="true" hidden="false" outlineLevel="0" max="4" min="4" style="4" width="13"/>
    <col collapsed="false" customWidth="true" hidden="false" outlineLevel="0" max="5" min="5" style="4" width="29.14"/>
    <col collapsed="false" customWidth="true" hidden="false" outlineLevel="0" max="6" min="6" style="2" width="6.28"/>
    <col collapsed="false" customWidth="true" hidden="false" outlineLevel="0" max="7" min="7" style="3" width="28.3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8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9.43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20" min="19" style="5" width="9.14"/>
    <col collapsed="false" customWidth="true" hidden="false" outlineLevel="0" max="21" min="21" style="5" width="10.57"/>
    <col collapsed="false" customWidth="true" hidden="false" outlineLevel="0" max="22" min="22" style="5" width="8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9" min="28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2" min="33" style="3" width="9.14"/>
    <col collapsed="false" customWidth="true" hidden="false" outlineLevel="0" max="1025" min="1023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621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24</v>
      </c>
      <c r="T4" s="13" t="s">
        <v>25</v>
      </c>
      <c r="U4" s="13" t="s">
        <v>23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623</v>
      </c>
      <c r="AD4" s="15" t="s">
        <v>35</v>
      </c>
      <c r="AE4" s="16" t="s">
        <v>36</v>
      </c>
      <c r="AMI4" s="0"/>
      <c r="AMJ4" s="0"/>
    </row>
    <row r="5" s="29" customFormat="true" ht="23.25" hidden="false" customHeight="true" outlineLevel="0" collapsed="false">
      <c r="A5" s="18" t="n">
        <v>44076</v>
      </c>
      <c r="B5" s="19"/>
      <c r="C5" s="20" t="s">
        <v>393</v>
      </c>
      <c r="D5" s="20" t="s">
        <v>624</v>
      </c>
      <c r="E5" s="20" t="s">
        <v>49</v>
      </c>
      <c r="F5" s="21" t="n">
        <v>255492</v>
      </c>
      <c r="G5" s="21" t="s">
        <v>625</v>
      </c>
      <c r="H5" s="22"/>
      <c r="I5" s="22"/>
      <c r="J5" s="22"/>
      <c r="K5" s="22" t="n">
        <v>517.5</v>
      </c>
      <c r="L5" s="23"/>
      <c r="M5" s="24" t="n">
        <f aca="false">SUM(H5:J5,K5/1.12)</f>
        <v>462.053571428571</v>
      </c>
      <c r="N5" s="24" t="n">
        <f aca="false">K5/1.12*0.12</f>
        <v>55.4464285714286</v>
      </c>
      <c r="O5" s="24" t="n">
        <f aca="false">-SUM(I5:J5,K5/1.12)*L5</f>
        <v>-0</v>
      </c>
      <c r="P5" s="24" t="n">
        <v>462.05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-517.496428571429</v>
      </c>
      <c r="AF5" s="27" t="n">
        <f aca="false">SUM(H5:K5)+AE5+O5</f>
        <v>0.0035714285713766</v>
      </c>
      <c r="AMI5" s="0"/>
      <c r="AMJ5" s="0"/>
    </row>
    <row r="6" s="29" customFormat="true" ht="23.25" hidden="false" customHeight="true" outlineLevel="0" collapsed="false">
      <c r="A6" s="18" t="n">
        <v>44077</v>
      </c>
      <c r="B6" s="19"/>
      <c r="C6" s="20" t="s">
        <v>39</v>
      </c>
      <c r="D6" s="20" t="s">
        <v>40</v>
      </c>
      <c r="E6" s="20" t="s">
        <v>41</v>
      </c>
      <c r="F6" s="21" t="n">
        <v>38638</v>
      </c>
      <c r="G6" s="21" t="s">
        <v>626</v>
      </c>
      <c r="H6" s="22"/>
      <c r="I6" s="22"/>
      <c r="J6" s="22"/>
      <c r="K6" s="22" t="n">
        <v>216</v>
      </c>
      <c r="L6" s="23"/>
      <c r="M6" s="24" t="n">
        <f aca="false">SUM(H6:J6,K6/1.12)</f>
        <v>192.857142857143</v>
      </c>
      <c r="N6" s="24" t="n">
        <f aca="false">K6/1.12*0.12</f>
        <v>23.1428571428571</v>
      </c>
      <c r="O6" s="24" t="n">
        <f aca="false">-SUM(I6:J6,K6/1.12)*L6</f>
        <v>-0</v>
      </c>
      <c r="P6" s="24" t="n">
        <v>192.86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-216.002857142857</v>
      </c>
      <c r="AF6" s="27" t="n">
        <f aca="false">SUM(H6:K6)+AE6+O6</f>
        <v>-0.00285714285715244</v>
      </c>
      <c r="AMI6" s="0"/>
      <c r="AMJ6" s="0"/>
    </row>
    <row r="7" s="29" customFormat="true" ht="23.25" hidden="false" customHeight="true" outlineLevel="0" collapsed="false">
      <c r="A7" s="18" t="n">
        <v>44076</v>
      </c>
      <c r="B7" s="19"/>
      <c r="C7" s="20" t="s">
        <v>106</v>
      </c>
      <c r="D7" s="20" t="s">
        <v>107</v>
      </c>
      <c r="E7" s="20" t="s">
        <v>49</v>
      </c>
      <c r="F7" s="21" t="n">
        <v>816414</v>
      </c>
      <c r="G7" s="21" t="s">
        <v>627</v>
      </c>
      <c r="H7" s="22"/>
      <c r="I7" s="22"/>
      <c r="J7" s="22"/>
      <c r="K7" s="22" t="n">
        <v>130</v>
      </c>
      <c r="L7" s="23"/>
      <c r="M7" s="24" t="n">
        <f aca="false">SUM(H7:J7,K7/1.12)</f>
        <v>116.071428571429</v>
      </c>
      <c r="N7" s="24" t="n">
        <f aca="false">K7/1.12*0.12</f>
        <v>13.9285714285714</v>
      </c>
      <c r="O7" s="24" t="n">
        <f aca="false">-SUM(I7:J7,K7/1.12)*L7</f>
        <v>-0</v>
      </c>
      <c r="P7" s="24"/>
      <c r="Q7" s="25"/>
      <c r="R7" s="25"/>
      <c r="S7" s="26" t="n">
        <v>116.07</v>
      </c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-129.998571428571</v>
      </c>
      <c r="AF7" s="27" t="n">
        <f aca="false">SUM(H7:K7)+AE7+O7</f>
        <v>0.00142857142859043</v>
      </c>
      <c r="AMI7" s="0"/>
      <c r="AMJ7" s="0"/>
    </row>
    <row r="8" s="29" customFormat="true" ht="23.25" hidden="false" customHeight="true" outlineLevel="0" collapsed="false">
      <c r="A8" s="18" t="n">
        <v>44076</v>
      </c>
      <c r="B8" s="19"/>
      <c r="C8" s="20" t="s">
        <v>39</v>
      </c>
      <c r="D8" s="20" t="s">
        <v>40</v>
      </c>
      <c r="E8" s="20" t="s">
        <v>41</v>
      </c>
      <c r="F8" s="21" t="n">
        <v>167707</v>
      </c>
      <c r="G8" s="21" t="s">
        <v>194</v>
      </c>
      <c r="H8" s="22"/>
      <c r="I8" s="22"/>
      <c r="J8" s="22"/>
      <c r="K8" s="22" t="n">
        <v>158</v>
      </c>
      <c r="L8" s="23"/>
      <c r="M8" s="24" t="n">
        <f aca="false">SUM(H8:J8,K8/1.12)</f>
        <v>141.071428571429</v>
      </c>
      <c r="N8" s="24" t="n">
        <f aca="false">K8/1.12*0.12</f>
        <v>16.9285714285714</v>
      </c>
      <c r="O8" s="24" t="n">
        <f aca="false">-SUM(I8:J8,K8/1.12)*L8</f>
        <v>-0</v>
      </c>
      <c r="P8" s="24"/>
      <c r="Q8" s="25"/>
      <c r="R8" s="25" t="n">
        <v>141.07</v>
      </c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-157.998571428571</v>
      </c>
      <c r="AF8" s="27" t="n">
        <f aca="false">SUM(H8:K8)+AE8+O8</f>
        <v>0.00142857142859043</v>
      </c>
      <c r="AMI8" s="0"/>
      <c r="AMJ8" s="0"/>
    </row>
    <row r="9" s="29" customFormat="true" ht="23.25" hidden="false" customHeight="true" outlineLevel="0" collapsed="false">
      <c r="A9" s="18" t="n">
        <v>44077</v>
      </c>
      <c r="B9" s="19"/>
      <c r="C9" s="20" t="s">
        <v>39</v>
      </c>
      <c r="D9" s="20" t="s">
        <v>40</v>
      </c>
      <c r="E9" s="20" t="s">
        <v>41</v>
      </c>
      <c r="F9" s="21" t="n">
        <v>38640</v>
      </c>
      <c r="G9" s="21" t="s">
        <v>628</v>
      </c>
      <c r="H9" s="22"/>
      <c r="I9" s="22"/>
      <c r="J9" s="22"/>
      <c r="K9" s="22" t="n">
        <v>735</v>
      </c>
      <c r="L9" s="23"/>
      <c r="M9" s="24" t="n">
        <f aca="false">SUM(H9:J9,K9/1.12)</f>
        <v>656.25</v>
      </c>
      <c r="N9" s="24" t="n">
        <f aca="false">K9/1.12*0.12</f>
        <v>78.75</v>
      </c>
      <c r="O9" s="24" t="n">
        <f aca="false">-SUM(I9:J9,K9/1.12)*L9</f>
        <v>-0</v>
      </c>
      <c r="P9" s="24" t="n">
        <v>656.25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 t="n">
        <f aca="false">-SUM(N9:AD9)</f>
        <v>-735</v>
      </c>
      <c r="AF9" s="27" t="n">
        <f aca="false">SUM(H9:K9)+AE9+O9</f>
        <v>0</v>
      </c>
      <c r="AMI9" s="0"/>
      <c r="AMJ9" s="0"/>
    </row>
    <row r="10" s="29" customFormat="true" ht="27.75" hidden="false" customHeight="true" outlineLevel="0" collapsed="false">
      <c r="A10" s="18" t="n">
        <v>44077</v>
      </c>
      <c r="B10" s="19"/>
      <c r="C10" s="20" t="s">
        <v>550</v>
      </c>
      <c r="D10" s="20"/>
      <c r="E10" s="20"/>
      <c r="F10" s="21"/>
      <c r="G10" s="21" t="s">
        <v>629</v>
      </c>
      <c r="H10" s="22"/>
      <c r="I10" s="22"/>
      <c r="J10" s="22" t="n">
        <v>1175</v>
      </c>
      <c r="K10" s="22"/>
      <c r="L10" s="23"/>
      <c r="M10" s="24" t="n">
        <f aca="false">SUM(H10:J10,K10/1.12)</f>
        <v>1175</v>
      </c>
      <c r="N10" s="24" t="n">
        <f aca="false">K10/1.12*0.12</f>
        <v>0</v>
      </c>
      <c r="O10" s="24" t="n">
        <f aca="false">-SUM(I10:J10,K10/1.12)*L10</f>
        <v>-0</v>
      </c>
      <c r="P10" s="24" t="n">
        <v>1175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-1175</v>
      </c>
      <c r="AF10" s="27" t="n">
        <f aca="false">SUM(H10:K10)+AE10+O10</f>
        <v>0</v>
      </c>
      <c r="AMI10" s="0"/>
      <c r="AMJ10" s="0"/>
    </row>
    <row r="11" s="29" customFormat="true" ht="23.25" hidden="false" customHeight="true" outlineLevel="0" collapsed="false">
      <c r="A11" s="18" t="n">
        <v>44077</v>
      </c>
      <c r="B11" s="19"/>
      <c r="C11" s="20" t="s">
        <v>60</v>
      </c>
      <c r="D11" s="20"/>
      <c r="E11" s="20"/>
      <c r="F11" s="21"/>
      <c r="G11" s="21" t="s">
        <v>440</v>
      </c>
      <c r="H11" s="22"/>
      <c r="I11" s="22"/>
      <c r="J11" s="22" t="n">
        <v>25</v>
      </c>
      <c r="K11" s="22"/>
      <c r="L11" s="23"/>
      <c r="M11" s="24" t="n">
        <f aca="false">SUM(H11:J11,K11/1.12)</f>
        <v>25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5"/>
      <c r="X11" s="25"/>
      <c r="Y11" s="25"/>
      <c r="Z11" s="25" t="n">
        <v>25</v>
      </c>
      <c r="AA11" s="26"/>
      <c r="AB11" s="26"/>
      <c r="AC11" s="25"/>
      <c r="AD11" s="25"/>
      <c r="AE11" s="24" t="n">
        <f aca="false">-SUM(N11:AD11)</f>
        <v>-25</v>
      </c>
      <c r="AF11" s="27" t="n">
        <f aca="false">SUM(H11:K11)+AE11+O11</f>
        <v>0</v>
      </c>
      <c r="AMI11" s="0"/>
      <c r="AMJ11" s="0"/>
    </row>
    <row r="12" s="29" customFormat="true" ht="23.25" hidden="false" customHeight="true" outlineLevel="0" collapsed="false">
      <c r="A12" s="18" t="n">
        <v>44078</v>
      </c>
      <c r="B12" s="19"/>
      <c r="C12" s="20" t="s">
        <v>523</v>
      </c>
      <c r="D12" s="20" t="s">
        <v>226</v>
      </c>
      <c r="E12" s="20" t="s">
        <v>524</v>
      </c>
      <c r="F12" s="21" t="n">
        <v>2543546</v>
      </c>
      <c r="G12" s="21" t="s">
        <v>630</v>
      </c>
      <c r="H12" s="22"/>
      <c r="I12" s="22"/>
      <c r="J12" s="22"/>
      <c r="K12" s="22" t="n">
        <v>42</v>
      </c>
      <c r="L12" s="23"/>
      <c r="M12" s="24" t="n">
        <f aca="false">SUM(H12:J12,K12/1.12)</f>
        <v>37.5</v>
      </c>
      <c r="N12" s="24" t="n">
        <f aca="false">K12/1.12*0.12</f>
        <v>4.5</v>
      </c>
      <c r="O12" s="24" t="n">
        <f aca="false">-SUM(I12:J12,K12/1.12)*L12</f>
        <v>-0</v>
      </c>
      <c r="P12" s="25"/>
      <c r="Q12" s="25" t="n">
        <v>37.5</v>
      </c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 t="n">
        <f aca="false">-SUM(N12:AD12)</f>
        <v>-42</v>
      </c>
      <c r="AF12" s="27" t="n">
        <f aca="false">SUM(H12:K12)+AE12+O12</f>
        <v>0</v>
      </c>
      <c r="AMI12" s="0"/>
      <c r="AMJ12" s="0"/>
    </row>
    <row r="13" s="29" customFormat="true" ht="23.25" hidden="false" customHeight="true" outlineLevel="0" collapsed="false">
      <c r="A13" s="18" t="n">
        <v>44078</v>
      </c>
      <c r="B13" s="19"/>
      <c r="C13" s="20" t="s">
        <v>631</v>
      </c>
      <c r="D13" s="20" t="s">
        <v>215</v>
      </c>
      <c r="E13" s="20" t="s">
        <v>49</v>
      </c>
      <c r="F13" s="21" t="n">
        <v>202475</v>
      </c>
      <c r="G13" s="21" t="s">
        <v>632</v>
      </c>
      <c r="H13" s="22"/>
      <c r="I13" s="22"/>
      <c r="J13" s="22"/>
      <c r="K13" s="22" t="n">
        <v>1030</v>
      </c>
      <c r="L13" s="23"/>
      <c r="M13" s="24" t="n">
        <f aca="false">SUM(H13:J13,K13/1.12)</f>
        <v>919.642857142857</v>
      </c>
      <c r="N13" s="24" t="n">
        <f aca="false">K13/1.12*0.12</f>
        <v>110.357142857143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 t="n">
        <v>919.64</v>
      </c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-1029.99714285714</v>
      </c>
      <c r="AF13" s="27" t="n">
        <f aca="false">SUM(H13:K13)+AE13+O13</f>
        <v>0.0028571428572377</v>
      </c>
      <c r="AMI13" s="0"/>
      <c r="AMJ13" s="0"/>
    </row>
    <row r="14" s="29" customFormat="true" ht="23.25" hidden="false" customHeight="true" outlineLevel="0" collapsed="false">
      <c r="A14" s="18" t="n">
        <v>44077</v>
      </c>
      <c r="B14" s="19"/>
      <c r="C14" s="20" t="s">
        <v>60</v>
      </c>
      <c r="D14" s="20"/>
      <c r="E14" s="20"/>
      <c r="F14" s="21"/>
      <c r="G14" s="21" t="s">
        <v>475</v>
      </c>
      <c r="H14" s="22"/>
      <c r="I14" s="22"/>
      <c r="J14" s="22" t="n">
        <v>55</v>
      </c>
      <c r="K14" s="22"/>
      <c r="L14" s="23"/>
      <c r="M14" s="24" t="n">
        <f aca="false">SUM(H14:J14,K14/1.12)</f>
        <v>55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5"/>
      <c r="X14" s="25"/>
      <c r="Y14" s="25"/>
      <c r="Z14" s="25" t="n">
        <v>55</v>
      </c>
      <c r="AA14" s="26"/>
      <c r="AB14" s="26"/>
      <c r="AC14" s="25"/>
      <c r="AD14" s="25"/>
      <c r="AE14" s="24" t="n">
        <f aca="false">-SUM(N14:AD14)</f>
        <v>-55</v>
      </c>
      <c r="AF14" s="27" t="n">
        <f aca="false">SUM(H14:K14)+AE14+O14</f>
        <v>0</v>
      </c>
      <c r="AMI14" s="0"/>
      <c r="AMJ14" s="0"/>
    </row>
    <row r="15" s="29" customFormat="true" ht="23.25" hidden="false" customHeight="true" outlineLevel="0" collapsed="false">
      <c r="A15" s="18" t="n">
        <v>44078</v>
      </c>
      <c r="B15" s="19"/>
      <c r="C15" s="20" t="s">
        <v>47</v>
      </c>
      <c r="D15" s="20" t="s">
        <v>491</v>
      </c>
      <c r="E15" s="20" t="s">
        <v>520</v>
      </c>
      <c r="F15" s="21"/>
      <c r="G15" s="21" t="s">
        <v>633</v>
      </c>
      <c r="H15" s="22"/>
      <c r="I15" s="22"/>
      <c r="J15" s="22"/>
      <c r="K15" s="22" t="n">
        <v>282.5</v>
      </c>
      <c r="L15" s="23"/>
      <c r="M15" s="24" t="n">
        <f aca="false">SUM(H15:J15,K15/1.12)</f>
        <v>252.232142857143</v>
      </c>
      <c r="N15" s="24" t="n">
        <f aca="false">K15/1.12*0.12</f>
        <v>30.2678571428571</v>
      </c>
      <c r="O15" s="24" t="n">
        <f aca="false">-SUM(I15:J15,K15/1.12)*L15</f>
        <v>-0</v>
      </c>
      <c r="P15" s="24"/>
      <c r="Q15" s="25" t="n">
        <v>252.23</v>
      </c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 t="n">
        <f aca="false">-SUM(N15:AD15)</f>
        <v>-282.497857142857</v>
      </c>
      <c r="AF15" s="27" t="n">
        <f aca="false">SUM(H15:K15)+AE15+O15</f>
        <v>0.00214285714287143</v>
      </c>
      <c r="AMI15" s="0"/>
      <c r="AMJ15" s="0"/>
    </row>
    <row r="16" s="29" customFormat="true" ht="23.25" hidden="false" customHeight="true" outlineLevel="0" collapsed="false">
      <c r="A16" s="18" t="n">
        <v>44078</v>
      </c>
      <c r="B16" s="19"/>
      <c r="C16" s="20" t="s">
        <v>47</v>
      </c>
      <c r="D16" s="20" t="s">
        <v>491</v>
      </c>
      <c r="E16" s="20" t="s">
        <v>520</v>
      </c>
      <c r="F16" s="21"/>
      <c r="G16" s="21" t="s">
        <v>634</v>
      </c>
      <c r="H16" s="22"/>
      <c r="I16" s="22"/>
      <c r="J16" s="22" t="n">
        <v>323.15</v>
      </c>
      <c r="K16" s="22"/>
      <c r="L16" s="23"/>
      <c r="M16" s="24" t="n">
        <f aca="false">SUM(H16:J16,K16/1.12)</f>
        <v>323.15</v>
      </c>
      <c r="N16" s="24" t="n">
        <f aca="false">K16/1.12*0.12</f>
        <v>0</v>
      </c>
      <c r="O16" s="24" t="n">
        <f aca="false">-SUM(I16:J16,K16/1.12)*L16</f>
        <v>-0</v>
      </c>
      <c r="P16" s="24" t="n">
        <v>323.15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 t="n">
        <f aca="false">-SUM(N16:AD16)</f>
        <v>-323.15</v>
      </c>
      <c r="AF16" s="27" t="n">
        <f aca="false">SUM(H16:K16)+AE16+O16</f>
        <v>0</v>
      </c>
      <c r="AMI16" s="0"/>
      <c r="AMJ16" s="0"/>
    </row>
    <row r="17" s="29" customFormat="true" ht="23.25" hidden="false" customHeight="true" outlineLevel="0" collapsed="false">
      <c r="A17" s="18" t="n">
        <v>44078</v>
      </c>
      <c r="B17" s="19"/>
      <c r="C17" s="20" t="s">
        <v>47</v>
      </c>
      <c r="D17" s="20" t="s">
        <v>491</v>
      </c>
      <c r="E17" s="20" t="s">
        <v>520</v>
      </c>
      <c r="F17" s="21"/>
      <c r="G17" s="21" t="s">
        <v>635</v>
      </c>
      <c r="H17" s="22"/>
      <c r="I17" s="22"/>
      <c r="J17" s="22"/>
      <c r="K17" s="22" t="n">
        <v>3505.45</v>
      </c>
      <c r="L17" s="23"/>
      <c r="M17" s="24" t="n">
        <f aca="false">SUM(H17:J17,K17/1.12)</f>
        <v>3129.86607142857</v>
      </c>
      <c r="N17" s="24" t="n">
        <f aca="false">K17/1.12*0.12</f>
        <v>375.583928571429</v>
      </c>
      <c r="O17" s="24" t="n">
        <f aca="false">-SUM(I17:J17,K17/1.12)*L17</f>
        <v>-0</v>
      </c>
      <c r="P17" s="24" t="n">
        <v>3129.87</v>
      </c>
      <c r="Q17" s="25"/>
      <c r="R17" s="25"/>
      <c r="S17" s="26"/>
      <c r="T17" s="26"/>
      <c r="U17" s="26"/>
      <c r="V17" s="26"/>
      <c r="W17" s="25"/>
      <c r="X17" s="25"/>
      <c r="Y17" s="25"/>
      <c r="Z17" s="25"/>
      <c r="AA17" s="26"/>
      <c r="AB17" s="26"/>
      <c r="AC17" s="25"/>
      <c r="AD17" s="25"/>
      <c r="AE17" s="24" t="n">
        <f aca="false">-SUM(N17:AD17)</f>
        <v>-3505.45392857143</v>
      </c>
      <c r="AF17" s="27" t="n">
        <f aca="false">SUM(H17:K17)+AE17+O17</f>
        <v>-0.00392857142878711</v>
      </c>
      <c r="AMI17" s="0"/>
      <c r="AMJ17" s="0"/>
    </row>
    <row r="18" s="29" customFormat="true" ht="23.25" hidden="false" customHeight="true" outlineLevel="0" collapsed="false">
      <c r="A18" s="18" t="n">
        <v>44078</v>
      </c>
      <c r="B18" s="19"/>
      <c r="C18" s="20" t="s">
        <v>62</v>
      </c>
      <c r="D18" s="20"/>
      <c r="E18" s="20"/>
      <c r="F18" s="21"/>
      <c r="G18" s="21" t="s">
        <v>636</v>
      </c>
      <c r="H18" s="22"/>
      <c r="I18" s="22"/>
      <c r="J18" s="22" t="n">
        <v>67.5</v>
      </c>
      <c r="K18" s="22"/>
      <c r="L18" s="23"/>
      <c r="M18" s="24" t="n">
        <f aca="false">SUM(H18:J18,K18/1.12)</f>
        <v>67.5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 t="n">
        <v>67.5</v>
      </c>
      <c r="AA18" s="26"/>
      <c r="AB18" s="26"/>
      <c r="AC18" s="25"/>
      <c r="AD18" s="25"/>
      <c r="AE18" s="24" t="n">
        <f aca="false">-SUM(N18:AD18)</f>
        <v>-67.5</v>
      </c>
      <c r="AF18" s="27" t="n">
        <f aca="false">SUM(H18:K18)+AE18+O18</f>
        <v>0</v>
      </c>
      <c r="AMI18" s="0"/>
      <c r="AMJ18" s="0"/>
    </row>
    <row r="19" s="29" customFormat="true" ht="23.25" hidden="false" customHeight="true" outlineLevel="0" collapsed="false">
      <c r="A19" s="18" t="n">
        <v>44078</v>
      </c>
      <c r="B19" s="19"/>
      <c r="C19" s="20" t="s">
        <v>410</v>
      </c>
      <c r="D19" s="20" t="s">
        <v>411</v>
      </c>
      <c r="E19" s="20" t="s">
        <v>637</v>
      </c>
      <c r="F19" s="21"/>
      <c r="G19" s="21" t="s">
        <v>638</v>
      </c>
      <c r="H19" s="22"/>
      <c r="I19" s="22"/>
      <c r="J19" s="22" t="n">
        <v>6532</v>
      </c>
      <c r="K19" s="22"/>
      <c r="L19" s="23"/>
      <c r="M19" s="24" t="n">
        <f aca="false">SUM(H19:J19,K19/1.12)</f>
        <v>6532</v>
      </c>
      <c r="N19" s="24" t="n">
        <f aca="false">K19/1.12*0.12</f>
        <v>0</v>
      </c>
      <c r="O19" s="24" t="n">
        <f aca="false">-SUM(I19:J19,K19/1.12)*L19</f>
        <v>-0</v>
      </c>
      <c r="P19" s="24" t="n">
        <v>6532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 t="n">
        <f aca="false">-SUM(N19:AD19)</f>
        <v>-6532</v>
      </c>
      <c r="AF19" s="27" t="n">
        <f aca="false">SUM(H19:K19)+AE19+O19</f>
        <v>0</v>
      </c>
      <c r="AMI19" s="0"/>
      <c r="AMJ19" s="0"/>
    </row>
    <row r="20" s="29" customFormat="true" ht="27.75" hidden="false" customHeight="true" outlineLevel="0" collapsed="false">
      <c r="A20" s="18" t="n">
        <v>44081</v>
      </c>
      <c r="B20" s="19"/>
      <c r="C20" s="20" t="s">
        <v>639</v>
      </c>
      <c r="D20" s="20" t="s">
        <v>640</v>
      </c>
      <c r="E20" s="20" t="s">
        <v>641</v>
      </c>
      <c r="F20" s="21"/>
      <c r="G20" s="21" t="s">
        <v>602</v>
      </c>
      <c r="H20" s="22"/>
      <c r="I20" s="22"/>
      <c r="J20" s="22" t="n">
        <v>280</v>
      </c>
      <c r="K20" s="22"/>
      <c r="L20" s="23"/>
      <c r="M20" s="24" t="n">
        <f aca="false">SUM(H20:J20,K20/1.12)</f>
        <v>280</v>
      </c>
      <c r="N20" s="24" t="n">
        <f aca="false">K20/1.12*0.12</f>
        <v>0</v>
      </c>
      <c r="O20" s="24" t="n">
        <f aca="false">-SUM(I20:J20,K20/1.12)*L20</f>
        <v>-0</v>
      </c>
      <c r="P20" s="24" t="n">
        <v>280</v>
      </c>
      <c r="Q20" s="25"/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 t="n">
        <f aca="false">-SUM(N20:AD20)</f>
        <v>-280</v>
      </c>
      <c r="AF20" s="27" t="n">
        <f aca="false">SUM(H20:K20)+AE20+O20</f>
        <v>0</v>
      </c>
      <c r="AMI20" s="0"/>
      <c r="AMJ20" s="0"/>
    </row>
    <row r="21" s="29" customFormat="true" ht="23.25" hidden="false" customHeight="true" outlineLevel="0" collapsed="false">
      <c r="A21" s="18" t="n">
        <v>44081</v>
      </c>
      <c r="B21" s="19"/>
      <c r="C21" s="20" t="s">
        <v>45</v>
      </c>
      <c r="D21" s="20"/>
      <c r="E21" s="20"/>
      <c r="F21" s="21"/>
      <c r="G21" s="21" t="s">
        <v>642</v>
      </c>
      <c r="H21" s="22"/>
      <c r="I21" s="22"/>
      <c r="J21" s="22" t="n">
        <v>50</v>
      </c>
      <c r="K21" s="22"/>
      <c r="L21" s="23"/>
      <c r="M21" s="24" t="n">
        <f aca="false">SUM(H21:J21,K21/1.12)</f>
        <v>50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/>
      <c r="U21" s="26"/>
      <c r="V21" s="26"/>
      <c r="W21" s="25"/>
      <c r="X21" s="25"/>
      <c r="Y21" s="25"/>
      <c r="Z21" s="25" t="n">
        <v>50</v>
      </c>
      <c r="AA21" s="26"/>
      <c r="AB21" s="26"/>
      <c r="AC21" s="25"/>
      <c r="AD21" s="25"/>
      <c r="AE21" s="24" t="n">
        <f aca="false">-SUM(N21:AD21)</f>
        <v>-50</v>
      </c>
      <c r="AF21" s="27" t="n">
        <f aca="false">SUM(H21:K21)+AE21+O21</f>
        <v>0</v>
      </c>
      <c r="AMI21" s="0"/>
      <c r="AMJ21" s="0"/>
    </row>
    <row r="22" s="29" customFormat="true" ht="23.25" hidden="false" customHeight="true" outlineLevel="0" collapsed="false">
      <c r="A22" s="18" t="n">
        <v>44081</v>
      </c>
      <c r="B22" s="19"/>
      <c r="C22" s="20" t="s">
        <v>39</v>
      </c>
      <c r="D22" s="20" t="s">
        <v>40</v>
      </c>
      <c r="E22" s="20" t="s">
        <v>41</v>
      </c>
      <c r="F22" s="21"/>
      <c r="G22" s="21" t="s">
        <v>643</v>
      </c>
      <c r="H22" s="22"/>
      <c r="I22" s="22"/>
      <c r="J22" s="22"/>
      <c r="K22" s="22" t="n">
        <v>257</v>
      </c>
      <c r="L22" s="23"/>
      <c r="M22" s="24" t="n">
        <f aca="false">SUM(H22:J22,K22/1.12)</f>
        <v>229.464285714286</v>
      </c>
      <c r="N22" s="24" t="n">
        <f aca="false">K22/1.12*0.12</f>
        <v>27.5357142857143</v>
      </c>
      <c r="O22" s="24" t="n">
        <f aca="false">-SUM(I22:J22,K22/1.12)*L22</f>
        <v>-0</v>
      </c>
      <c r="P22" s="25" t="n">
        <v>229.46</v>
      </c>
      <c r="Q22" s="25"/>
      <c r="R22" s="25"/>
      <c r="S22" s="26"/>
      <c r="T22" s="26"/>
      <c r="U22" s="26"/>
      <c r="V22" s="26"/>
      <c r="W22" s="25"/>
      <c r="X22" s="25"/>
      <c r="Y22" s="25"/>
      <c r="Z22" s="25"/>
      <c r="AA22" s="26"/>
      <c r="AB22" s="26"/>
      <c r="AC22" s="25"/>
      <c r="AD22" s="25"/>
      <c r="AE22" s="24" t="n">
        <f aca="false">-SUM(N22:AD22)</f>
        <v>-256.995714285714</v>
      </c>
      <c r="AF22" s="27" t="n">
        <f aca="false">SUM(H22:K22)+AE22+O22</f>
        <v>0.00428571428568603</v>
      </c>
      <c r="AMI22" s="0"/>
      <c r="AMJ22" s="0"/>
    </row>
    <row r="23" s="29" customFormat="true" ht="23.25" hidden="false" customHeight="true" outlineLevel="0" collapsed="false">
      <c r="A23" s="18" t="n">
        <v>44082</v>
      </c>
      <c r="B23" s="19"/>
      <c r="C23" s="20" t="s">
        <v>531</v>
      </c>
      <c r="D23" s="20" t="s">
        <v>107</v>
      </c>
      <c r="E23" s="20" t="s">
        <v>41</v>
      </c>
      <c r="F23" s="21"/>
      <c r="G23" s="21" t="s">
        <v>644</v>
      </c>
      <c r="H23" s="22"/>
      <c r="I23" s="22"/>
      <c r="J23" s="22"/>
      <c r="K23" s="22" t="n">
        <v>147</v>
      </c>
      <c r="L23" s="23"/>
      <c r="M23" s="24" t="n">
        <f aca="false">SUM(H23:J23,K23/1.12)</f>
        <v>131.25</v>
      </c>
      <c r="N23" s="24" t="n">
        <f aca="false">K23/1.12*0.12</f>
        <v>15.75</v>
      </c>
      <c r="O23" s="24" t="n">
        <f aca="false">-SUM(I23:J23,K23/1.12)*L23</f>
        <v>-0</v>
      </c>
      <c r="P23" s="24"/>
      <c r="Q23" s="25"/>
      <c r="R23" s="25"/>
      <c r="S23" s="26" t="n">
        <v>131.25</v>
      </c>
      <c r="T23" s="26"/>
      <c r="U23" s="26"/>
      <c r="V23" s="26"/>
      <c r="W23" s="25"/>
      <c r="X23" s="25"/>
      <c r="Y23" s="25"/>
      <c r="Z23" s="25"/>
      <c r="AA23" s="26"/>
      <c r="AB23" s="26"/>
      <c r="AC23" s="25"/>
      <c r="AD23" s="25"/>
      <c r="AE23" s="24" t="n">
        <f aca="false">-SUM(N23:AD23)</f>
        <v>-147</v>
      </c>
      <c r="AF23" s="27" t="n">
        <f aca="false">SUM(H23:K23)+AE23+O23</f>
        <v>0</v>
      </c>
      <c r="AMI23" s="0"/>
      <c r="AMJ23" s="0"/>
    </row>
    <row r="24" s="29" customFormat="true" ht="23.25" hidden="false" customHeight="true" outlineLevel="0" collapsed="false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 t="n">
        <f aca="false">SUM(H24:J24,K24/1.12)</f>
        <v>0</v>
      </c>
      <c r="N24" s="24" t="n">
        <f aca="false">K24/1.12*0.12</f>
        <v>0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5"/>
      <c r="X24" s="25"/>
      <c r="Y24" s="25"/>
      <c r="Z24" s="25"/>
      <c r="AA24" s="26"/>
      <c r="AB24" s="26"/>
      <c r="AC24" s="25"/>
      <c r="AD24" s="25"/>
      <c r="AE24" s="24" t="n">
        <f aca="false">-SUM(N24:AD24)</f>
        <v>-0</v>
      </c>
      <c r="AF24" s="27"/>
      <c r="AMI24" s="0"/>
      <c r="AMJ24" s="0"/>
    </row>
    <row r="25" s="29" customFormat="true" ht="23.25" hidden="false" customHeight="true" outlineLevel="0" collapsed="false">
      <c r="A25" s="18"/>
      <c r="B25" s="19"/>
      <c r="C25" s="20"/>
      <c r="D25" s="20"/>
      <c r="E25" s="20"/>
      <c r="F25" s="21"/>
      <c r="G25" s="21"/>
      <c r="H25" s="22"/>
      <c r="I25" s="22"/>
      <c r="J25" s="22"/>
      <c r="K25" s="22"/>
      <c r="L25" s="23"/>
      <c r="M25" s="24" t="n">
        <f aca="false">SUM(H25:J25,K25/1.12)</f>
        <v>0</v>
      </c>
      <c r="N25" s="24" t="n">
        <f aca="false">K25/1.12*0.12</f>
        <v>0</v>
      </c>
      <c r="O25" s="24" t="n">
        <f aca="false">-SUM(I25:J25,K25/1.12)*L25</f>
        <v>-0</v>
      </c>
      <c r="P25" s="24"/>
      <c r="Q25" s="25"/>
      <c r="R25" s="25"/>
      <c r="S25" s="26"/>
      <c r="T25" s="26"/>
      <c r="U25" s="26"/>
      <c r="V25" s="26"/>
      <c r="W25" s="25"/>
      <c r="X25" s="25"/>
      <c r="Y25" s="25"/>
      <c r="Z25" s="25"/>
      <c r="AA25" s="26"/>
      <c r="AB25" s="26"/>
      <c r="AC25" s="25"/>
      <c r="AD25" s="25"/>
      <c r="AE25" s="24" t="n">
        <f aca="false">-SUM(N25:AD25)</f>
        <v>-0</v>
      </c>
      <c r="AF25" s="27" t="n">
        <f aca="false">SUM(H25:K25)+AE25+O25</f>
        <v>0</v>
      </c>
      <c r="AMI25" s="0"/>
      <c r="AMJ25" s="0"/>
    </row>
    <row r="26" s="29" customFormat="true" ht="13.8" hidden="false" customHeight="false" outlineLevel="0" collapsed="false">
      <c r="A26" s="18"/>
      <c r="B26" s="19"/>
      <c r="C26" s="43"/>
      <c r="D26" s="43"/>
      <c r="E26" s="43"/>
      <c r="F26" s="21"/>
      <c r="G26" s="30"/>
      <c r="H26" s="22"/>
      <c r="I26" s="22"/>
      <c r="J26" s="22"/>
      <c r="K26" s="22"/>
      <c r="L26" s="23"/>
      <c r="M26" s="25" t="n">
        <f aca="false">SUM(H26:J26,K26/1.12)</f>
        <v>0</v>
      </c>
      <c r="N26" s="25" t="n">
        <f aca="false">K26/1.12*0.12</f>
        <v>0</v>
      </c>
      <c r="O26" s="25" t="n">
        <f aca="false">-SUM(I26:J26,K26/1.12)*L26</f>
        <v>-0</v>
      </c>
      <c r="P26" s="25"/>
      <c r="Q26" s="25"/>
      <c r="R26" s="25"/>
      <c r="S26" s="26"/>
      <c r="T26" s="26"/>
      <c r="U26" s="26"/>
      <c r="V26" s="26"/>
      <c r="W26" s="26"/>
      <c r="X26" s="44"/>
      <c r="Y26" s="25"/>
      <c r="Z26" s="25"/>
      <c r="AA26" s="25"/>
      <c r="AB26" s="26"/>
      <c r="AC26" s="26"/>
      <c r="AD26" s="45"/>
      <c r="AE26" s="24" t="n">
        <f aca="false">-SUM(N26:AD26)</f>
        <v>-0</v>
      </c>
      <c r="AF26" s="27" t="n">
        <f aca="false">SUM(H26:K26)+AE26+O26</f>
        <v>0</v>
      </c>
      <c r="AMI26" s="0"/>
      <c r="AMJ26" s="0"/>
    </row>
    <row r="27" s="52" customFormat="true" ht="13.8" hidden="false" customHeight="false" outlineLevel="0" collapsed="false">
      <c r="A27" s="46"/>
      <c r="B27" s="47"/>
      <c r="C27" s="48"/>
      <c r="D27" s="49"/>
      <c r="E27" s="49"/>
      <c r="F27" s="50"/>
      <c r="G27" s="48"/>
      <c r="H27" s="51" t="n">
        <f aca="false">SUM(H5:H26)</f>
        <v>0</v>
      </c>
      <c r="I27" s="51" t="n">
        <f aca="false">SUM(I5:I26)</f>
        <v>0</v>
      </c>
      <c r="J27" s="51" t="n">
        <f aca="false">SUM(J5:J26)</f>
        <v>8507.65</v>
      </c>
      <c r="K27" s="51" t="n">
        <f aca="false">SUM(K5:K26)</f>
        <v>7020.45</v>
      </c>
      <c r="L27" s="51" t="n">
        <f aca="false">SUM(L5:L26)</f>
        <v>0</v>
      </c>
      <c r="M27" s="51" t="n">
        <f aca="false">SUM(M5:M26)</f>
        <v>14775.9089285714</v>
      </c>
      <c r="N27" s="51" t="n">
        <f aca="false">SUM(N5:N26)</f>
        <v>752.191071428571</v>
      </c>
      <c r="O27" s="51" t="n">
        <f aca="false">SUM(O5:O26)</f>
        <v>0</v>
      </c>
      <c r="P27" s="51" t="n">
        <f aca="false">SUM(P5:P26)</f>
        <v>12980.64</v>
      </c>
      <c r="Q27" s="51" t="n">
        <f aca="false">SUM(Q5:Q26)</f>
        <v>289.73</v>
      </c>
      <c r="R27" s="51" t="n">
        <f aca="false">SUM(R5:R26)</f>
        <v>141.07</v>
      </c>
      <c r="S27" s="51" t="n">
        <f aca="false">SUM(S5:S26)</f>
        <v>247.32</v>
      </c>
      <c r="T27" s="51" t="n">
        <f aca="false">SUM(T5:T26)</f>
        <v>0</v>
      </c>
      <c r="U27" s="51" t="n">
        <f aca="false">SUM(U5:U26)</f>
        <v>919.64</v>
      </c>
      <c r="V27" s="51" t="n">
        <f aca="false">SUM(V5:V26)</f>
        <v>0</v>
      </c>
      <c r="W27" s="51" t="n">
        <f aca="false">SUM(W5:W26)</f>
        <v>0</v>
      </c>
      <c r="X27" s="51" t="n">
        <f aca="false">SUM(X5:X26)</f>
        <v>0</v>
      </c>
      <c r="Y27" s="51" t="n">
        <f aca="false">SUM(Y5:Y26)</f>
        <v>0</v>
      </c>
      <c r="Z27" s="51" t="n">
        <f aca="false">SUM(Z5:Z26)</f>
        <v>197.5</v>
      </c>
      <c r="AA27" s="51" t="n">
        <f aca="false">SUM(AA5:AA26)</f>
        <v>0</v>
      </c>
      <c r="AB27" s="51" t="n">
        <f aca="false">SUM(AB5:AB26)</f>
        <v>0</v>
      </c>
      <c r="AC27" s="51" t="n">
        <f aca="false">SUM(AC5:AC26)</f>
        <v>0</v>
      </c>
      <c r="AD27" s="51" t="n">
        <f aca="false">SUM(AD5:AD26)</f>
        <v>0</v>
      </c>
      <c r="AE27" s="51" t="n">
        <f aca="false">SUM(AE5:AE26)</f>
        <v>-15528.0910714286</v>
      </c>
      <c r="AF27" s="51" t="n">
        <f aca="false">SUM(AF5:AF26)</f>
        <v>0.00892857142841308</v>
      </c>
      <c r="AMI27" s="0"/>
      <c r="AMJ27" s="0"/>
    </row>
    <row r="33" customFormat="false" ht="13.8" hidden="false" customHeight="false" outlineLevel="0" collapsed="false">
      <c r="Q33" s="5" t="n">
        <v>0</v>
      </c>
    </row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T1" colorId="64" zoomScale="90" zoomScaleNormal="90" zoomScalePageLayoutView="100" workbookViewId="0">
      <selection pane="topLeft" activeCell="AJ8" activeCellId="0" sqref="AJ8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3.28"/>
    <col collapsed="false" customWidth="true" hidden="false" outlineLevel="0" max="4" min="4" style="4" width="13"/>
    <col collapsed="false" customWidth="true" hidden="false" outlineLevel="0" max="5" min="5" style="4" width="29.14"/>
    <col collapsed="false" customWidth="true" hidden="false" outlineLevel="0" max="6" min="6" style="2" width="6.28"/>
    <col collapsed="false" customWidth="true" hidden="false" outlineLevel="0" max="7" min="7" style="3" width="28.3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8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9.43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20" min="19" style="5" width="9.14"/>
    <col collapsed="false" customWidth="true" hidden="false" outlineLevel="0" max="21" min="21" style="5" width="10.57"/>
    <col collapsed="false" customWidth="true" hidden="false" outlineLevel="0" max="22" min="22" style="5" width="8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9" min="28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2" min="33" style="3" width="9.14"/>
    <col collapsed="false" customWidth="true" hidden="false" outlineLevel="0" max="1025" min="1023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621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24</v>
      </c>
      <c r="T4" s="13" t="s">
        <v>25</v>
      </c>
      <c r="U4" s="13" t="s">
        <v>23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22</v>
      </c>
      <c r="AD4" s="15" t="s">
        <v>35</v>
      </c>
      <c r="AE4" s="16" t="s">
        <v>36</v>
      </c>
      <c r="AMI4" s="0"/>
      <c r="AMJ4" s="0"/>
    </row>
    <row r="5" s="29" customFormat="true" ht="23.25" hidden="false" customHeight="true" outlineLevel="0" collapsed="false">
      <c r="A5" s="18" t="n">
        <v>44082</v>
      </c>
      <c r="B5" s="19"/>
      <c r="C5" s="20" t="s">
        <v>39</v>
      </c>
      <c r="D5" s="20" t="s">
        <v>40</v>
      </c>
      <c r="E5" s="20" t="s">
        <v>41</v>
      </c>
      <c r="F5" s="21"/>
      <c r="G5" s="21" t="s">
        <v>645</v>
      </c>
      <c r="H5" s="22"/>
      <c r="I5" s="22"/>
      <c r="J5" s="22"/>
      <c r="K5" s="22" t="n">
        <f aca="false">169.5+177</f>
        <v>346.5</v>
      </c>
      <c r="L5" s="23"/>
      <c r="M5" s="24" t="n">
        <f aca="false">SUM(H5:J5,K5/1.12)</f>
        <v>309.375</v>
      </c>
      <c r="N5" s="24" t="n">
        <f aca="false">K5/1.12*0.12</f>
        <v>37.125</v>
      </c>
      <c r="O5" s="24" t="n">
        <f aca="false">-SUM(I5:J5,K5/1.12)*L5</f>
        <v>-0</v>
      </c>
      <c r="P5" s="24"/>
      <c r="Q5" s="25" t="n">
        <v>309.38</v>
      </c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-346.505</v>
      </c>
      <c r="AF5" s="27" t="n">
        <f aca="false">SUM(H5:K5)+AE5+O5</f>
        <v>-0.00499999999999545</v>
      </c>
      <c r="AMI5" s="0"/>
      <c r="AMJ5" s="0"/>
    </row>
    <row r="6" s="29" customFormat="true" ht="23.25" hidden="false" customHeight="true" outlineLevel="0" collapsed="false">
      <c r="A6" s="18" t="n">
        <v>44082</v>
      </c>
      <c r="B6" s="19"/>
      <c r="C6" s="20" t="s">
        <v>39</v>
      </c>
      <c r="D6" s="20" t="s">
        <v>40</v>
      </c>
      <c r="E6" s="20" t="s">
        <v>41</v>
      </c>
      <c r="F6" s="21"/>
      <c r="G6" s="21" t="s">
        <v>646</v>
      </c>
      <c r="H6" s="22"/>
      <c r="I6" s="22"/>
      <c r="J6" s="22"/>
      <c r="K6" s="22" t="n">
        <v>79</v>
      </c>
      <c r="L6" s="23"/>
      <c r="M6" s="24" t="n">
        <f aca="false">SUM(H6:J6,K6/1.12)</f>
        <v>70.5357142857143</v>
      </c>
      <c r="N6" s="24" t="n">
        <f aca="false">K6/1.12*0.12</f>
        <v>8.46428571428571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 t="n">
        <v>70.54</v>
      </c>
      <c r="AD6" s="25"/>
      <c r="AE6" s="24" t="n">
        <f aca="false">-SUM(N6:AD6)</f>
        <v>-79.0042857142857</v>
      </c>
      <c r="AF6" s="27" t="n">
        <f aca="false">SUM(H6:K6)+AE6+O6</f>
        <v>-0.00428571428571445</v>
      </c>
      <c r="AMI6" s="0"/>
      <c r="AMJ6" s="0"/>
    </row>
    <row r="7" s="29" customFormat="true" ht="23.25" hidden="false" customHeight="true" outlineLevel="0" collapsed="false">
      <c r="A7" s="18" t="n">
        <v>44082</v>
      </c>
      <c r="B7" s="19"/>
      <c r="C7" s="20" t="s">
        <v>39</v>
      </c>
      <c r="D7" s="20" t="s">
        <v>40</v>
      </c>
      <c r="E7" s="20" t="s">
        <v>41</v>
      </c>
      <c r="F7" s="21"/>
      <c r="G7" s="21" t="s">
        <v>647</v>
      </c>
      <c r="H7" s="22"/>
      <c r="I7" s="22"/>
      <c r="J7" s="22"/>
      <c r="K7" s="22" t="n">
        <v>79</v>
      </c>
      <c r="L7" s="23"/>
      <c r="M7" s="24" t="n">
        <f aca="false">SUM(H7:J7,K7/1.12)</f>
        <v>70.5357142857143</v>
      </c>
      <c r="N7" s="24" t="n">
        <f aca="false">K7/1.12*0.12</f>
        <v>8.46428571428571</v>
      </c>
      <c r="O7" s="24" t="n">
        <f aca="false">-SUM(I7:J7,K7/1.12)*L7</f>
        <v>-0</v>
      </c>
      <c r="P7" s="24"/>
      <c r="Q7" s="25"/>
      <c r="R7" s="25" t="n">
        <v>70.54</v>
      </c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-79.0042857142857</v>
      </c>
      <c r="AF7" s="27" t="n">
        <f aca="false">SUM(H7:K7)+AE7+O7</f>
        <v>-0.00428571428571445</v>
      </c>
      <c r="AMI7" s="0"/>
      <c r="AMJ7" s="0"/>
    </row>
    <row r="8" s="29" customFormat="true" ht="22.5" hidden="false" customHeight="true" outlineLevel="0" collapsed="false">
      <c r="A8" s="18" t="n">
        <v>44082</v>
      </c>
      <c r="B8" s="19"/>
      <c r="C8" s="20" t="s">
        <v>39</v>
      </c>
      <c r="D8" s="20" t="s">
        <v>40</v>
      </c>
      <c r="E8" s="20" t="s">
        <v>41</v>
      </c>
      <c r="F8" s="21" t="n">
        <v>198155</v>
      </c>
      <c r="G8" s="21" t="s">
        <v>513</v>
      </c>
      <c r="H8" s="22"/>
      <c r="I8" s="22"/>
      <c r="J8" s="22"/>
      <c r="K8" s="22" t="n">
        <v>135</v>
      </c>
      <c r="L8" s="23"/>
      <c r="M8" s="24" t="n">
        <f aca="false">SUM(H8:J8,K8/1.12)</f>
        <v>120.535714285714</v>
      </c>
      <c r="N8" s="24" t="n">
        <f aca="false">K8/1.12*0.12</f>
        <v>14.4642857142857</v>
      </c>
      <c r="O8" s="24" t="n">
        <f aca="false">-SUM(I8:J8,K8/1.12)*L8</f>
        <v>-0</v>
      </c>
      <c r="P8" s="24" t="n">
        <v>120.54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4" t="n">
        <f aca="false">-SUM(N8:AD8)</f>
        <v>-135.004285714286</v>
      </c>
      <c r="AF8" s="24" t="n">
        <f aca="false">-SUM(N8:AE8)</f>
        <v>-0</v>
      </c>
      <c r="AMI8" s="0"/>
      <c r="AMJ8" s="0"/>
    </row>
    <row r="9" s="29" customFormat="true" ht="23.25" hidden="false" customHeight="true" outlineLevel="0" collapsed="false">
      <c r="A9" s="18" t="n">
        <v>44082</v>
      </c>
      <c r="B9" s="19"/>
      <c r="C9" s="20" t="s">
        <v>184</v>
      </c>
      <c r="D9" s="20" t="s">
        <v>185</v>
      </c>
      <c r="E9" s="20" t="s">
        <v>520</v>
      </c>
      <c r="F9" s="21" t="n">
        <v>30403</v>
      </c>
      <c r="G9" s="21" t="s">
        <v>648</v>
      </c>
      <c r="H9" s="22"/>
      <c r="I9" s="22"/>
      <c r="J9" s="22"/>
      <c r="K9" s="22" t="n">
        <v>54.5</v>
      </c>
      <c r="L9" s="23"/>
      <c r="M9" s="24" t="n">
        <f aca="false">SUM(H9:J9,K9/1.12)</f>
        <v>48.6607142857143</v>
      </c>
      <c r="N9" s="24" t="n">
        <f aca="false">K9/1.12*0.12</f>
        <v>5.83928571428571</v>
      </c>
      <c r="O9" s="24" t="n">
        <f aca="false">-SUM(I9:J9,K9/1.12)*L9</f>
        <v>-0</v>
      </c>
      <c r="P9" s="24"/>
      <c r="Q9" s="25"/>
      <c r="R9" s="25"/>
      <c r="S9" s="26"/>
      <c r="T9" s="26" t="n">
        <v>48.66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4" t="n">
        <f aca="false">-SUM(N9:AD9)</f>
        <v>-54.4992857142857</v>
      </c>
      <c r="AF9" s="24" t="n">
        <f aca="false">-SUM(N9:AE9)</f>
        <v>-0</v>
      </c>
      <c r="AMI9" s="0"/>
      <c r="AMJ9" s="0"/>
    </row>
    <row r="10" s="29" customFormat="true" ht="23.25" hidden="false" customHeight="true" outlineLevel="0" collapsed="false">
      <c r="A10" s="18" t="n">
        <v>44083</v>
      </c>
      <c r="B10" s="19"/>
      <c r="C10" s="20" t="s">
        <v>550</v>
      </c>
      <c r="D10" s="20"/>
      <c r="E10" s="20"/>
      <c r="F10" s="21"/>
      <c r="G10" s="21" t="s">
        <v>649</v>
      </c>
      <c r="H10" s="22" t="n">
        <v>125</v>
      </c>
      <c r="I10" s="22"/>
      <c r="J10" s="22"/>
      <c r="K10" s="22"/>
      <c r="L10" s="23"/>
      <c r="M10" s="24" t="n">
        <f aca="false">SUM(H10:J10,K10/1.12)</f>
        <v>125</v>
      </c>
      <c r="N10" s="24" t="n">
        <f aca="false">K10/1.12*0.12</f>
        <v>0</v>
      </c>
      <c r="O10" s="24" t="n">
        <f aca="false">-SUM(I10:J10,K10/1.12)*L10</f>
        <v>-0</v>
      </c>
      <c r="P10" s="24" t="n">
        <v>125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4" t="n">
        <f aca="false">-SUM(N10:AD10)</f>
        <v>-125</v>
      </c>
      <c r="AF10" s="24" t="n">
        <f aca="false">-SUM(N10:AE10)</f>
        <v>-0</v>
      </c>
      <c r="AMI10" s="0"/>
      <c r="AMJ10" s="0"/>
    </row>
    <row r="11" s="29" customFormat="true" ht="23.25" hidden="false" customHeight="true" outlineLevel="0" collapsed="false">
      <c r="A11" s="18" t="n">
        <v>44083</v>
      </c>
      <c r="B11" s="19"/>
      <c r="C11" s="20" t="s">
        <v>631</v>
      </c>
      <c r="D11" s="20" t="s">
        <v>215</v>
      </c>
      <c r="E11" s="20" t="s">
        <v>49</v>
      </c>
      <c r="F11" s="21" t="n">
        <v>202642</v>
      </c>
      <c r="G11" s="21" t="s">
        <v>650</v>
      </c>
      <c r="H11" s="22"/>
      <c r="I11" s="22"/>
      <c r="J11" s="22"/>
      <c r="K11" s="22" t="n">
        <v>959</v>
      </c>
      <c r="L11" s="23"/>
      <c r="M11" s="24" t="n">
        <f aca="false">SUM(H11:J11,K11/1.12)</f>
        <v>856.25</v>
      </c>
      <c r="N11" s="24" t="n">
        <f aca="false">K11/1.12*0.12</f>
        <v>102.75</v>
      </c>
      <c r="O11" s="24" t="n">
        <f aca="false">-SUM(I11:J11,K11/1.12)*L11</f>
        <v>-0</v>
      </c>
      <c r="P11" s="24"/>
      <c r="Q11" s="25"/>
      <c r="R11" s="25" t="n">
        <v>856.25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4" t="n">
        <f aca="false">-SUM(N11:AD11)</f>
        <v>-959</v>
      </c>
      <c r="AF11" s="24" t="n">
        <f aca="false">-SUM(N11:AE11)</f>
        <v>-0</v>
      </c>
      <c r="AMI11" s="0"/>
      <c r="AMJ11" s="0"/>
    </row>
    <row r="12" s="29" customFormat="true" ht="23.25" hidden="false" customHeight="true" outlineLevel="0" collapsed="false">
      <c r="A12" s="18" t="n">
        <v>44083</v>
      </c>
      <c r="B12" s="19"/>
      <c r="C12" s="20" t="s">
        <v>610</v>
      </c>
      <c r="D12" s="20"/>
      <c r="E12" s="20"/>
      <c r="F12" s="21"/>
      <c r="G12" s="21" t="s">
        <v>651</v>
      </c>
      <c r="H12" s="22" t="n">
        <v>50</v>
      </c>
      <c r="I12" s="22"/>
      <c r="J12" s="22"/>
      <c r="K12" s="22"/>
      <c r="L12" s="23"/>
      <c r="M12" s="24" t="n">
        <f aca="false">SUM(H12:J12,K12/1.12)</f>
        <v>50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 t="n">
        <v>50</v>
      </c>
      <c r="AB12" s="26"/>
      <c r="AC12" s="26"/>
      <c r="AD12" s="25"/>
      <c r="AE12" s="24" t="n">
        <f aca="false">-SUM(N12:AD12)</f>
        <v>-50</v>
      </c>
      <c r="AF12" s="24" t="n">
        <f aca="false">-SUM(N12:AE12)</f>
        <v>-0</v>
      </c>
      <c r="AMI12" s="0"/>
      <c r="AMJ12" s="0"/>
    </row>
    <row r="13" s="29" customFormat="true" ht="41.25" hidden="false" customHeight="true" outlineLevel="0" collapsed="false">
      <c r="A13" s="18" t="n">
        <v>44085</v>
      </c>
      <c r="B13" s="19"/>
      <c r="C13" s="20" t="s">
        <v>47</v>
      </c>
      <c r="D13" s="20" t="s">
        <v>491</v>
      </c>
      <c r="E13" s="20" t="s">
        <v>520</v>
      </c>
      <c r="F13" s="21" t="n">
        <v>238716</v>
      </c>
      <c r="G13" s="21" t="s">
        <v>652</v>
      </c>
      <c r="H13" s="22"/>
      <c r="I13" s="22"/>
      <c r="J13" s="22"/>
      <c r="K13" s="22" t="n">
        <v>2907.95</v>
      </c>
      <c r="L13" s="23"/>
      <c r="M13" s="24" t="n">
        <f aca="false">SUM(H13:J13,K13/1.12)</f>
        <v>2596.38392857143</v>
      </c>
      <c r="N13" s="24" t="n">
        <f aca="false">K13/1.12*0.12</f>
        <v>311.566071428571</v>
      </c>
      <c r="O13" s="24" t="n">
        <f aca="false">-SUM(I13:J13,K13/1.12)*L13</f>
        <v>-0</v>
      </c>
      <c r="P13" s="24" t="n">
        <v>2596.38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4" t="n">
        <f aca="false">-SUM(N13:AD13)</f>
        <v>-2907.94607142857</v>
      </c>
      <c r="AF13" s="24" t="n">
        <f aca="false">-SUM(N13:AE13)</f>
        <v>-0</v>
      </c>
      <c r="AMI13" s="0"/>
      <c r="AMJ13" s="0"/>
    </row>
    <row r="14" s="29" customFormat="true" ht="23.25" hidden="false" customHeight="true" outlineLevel="0" collapsed="false">
      <c r="A14" s="18" t="n">
        <v>44085</v>
      </c>
      <c r="B14" s="19"/>
      <c r="C14" s="20" t="s">
        <v>39</v>
      </c>
      <c r="D14" s="20" t="s">
        <v>40</v>
      </c>
      <c r="E14" s="20" t="s">
        <v>41</v>
      </c>
      <c r="F14" s="21" t="n">
        <v>38674</v>
      </c>
      <c r="G14" s="21" t="s">
        <v>653</v>
      </c>
      <c r="H14" s="22"/>
      <c r="I14" s="22"/>
      <c r="J14" s="22" t="n">
        <v>240.96</v>
      </c>
      <c r="K14" s="22"/>
      <c r="L14" s="23"/>
      <c r="M14" s="24" t="n">
        <f aca="false">SUM(H14:J14,K14/1.12)</f>
        <v>240.96</v>
      </c>
      <c r="N14" s="24" t="n">
        <f aca="false">K14/1.12*0.12</f>
        <v>0</v>
      </c>
      <c r="O14" s="24" t="n">
        <f aca="false">-SUM(I14:J14,K14/1.12)*L14</f>
        <v>-0</v>
      </c>
      <c r="P14" s="24" t="n">
        <v>240.96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4" t="n">
        <f aca="false">-SUM(N14:AD14)</f>
        <v>-240.96</v>
      </c>
      <c r="AF14" s="24" t="n">
        <f aca="false">-SUM(N14:AE14)</f>
        <v>-0</v>
      </c>
      <c r="AMI14" s="0"/>
      <c r="AMJ14" s="0"/>
    </row>
    <row r="15" s="29" customFormat="true" ht="23.25" hidden="false" customHeight="true" outlineLevel="0" collapsed="false">
      <c r="A15" s="18" t="n">
        <v>44085</v>
      </c>
      <c r="B15" s="19"/>
      <c r="C15" s="20" t="s">
        <v>37</v>
      </c>
      <c r="D15" s="20"/>
      <c r="E15" s="20"/>
      <c r="F15" s="21"/>
      <c r="G15" s="21" t="s">
        <v>654</v>
      </c>
      <c r="H15" s="22" t="n">
        <v>188</v>
      </c>
      <c r="I15" s="22"/>
      <c r="J15" s="22"/>
      <c r="K15" s="22"/>
      <c r="L15" s="23"/>
      <c r="M15" s="24" t="n">
        <f aca="false">SUM(H15:J15,K15/1.12)</f>
        <v>188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 t="n">
        <v>188</v>
      </c>
      <c r="AB15" s="26"/>
      <c r="AC15" s="26"/>
      <c r="AD15" s="25"/>
      <c r="AE15" s="24" t="n">
        <f aca="false">-SUM(N15:AD15)</f>
        <v>-188</v>
      </c>
      <c r="AF15" s="24" t="n">
        <f aca="false">-SUM(N15:AE15)</f>
        <v>-0</v>
      </c>
      <c r="AMI15" s="0"/>
      <c r="AMJ15" s="0"/>
    </row>
    <row r="16" s="29" customFormat="true" ht="23.25" hidden="false" customHeight="true" outlineLevel="0" collapsed="false">
      <c r="A16" s="18" t="n">
        <v>44085</v>
      </c>
      <c r="B16" s="19"/>
      <c r="C16" s="20" t="s">
        <v>523</v>
      </c>
      <c r="D16" s="20" t="s">
        <v>226</v>
      </c>
      <c r="E16" s="20" t="s">
        <v>524</v>
      </c>
      <c r="F16" s="21" t="n">
        <v>15464565</v>
      </c>
      <c r="G16" s="21" t="s">
        <v>58</v>
      </c>
      <c r="H16" s="22"/>
      <c r="I16" s="22"/>
      <c r="J16" s="22"/>
      <c r="K16" s="22" t="n">
        <v>30</v>
      </c>
      <c r="L16" s="23"/>
      <c r="M16" s="24" t="n">
        <f aca="false">SUM(H16:J16,K16/1.12)</f>
        <v>26.7857142857143</v>
      </c>
      <c r="N16" s="24" t="n">
        <f aca="false">K16/1.12*0.12</f>
        <v>3.21428571428571</v>
      </c>
      <c r="O16" s="24" t="n">
        <f aca="false">-SUM(I16:J16,K16/1.12)*L16</f>
        <v>-0</v>
      </c>
      <c r="P16" s="24"/>
      <c r="Q16" s="25" t="n">
        <v>26.79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4" t="n">
        <f aca="false">-SUM(N16:AD16)</f>
        <v>-30.0042857142857</v>
      </c>
      <c r="AF16" s="24" t="n">
        <f aca="false">-SUM(N16:AE16)</f>
        <v>-0</v>
      </c>
      <c r="AMI16" s="0"/>
      <c r="AMJ16" s="0"/>
    </row>
    <row r="17" s="29" customFormat="true" ht="23.25" hidden="false" customHeight="true" outlineLevel="0" collapsed="false">
      <c r="A17" s="18" t="n">
        <v>44086</v>
      </c>
      <c r="B17" s="19"/>
      <c r="C17" s="20" t="s">
        <v>326</v>
      </c>
      <c r="D17" s="20"/>
      <c r="E17" s="20"/>
      <c r="F17" s="21"/>
      <c r="G17" s="21" t="s">
        <v>655</v>
      </c>
      <c r="H17" s="22" t="n">
        <v>500</v>
      </c>
      <c r="I17" s="22"/>
      <c r="J17" s="22"/>
      <c r="K17" s="22"/>
      <c r="L17" s="23"/>
      <c r="M17" s="24" t="n">
        <f aca="false">SUM(H17:J17,K17/1.12)</f>
        <v>500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 t="n">
        <v>500</v>
      </c>
      <c r="AB17" s="26"/>
      <c r="AC17" s="26"/>
      <c r="AD17" s="25"/>
      <c r="AE17" s="24" t="n">
        <f aca="false">-SUM(N17:AD17)</f>
        <v>-500</v>
      </c>
      <c r="AF17" s="24" t="n">
        <f aca="false">-SUM(N17:AE17)</f>
        <v>-0</v>
      </c>
      <c r="AMI17" s="0"/>
      <c r="AMJ17" s="0"/>
    </row>
    <row r="18" s="29" customFormat="true" ht="27.75" hidden="false" customHeight="true" outlineLevel="0" collapsed="false">
      <c r="A18" s="18" t="n">
        <v>44086</v>
      </c>
      <c r="B18" s="19"/>
      <c r="C18" s="20" t="s">
        <v>614</v>
      </c>
      <c r="D18" s="20" t="s">
        <v>215</v>
      </c>
      <c r="E18" s="20" t="s">
        <v>615</v>
      </c>
      <c r="F18" s="21" t="n">
        <v>202761</v>
      </c>
      <c r="G18" s="21" t="s">
        <v>656</v>
      </c>
      <c r="H18" s="22"/>
      <c r="I18" s="22"/>
      <c r="J18" s="22"/>
      <c r="K18" s="22" t="n">
        <v>230</v>
      </c>
      <c r="L18" s="23"/>
      <c r="M18" s="24" t="n">
        <f aca="false">SUM(H18:J18,K18/1.12)</f>
        <v>205.357142857143</v>
      </c>
      <c r="N18" s="24" t="n">
        <f aca="false">K18/1.12*0.12</f>
        <v>24.6428571428571</v>
      </c>
      <c r="O18" s="24" t="n">
        <f aca="false">-SUM(I18:J18,K18/1.12)*L18</f>
        <v>-0</v>
      </c>
      <c r="P18" s="24"/>
      <c r="Q18" s="25"/>
      <c r="R18" s="25" t="n">
        <v>205.36</v>
      </c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4" t="n">
        <f aca="false">-SUM(N18:AD18)</f>
        <v>-230.002857142857</v>
      </c>
      <c r="AF18" s="24" t="n">
        <f aca="false">-SUM(N18:AE18)</f>
        <v>-0</v>
      </c>
      <c r="AMI18" s="0"/>
      <c r="AMJ18" s="0"/>
    </row>
    <row r="19" s="29" customFormat="true" ht="23.25" hidden="false" customHeight="true" outlineLevel="0" collapsed="false">
      <c r="A19" s="18" t="n">
        <v>44086</v>
      </c>
      <c r="B19" s="19"/>
      <c r="C19" s="20" t="s">
        <v>550</v>
      </c>
      <c r="D19" s="20"/>
      <c r="E19" s="20"/>
      <c r="F19" s="21"/>
      <c r="G19" s="21" t="s">
        <v>649</v>
      </c>
      <c r="H19" s="22"/>
      <c r="I19" s="22"/>
      <c r="J19" s="22" t="n">
        <v>270</v>
      </c>
      <c r="K19" s="22"/>
      <c r="L19" s="23"/>
      <c r="M19" s="24" t="n">
        <f aca="false">SUM(H19:J19,K19/1.12)</f>
        <v>270</v>
      </c>
      <c r="N19" s="24" t="n">
        <f aca="false">K19/1.12*0.12</f>
        <v>0</v>
      </c>
      <c r="O19" s="24" t="n">
        <f aca="false">-SUM(I19:J19,K19/1.12)*L19</f>
        <v>-0</v>
      </c>
      <c r="P19" s="24" t="n">
        <v>270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4" t="n">
        <f aca="false">-SUM(N19:AD19)</f>
        <v>-270</v>
      </c>
      <c r="AF19" s="24" t="n">
        <f aca="false">-SUM(N19:AE19)</f>
        <v>-0</v>
      </c>
      <c r="AMI19" s="0"/>
      <c r="AMJ19" s="0"/>
    </row>
    <row r="20" s="29" customFormat="true" ht="23.25" hidden="false" customHeight="true" outlineLevel="0" collapsed="false">
      <c r="A20" s="18" t="n">
        <v>44086</v>
      </c>
      <c r="B20" s="19"/>
      <c r="C20" s="20" t="s">
        <v>610</v>
      </c>
      <c r="D20" s="20"/>
      <c r="E20" s="20"/>
      <c r="F20" s="21"/>
      <c r="G20" s="21" t="s">
        <v>657</v>
      </c>
      <c r="H20" s="22" t="n">
        <v>40</v>
      </c>
      <c r="I20" s="22"/>
      <c r="J20" s="22"/>
      <c r="K20" s="22"/>
      <c r="L20" s="23"/>
      <c r="M20" s="24" t="n">
        <f aca="false">SUM(H20:J20,K20/1.12)</f>
        <v>40</v>
      </c>
      <c r="N20" s="24" t="n">
        <f aca="false">K20/1.12*0.12</f>
        <v>0</v>
      </c>
      <c r="O20" s="24" t="n">
        <f aca="false">-SUM(I20:J20,K20/1.12)*L20</f>
        <v>-0</v>
      </c>
      <c r="P20" s="25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 t="n">
        <v>40</v>
      </c>
      <c r="AB20" s="26"/>
      <c r="AC20" s="26"/>
      <c r="AD20" s="25"/>
      <c r="AE20" s="24" t="n">
        <f aca="false">-SUM(N20:AD20)</f>
        <v>-40</v>
      </c>
      <c r="AF20" s="24" t="n">
        <f aca="false">-SUM(N20:AE20)</f>
        <v>-0</v>
      </c>
      <c r="AMI20" s="0"/>
      <c r="AMJ20" s="0"/>
    </row>
    <row r="21" s="29" customFormat="true" ht="23.25" hidden="false" customHeight="true" outlineLevel="0" collapsed="false">
      <c r="A21" s="18" t="n">
        <v>44086</v>
      </c>
      <c r="B21" s="19"/>
      <c r="C21" s="20" t="s">
        <v>47</v>
      </c>
      <c r="D21" s="20" t="s">
        <v>491</v>
      </c>
      <c r="E21" s="20" t="s">
        <v>520</v>
      </c>
      <c r="F21" s="21" t="n">
        <v>289999</v>
      </c>
      <c r="G21" s="21" t="s">
        <v>658</v>
      </c>
      <c r="H21" s="22"/>
      <c r="I21" s="22"/>
      <c r="J21" s="22"/>
      <c r="K21" s="22" t="n">
        <v>2979.05</v>
      </c>
      <c r="L21" s="23"/>
      <c r="M21" s="24" t="n">
        <f aca="false">SUM(H21:J21,K21/1.12)</f>
        <v>2659.86607142857</v>
      </c>
      <c r="N21" s="24" t="n">
        <f aca="false">K21/1.12*0.12</f>
        <v>319.183928571429</v>
      </c>
      <c r="O21" s="24" t="n">
        <f aca="false">-SUM(I21:J21,K21/1.12)*L21</f>
        <v>-0</v>
      </c>
      <c r="P21" s="24" t="n">
        <v>2659.87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4" t="n">
        <f aca="false">-SUM(N21:AD21)</f>
        <v>-2979.05392857143</v>
      </c>
      <c r="AF21" s="24" t="n">
        <f aca="false">-SUM(N21:AE21)</f>
        <v>-0</v>
      </c>
      <c r="AMI21" s="0"/>
      <c r="AMJ21" s="0"/>
    </row>
    <row r="22" s="29" customFormat="true" ht="23.25" hidden="false" customHeight="true" outlineLevel="0" collapsed="false">
      <c r="A22" s="18" t="n">
        <v>44086</v>
      </c>
      <c r="B22" s="19"/>
      <c r="C22" s="20" t="s">
        <v>39</v>
      </c>
      <c r="D22" s="20" t="s">
        <v>40</v>
      </c>
      <c r="E22" s="20" t="s">
        <v>41</v>
      </c>
      <c r="F22" s="21" t="n">
        <v>166212</v>
      </c>
      <c r="G22" s="21" t="s">
        <v>659</v>
      </c>
      <c r="H22" s="22"/>
      <c r="I22" s="22"/>
      <c r="J22" s="22" t="n">
        <v>49.83</v>
      </c>
      <c r="K22" s="22"/>
      <c r="L22" s="23"/>
      <c r="M22" s="24" t="n">
        <f aca="false">SUM(H22:J22,K22/1.12)</f>
        <v>49.83</v>
      </c>
      <c r="N22" s="24" t="n">
        <f aca="false">K22/1.12*0.12</f>
        <v>0</v>
      </c>
      <c r="O22" s="24" t="n">
        <f aca="false">-SUM(I22:J22,K22/1.12)*L22</f>
        <v>-0</v>
      </c>
      <c r="P22" s="24" t="n">
        <v>49.83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4" t="n">
        <f aca="false">-SUM(N22:AD22)</f>
        <v>-49.83</v>
      </c>
      <c r="AF22" s="24" t="n">
        <f aca="false">-SUM(N22:AE22)</f>
        <v>-0</v>
      </c>
      <c r="AMI22" s="0"/>
      <c r="AMJ22" s="0"/>
    </row>
    <row r="23" s="29" customFormat="true" ht="23.25" hidden="false" customHeight="true" outlineLevel="0" collapsed="false">
      <c r="A23" s="18" t="n">
        <v>44086</v>
      </c>
      <c r="B23" s="19"/>
      <c r="C23" s="20" t="s">
        <v>39</v>
      </c>
      <c r="D23" s="20" t="s">
        <v>40</v>
      </c>
      <c r="E23" s="20" t="s">
        <v>41</v>
      </c>
      <c r="F23" s="21" t="n">
        <v>166212</v>
      </c>
      <c r="G23" s="21" t="s">
        <v>138</v>
      </c>
      <c r="H23" s="22"/>
      <c r="I23" s="22"/>
      <c r="J23" s="22"/>
      <c r="K23" s="22" t="n">
        <v>117</v>
      </c>
      <c r="L23" s="23"/>
      <c r="M23" s="24" t="n">
        <f aca="false">SUM(H23:J23,K23/1.12)</f>
        <v>104.464285714286</v>
      </c>
      <c r="N23" s="24" t="n">
        <f aca="false">K23/1.12*0.12</f>
        <v>12.5357142857143</v>
      </c>
      <c r="O23" s="24" t="n">
        <f aca="false">-SUM(I23:J23,K23/1.12)*L23</f>
        <v>-0</v>
      </c>
      <c r="P23" s="24" t="n">
        <v>104.46</v>
      </c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4" t="n">
        <f aca="false">-SUM(N23:AD23)</f>
        <v>-116.995714285714</v>
      </c>
      <c r="AF23" s="24" t="n">
        <f aca="false">-SUM(N23:AE23)</f>
        <v>-0</v>
      </c>
      <c r="AMI23" s="0"/>
      <c r="AMJ23" s="0"/>
    </row>
    <row r="24" s="29" customFormat="true" ht="23.25" hidden="false" customHeight="true" outlineLevel="0" collapsed="false">
      <c r="A24" s="18" t="n">
        <v>44086</v>
      </c>
      <c r="B24" s="19"/>
      <c r="C24" s="20" t="s">
        <v>37</v>
      </c>
      <c r="D24" s="20"/>
      <c r="E24" s="20"/>
      <c r="F24" s="21"/>
      <c r="G24" s="21" t="s">
        <v>660</v>
      </c>
      <c r="H24" s="22" t="n">
        <v>276</v>
      </c>
      <c r="I24" s="22"/>
      <c r="J24" s="22"/>
      <c r="K24" s="22"/>
      <c r="L24" s="23"/>
      <c r="M24" s="24" t="n">
        <f aca="false">SUM(H24:J24,K24/1.12)</f>
        <v>276</v>
      </c>
      <c r="N24" s="24" t="n">
        <f aca="false">K24/1.12*0.12</f>
        <v>0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 t="n">
        <v>276</v>
      </c>
      <c r="AB24" s="26"/>
      <c r="AC24" s="26"/>
      <c r="AD24" s="25"/>
      <c r="AE24" s="24" t="n">
        <f aca="false">-SUM(N24:AD24)</f>
        <v>-276</v>
      </c>
      <c r="AF24" s="24" t="n">
        <f aca="false">-SUM(N24:AE24)</f>
        <v>-0</v>
      </c>
      <c r="AMI24" s="0"/>
      <c r="AMJ24" s="0"/>
    </row>
    <row r="25" s="29" customFormat="true" ht="24.75" hidden="false" customHeight="true" outlineLevel="0" collapsed="false">
      <c r="A25" s="18" t="n">
        <v>44088</v>
      </c>
      <c r="B25" s="19"/>
      <c r="C25" s="20" t="s">
        <v>523</v>
      </c>
      <c r="D25" s="20" t="s">
        <v>226</v>
      </c>
      <c r="E25" s="20" t="s">
        <v>524</v>
      </c>
      <c r="F25" s="21" t="n">
        <v>191263</v>
      </c>
      <c r="G25" s="21" t="s">
        <v>661</v>
      </c>
      <c r="H25" s="22"/>
      <c r="I25" s="22"/>
      <c r="J25" s="22"/>
      <c r="K25" s="22" t="n">
        <v>37</v>
      </c>
      <c r="L25" s="23"/>
      <c r="M25" s="24" t="n">
        <f aca="false">SUM(H25:J25,K25/1.12)</f>
        <v>33.0357142857143</v>
      </c>
      <c r="N25" s="24" t="n">
        <f aca="false">K25/1.12*0.12</f>
        <v>3.96428571428571</v>
      </c>
      <c r="O25" s="24" t="n">
        <f aca="false">-SUM(I25:J25,K25/1.12)*L25</f>
        <v>-0</v>
      </c>
      <c r="P25" s="24"/>
      <c r="Q25" s="25" t="n">
        <v>33.04</v>
      </c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4" t="n">
        <f aca="false">-SUM(N25:AD25)</f>
        <v>-37.0042857142857</v>
      </c>
      <c r="AF25" s="24" t="n">
        <f aca="false">-SUM(N25:AE25)</f>
        <v>-0</v>
      </c>
      <c r="AMI25" s="0"/>
      <c r="AMJ25" s="0"/>
    </row>
    <row r="26" s="29" customFormat="true" ht="23.25" hidden="false" customHeight="true" outlineLevel="0" collapsed="false">
      <c r="A26" s="18" t="n">
        <v>44088</v>
      </c>
      <c r="B26" s="19"/>
      <c r="C26" s="20" t="s">
        <v>39</v>
      </c>
      <c r="D26" s="20" t="s">
        <v>40</v>
      </c>
      <c r="E26" s="20" t="s">
        <v>41</v>
      </c>
      <c r="F26" s="21" t="n">
        <v>38690</v>
      </c>
      <c r="G26" s="21" t="s">
        <v>662</v>
      </c>
      <c r="H26" s="22"/>
      <c r="I26" s="22"/>
      <c r="J26" s="22"/>
      <c r="K26" s="22" t="n">
        <v>449.25</v>
      </c>
      <c r="L26" s="23"/>
      <c r="M26" s="24" t="n">
        <f aca="false">SUM(H26:J26,K26/1.12)</f>
        <v>401.116071428571</v>
      </c>
      <c r="N26" s="24" t="n">
        <f aca="false">K26/1.12*0.12</f>
        <v>48.1339285714286</v>
      </c>
      <c r="O26" s="24" t="n">
        <f aca="false">-SUM(I26:J26,K26/1.12)*L26</f>
        <v>-0</v>
      </c>
      <c r="P26" s="24" t="n">
        <v>401.12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4" t="n">
        <f aca="false">-SUM(N26:AD26)</f>
        <v>-449.253928571429</v>
      </c>
      <c r="AF26" s="24" t="n">
        <f aca="false">-SUM(N26:AE26)</f>
        <v>-0</v>
      </c>
      <c r="AMI26" s="0"/>
      <c r="AMJ26" s="0"/>
    </row>
    <row r="27" s="29" customFormat="true" ht="23.25" hidden="false" customHeight="true" outlineLevel="0" collapsed="false">
      <c r="A27" s="18" t="n">
        <v>44089</v>
      </c>
      <c r="B27" s="19"/>
      <c r="C27" s="20" t="s">
        <v>39</v>
      </c>
      <c r="D27" s="20" t="s">
        <v>40</v>
      </c>
      <c r="E27" s="20" t="s">
        <v>41</v>
      </c>
      <c r="F27" s="21" t="n">
        <v>170112</v>
      </c>
      <c r="G27" s="21" t="s">
        <v>663</v>
      </c>
      <c r="H27" s="22"/>
      <c r="I27" s="22"/>
      <c r="J27" s="22" t="n">
        <v>52.58</v>
      </c>
      <c r="K27" s="22"/>
      <c r="L27" s="23"/>
      <c r="M27" s="24" t="n">
        <f aca="false">SUM(H27:J27,K27/1.12)</f>
        <v>52.58</v>
      </c>
      <c r="N27" s="24" t="n">
        <f aca="false">K27/1.12*0.12</f>
        <v>0</v>
      </c>
      <c r="O27" s="24" t="n">
        <f aca="false">-SUM(I27:J27,K27/1.12)*L27</f>
        <v>-0</v>
      </c>
      <c r="P27" s="24" t="n">
        <v>52.58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4" t="n">
        <f aca="false">-SUM(N27:AD27)</f>
        <v>-52.58</v>
      </c>
      <c r="AF27" s="24" t="n">
        <f aca="false">-SUM(N27:AE27)</f>
        <v>-0</v>
      </c>
      <c r="AMI27" s="0"/>
      <c r="AMJ27" s="0"/>
    </row>
    <row r="28" s="29" customFormat="true" ht="23.25" hidden="false" customHeight="true" outlineLevel="0" collapsed="false">
      <c r="A28" s="18" t="n">
        <v>44089</v>
      </c>
      <c r="B28" s="19"/>
      <c r="C28" s="20" t="s">
        <v>523</v>
      </c>
      <c r="D28" s="20" t="s">
        <v>226</v>
      </c>
      <c r="E28" s="20" t="s">
        <v>524</v>
      </c>
      <c r="F28" s="21" t="n">
        <v>174627</v>
      </c>
      <c r="G28" s="21" t="s">
        <v>58</v>
      </c>
      <c r="H28" s="22"/>
      <c r="I28" s="22"/>
      <c r="J28" s="22"/>
      <c r="K28" s="22" t="n">
        <v>42</v>
      </c>
      <c r="L28" s="23"/>
      <c r="M28" s="24" t="n">
        <f aca="false">SUM(H28:J28,K28/1.12)</f>
        <v>37.5</v>
      </c>
      <c r="N28" s="24" t="n">
        <f aca="false">K28/1.12*0.12</f>
        <v>4.5</v>
      </c>
      <c r="O28" s="24" t="n">
        <f aca="false">-SUM(I28:J28,K28/1.12)*L28</f>
        <v>-0</v>
      </c>
      <c r="P28" s="24"/>
      <c r="Q28" s="25" t="n">
        <v>37.5</v>
      </c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4" t="n">
        <f aca="false">-SUM(N28:AD28)</f>
        <v>-42</v>
      </c>
      <c r="AF28" s="24" t="n">
        <f aca="false">-SUM(N28:AE28)</f>
        <v>-0</v>
      </c>
      <c r="AMI28" s="0"/>
      <c r="AMJ28" s="0"/>
    </row>
    <row r="29" s="29" customFormat="true" ht="23.25" hidden="false" customHeight="true" outlineLevel="0" collapsed="false">
      <c r="A29" s="18" t="n">
        <v>44090</v>
      </c>
      <c r="B29" s="19"/>
      <c r="C29" s="20" t="s">
        <v>60</v>
      </c>
      <c r="D29" s="20"/>
      <c r="E29" s="20"/>
      <c r="F29" s="21"/>
      <c r="G29" s="21" t="s">
        <v>664</v>
      </c>
      <c r="H29" s="22" t="n">
        <v>40</v>
      </c>
      <c r="I29" s="22"/>
      <c r="J29" s="22"/>
      <c r="K29" s="22"/>
      <c r="L29" s="23"/>
      <c r="M29" s="24" t="n">
        <f aca="false">SUM(H29:J29,K29/1.12)</f>
        <v>40</v>
      </c>
      <c r="N29" s="24" t="n">
        <f aca="false">K29/1.12*0.12</f>
        <v>0</v>
      </c>
      <c r="O29" s="24" t="n">
        <f aca="false">-SUM(I29:J29,K29/1.12)*L29</f>
        <v>-0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 t="n">
        <v>40</v>
      </c>
      <c r="AB29" s="26"/>
      <c r="AC29" s="26"/>
      <c r="AD29" s="25"/>
      <c r="AE29" s="24" t="n">
        <f aca="false">-SUM(N29:AD29)</f>
        <v>-40</v>
      </c>
      <c r="AF29" s="24" t="n">
        <f aca="false">-SUM(N29:AE29)</f>
        <v>-0</v>
      </c>
      <c r="AMI29" s="0"/>
      <c r="AMJ29" s="0"/>
    </row>
    <row r="30" s="29" customFormat="true" ht="27.75" hidden="false" customHeight="true" outlineLevel="0" collapsed="false">
      <c r="A30" s="18" t="n">
        <v>44090</v>
      </c>
      <c r="B30" s="19"/>
      <c r="C30" s="20" t="s">
        <v>614</v>
      </c>
      <c r="D30" s="20" t="s">
        <v>215</v>
      </c>
      <c r="E30" s="20" t="s">
        <v>615</v>
      </c>
      <c r="F30" s="21" t="n">
        <v>202915</v>
      </c>
      <c r="G30" s="21" t="s">
        <v>665</v>
      </c>
      <c r="H30" s="22"/>
      <c r="I30" s="22"/>
      <c r="J30" s="22"/>
      <c r="K30" s="22" t="n">
        <v>560</v>
      </c>
      <c r="L30" s="23"/>
      <c r="M30" s="24" t="n">
        <f aca="false">SUM(H30:J30,K30/1.12)</f>
        <v>500</v>
      </c>
      <c r="N30" s="24" t="n">
        <f aca="false">K30/1.12*0.12</f>
        <v>60</v>
      </c>
      <c r="O30" s="24" t="n">
        <f aca="false">-SUM(I30:J30,K30/1.12)*L30</f>
        <v>-0</v>
      </c>
      <c r="P30" s="24"/>
      <c r="Q30" s="25"/>
      <c r="R30" s="25" t="n">
        <v>500</v>
      </c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4" t="n">
        <f aca="false">-SUM(N30:AD30)</f>
        <v>-560</v>
      </c>
      <c r="AF30" s="24" t="n">
        <f aca="false">-SUM(N30:AE30)</f>
        <v>-0</v>
      </c>
      <c r="AMI30" s="0"/>
      <c r="AMJ30" s="0"/>
    </row>
    <row r="31" s="29" customFormat="true" ht="23.25" hidden="false" customHeight="true" outlineLevel="0" collapsed="false">
      <c r="A31" s="18" t="n">
        <v>44090</v>
      </c>
      <c r="B31" s="19"/>
      <c r="C31" s="20" t="s">
        <v>614</v>
      </c>
      <c r="D31" s="20" t="s">
        <v>215</v>
      </c>
      <c r="E31" s="20" t="s">
        <v>615</v>
      </c>
      <c r="F31" s="21" t="n">
        <v>202915</v>
      </c>
      <c r="G31" s="21" t="s">
        <v>666</v>
      </c>
      <c r="H31" s="22"/>
      <c r="I31" s="22"/>
      <c r="J31" s="22"/>
      <c r="K31" s="22" t="n">
        <v>180</v>
      </c>
      <c r="L31" s="23"/>
      <c r="M31" s="24" t="n">
        <f aca="false">SUM(H31:J31,K31/1.12)</f>
        <v>160.714285714286</v>
      </c>
      <c r="N31" s="24" t="n">
        <f aca="false">K31/1.12*0.12</f>
        <v>19.2857142857143</v>
      </c>
      <c r="O31" s="24" t="n">
        <f aca="false">-SUM(I31:J31,K31/1.12)*L31</f>
        <v>-0</v>
      </c>
      <c r="P31" s="24"/>
      <c r="Q31" s="25"/>
      <c r="R31" s="25"/>
      <c r="S31" s="26" t="n">
        <v>160.71</v>
      </c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4" t="n">
        <f aca="false">-SUM(N31:AD31)</f>
        <v>-179.995714285714</v>
      </c>
      <c r="AF31" s="24" t="n">
        <f aca="false">-SUM(N31:AE31)</f>
        <v>-0</v>
      </c>
      <c r="AMI31" s="0"/>
      <c r="AMJ31" s="0"/>
    </row>
    <row r="32" s="29" customFormat="true" ht="23.25" hidden="false" customHeight="true" outlineLevel="0" collapsed="false">
      <c r="A32" s="18" t="n">
        <v>44090</v>
      </c>
      <c r="B32" s="19"/>
      <c r="C32" s="20" t="s">
        <v>550</v>
      </c>
      <c r="D32" s="20"/>
      <c r="E32" s="20"/>
      <c r="F32" s="21"/>
      <c r="G32" s="21" t="s">
        <v>629</v>
      </c>
      <c r="H32" s="22"/>
      <c r="I32" s="22"/>
      <c r="J32" s="22" t="n">
        <v>1175</v>
      </c>
      <c r="K32" s="22"/>
      <c r="L32" s="23"/>
      <c r="M32" s="24" t="n">
        <f aca="false">SUM(H32:J32,K32/1.12)</f>
        <v>1175</v>
      </c>
      <c r="N32" s="24" t="n">
        <f aca="false">K32/1.12*0.12</f>
        <v>0</v>
      </c>
      <c r="O32" s="24" t="n">
        <f aca="false">-SUM(I32:J32,K32/1.12)*L32</f>
        <v>-0</v>
      </c>
      <c r="P32" s="25" t="n">
        <v>1175</v>
      </c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4" t="n">
        <f aca="false">-SUM(N32:AD32)</f>
        <v>-1175</v>
      </c>
      <c r="AF32" s="24" t="n">
        <f aca="false">-SUM(N32:AE32)</f>
        <v>-0</v>
      </c>
      <c r="AMI32" s="0"/>
      <c r="AMJ32" s="0"/>
    </row>
    <row r="33" s="29" customFormat="true" ht="23.25" hidden="false" customHeight="true" outlineLevel="0" collapsed="false">
      <c r="A33" s="18" t="n">
        <v>44090</v>
      </c>
      <c r="B33" s="19"/>
      <c r="C33" s="20" t="s">
        <v>60</v>
      </c>
      <c r="D33" s="20"/>
      <c r="E33" s="20"/>
      <c r="F33" s="21"/>
      <c r="G33" s="21" t="s">
        <v>440</v>
      </c>
      <c r="H33" s="22" t="n">
        <v>60</v>
      </c>
      <c r="I33" s="22"/>
      <c r="J33" s="22"/>
      <c r="K33" s="22"/>
      <c r="L33" s="23"/>
      <c r="M33" s="24" t="n">
        <f aca="false">SUM(H33:J33,K33/1.12)</f>
        <v>60</v>
      </c>
      <c r="N33" s="24" t="n">
        <f aca="false">K33/1.12*0.12</f>
        <v>0</v>
      </c>
      <c r="O33" s="24" t="n">
        <f aca="false">-SUM(I33:J33,K33/1.12)*L33</f>
        <v>-0</v>
      </c>
      <c r="P33" s="24"/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 t="n">
        <v>60</v>
      </c>
      <c r="AB33" s="26"/>
      <c r="AC33" s="26"/>
      <c r="AD33" s="25"/>
      <c r="AE33" s="24" t="n">
        <f aca="false">-SUM(N33:AD33)</f>
        <v>-60</v>
      </c>
      <c r="AF33" s="24" t="n">
        <f aca="false">-SUM(N33:AE33)</f>
        <v>-0</v>
      </c>
      <c r="AMI33" s="0"/>
      <c r="AMJ33" s="0"/>
    </row>
    <row r="34" s="29" customFormat="true" ht="23.25" hidden="false" customHeight="true" outlineLevel="0" collapsed="false">
      <c r="A34" s="18" t="n">
        <v>44090</v>
      </c>
      <c r="B34" s="19"/>
      <c r="C34" s="20" t="s">
        <v>37</v>
      </c>
      <c r="D34" s="20"/>
      <c r="E34" s="20"/>
      <c r="F34" s="21"/>
      <c r="G34" s="21" t="s">
        <v>667</v>
      </c>
      <c r="H34" s="22" t="n">
        <v>160</v>
      </c>
      <c r="I34" s="22"/>
      <c r="J34" s="22"/>
      <c r="K34" s="22"/>
      <c r="L34" s="23"/>
      <c r="M34" s="24" t="n">
        <f aca="false">SUM(H34:J34,K34/1.12)</f>
        <v>160</v>
      </c>
      <c r="N34" s="24" t="n">
        <f aca="false">K34/1.12*0.12</f>
        <v>0</v>
      </c>
      <c r="O34" s="24" t="n">
        <f aca="false">-SUM(I34:J34,K34/1.12)*L34</f>
        <v>-0</v>
      </c>
      <c r="P34" s="24"/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 t="n">
        <v>160</v>
      </c>
      <c r="AB34" s="26"/>
      <c r="AC34" s="26"/>
      <c r="AD34" s="25"/>
      <c r="AE34" s="24" t="n">
        <f aca="false">-SUM(N34:AD34)</f>
        <v>-160</v>
      </c>
      <c r="AF34" s="24" t="n">
        <f aca="false">-SUM(N34:AE34)</f>
        <v>-0</v>
      </c>
      <c r="AMI34" s="0"/>
      <c r="AMJ34" s="0"/>
    </row>
    <row r="35" s="29" customFormat="true" ht="23.25" hidden="false" customHeight="true" outlineLevel="0" collapsed="false">
      <c r="A35" s="18" t="n">
        <v>44090</v>
      </c>
      <c r="B35" s="19"/>
      <c r="C35" s="20" t="s">
        <v>550</v>
      </c>
      <c r="D35" s="20"/>
      <c r="E35" s="20"/>
      <c r="F35" s="21"/>
      <c r="G35" s="21" t="s">
        <v>668</v>
      </c>
      <c r="H35" s="22"/>
      <c r="I35" s="22"/>
      <c r="J35" s="22" t="n">
        <v>190</v>
      </c>
      <c r="K35" s="22"/>
      <c r="L35" s="23"/>
      <c r="M35" s="24" t="n">
        <f aca="false">SUM(H35:J35,K35/1.12)</f>
        <v>190</v>
      </c>
      <c r="N35" s="24" t="n">
        <f aca="false">K35/1.12*0.12</f>
        <v>0</v>
      </c>
      <c r="O35" s="24" t="n">
        <f aca="false">-SUM(I35:J35,K35/1.12)*L35</f>
        <v>-0</v>
      </c>
      <c r="P35" s="24" t="n">
        <v>190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4" t="n">
        <f aca="false">-SUM(N35:AD35)</f>
        <v>-190</v>
      </c>
      <c r="AF35" s="24" t="n">
        <f aca="false">-SUM(N35:AE35)</f>
        <v>-0</v>
      </c>
      <c r="AMI35" s="0"/>
      <c r="AMJ35" s="0"/>
    </row>
    <row r="36" s="29" customFormat="true" ht="23.25" hidden="false" customHeight="true" outlineLevel="0" collapsed="false">
      <c r="A36" s="18" t="n">
        <v>44091</v>
      </c>
      <c r="B36" s="19"/>
      <c r="C36" s="20" t="s">
        <v>47</v>
      </c>
      <c r="D36" s="20" t="s">
        <v>491</v>
      </c>
      <c r="E36" s="20" t="s">
        <v>520</v>
      </c>
      <c r="F36" s="21" t="n">
        <v>345871</v>
      </c>
      <c r="G36" s="21" t="s">
        <v>564</v>
      </c>
      <c r="H36" s="22"/>
      <c r="I36" s="22"/>
      <c r="J36" s="22"/>
      <c r="K36" s="22" t="n">
        <v>226</v>
      </c>
      <c r="L36" s="23"/>
      <c r="M36" s="24" t="n">
        <f aca="false">SUM(H36:J36,K36/1.12)</f>
        <v>201.785714285714</v>
      </c>
      <c r="N36" s="24" t="n">
        <f aca="false">K36/1.12*0.12</f>
        <v>24.2142857142857</v>
      </c>
      <c r="O36" s="24" t="n">
        <f aca="false">-SUM(I36:J36,K36/1.12)*L36</f>
        <v>-0</v>
      </c>
      <c r="P36" s="24"/>
      <c r="Q36" s="25" t="n">
        <v>201.79</v>
      </c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4" t="n">
        <f aca="false">-SUM(N36:AD36)</f>
        <v>-226.004285714286</v>
      </c>
      <c r="AF36" s="24" t="n">
        <f aca="false">-SUM(N36:AE36)</f>
        <v>-0</v>
      </c>
      <c r="AMI36" s="0"/>
      <c r="AMJ36" s="0"/>
    </row>
    <row r="37" s="29" customFormat="true" ht="23.25" hidden="false" customHeight="true" outlineLevel="0" collapsed="false">
      <c r="A37" s="18" t="n">
        <v>44091</v>
      </c>
      <c r="B37" s="19"/>
      <c r="C37" s="20" t="s">
        <v>47</v>
      </c>
      <c r="D37" s="20" t="s">
        <v>491</v>
      </c>
      <c r="E37" s="20" t="s">
        <v>520</v>
      </c>
      <c r="F37" s="21" t="n">
        <v>273267</v>
      </c>
      <c r="G37" s="21" t="s">
        <v>669</v>
      </c>
      <c r="H37" s="22"/>
      <c r="I37" s="22"/>
      <c r="J37" s="22" t="n">
        <v>53</v>
      </c>
      <c r="K37" s="22"/>
      <c r="L37" s="23"/>
      <c r="M37" s="24" t="n">
        <f aca="false">SUM(H37:J37,K37/1.12)</f>
        <v>53</v>
      </c>
      <c r="N37" s="24" t="n">
        <f aca="false">K37/1.12*0.12</f>
        <v>0</v>
      </c>
      <c r="O37" s="24" t="n">
        <f aca="false">-SUM(I37:J37,K37/1.12)*L37</f>
        <v>-0</v>
      </c>
      <c r="P37" s="24" t="n">
        <v>53</v>
      </c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4" t="n">
        <f aca="false">-SUM(N37:AD37)</f>
        <v>-53</v>
      </c>
      <c r="AF37" s="24" t="n">
        <f aca="false">-SUM(N37:AE37)</f>
        <v>-0</v>
      </c>
      <c r="AMI37" s="0"/>
      <c r="AMJ37" s="0"/>
    </row>
    <row r="38" s="29" customFormat="true" ht="23.25" hidden="false" customHeight="true" outlineLevel="0" collapsed="false">
      <c r="A38" s="18" t="n">
        <v>44091</v>
      </c>
      <c r="B38" s="19"/>
      <c r="C38" s="20" t="s">
        <v>47</v>
      </c>
      <c r="D38" s="20" t="s">
        <v>491</v>
      </c>
      <c r="E38" s="20" t="s">
        <v>520</v>
      </c>
      <c r="F38" s="21" t="n">
        <v>273267</v>
      </c>
      <c r="G38" s="21" t="s">
        <v>670</v>
      </c>
      <c r="H38" s="22"/>
      <c r="I38" s="22"/>
      <c r="J38" s="22"/>
      <c r="K38" s="22" t="n">
        <f aca="false">1178.39+141.41</f>
        <v>1319.8</v>
      </c>
      <c r="L38" s="23"/>
      <c r="M38" s="24" t="n">
        <f aca="false">SUM(H38:J38,K38/1.12)</f>
        <v>1178.39285714286</v>
      </c>
      <c r="N38" s="24" t="n">
        <f aca="false">K38/1.12*0.12</f>
        <v>141.407142857143</v>
      </c>
      <c r="O38" s="24" t="n">
        <f aca="false">-SUM(I38:J38,K38/1.12)*L38</f>
        <v>-0</v>
      </c>
      <c r="P38" s="24" t="n">
        <v>1178.39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4" t="n">
        <f aca="false">-SUM(N38:AD38)</f>
        <v>-1319.79714285714</v>
      </c>
      <c r="AF38" s="24" t="n">
        <f aca="false">-SUM(N38:AE38)</f>
        <v>-0</v>
      </c>
      <c r="AMI38" s="0"/>
      <c r="AMJ38" s="0"/>
    </row>
    <row r="39" s="29" customFormat="true" ht="23.25" hidden="false" customHeight="true" outlineLevel="0" collapsed="false">
      <c r="A39" s="18" t="n">
        <v>40439</v>
      </c>
      <c r="B39" s="19"/>
      <c r="C39" s="20" t="s">
        <v>39</v>
      </c>
      <c r="D39" s="20"/>
      <c r="E39" s="20"/>
      <c r="F39" s="21" t="n">
        <v>38707</v>
      </c>
      <c r="G39" s="21" t="s">
        <v>138</v>
      </c>
      <c r="H39" s="22"/>
      <c r="I39" s="22"/>
      <c r="J39" s="22"/>
      <c r="K39" s="22" t="n">
        <v>78</v>
      </c>
      <c r="L39" s="23"/>
      <c r="M39" s="24" t="n">
        <f aca="false">SUM(H39:J39,K39/1.12)</f>
        <v>69.6428571428571</v>
      </c>
      <c r="N39" s="24" t="n">
        <f aca="false">K39/1.12*0.12</f>
        <v>8.35714285714286</v>
      </c>
      <c r="O39" s="24" t="n">
        <f aca="false">-SUM(I39:J39,K39/1.12)*L39</f>
        <v>-0</v>
      </c>
      <c r="P39" s="24" t="n">
        <v>69.64</v>
      </c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/>
      <c r="AB39" s="26"/>
      <c r="AC39" s="26"/>
      <c r="AD39" s="25"/>
      <c r="AE39" s="24" t="n">
        <f aca="false">-SUM(N39:AD39)</f>
        <v>-77.9971428571429</v>
      </c>
      <c r="AF39" s="24" t="n">
        <f aca="false">-SUM(N39:AE39)</f>
        <v>-0</v>
      </c>
      <c r="AMI39" s="0"/>
      <c r="AMJ39" s="0"/>
    </row>
    <row r="40" s="29" customFormat="true" ht="24.75" hidden="false" customHeight="true" outlineLevel="0" collapsed="false">
      <c r="A40" s="18" t="n">
        <v>44095</v>
      </c>
      <c r="B40" s="19"/>
      <c r="C40" s="20" t="s">
        <v>523</v>
      </c>
      <c r="D40" s="20"/>
      <c r="E40" s="20"/>
      <c r="F40" s="21"/>
      <c r="G40" s="21" t="s">
        <v>671</v>
      </c>
      <c r="H40" s="22"/>
      <c r="I40" s="22"/>
      <c r="J40" s="22"/>
      <c r="K40" s="22" t="n">
        <v>42</v>
      </c>
      <c r="L40" s="23"/>
      <c r="M40" s="24" t="n">
        <f aca="false">SUM(H40:J40,K40/1.12)</f>
        <v>37.5</v>
      </c>
      <c r="N40" s="24" t="n">
        <f aca="false">K40/1.12*0.12</f>
        <v>4.5</v>
      </c>
      <c r="O40" s="24" t="n">
        <f aca="false">-SUM(I40:J40,K40/1.12)*L40</f>
        <v>-0</v>
      </c>
      <c r="P40" s="24"/>
      <c r="Q40" s="25" t="n">
        <v>37.5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4" t="n">
        <f aca="false">-SUM(N40:AD40)</f>
        <v>-42</v>
      </c>
      <c r="AF40" s="24" t="n">
        <f aca="false">-SUM(N40:AE40)</f>
        <v>-0</v>
      </c>
      <c r="AMI40" s="0"/>
      <c r="AMJ40" s="0"/>
    </row>
    <row r="41" s="29" customFormat="true" ht="23.25" hidden="false" customHeight="true" outlineLevel="0" collapsed="false">
      <c r="A41" s="18" t="n">
        <v>44095</v>
      </c>
      <c r="B41" s="19"/>
      <c r="C41" s="20" t="s">
        <v>39</v>
      </c>
      <c r="D41" s="20"/>
      <c r="E41" s="20"/>
      <c r="F41" s="21"/>
      <c r="G41" s="21" t="s">
        <v>672</v>
      </c>
      <c r="H41" s="22"/>
      <c r="I41" s="22"/>
      <c r="J41" s="22"/>
      <c r="K41" s="22" t="n">
        <v>989.25</v>
      </c>
      <c r="L41" s="23"/>
      <c r="M41" s="24" t="n">
        <f aca="false">SUM(H41:J41,K41/1.12)</f>
        <v>883.258928571429</v>
      </c>
      <c r="N41" s="24" t="n">
        <f aca="false">K41/1.12*0.12</f>
        <v>105.991071428571</v>
      </c>
      <c r="O41" s="24" t="n">
        <f aca="false">-SUM(I41:J41,K41/1.12)*L41</f>
        <v>-0</v>
      </c>
      <c r="P41" s="24" t="n">
        <v>883.26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4" t="n">
        <f aca="false">-SUM(N41:AD41)</f>
        <v>-989.251071428572</v>
      </c>
      <c r="AF41" s="24" t="n">
        <f aca="false">-SUM(N41:AE41)</f>
        <v>-0</v>
      </c>
      <c r="AMI41" s="0"/>
      <c r="AMJ41" s="0"/>
    </row>
    <row r="42" s="29" customFormat="true" ht="23.25" hidden="false" customHeight="true" outlineLevel="0" collapsed="false">
      <c r="A42" s="18" t="n">
        <v>44095</v>
      </c>
      <c r="B42" s="19"/>
      <c r="C42" s="20" t="s">
        <v>39</v>
      </c>
      <c r="D42" s="20"/>
      <c r="E42" s="20"/>
      <c r="F42" s="21"/>
      <c r="G42" s="21" t="s">
        <v>673</v>
      </c>
      <c r="H42" s="22"/>
      <c r="I42" s="22"/>
      <c r="J42" s="22"/>
      <c r="K42" s="22" t="n">
        <v>79</v>
      </c>
      <c r="L42" s="23"/>
      <c r="M42" s="24" t="n">
        <f aca="false">SUM(H42:J42,K42/1.12)</f>
        <v>70.5357142857143</v>
      </c>
      <c r="N42" s="24" t="n">
        <f aca="false">K42/1.12*0.12</f>
        <v>8.46428571428571</v>
      </c>
      <c r="O42" s="24" t="n">
        <f aca="false">-SUM(I42:J42,K42/1.12)*L42</f>
        <v>-0</v>
      </c>
      <c r="P42" s="24"/>
      <c r="Q42" s="25"/>
      <c r="R42" s="25"/>
      <c r="S42" s="26"/>
      <c r="T42" s="26"/>
      <c r="U42" s="26" t="n">
        <v>70.54</v>
      </c>
      <c r="V42" s="26"/>
      <c r="W42" s="26"/>
      <c r="X42" s="25"/>
      <c r="Y42" s="25"/>
      <c r="Z42" s="25"/>
      <c r="AA42" s="25"/>
      <c r="AB42" s="26"/>
      <c r="AC42" s="26"/>
      <c r="AD42" s="25"/>
      <c r="AE42" s="24" t="n">
        <f aca="false">-SUM(N42:AD42)</f>
        <v>-79.0042857142857</v>
      </c>
      <c r="AF42" s="24" t="n">
        <f aca="false">-SUM(N42:AE42)</f>
        <v>-0</v>
      </c>
      <c r="AMI42" s="0"/>
      <c r="AMJ42" s="0"/>
    </row>
    <row r="43" s="29" customFormat="true" ht="23.25" hidden="false" customHeight="true" outlineLevel="0" collapsed="false">
      <c r="A43" s="18" t="n">
        <v>44095</v>
      </c>
      <c r="B43" s="19"/>
      <c r="C43" s="20" t="s">
        <v>45</v>
      </c>
      <c r="D43" s="20"/>
      <c r="E43" s="20"/>
      <c r="F43" s="21"/>
      <c r="G43" s="21" t="s">
        <v>674</v>
      </c>
      <c r="H43" s="22" t="n">
        <v>100</v>
      </c>
      <c r="I43" s="22"/>
      <c r="J43" s="22"/>
      <c r="K43" s="22"/>
      <c r="L43" s="23"/>
      <c r="M43" s="24" t="n">
        <f aca="false">SUM(H43:J43,K43/1.12)</f>
        <v>100</v>
      </c>
      <c r="N43" s="24" t="n">
        <f aca="false">K43/1.12*0.12</f>
        <v>0</v>
      </c>
      <c r="O43" s="24" t="n">
        <f aca="false">-SUM(I43:J43,K43/1.12)*L43</f>
        <v>-0</v>
      </c>
      <c r="P43" s="24"/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 t="n">
        <v>100</v>
      </c>
      <c r="AB43" s="26"/>
      <c r="AC43" s="26"/>
      <c r="AD43" s="25"/>
      <c r="AE43" s="24" t="n">
        <f aca="false">-SUM(N43:AD43)</f>
        <v>-100</v>
      </c>
      <c r="AF43" s="24" t="n">
        <f aca="false">-SUM(N43:AE43)</f>
        <v>-0</v>
      </c>
      <c r="AMI43" s="0"/>
      <c r="AMJ43" s="0"/>
    </row>
    <row r="44" s="29" customFormat="true" ht="23.25" hidden="false" customHeight="true" outlineLevel="0" collapsed="false">
      <c r="A44" s="18" t="n">
        <v>44095</v>
      </c>
      <c r="B44" s="19"/>
      <c r="C44" s="20" t="s">
        <v>675</v>
      </c>
      <c r="D44" s="20"/>
      <c r="E44" s="20"/>
      <c r="F44" s="21"/>
      <c r="G44" s="21" t="s">
        <v>676</v>
      </c>
      <c r="H44" s="22"/>
      <c r="I44" s="22"/>
      <c r="J44" s="22" t="n">
        <v>1450</v>
      </c>
      <c r="K44" s="22"/>
      <c r="L44" s="23"/>
      <c r="M44" s="24" t="n">
        <f aca="false">SUM(H44:J44,K44/1.12)</f>
        <v>1450</v>
      </c>
      <c r="N44" s="24" t="n">
        <f aca="false">K44/1.12*0.12</f>
        <v>0</v>
      </c>
      <c r="O44" s="24" t="n">
        <f aca="false">-SUM(I44:J44,K44/1.12)*L44</f>
        <v>-0</v>
      </c>
      <c r="P44" s="24" t="n">
        <v>1450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4" t="n">
        <f aca="false">-SUM(N44:AD44)</f>
        <v>-1450</v>
      </c>
      <c r="AF44" s="24" t="n">
        <f aca="false">-SUM(N44:AE44)</f>
        <v>-0</v>
      </c>
      <c r="AMI44" s="0"/>
      <c r="AMJ44" s="0"/>
    </row>
    <row r="45" s="29" customFormat="true" ht="27.75" hidden="false" customHeight="true" outlineLevel="0" collapsed="false">
      <c r="A45" s="18" t="n">
        <v>44095</v>
      </c>
      <c r="B45" s="19"/>
      <c r="C45" s="20" t="s">
        <v>639</v>
      </c>
      <c r="D45" s="20" t="s">
        <v>640</v>
      </c>
      <c r="E45" s="20" t="s">
        <v>641</v>
      </c>
      <c r="F45" s="21"/>
      <c r="G45" s="21" t="s">
        <v>602</v>
      </c>
      <c r="H45" s="22"/>
      <c r="I45" s="22"/>
      <c r="J45" s="22" t="n">
        <v>340</v>
      </c>
      <c r="K45" s="22"/>
      <c r="L45" s="23"/>
      <c r="M45" s="24" t="n">
        <f aca="false">SUM(H45:J45,K45/1.12)</f>
        <v>340</v>
      </c>
      <c r="N45" s="24" t="n">
        <f aca="false">K45/1.12*0.12</f>
        <v>0</v>
      </c>
      <c r="O45" s="24" t="n">
        <f aca="false">-SUM(I45:J45,K45/1.12)*L45</f>
        <v>-0</v>
      </c>
      <c r="P45" s="24" t="n">
        <v>340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4" t="n">
        <f aca="false">-SUM(N45:AD45)</f>
        <v>-340</v>
      </c>
      <c r="AF45" s="24" t="n">
        <f aca="false">-SUM(N45:AE45)</f>
        <v>-0</v>
      </c>
      <c r="AMI45" s="0"/>
      <c r="AMJ45" s="0"/>
    </row>
    <row r="46" s="29" customFormat="true" ht="23.25" hidden="false" customHeight="true" outlineLevel="0" collapsed="false">
      <c r="A46" s="18" t="n">
        <v>44095</v>
      </c>
      <c r="B46" s="19"/>
      <c r="C46" s="20" t="s">
        <v>677</v>
      </c>
      <c r="D46" s="20"/>
      <c r="E46" s="20"/>
      <c r="F46" s="21"/>
      <c r="G46" s="21" t="s">
        <v>678</v>
      </c>
      <c r="H46" s="22" t="n">
        <v>500</v>
      </c>
      <c r="I46" s="22"/>
      <c r="J46" s="22"/>
      <c r="K46" s="22"/>
      <c r="L46" s="23"/>
      <c r="M46" s="24" t="n">
        <f aca="false">SUM(H46:J46,K46/1.12)</f>
        <v>500</v>
      </c>
      <c r="N46" s="24" t="n">
        <f aca="false">K46/1.12*0.12</f>
        <v>0</v>
      </c>
      <c r="O46" s="24" t="n">
        <f aca="false">-SUM(I46:J46,K46/1.12)*L46</f>
        <v>-0</v>
      </c>
      <c r="P46" s="24"/>
      <c r="Q46" s="25"/>
      <c r="R46" s="25"/>
      <c r="S46" s="26"/>
      <c r="T46" s="26"/>
      <c r="U46" s="26"/>
      <c r="V46" s="26"/>
      <c r="W46" s="26"/>
      <c r="X46" s="25"/>
      <c r="Y46" s="25" t="n">
        <v>500</v>
      </c>
      <c r="Z46" s="25"/>
      <c r="AA46" s="25"/>
      <c r="AB46" s="26"/>
      <c r="AC46" s="26"/>
      <c r="AD46" s="25"/>
      <c r="AE46" s="24" t="n">
        <f aca="false">-SUM(N46:AD46)</f>
        <v>-500</v>
      </c>
      <c r="AF46" s="24" t="n">
        <f aca="false">-SUM(N46:AE46)</f>
        <v>-0</v>
      </c>
      <c r="AMI46" s="0"/>
      <c r="AMJ46" s="0"/>
    </row>
    <row r="47" s="29" customFormat="true" ht="23.25" hidden="false" customHeight="true" outlineLevel="0" collapsed="false">
      <c r="A47" s="18" t="n">
        <v>44096</v>
      </c>
      <c r="B47" s="19"/>
      <c r="C47" s="20" t="s">
        <v>47</v>
      </c>
      <c r="D47" s="20"/>
      <c r="E47" s="20"/>
      <c r="F47" s="21"/>
      <c r="G47" s="21" t="s">
        <v>679</v>
      </c>
      <c r="H47" s="22"/>
      <c r="I47" s="22"/>
      <c r="J47" s="22"/>
      <c r="K47" s="22" t="n">
        <v>1817.15</v>
      </c>
      <c r="L47" s="23"/>
      <c r="M47" s="24" t="n">
        <f aca="false">SUM(H47:J47,K47/1.12)</f>
        <v>1622.45535714286</v>
      </c>
      <c r="N47" s="24" t="n">
        <f aca="false">K47/1.12*0.12</f>
        <v>194.694642857143</v>
      </c>
      <c r="O47" s="24" t="n">
        <f aca="false">-SUM(I47:J47,K47/1.12)*L47</f>
        <v>-0</v>
      </c>
      <c r="P47" s="25" t="n">
        <v>1622.46</v>
      </c>
      <c r="Q47" s="25"/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4" t="n">
        <f aca="false">-SUM(N47:AD47)</f>
        <v>-1817.15464285714</v>
      </c>
      <c r="AF47" s="24" t="n">
        <f aca="false">-SUM(N47:AE47)</f>
        <v>-0</v>
      </c>
      <c r="AMI47" s="0"/>
      <c r="AMJ47" s="0"/>
    </row>
    <row r="48" s="29" customFormat="true" ht="23.25" hidden="false" customHeight="true" outlineLevel="0" collapsed="false">
      <c r="A48" s="18" t="n">
        <v>44096</v>
      </c>
      <c r="B48" s="19"/>
      <c r="C48" s="20" t="s">
        <v>39</v>
      </c>
      <c r="D48" s="20"/>
      <c r="E48" s="20"/>
      <c r="F48" s="21"/>
      <c r="G48" s="21" t="s">
        <v>680</v>
      </c>
      <c r="H48" s="22"/>
      <c r="I48" s="22"/>
      <c r="J48" s="22"/>
      <c r="K48" s="22" t="n">
        <v>82</v>
      </c>
      <c r="L48" s="23"/>
      <c r="M48" s="24" t="n">
        <f aca="false">SUM(H48:J48,K48/1.12)</f>
        <v>73.2142857142857</v>
      </c>
      <c r="N48" s="24" t="n">
        <f aca="false">K48/1.12*0.12</f>
        <v>8.78571428571429</v>
      </c>
      <c r="O48" s="24" t="n">
        <f aca="false">-SUM(I48:J48,K48/1.12)*L48</f>
        <v>-0</v>
      </c>
      <c r="P48" s="24" t="n">
        <v>73.21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4" t="n">
        <f aca="false">-SUM(N48:AD48)</f>
        <v>-81.9957142857143</v>
      </c>
      <c r="AF48" s="24" t="n">
        <f aca="false">-SUM(N48:AE48)</f>
        <v>-0</v>
      </c>
      <c r="AMI48" s="0"/>
      <c r="AMJ48" s="0"/>
    </row>
    <row r="49" s="29" customFormat="true" ht="24.75" hidden="false" customHeight="true" outlineLevel="0" collapsed="false">
      <c r="A49" s="18" t="n">
        <v>44093</v>
      </c>
      <c r="B49" s="19"/>
      <c r="C49" s="20" t="s">
        <v>60</v>
      </c>
      <c r="D49" s="20"/>
      <c r="E49" s="20"/>
      <c r="F49" s="21"/>
      <c r="G49" s="21" t="s">
        <v>681</v>
      </c>
      <c r="H49" s="22" t="n">
        <v>22</v>
      </c>
      <c r="I49" s="22"/>
      <c r="J49" s="22"/>
      <c r="K49" s="22"/>
      <c r="L49" s="23"/>
      <c r="M49" s="24" t="n">
        <f aca="false">SUM(H49:J49,K49/1.12)</f>
        <v>22</v>
      </c>
      <c r="N49" s="24" t="n">
        <f aca="false">K49/1.12*0.12</f>
        <v>0</v>
      </c>
      <c r="O49" s="24" t="n">
        <f aca="false">-SUM(I49:J49,K49/1.12)*L49</f>
        <v>-0</v>
      </c>
      <c r="P49" s="24"/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 t="n">
        <v>22</v>
      </c>
      <c r="AB49" s="26"/>
      <c r="AC49" s="26"/>
      <c r="AD49" s="25"/>
      <c r="AE49" s="24" t="n">
        <f aca="false">-SUM(N49:AD49)</f>
        <v>-22</v>
      </c>
      <c r="AF49" s="24" t="n">
        <f aca="false">-SUM(N49:AE49)</f>
        <v>-0</v>
      </c>
      <c r="AMI49" s="0"/>
      <c r="AMJ49" s="0"/>
    </row>
    <row r="50" s="29" customFormat="true" ht="23.25" hidden="false" customHeight="true" outlineLevel="0" collapsed="false">
      <c r="A50" s="18" t="n">
        <v>44093</v>
      </c>
      <c r="B50" s="19"/>
      <c r="C50" s="20" t="s">
        <v>682</v>
      </c>
      <c r="D50" s="20"/>
      <c r="E50" s="20" t="s">
        <v>163</v>
      </c>
      <c r="F50" s="21" t="n">
        <v>10371111</v>
      </c>
      <c r="G50" s="21" t="s">
        <v>683</v>
      </c>
      <c r="H50" s="22"/>
      <c r="I50" s="22"/>
      <c r="J50" s="22"/>
      <c r="K50" s="22" t="n">
        <v>1078</v>
      </c>
      <c r="L50" s="23"/>
      <c r="M50" s="24" t="n">
        <f aca="false">SUM(H50:J50,K50/1.12)</f>
        <v>962.5</v>
      </c>
      <c r="N50" s="24" t="n">
        <f aca="false">K50/1.12*0.12</f>
        <v>115.5</v>
      </c>
      <c r="O50" s="24" t="n">
        <f aca="false">-SUM(I50:J50,K50/1.12)*L50</f>
        <v>-0</v>
      </c>
      <c r="P50" s="24"/>
      <c r="Q50" s="25" t="n">
        <v>962.5</v>
      </c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4" t="n">
        <f aca="false">-SUM(N50:AD50)</f>
        <v>-1078</v>
      </c>
      <c r="AF50" s="24" t="n">
        <f aca="false">-SUM(N50:AE50)</f>
        <v>-0</v>
      </c>
      <c r="AMI50" s="0"/>
      <c r="AMJ50" s="0"/>
    </row>
    <row r="51" s="29" customFormat="true" ht="23.25" hidden="false" customHeight="true" outlineLevel="0" collapsed="false">
      <c r="A51" s="18" t="n">
        <v>44093</v>
      </c>
      <c r="B51" s="19"/>
      <c r="C51" s="20" t="s">
        <v>523</v>
      </c>
      <c r="D51" s="20"/>
      <c r="E51" s="20"/>
      <c r="F51" s="21"/>
      <c r="G51" s="21" t="s">
        <v>58</v>
      </c>
      <c r="H51" s="22"/>
      <c r="I51" s="22"/>
      <c r="J51" s="22"/>
      <c r="K51" s="22" t="n">
        <v>50</v>
      </c>
      <c r="L51" s="23"/>
      <c r="M51" s="24" t="n">
        <f aca="false">SUM(H51:J51,K51/1.12)</f>
        <v>44.6428571428571</v>
      </c>
      <c r="N51" s="24" t="n">
        <f aca="false">K51/1.12*0.12</f>
        <v>5.35714285714286</v>
      </c>
      <c r="O51" s="24" t="n">
        <f aca="false">-SUM(I51:J51,K51/1.12)*L51</f>
        <v>-0</v>
      </c>
      <c r="P51" s="24"/>
      <c r="Q51" s="25" t="n">
        <v>44.64</v>
      </c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4" t="n">
        <f aca="false">-SUM(N51:AD51)</f>
        <v>-49.9971428571429</v>
      </c>
      <c r="AF51" s="24" t="n">
        <f aca="false">-SUM(N51:AE51)</f>
        <v>-0</v>
      </c>
      <c r="AMI51" s="0"/>
      <c r="AMJ51" s="0"/>
    </row>
    <row r="52" s="29" customFormat="true" ht="23.25" hidden="false" customHeight="true" outlineLevel="0" collapsed="false">
      <c r="A52" s="18" t="n">
        <v>44093</v>
      </c>
      <c r="B52" s="19"/>
      <c r="C52" s="20" t="s">
        <v>39</v>
      </c>
      <c r="D52" s="20" t="s">
        <v>40</v>
      </c>
      <c r="E52" s="20" t="s">
        <v>41</v>
      </c>
      <c r="F52" s="21" t="n">
        <v>38715</v>
      </c>
      <c r="G52" s="21" t="s">
        <v>684</v>
      </c>
      <c r="H52" s="22"/>
      <c r="I52" s="22"/>
      <c r="J52" s="22"/>
      <c r="K52" s="22" t="n">
        <v>394.25</v>
      </c>
      <c r="L52" s="23"/>
      <c r="M52" s="24" t="n">
        <f aca="false">SUM(H52:J52,K52/1.12)</f>
        <v>352.008928571429</v>
      </c>
      <c r="N52" s="24" t="n">
        <f aca="false">K52/1.12*0.12</f>
        <v>42.2410714285714</v>
      </c>
      <c r="O52" s="24" t="n">
        <f aca="false">-SUM(I52:J52,K52/1.12)*L52</f>
        <v>-0</v>
      </c>
      <c r="P52" s="24" t="n">
        <v>352.01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4" t="n">
        <f aca="false">-SUM(N52:AD52)</f>
        <v>-394.251071428571</v>
      </c>
      <c r="AF52" s="24" t="n">
        <f aca="false">-SUM(N52:AE52)</f>
        <v>-0</v>
      </c>
      <c r="AMI52" s="0"/>
      <c r="AMJ52" s="0"/>
    </row>
    <row r="53" s="29" customFormat="true" ht="23.25" hidden="false" customHeight="true" outlineLevel="0" collapsed="false">
      <c r="A53" s="18" t="n">
        <v>44092</v>
      </c>
      <c r="B53" s="19"/>
      <c r="C53" s="20" t="s">
        <v>523</v>
      </c>
      <c r="D53" s="20"/>
      <c r="E53" s="20"/>
      <c r="F53" s="21" t="n">
        <v>1079964</v>
      </c>
      <c r="G53" s="21" t="s">
        <v>58</v>
      </c>
      <c r="H53" s="22"/>
      <c r="I53" s="22"/>
      <c r="J53" s="22"/>
      <c r="K53" s="22" t="n">
        <v>50</v>
      </c>
      <c r="L53" s="23"/>
      <c r="M53" s="24" t="n">
        <f aca="false">SUM(H53:J53,K53/1.12)</f>
        <v>44.6428571428571</v>
      </c>
      <c r="N53" s="24" t="n">
        <f aca="false">K53/1.12*0.12</f>
        <v>5.35714285714286</v>
      </c>
      <c r="O53" s="24" t="n">
        <f aca="false">-SUM(I53:J53,K53/1.12)*L53</f>
        <v>-0</v>
      </c>
      <c r="P53" s="24"/>
      <c r="Q53" s="25" t="n">
        <v>44.64</v>
      </c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4" t="n">
        <f aca="false">-SUM(N53:AD53)</f>
        <v>-49.9971428571429</v>
      </c>
      <c r="AF53" s="24" t="n">
        <f aca="false">-SUM(N53:AE53)</f>
        <v>-0</v>
      </c>
      <c r="AMI53" s="0"/>
      <c r="AMJ53" s="0"/>
    </row>
    <row r="54" s="29" customFormat="true" ht="23.25" hidden="false" customHeight="true" outlineLevel="0" collapsed="false">
      <c r="A54" s="18" t="n">
        <v>44092</v>
      </c>
      <c r="B54" s="19"/>
      <c r="C54" s="20" t="s">
        <v>47</v>
      </c>
      <c r="D54" s="20" t="s">
        <v>491</v>
      </c>
      <c r="E54" s="20" t="s">
        <v>520</v>
      </c>
      <c r="F54" s="21" t="n">
        <v>208985</v>
      </c>
      <c r="G54" s="21" t="s">
        <v>685</v>
      </c>
      <c r="H54" s="22"/>
      <c r="I54" s="22"/>
      <c r="J54" s="22"/>
      <c r="K54" s="22" t="n">
        <f aca="false">1008.71+121.04</f>
        <v>1129.75</v>
      </c>
      <c r="L54" s="23"/>
      <c r="M54" s="24" t="n">
        <f aca="false">SUM(H54:J54,K54/1.12)</f>
        <v>1008.70535714286</v>
      </c>
      <c r="N54" s="24" t="n">
        <f aca="false">K54/1.12*0.12</f>
        <v>121.044642857143</v>
      </c>
      <c r="O54" s="24" t="n">
        <f aca="false">-SUM(I54:J54,K54/1.12)*L54</f>
        <v>-0</v>
      </c>
      <c r="P54" s="24" t="n">
        <v>1008.71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4" t="n">
        <f aca="false">-SUM(N54:AD54)</f>
        <v>-1129.75464285714</v>
      </c>
      <c r="AF54" s="24" t="n">
        <f aca="false">-SUM(N54:AE54)</f>
        <v>-0</v>
      </c>
      <c r="AMI54" s="0"/>
      <c r="AMJ54" s="0"/>
    </row>
    <row r="55" s="29" customFormat="true" ht="23.25" hidden="false" customHeight="true" outlineLevel="0" collapsed="false">
      <c r="A55" s="18" t="n">
        <v>44092</v>
      </c>
      <c r="B55" s="19"/>
      <c r="C55" s="20" t="s">
        <v>47</v>
      </c>
      <c r="D55" s="20" t="s">
        <v>491</v>
      </c>
      <c r="E55" s="20" t="s">
        <v>520</v>
      </c>
      <c r="F55" s="21" t="n">
        <v>208985</v>
      </c>
      <c r="G55" s="21" t="s">
        <v>400</v>
      </c>
      <c r="H55" s="22"/>
      <c r="I55" s="22"/>
      <c r="J55" s="22" t="n">
        <v>273.5</v>
      </c>
      <c r="K55" s="22"/>
      <c r="L55" s="23"/>
      <c r="M55" s="24" t="n">
        <f aca="false">SUM(H55:J55,K55/1.12)</f>
        <v>273.5</v>
      </c>
      <c r="N55" s="24" t="n">
        <f aca="false">K55/1.12*0.12</f>
        <v>0</v>
      </c>
      <c r="O55" s="24" t="n">
        <f aca="false">-SUM(I55:J55,K55/1.12)*L55</f>
        <v>-0</v>
      </c>
      <c r="P55" s="24" t="n">
        <v>273.5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4" t="n">
        <f aca="false">-SUM(N55:AD55)</f>
        <v>-273.5</v>
      </c>
      <c r="AF55" s="24" t="n">
        <f aca="false">-SUM(N55:AE55)</f>
        <v>-0</v>
      </c>
      <c r="AMI55" s="0"/>
      <c r="AMJ55" s="0"/>
    </row>
    <row r="56" s="29" customFormat="true" ht="24.75" hidden="false" customHeight="true" outlineLevel="0" collapsed="false">
      <c r="A56" s="18" t="n">
        <v>44096</v>
      </c>
      <c r="B56" s="19"/>
      <c r="C56" s="20" t="s">
        <v>39</v>
      </c>
      <c r="D56" s="20" t="s">
        <v>40</v>
      </c>
      <c r="E56" s="20" t="s">
        <v>41</v>
      </c>
      <c r="F56" s="21" t="n">
        <v>168108</v>
      </c>
      <c r="G56" s="21" t="s">
        <v>686</v>
      </c>
      <c r="H56" s="22"/>
      <c r="I56" s="22"/>
      <c r="J56" s="22"/>
      <c r="K56" s="22" t="n">
        <v>246</v>
      </c>
      <c r="L56" s="23"/>
      <c r="M56" s="24" t="n">
        <f aca="false">SUM(H56:J56,K56/1.12)</f>
        <v>219.642857142857</v>
      </c>
      <c r="N56" s="24" t="n">
        <f aca="false">K56/1.12*0.12</f>
        <v>26.3571428571429</v>
      </c>
      <c r="O56" s="24" t="n">
        <f aca="false">-SUM(I56:J56,K56/1.12)*L56</f>
        <v>-0</v>
      </c>
      <c r="P56" s="24" t="n">
        <v>219.64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4" t="n">
        <f aca="false">-SUM(N56:AD56)</f>
        <v>-245.997142857143</v>
      </c>
      <c r="AF56" s="24" t="n">
        <f aca="false">-SUM(N56:AE56)</f>
        <v>-0</v>
      </c>
      <c r="AMI56" s="0"/>
      <c r="AMJ56" s="0"/>
    </row>
    <row r="57" s="29" customFormat="true" ht="24.75" hidden="false" customHeight="true" outlineLevel="0" collapsed="false">
      <c r="A57" s="18" t="n">
        <v>44096</v>
      </c>
      <c r="B57" s="19"/>
      <c r="C57" s="20" t="s">
        <v>39</v>
      </c>
      <c r="D57" s="20" t="s">
        <v>40</v>
      </c>
      <c r="E57" s="20" t="s">
        <v>41</v>
      </c>
      <c r="F57" s="21" t="n">
        <v>200616</v>
      </c>
      <c r="G57" s="21" t="s">
        <v>687</v>
      </c>
      <c r="H57" s="22"/>
      <c r="I57" s="22"/>
      <c r="J57" s="22"/>
      <c r="K57" s="22" t="n">
        <v>120</v>
      </c>
      <c r="L57" s="23"/>
      <c r="M57" s="24" t="n">
        <f aca="false">SUM(H57:J57,K57/1.12)</f>
        <v>107.142857142857</v>
      </c>
      <c r="N57" s="24" t="n">
        <f aca="false">K57/1.12*0.12</f>
        <v>12.8571428571429</v>
      </c>
      <c r="O57" s="24" t="n">
        <f aca="false">-SUM(I57:J57,K57/1.12)*L57</f>
        <v>-0</v>
      </c>
      <c r="P57" s="24" t="n">
        <v>107.14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4" t="n">
        <f aca="false">-SUM(N57:AD57)</f>
        <v>-119.997142857143</v>
      </c>
      <c r="AF57" s="24" t="n">
        <f aca="false">-SUM(N57:AE57)</f>
        <v>-0</v>
      </c>
      <c r="AMI57" s="0"/>
      <c r="AMJ57" s="0"/>
    </row>
    <row r="58" s="29" customFormat="true" ht="24.75" hidden="false" customHeight="true" outlineLevel="0" collapsed="false">
      <c r="A58" s="18" t="n">
        <v>44097</v>
      </c>
      <c r="B58" s="19"/>
      <c r="C58" s="20" t="s">
        <v>523</v>
      </c>
      <c r="D58" s="20"/>
      <c r="E58" s="20"/>
      <c r="F58" s="21" t="n">
        <v>922595</v>
      </c>
      <c r="G58" s="21" t="s">
        <v>688</v>
      </c>
      <c r="H58" s="22"/>
      <c r="I58" s="22"/>
      <c r="J58" s="22"/>
      <c r="K58" s="22" t="n">
        <v>208</v>
      </c>
      <c r="L58" s="23"/>
      <c r="M58" s="24" t="n">
        <f aca="false">SUM(H58:J58,K58/1.12)</f>
        <v>185.714285714286</v>
      </c>
      <c r="N58" s="24" t="n">
        <f aca="false">K58/1.12*0.12</f>
        <v>22.2857142857143</v>
      </c>
      <c r="O58" s="24" t="n">
        <f aca="false">-SUM(I58:J58,K58/1.12)*L58</f>
        <v>-0</v>
      </c>
      <c r="P58" s="24"/>
      <c r="Q58" s="25" t="n">
        <v>185.71</v>
      </c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4" t="n">
        <f aca="false">-SUM(N58:AD58)</f>
        <v>-207.995714285714</v>
      </c>
      <c r="AF58" s="24" t="n">
        <f aca="false">-SUM(N58:AE58)</f>
        <v>-0</v>
      </c>
      <c r="AMI58" s="0"/>
      <c r="AMJ58" s="0"/>
    </row>
    <row r="59" s="29" customFormat="true" ht="24.75" hidden="false" customHeight="true" outlineLevel="0" collapsed="false">
      <c r="A59" s="18" t="n">
        <v>44098</v>
      </c>
      <c r="B59" s="19"/>
      <c r="C59" s="20" t="s">
        <v>407</v>
      </c>
      <c r="D59" s="20" t="s">
        <v>376</v>
      </c>
      <c r="E59" s="20" t="s">
        <v>41</v>
      </c>
      <c r="F59" s="21" t="n">
        <v>2817709</v>
      </c>
      <c r="G59" s="21" t="s">
        <v>671</v>
      </c>
      <c r="H59" s="22"/>
      <c r="I59" s="22"/>
      <c r="J59" s="22"/>
      <c r="K59" s="22" t="n">
        <v>25</v>
      </c>
      <c r="L59" s="23"/>
      <c r="M59" s="24" t="n">
        <f aca="false">SUM(H59:J59,K59/1.12)</f>
        <v>22.3214285714286</v>
      </c>
      <c r="N59" s="24" t="n">
        <f aca="false">K59/1.12*0.12</f>
        <v>2.67857142857143</v>
      </c>
      <c r="O59" s="24" t="n">
        <f aca="false">-SUM(I59:J59,K59/1.12)*L59</f>
        <v>-0</v>
      </c>
      <c r="P59" s="24"/>
      <c r="Q59" s="25" t="n">
        <v>22.32</v>
      </c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4" t="n">
        <f aca="false">-SUM(N59:AD59)</f>
        <v>-24.9985714285714</v>
      </c>
      <c r="AF59" s="24" t="n">
        <f aca="false">-SUM(N59:AE59)</f>
        <v>-0</v>
      </c>
      <c r="AMI59" s="0"/>
      <c r="AMJ59" s="0"/>
    </row>
    <row r="60" s="29" customFormat="true" ht="24.75" hidden="false" customHeight="true" outlineLevel="0" collapsed="false">
      <c r="A60" s="18" t="n">
        <v>44099</v>
      </c>
      <c r="B60" s="19"/>
      <c r="C60" s="20" t="s">
        <v>39</v>
      </c>
      <c r="D60" s="20" t="s">
        <v>40</v>
      </c>
      <c r="E60" s="20" t="s">
        <v>41</v>
      </c>
      <c r="F60" s="21" t="n">
        <v>38743</v>
      </c>
      <c r="G60" s="21" t="s">
        <v>689</v>
      </c>
      <c r="H60" s="22"/>
      <c r="I60" s="22"/>
      <c r="J60" s="22"/>
      <c r="K60" s="22" t="n">
        <v>174</v>
      </c>
      <c r="L60" s="23"/>
      <c r="M60" s="24" t="n">
        <f aca="false">SUM(H60:J60,K60/1.12)</f>
        <v>155.357142857143</v>
      </c>
      <c r="N60" s="24" t="n">
        <f aca="false">K60/1.12*0.12</f>
        <v>18.6428571428571</v>
      </c>
      <c r="O60" s="24" t="n">
        <f aca="false">-SUM(I60:J60,K60/1.12)*L60</f>
        <v>-0</v>
      </c>
      <c r="P60" s="24" t="n">
        <v>155.36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4" t="n">
        <f aca="false">-SUM(N60:AD60)</f>
        <v>-174.002857142857</v>
      </c>
      <c r="AF60" s="24" t="n">
        <f aca="false">-SUM(N60:AE60)</f>
        <v>-0</v>
      </c>
      <c r="AMI60" s="0"/>
      <c r="AMJ60" s="0"/>
    </row>
    <row r="61" s="29" customFormat="true" ht="24.75" hidden="false" customHeight="true" outlineLevel="0" collapsed="false">
      <c r="A61" s="18" t="n">
        <v>44099</v>
      </c>
      <c r="B61" s="19"/>
      <c r="C61" s="20" t="s">
        <v>39</v>
      </c>
      <c r="D61" s="20" t="s">
        <v>40</v>
      </c>
      <c r="E61" s="20" t="s">
        <v>41</v>
      </c>
      <c r="F61" s="21" t="n">
        <v>201108</v>
      </c>
      <c r="G61" s="21" t="s">
        <v>690</v>
      </c>
      <c r="H61" s="22"/>
      <c r="I61" s="22"/>
      <c r="J61" s="22"/>
      <c r="K61" s="22" t="n">
        <v>138</v>
      </c>
      <c r="L61" s="23"/>
      <c r="M61" s="24" t="n">
        <f aca="false">SUM(H61:J61,K61/1.12)</f>
        <v>123.214285714286</v>
      </c>
      <c r="N61" s="24" t="n">
        <f aca="false">K61/1.12*0.12</f>
        <v>14.7857142857143</v>
      </c>
      <c r="O61" s="24" t="n">
        <f aca="false">-SUM(I61:J61,K61/1.12)*L61</f>
        <v>-0</v>
      </c>
      <c r="P61" s="24" t="n">
        <v>123.21</v>
      </c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/>
      <c r="AB61" s="26"/>
      <c r="AC61" s="26"/>
      <c r="AD61" s="25"/>
      <c r="AE61" s="24" t="n">
        <f aca="false">-SUM(N61:AD61)</f>
        <v>-137.995714285714</v>
      </c>
      <c r="AF61" s="24" t="n">
        <f aca="false">-SUM(N61:AE61)</f>
        <v>-0</v>
      </c>
      <c r="AMI61" s="0"/>
      <c r="AMJ61" s="0"/>
    </row>
    <row r="62" s="29" customFormat="true" ht="24.75" hidden="false" customHeight="true" outlineLevel="0" collapsed="false">
      <c r="A62" s="18" t="n">
        <v>44099</v>
      </c>
      <c r="B62" s="19"/>
      <c r="C62" s="20" t="s">
        <v>691</v>
      </c>
      <c r="D62" s="20" t="s">
        <v>692</v>
      </c>
      <c r="E62" s="20" t="s">
        <v>693</v>
      </c>
      <c r="F62" s="21" t="n">
        <v>287825</v>
      </c>
      <c r="G62" s="21" t="s">
        <v>694</v>
      </c>
      <c r="H62" s="22"/>
      <c r="I62" s="22"/>
      <c r="J62" s="22" t="n">
        <v>2210.64</v>
      </c>
      <c r="K62" s="22"/>
      <c r="L62" s="23"/>
      <c r="M62" s="24" t="n">
        <f aca="false">SUM(H62:J62,K62/1.12)</f>
        <v>2210.64</v>
      </c>
      <c r="N62" s="24" t="n">
        <f aca="false">K62/1.12*0.12</f>
        <v>0</v>
      </c>
      <c r="O62" s="24" t="n">
        <f aca="false">-SUM(I62:J62,K62/1.12)*L62</f>
        <v>-0</v>
      </c>
      <c r="P62" s="24" t="n">
        <v>2210.64</v>
      </c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4" t="n">
        <f aca="false">-SUM(N62:AD62)</f>
        <v>-2210.64</v>
      </c>
      <c r="AF62" s="24" t="n">
        <f aca="false">-SUM(N62:AE62)</f>
        <v>-0</v>
      </c>
      <c r="AMI62" s="0"/>
      <c r="AMJ62" s="0"/>
    </row>
    <row r="63" s="29" customFormat="true" ht="24.75" hidden="false" customHeight="true" outlineLevel="0" collapsed="false">
      <c r="A63" s="18" t="n">
        <v>44099</v>
      </c>
      <c r="B63" s="19"/>
      <c r="C63" s="20" t="s">
        <v>45</v>
      </c>
      <c r="D63" s="20"/>
      <c r="E63" s="20"/>
      <c r="F63" s="21"/>
      <c r="G63" s="21" t="s">
        <v>695</v>
      </c>
      <c r="H63" s="22" t="n">
        <v>50</v>
      </c>
      <c r="I63" s="22"/>
      <c r="J63" s="22"/>
      <c r="K63" s="22"/>
      <c r="L63" s="23"/>
      <c r="M63" s="24" t="n">
        <f aca="false">SUM(H63:J63,K63/1.12)</f>
        <v>50</v>
      </c>
      <c r="N63" s="24" t="n">
        <f aca="false">K63/1.12*0.12</f>
        <v>0</v>
      </c>
      <c r="O63" s="24" t="n">
        <f aca="false">-SUM(I63:J63,K63/1.12)*L63</f>
        <v>-0</v>
      </c>
      <c r="P63" s="24"/>
      <c r="Q63" s="25"/>
      <c r="R63" s="25"/>
      <c r="S63" s="26"/>
      <c r="T63" s="26"/>
      <c r="U63" s="26"/>
      <c r="V63" s="26"/>
      <c r="W63" s="26"/>
      <c r="X63" s="25"/>
      <c r="Y63" s="25"/>
      <c r="Z63" s="25"/>
      <c r="AA63" s="25" t="n">
        <v>50</v>
      </c>
      <c r="AB63" s="26"/>
      <c r="AC63" s="26"/>
      <c r="AD63" s="25"/>
      <c r="AE63" s="24" t="n">
        <f aca="false">-SUM(N63:AD63)</f>
        <v>-50</v>
      </c>
      <c r="AF63" s="24" t="n">
        <f aca="false">-SUM(N63:AE63)</f>
        <v>-0</v>
      </c>
      <c r="AMI63" s="0"/>
      <c r="AMJ63" s="0"/>
    </row>
    <row r="64" s="29" customFormat="true" ht="24.75" hidden="false" customHeight="true" outlineLevel="0" collapsed="false">
      <c r="A64" s="18" t="n">
        <v>44099</v>
      </c>
      <c r="B64" s="19"/>
      <c r="C64" s="20" t="s">
        <v>39</v>
      </c>
      <c r="D64" s="20" t="s">
        <v>40</v>
      </c>
      <c r="E64" s="20" t="s">
        <v>41</v>
      </c>
      <c r="F64" s="21" t="n">
        <v>172004</v>
      </c>
      <c r="G64" s="21" t="s">
        <v>696</v>
      </c>
      <c r="H64" s="22"/>
      <c r="I64" s="22"/>
      <c r="J64" s="22"/>
      <c r="K64" s="22" t="n">
        <v>99</v>
      </c>
      <c r="L64" s="23"/>
      <c r="M64" s="24" t="n">
        <f aca="false">SUM(H64:J64,K64/1.12)</f>
        <v>88.3928571428571</v>
      </c>
      <c r="N64" s="24" t="n">
        <f aca="false">K64/1.12*0.12</f>
        <v>10.6071428571429</v>
      </c>
      <c r="O64" s="24" t="n">
        <f aca="false">-SUM(I64:J64,K64/1.12)*L64</f>
        <v>-0</v>
      </c>
      <c r="P64" s="24"/>
      <c r="Q64" s="25" t="n">
        <v>88.39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4" t="n">
        <f aca="false">-SUM(N64:AD64)</f>
        <v>-98.9971428571429</v>
      </c>
      <c r="AF64" s="24" t="n">
        <f aca="false">-SUM(N64:AE64)</f>
        <v>-0</v>
      </c>
      <c r="AMI64" s="0"/>
      <c r="AMJ64" s="0"/>
    </row>
    <row r="65" s="29" customFormat="true" ht="24.75" hidden="false" customHeight="true" outlineLevel="0" collapsed="false">
      <c r="A65" s="18" t="n">
        <v>44099</v>
      </c>
      <c r="B65" s="19"/>
      <c r="C65" s="20" t="s">
        <v>234</v>
      </c>
      <c r="D65" s="20" t="s">
        <v>697</v>
      </c>
      <c r="E65" s="20" t="s">
        <v>698</v>
      </c>
      <c r="F65" s="21" t="n">
        <v>96201</v>
      </c>
      <c r="G65" s="21" t="s">
        <v>699</v>
      </c>
      <c r="H65" s="22"/>
      <c r="I65" s="22"/>
      <c r="J65" s="22"/>
      <c r="K65" s="22" t="n">
        <v>608</v>
      </c>
      <c r="L65" s="23"/>
      <c r="M65" s="24" t="n">
        <f aca="false">SUM(H65:J65,K65/1.12)</f>
        <v>542.857142857143</v>
      </c>
      <c r="N65" s="24" t="n">
        <f aca="false">K65/1.12*0.12</f>
        <v>65.1428571428571</v>
      </c>
      <c r="O65" s="24" t="n">
        <f aca="false">-SUM(I65:J65,K65/1.12)*L65</f>
        <v>-0</v>
      </c>
      <c r="P65" s="24" t="n">
        <v>542.86</v>
      </c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4" t="n">
        <f aca="false">-SUM(N65:AD65)</f>
        <v>-608.002857142857</v>
      </c>
      <c r="AF65" s="24" t="n">
        <f aca="false">-SUM(N65:AE65)</f>
        <v>-0</v>
      </c>
      <c r="AMI65" s="0"/>
      <c r="AMJ65" s="0"/>
    </row>
    <row r="66" s="29" customFormat="true" ht="24.75" hidden="false" customHeight="true" outlineLevel="0" collapsed="false">
      <c r="A66" s="18" t="n">
        <v>44099</v>
      </c>
      <c r="B66" s="19"/>
      <c r="C66" s="20" t="s">
        <v>326</v>
      </c>
      <c r="D66" s="20"/>
      <c r="E66" s="20"/>
      <c r="F66" s="21"/>
      <c r="G66" s="21" t="s">
        <v>700</v>
      </c>
      <c r="H66" s="22" t="n">
        <v>100</v>
      </c>
      <c r="I66" s="22"/>
      <c r="J66" s="22"/>
      <c r="K66" s="22"/>
      <c r="L66" s="23"/>
      <c r="M66" s="24" t="n">
        <f aca="false">SUM(H66:J66,K66/1.12)</f>
        <v>100</v>
      </c>
      <c r="N66" s="24" t="n">
        <f aca="false">K66/1.12*0.12</f>
        <v>0</v>
      </c>
      <c r="O66" s="24" t="n">
        <f aca="false">-SUM(I66:J66,K66/1.12)*L66</f>
        <v>-0</v>
      </c>
      <c r="P66" s="24"/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 t="n">
        <v>100</v>
      </c>
      <c r="AB66" s="26"/>
      <c r="AC66" s="26"/>
      <c r="AD66" s="25"/>
      <c r="AE66" s="24" t="n">
        <f aca="false">-SUM(N66:AD66)</f>
        <v>-100</v>
      </c>
      <c r="AF66" s="24" t="n">
        <f aca="false">-SUM(N66:AE66)</f>
        <v>-0</v>
      </c>
      <c r="AMI66" s="0"/>
      <c r="AMJ66" s="0"/>
    </row>
    <row r="67" s="29" customFormat="true" ht="39" hidden="false" customHeight="true" outlineLevel="0" collapsed="false">
      <c r="A67" s="18" t="n">
        <v>44099</v>
      </c>
      <c r="B67" s="19"/>
      <c r="C67" s="20" t="s">
        <v>47</v>
      </c>
      <c r="D67" s="20" t="s">
        <v>491</v>
      </c>
      <c r="E67" s="20" t="s">
        <v>520</v>
      </c>
      <c r="F67" s="21" t="n">
        <v>254925</v>
      </c>
      <c r="G67" s="21" t="s">
        <v>701</v>
      </c>
      <c r="H67" s="22"/>
      <c r="I67" s="22"/>
      <c r="J67" s="22"/>
      <c r="K67" s="22" t="n">
        <v>4765.05</v>
      </c>
      <c r="L67" s="23"/>
      <c r="M67" s="24" t="n">
        <f aca="false">SUM(H67:J67,K67/1.12)</f>
        <v>4254.50892857143</v>
      </c>
      <c r="N67" s="24" t="n">
        <f aca="false">K67/1.12*0.12</f>
        <v>510.541071428571</v>
      </c>
      <c r="O67" s="24" t="n">
        <f aca="false">-SUM(I67:J67,K67/1.12)*L67</f>
        <v>-0</v>
      </c>
      <c r="P67" s="24" t="n">
        <v>4254.51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4" t="n">
        <f aca="false">-SUM(N67:AD67)</f>
        <v>-4765.05107142857</v>
      </c>
      <c r="AF67" s="24" t="n">
        <f aca="false">-SUM(N67:AE67)</f>
        <v>-0</v>
      </c>
      <c r="AMI67" s="0"/>
      <c r="AMJ67" s="0"/>
    </row>
    <row r="68" s="29" customFormat="true" ht="23.25" hidden="false" customHeight="true" outlineLevel="0" collapsed="false">
      <c r="A68" s="18" t="n">
        <v>44099</v>
      </c>
      <c r="B68" s="19"/>
      <c r="C68" s="20" t="s">
        <v>45</v>
      </c>
      <c r="D68" s="20"/>
      <c r="E68" s="20"/>
      <c r="F68" s="21"/>
      <c r="G68" s="21" t="s">
        <v>702</v>
      </c>
      <c r="H68" s="22" t="n">
        <v>30</v>
      </c>
      <c r="I68" s="22"/>
      <c r="J68" s="22"/>
      <c r="K68" s="22"/>
      <c r="L68" s="23"/>
      <c r="M68" s="24" t="n">
        <f aca="false">SUM(H68:J68,K68/1.12)</f>
        <v>30</v>
      </c>
      <c r="N68" s="24" t="n">
        <f aca="false">K68/1.12*0.12</f>
        <v>0</v>
      </c>
      <c r="O68" s="24" t="n">
        <f aca="false">-SUM(I68:J68,K68/1.12)*L68</f>
        <v>-0</v>
      </c>
      <c r="P68" s="24"/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 t="n">
        <v>30</v>
      </c>
      <c r="AB68" s="26"/>
      <c r="AC68" s="26"/>
      <c r="AD68" s="25"/>
      <c r="AE68" s="24" t="n">
        <f aca="false">-SUM(N68:AD68)</f>
        <v>-30</v>
      </c>
      <c r="AF68" s="24" t="n">
        <f aca="false">-SUM(N68:AE68)</f>
        <v>-0</v>
      </c>
      <c r="AMI68" s="0"/>
      <c r="AMJ68" s="0"/>
    </row>
    <row r="69" s="29" customFormat="true" ht="23.25" hidden="false" customHeight="true" outlineLevel="0" collapsed="false">
      <c r="A69" s="18" t="n">
        <v>44099</v>
      </c>
      <c r="B69" s="19"/>
      <c r="C69" s="20" t="s">
        <v>523</v>
      </c>
      <c r="D69" s="20"/>
      <c r="E69" s="20"/>
      <c r="F69" s="21" t="n">
        <v>193739</v>
      </c>
      <c r="G69" s="21" t="s">
        <v>671</v>
      </c>
      <c r="H69" s="22"/>
      <c r="I69" s="22"/>
      <c r="J69" s="22"/>
      <c r="K69" s="22" t="n">
        <v>42</v>
      </c>
      <c r="L69" s="23"/>
      <c r="M69" s="24" t="n">
        <f aca="false">SUM(H69:J69,K69/1.12)</f>
        <v>37.5</v>
      </c>
      <c r="N69" s="24" t="n">
        <f aca="false">K69/1.12*0.12</f>
        <v>4.5</v>
      </c>
      <c r="O69" s="24" t="n">
        <f aca="false">-SUM(I69:J69,K69/1.12)*L69</f>
        <v>-0</v>
      </c>
      <c r="P69" s="24"/>
      <c r="Q69" s="25" t="n">
        <v>37.5</v>
      </c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4" t="n">
        <f aca="false">-SUM(N69:AD69)</f>
        <v>-42</v>
      </c>
      <c r="AF69" s="24" t="n">
        <f aca="false">-SUM(N69:AE69)</f>
        <v>-0</v>
      </c>
      <c r="AMI69" s="0"/>
      <c r="AMJ69" s="0"/>
    </row>
    <row r="70" s="29" customFormat="true" ht="23.25" hidden="false" customHeight="true" outlineLevel="0" collapsed="false">
      <c r="A70" s="18" t="n">
        <v>44100</v>
      </c>
      <c r="B70" s="19"/>
      <c r="C70" s="20" t="s">
        <v>326</v>
      </c>
      <c r="D70" s="20"/>
      <c r="E70" s="20"/>
      <c r="F70" s="21"/>
      <c r="G70" s="21" t="s">
        <v>703</v>
      </c>
      <c r="H70" s="22" t="n">
        <v>500</v>
      </c>
      <c r="I70" s="22"/>
      <c r="J70" s="22"/>
      <c r="K70" s="22"/>
      <c r="L70" s="23"/>
      <c r="M70" s="24" t="n">
        <f aca="false">SUM(H70:J70,K70/1.12)</f>
        <v>500</v>
      </c>
      <c r="N70" s="24" t="n">
        <f aca="false">K70/1.12*0.12</f>
        <v>0</v>
      </c>
      <c r="O70" s="24" t="n">
        <f aca="false">-SUM(I70:J70,K70/1.12)*L70</f>
        <v>-0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 t="n">
        <v>500</v>
      </c>
      <c r="AB70" s="26"/>
      <c r="AC70" s="26"/>
      <c r="AD70" s="25"/>
      <c r="AE70" s="24" t="n">
        <f aca="false">-SUM(N70:AD70)</f>
        <v>-500</v>
      </c>
      <c r="AF70" s="24" t="n">
        <f aca="false">-SUM(N70:AE70)</f>
        <v>-0</v>
      </c>
      <c r="AMI70" s="0"/>
      <c r="AMJ70" s="0"/>
    </row>
    <row r="71" s="29" customFormat="true" ht="23.25" hidden="false" customHeight="true" outlineLevel="0" collapsed="false">
      <c r="A71" s="18" t="n">
        <v>44100</v>
      </c>
      <c r="B71" s="19"/>
      <c r="C71" s="20" t="s">
        <v>608</v>
      </c>
      <c r="D71" s="20"/>
      <c r="E71" s="20"/>
      <c r="F71" s="21"/>
      <c r="G71" s="21" t="s">
        <v>704</v>
      </c>
      <c r="H71" s="22" t="n">
        <v>120</v>
      </c>
      <c r="I71" s="22"/>
      <c r="J71" s="22"/>
      <c r="K71" s="22"/>
      <c r="L71" s="23"/>
      <c r="M71" s="24" t="n">
        <f aca="false">SUM(H71:J71,K71/1.12)</f>
        <v>120</v>
      </c>
      <c r="N71" s="24" t="n">
        <f aca="false">K71/1.12*0.12</f>
        <v>0</v>
      </c>
      <c r="O71" s="24" t="n">
        <f aca="false">-SUM(I71:J71,K71/1.12)*L71</f>
        <v>-0</v>
      </c>
      <c r="P71" s="24"/>
      <c r="Q71" s="25"/>
      <c r="R71" s="25"/>
      <c r="S71" s="26"/>
      <c r="T71" s="26"/>
      <c r="U71" s="26"/>
      <c r="V71" s="26"/>
      <c r="W71" s="26"/>
      <c r="X71" s="25"/>
      <c r="Y71" s="25"/>
      <c r="Z71" s="25"/>
      <c r="AA71" s="25" t="n">
        <v>120</v>
      </c>
      <c r="AB71" s="26"/>
      <c r="AC71" s="26"/>
      <c r="AD71" s="25"/>
      <c r="AE71" s="24" t="n">
        <f aca="false">-SUM(N71:AD71)</f>
        <v>-120</v>
      </c>
      <c r="AF71" s="24" t="n">
        <f aca="false">-SUM(N71:AE71)</f>
        <v>-0</v>
      </c>
      <c r="AMI71" s="0"/>
      <c r="AMJ71" s="0"/>
    </row>
    <row r="72" s="29" customFormat="true" ht="23.25" hidden="false" customHeight="true" outlineLevel="0" collapsed="false">
      <c r="A72" s="18" t="n">
        <v>44100</v>
      </c>
      <c r="B72" s="19"/>
      <c r="C72" s="20" t="s">
        <v>47</v>
      </c>
      <c r="D72" s="20" t="s">
        <v>491</v>
      </c>
      <c r="E72" s="20" t="s">
        <v>520</v>
      </c>
      <c r="F72" s="21" t="n">
        <v>280635</v>
      </c>
      <c r="G72" s="21" t="s">
        <v>705</v>
      </c>
      <c r="H72" s="22"/>
      <c r="I72" s="22"/>
      <c r="J72" s="22"/>
      <c r="K72" s="22" t="n">
        <v>334.65</v>
      </c>
      <c r="L72" s="23"/>
      <c r="M72" s="24" t="n">
        <f aca="false">SUM(H72:J72,K72/1.12)</f>
        <v>298.794642857143</v>
      </c>
      <c r="N72" s="24" t="n">
        <f aca="false">K72/1.12*0.12</f>
        <v>35.8553571428571</v>
      </c>
      <c r="O72" s="24" t="n">
        <f aca="false">-SUM(I72:J72,K72/1.12)*L72</f>
        <v>-0</v>
      </c>
      <c r="P72" s="24" t="n">
        <v>298.79</v>
      </c>
      <c r="Q72" s="25"/>
      <c r="R72" s="25"/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4" t="n">
        <f aca="false">-SUM(N72:AD72)</f>
        <v>-334.645357142857</v>
      </c>
      <c r="AF72" s="24" t="n">
        <f aca="false">-SUM(N72:AE72)</f>
        <v>-0</v>
      </c>
      <c r="AMI72" s="0"/>
      <c r="AMJ72" s="0"/>
    </row>
    <row r="73" s="29" customFormat="true" ht="24.75" hidden="false" customHeight="true" outlineLevel="0" collapsed="false">
      <c r="A73" s="18" t="n">
        <v>44102</v>
      </c>
      <c r="B73" s="19"/>
      <c r="C73" s="20" t="s">
        <v>410</v>
      </c>
      <c r="D73" s="20" t="s">
        <v>411</v>
      </c>
      <c r="E73" s="20" t="s">
        <v>706</v>
      </c>
      <c r="F73" s="21" t="n">
        <v>662</v>
      </c>
      <c r="G73" s="21" t="s">
        <v>707</v>
      </c>
      <c r="H73" s="22"/>
      <c r="I73" s="22"/>
      <c r="J73" s="22" t="n">
        <v>7417.5</v>
      </c>
      <c r="K73" s="22"/>
      <c r="L73" s="23"/>
      <c r="M73" s="24" t="n">
        <f aca="false">SUM(H73:J73,K73/1.12)</f>
        <v>7417.5</v>
      </c>
      <c r="N73" s="24" t="n">
        <f aca="false">K73/1.12*0.12</f>
        <v>0</v>
      </c>
      <c r="O73" s="24" t="n">
        <f aca="false">-SUM(I73:J73,K73/1.12)*L73</f>
        <v>-0</v>
      </c>
      <c r="P73" s="24" t="n">
        <v>7417.5</v>
      </c>
      <c r="Q73" s="25"/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4" t="n">
        <f aca="false">-SUM(N73:AD73)</f>
        <v>-7417.5</v>
      </c>
      <c r="AF73" s="24" t="n">
        <f aca="false">-SUM(N73:AE73)</f>
        <v>-0</v>
      </c>
      <c r="AMI73" s="0"/>
      <c r="AMJ73" s="0"/>
    </row>
    <row r="74" s="29" customFormat="true" ht="23.25" hidden="false" customHeight="true" outlineLevel="0" collapsed="false">
      <c r="A74" s="18" t="n">
        <v>44102</v>
      </c>
      <c r="B74" s="19"/>
      <c r="C74" s="20" t="s">
        <v>550</v>
      </c>
      <c r="D74" s="20"/>
      <c r="E74" s="20"/>
      <c r="F74" s="21"/>
      <c r="G74" s="21" t="s">
        <v>629</v>
      </c>
      <c r="H74" s="22"/>
      <c r="I74" s="22"/>
      <c r="J74" s="22" t="n">
        <v>1150</v>
      </c>
      <c r="K74" s="22"/>
      <c r="L74" s="23"/>
      <c r="M74" s="24" t="n">
        <f aca="false">SUM(H74:J74,K74/1.12)</f>
        <v>1150</v>
      </c>
      <c r="N74" s="24" t="n">
        <f aca="false">K74/1.12*0.12</f>
        <v>0</v>
      </c>
      <c r="O74" s="24" t="n">
        <f aca="false">-SUM(I74:J74,K74/1.12)*L74</f>
        <v>-0</v>
      </c>
      <c r="P74" s="24" t="n">
        <v>1150</v>
      </c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/>
      <c r="AB74" s="26"/>
      <c r="AC74" s="26"/>
      <c r="AD74" s="25"/>
      <c r="AE74" s="24" t="n">
        <f aca="false">-SUM(N74:AD74)</f>
        <v>-1150</v>
      </c>
      <c r="AF74" s="24" t="n">
        <f aca="false">-SUM(N74:AE74)</f>
        <v>-0</v>
      </c>
      <c r="AMI74" s="0"/>
      <c r="AMJ74" s="0"/>
    </row>
    <row r="75" s="29" customFormat="true" ht="23.25" hidden="false" customHeight="true" outlineLevel="0" collapsed="false">
      <c r="A75" s="18" t="n">
        <v>44102</v>
      </c>
      <c r="B75" s="19"/>
      <c r="C75" s="20" t="s">
        <v>60</v>
      </c>
      <c r="D75" s="20"/>
      <c r="E75" s="20"/>
      <c r="F75" s="21"/>
      <c r="G75" s="21" t="s">
        <v>440</v>
      </c>
      <c r="H75" s="22" t="n">
        <v>40</v>
      </c>
      <c r="I75" s="22"/>
      <c r="J75" s="22"/>
      <c r="K75" s="22"/>
      <c r="L75" s="23"/>
      <c r="M75" s="24" t="n">
        <f aca="false">SUM(H75:J75,K75/1.12)</f>
        <v>40</v>
      </c>
      <c r="N75" s="24" t="n">
        <f aca="false">K75/1.12*0.12</f>
        <v>0</v>
      </c>
      <c r="O75" s="24" t="n">
        <f aca="false">-SUM(I75:J75,K75/1.12)*L75</f>
        <v>-0</v>
      </c>
      <c r="P75" s="24"/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 t="n">
        <v>40</v>
      </c>
      <c r="AB75" s="26"/>
      <c r="AC75" s="26"/>
      <c r="AD75" s="25"/>
      <c r="AE75" s="24" t="n">
        <f aca="false">-SUM(N75:AD75)</f>
        <v>-40</v>
      </c>
      <c r="AF75" s="24" t="n">
        <f aca="false">-SUM(N75:AE75)</f>
        <v>-0</v>
      </c>
      <c r="AMI75" s="0"/>
      <c r="AMJ75" s="0"/>
    </row>
    <row r="76" s="29" customFormat="true" ht="23.25" hidden="false" customHeight="true" outlineLevel="0" collapsed="false">
      <c r="A76" s="18" t="n">
        <v>44102</v>
      </c>
      <c r="B76" s="19"/>
      <c r="C76" s="20" t="s">
        <v>708</v>
      </c>
      <c r="D76" s="20"/>
      <c r="E76" s="20"/>
      <c r="F76" s="21"/>
      <c r="G76" s="21" t="s">
        <v>510</v>
      </c>
      <c r="H76" s="22"/>
      <c r="I76" s="22"/>
      <c r="J76" s="22"/>
      <c r="K76" s="22" t="n">
        <v>1600</v>
      </c>
      <c r="L76" s="23"/>
      <c r="M76" s="24" t="n">
        <f aca="false">SUM(H76:J76,K76/1.12)</f>
        <v>1428.57142857143</v>
      </c>
      <c r="N76" s="24" t="n">
        <f aca="false">K76/1.12*0.12</f>
        <v>171.428571428571</v>
      </c>
      <c r="O76" s="24" t="n">
        <f aca="false">-SUM(I76:J76,K76/1.12)*L76</f>
        <v>-0</v>
      </c>
      <c r="P76" s="24" t="n">
        <v>1428.57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4" t="n">
        <f aca="false">-SUM(N76:AD76)</f>
        <v>-1599.99857142857</v>
      </c>
      <c r="AF76" s="24" t="n">
        <f aca="false">-SUM(N76:AE76)</f>
        <v>-0</v>
      </c>
      <c r="AMI76" s="0"/>
      <c r="AMJ76" s="0"/>
    </row>
    <row r="77" s="29" customFormat="true" ht="23.25" hidden="false" customHeight="true" outlineLevel="0" collapsed="false">
      <c r="A77" s="18" t="n">
        <v>44103</v>
      </c>
      <c r="B77" s="19"/>
      <c r="C77" s="20" t="s">
        <v>523</v>
      </c>
      <c r="D77" s="20"/>
      <c r="E77" s="20"/>
      <c r="F77" s="21" t="n">
        <v>193656</v>
      </c>
      <c r="G77" s="21" t="s">
        <v>709</v>
      </c>
      <c r="H77" s="22"/>
      <c r="I77" s="22"/>
      <c r="J77" s="22"/>
      <c r="K77" s="22" t="n">
        <v>30</v>
      </c>
      <c r="L77" s="23"/>
      <c r="M77" s="24" t="n">
        <f aca="false">SUM(H77:J77,K77/1.12)</f>
        <v>26.7857142857143</v>
      </c>
      <c r="N77" s="24" t="n">
        <f aca="false">K77/1.12*0.12</f>
        <v>3.21428571428571</v>
      </c>
      <c r="O77" s="24" t="n">
        <f aca="false">-SUM(I77:J77,K77/1.12)*L77</f>
        <v>-0</v>
      </c>
      <c r="P77" s="24" t="n">
        <v>26.79</v>
      </c>
      <c r="Q77" s="25"/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4" t="n">
        <f aca="false">-SUM(N77:AD77)</f>
        <v>-30.0042857142857</v>
      </c>
      <c r="AF77" s="24" t="n">
        <f aca="false">-SUM(N77:AE77)</f>
        <v>-0</v>
      </c>
      <c r="AMI77" s="0"/>
      <c r="AMJ77" s="0"/>
    </row>
    <row r="78" s="29" customFormat="true" ht="23.25" hidden="false" customHeight="true" outlineLevel="0" collapsed="false">
      <c r="A78" s="18" t="n">
        <v>44103</v>
      </c>
      <c r="B78" s="19"/>
      <c r="C78" s="20" t="s">
        <v>523</v>
      </c>
      <c r="D78" s="20"/>
      <c r="E78" s="20"/>
      <c r="F78" s="21"/>
      <c r="G78" s="21" t="s">
        <v>58</v>
      </c>
      <c r="H78" s="22"/>
      <c r="I78" s="22"/>
      <c r="J78" s="22"/>
      <c r="K78" s="22" t="n">
        <v>50</v>
      </c>
      <c r="L78" s="23"/>
      <c r="M78" s="24" t="n">
        <f aca="false">SUM(H78:J78,K78/1.12)</f>
        <v>44.6428571428571</v>
      </c>
      <c r="N78" s="24" t="n">
        <f aca="false">K78/1.12*0.12</f>
        <v>5.35714285714286</v>
      </c>
      <c r="O78" s="24" t="n">
        <f aca="false">-SUM(I78:J78,K78/1.12)*L78</f>
        <v>-0</v>
      </c>
      <c r="P78" s="24"/>
      <c r="Q78" s="25" t="n">
        <v>44.64</v>
      </c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4" t="n">
        <f aca="false">-SUM(N78:AD78)</f>
        <v>-49.9971428571429</v>
      </c>
      <c r="AF78" s="24" t="n">
        <f aca="false">-SUM(N78:AE78)</f>
        <v>-0</v>
      </c>
      <c r="AMI78" s="0"/>
      <c r="AMJ78" s="0"/>
    </row>
    <row r="79" s="29" customFormat="true" ht="23.25" hidden="false" customHeight="true" outlineLevel="0" collapsed="false">
      <c r="A79" s="18" t="n">
        <v>44104</v>
      </c>
      <c r="B79" s="19"/>
      <c r="C79" s="20" t="s">
        <v>39</v>
      </c>
      <c r="D79" s="20"/>
      <c r="E79" s="20"/>
      <c r="F79" s="21" t="n">
        <v>169224</v>
      </c>
      <c r="G79" s="21" t="s">
        <v>710</v>
      </c>
      <c r="H79" s="22"/>
      <c r="I79" s="22"/>
      <c r="J79" s="22"/>
      <c r="K79" s="22" t="n">
        <v>82</v>
      </c>
      <c r="L79" s="23"/>
      <c r="M79" s="24" t="n">
        <f aca="false">SUM(H79:J79,K79/1.12)</f>
        <v>73.2142857142857</v>
      </c>
      <c r="N79" s="24" t="n">
        <f aca="false">K79/1.12*0.12</f>
        <v>8.78571428571429</v>
      </c>
      <c r="O79" s="24" t="n">
        <f aca="false">-SUM(I79:J79,K79/1.12)*L79</f>
        <v>-0</v>
      </c>
      <c r="P79" s="24" t="n">
        <v>73.21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4" t="n">
        <f aca="false">-SUM(N79:AD79)</f>
        <v>-81.9957142857143</v>
      </c>
      <c r="AF79" s="24" t="n">
        <f aca="false">-SUM(N79:AE79)</f>
        <v>-0</v>
      </c>
      <c r="AMI79" s="0"/>
      <c r="AMJ79" s="0"/>
    </row>
    <row r="80" s="29" customFormat="true" ht="23.25" hidden="false" customHeight="true" outlineLevel="0" collapsed="false">
      <c r="A80" s="18" t="n">
        <v>44105</v>
      </c>
      <c r="B80" s="19"/>
      <c r="C80" s="20" t="s">
        <v>45</v>
      </c>
      <c r="D80" s="20"/>
      <c r="E80" s="20"/>
      <c r="F80" s="21"/>
      <c r="G80" s="21" t="s">
        <v>711</v>
      </c>
      <c r="H80" s="22" t="n">
        <v>100</v>
      </c>
      <c r="I80" s="22"/>
      <c r="J80" s="22"/>
      <c r="K80" s="22"/>
      <c r="L80" s="23"/>
      <c r="M80" s="24" t="n">
        <f aca="false">SUM(H80:J80,K80/1.12)</f>
        <v>100</v>
      </c>
      <c r="N80" s="24" t="n">
        <f aca="false">K80/1.12*0.12</f>
        <v>0</v>
      </c>
      <c r="O80" s="24" t="n">
        <f aca="false">-SUM(I80:J80,K80/1.12)*L80</f>
        <v>-0</v>
      </c>
      <c r="P80" s="24"/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 t="n">
        <v>100</v>
      </c>
      <c r="AB80" s="26"/>
      <c r="AC80" s="26"/>
      <c r="AD80" s="25"/>
      <c r="AE80" s="24" t="n">
        <f aca="false">-SUM(N80:AD80)</f>
        <v>-100</v>
      </c>
      <c r="AF80" s="24" t="n">
        <f aca="false">-SUM(N80:AE80)</f>
        <v>-0</v>
      </c>
      <c r="AMI80" s="0"/>
      <c r="AMJ80" s="0"/>
    </row>
    <row r="81" s="29" customFormat="true" ht="23.25" hidden="false" customHeight="true" outlineLevel="0" collapsed="false">
      <c r="A81" s="18" t="n">
        <v>44105</v>
      </c>
      <c r="B81" s="19"/>
      <c r="C81" s="20" t="s">
        <v>712</v>
      </c>
      <c r="D81" s="20"/>
      <c r="E81" s="20"/>
      <c r="F81" s="21" t="n">
        <v>2254</v>
      </c>
      <c r="G81" s="21" t="s">
        <v>68</v>
      </c>
      <c r="H81" s="22"/>
      <c r="I81" s="22"/>
      <c r="J81" s="22" t="n">
        <v>640</v>
      </c>
      <c r="K81" s="22"/>
      <c r="L81" s="23"/>
      <c r="M81" s="24" t="n">
        <f aca="false">SUM(H81:J81,K81/1.12)</f>
        <v>640</v>
      </c>
      <c r="N81" s="24" t="n">
        <f aca="false">K81/1.12*0.12</f>
        <v>0</v>
      </c>
      <c r="O81" s="24" t="n">
        <f aca="false">-SUM(I81:J81,K81/1.12)*L81</f>
        <v>-0</v>
      </c>
      <c r="P81" s="24" t="n">
        <v>640</v>
      </c>
      <c r="Q81" s="25"/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4" t="n">
        <f aca="false">-SUM(N81:AD81)</f>
        <v>-640</v>
      </c>
      <c r="AF81" s="24" t="n">
        <f aca="false">-SUM(N81:AE81)</f>
        <v>-0</v>
      </c>
      <c r="AMI81" s="0"/>
      <c r="AMJ81" s="0"/>
    </row>
    <row r="82" s="29" customFormat="true" ht="23.25" hidden="false" customHeight="true" outlineLevel="0" collapsed="false">
      <c r="A82" s="18" t="n">
        <v>44105</v>
      </c>
      <c r="B82" s="19"/>
      <c r="C82" s="20" t="s">
        <v>65</v>
      </c>
      <c r="D82" s="20"/>
      <c r="E82" s="20"/>
      <c r="F82" s="21" t="n">
        <v>3481</v>
      </c>
      <c r="G82" s="21" t="s">
        <v>694</v>
      </c>
      <c r="H82" s="22"/>
      <c r="I82" s="22"/>
      <c r="J82" s="22" t="n">
        <v>680</v>
      </c>
      <c r="K82" s="22"/>
      <c r="L82" s="23"/>
      <c r="M82" s="24" t="n">
        <f aca="false">SUM(H82:J82,K82/1.12)</f>
        <v>680</v>
      </c>
      <c r="N82" s="24" t="n">
        <f aca="false">K82/1.12*0.12</f>
        <v>0</v>
      </c>
      <c r="O82" s="24" t="n">
        <f aca="false">-SUM(I82:J82,K82/1.12)*L82</f>
        <v>-0</v>
      </c>
      <c r="P82" s="24" t="n">
        <v>680</v>
      </c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/>
      <c r="AB82" s="26"/>
      <c r="AC82" s="26"/>
      <c r="AD82" s="25"/>
      <c r="AE82" s="24" t="n">
        <f aca="false">-SUM(N82:AD82)</f>
        <v>-680</v>
      </c>
      <c r="AF82" s="24" t="n">
        <f aca="false">-SUM(N82:AE82)</f>
        <v>-0</v>
      </c>
      <c r="AMI82" s="0"/>
      <c r="AMJ82" s="0"/>
    </row>
    <row r="83" s="29" customFormat="true" ht="23.25" hidden="false" customHeight="true" outlineLevel="0" collapsed="false">
      <c r="A83" s="18" t="n">
        <v>44105</v>
      </c>
      <c r="B83" s="19"/>
      <c r="C83" s="20" t="s">
        <v>309</v>
      </c>
      <c r="D83" s="20"/>
      <c r="E83" s="20"/>
      <c r="F83" s="21" t="n">
        <v>29509</v>
      </c>
      <c r="G83" s="21" t="s">
        <v>264</v>
      </c>
      <c r="H83" s="22"/>
      <c r="I83" s="22"/>
      <c r="J83" s="22" t="n">
        <v>250</v>
      </c>
      <c r="K83" s="22"/>
      <c r="L83" s="23"/>
      <c r="M83" s="24" t="n">
        <f aca="false">SUM(H83:J83,K83/1.12)</f>
        <v>250</v>
      </c>
      <c r="N83" s="24" t="n">
        <f aca="false">K83/1.12*0.12</f>
        <v>0</v>
      </c>
      <c r="O83" s="24" t="n">
        <f aca="false">-SUM(I83:J83,K83/1.12)*L83</f>
        <v>-0</v>
      </c>
      <c r="P83" s="24" t="n">
        <v>250</v>
      </c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4" t="n">
        <f aca="false">-SUM(N83:AD83)</f>
        <v>-250</v>
      </c>
      <c r="AF83" s="24" t="n">
        <f aca="false">-SUM(N83:AE83)</f>
        <v>-0</v>
      </c>
      <c r="AMI83" s="0"/>
      <c r="AMJ83" s="0"/>
    </row>
    <row r="84" s="29" customFormat="true" ht="23.25" hidden="false" customHeight="true" outlineLevel="0" collapsed="false">
      <c r="A84" s="18" t="n">
        <v>44105</v>
      </c>
      <c r="B84" s="19"/>
      <c r="C84" s="20" t="s">
        <v>234</v>
      </c>
      <c r="D84" s="20"/>
      <c r="E84" s="20"/>
      <c r="F84" s="21" t="n">
        <v>19118</v>
      </c>
      <c r="G84" s="21" t="s">
        <v>713</v>
      </c>
      <c r="H84" s="22"/>
      <c r="I84" s="22"/>
      <c r="J84" s="22"/>
      <c r="K84" s="22" t="n">
        <v>685</v>
      </c>
      <c r="L84" s="23"/>
      <c r="M84" s="24" t="n">
        <f aca="false">SUM(H84:J84,K84/1.12)</f>
        <v>611.607142857143</v>
      </c>
      <c r="N84" s="24" t="n">
        <f aca="false">K84/1.12*0.12</f>
        <v>73.3928571428571</v>
      </c>
      <c r="O84" s="24" t="n">
        <f aca="false">-SUM(I84:J84,K84/1.12)*L84</f>
        <v>-0</v>
      </c>
      <c r="P84" s="24" t="n">
        <v>611.61</v>
      </c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4" t="n">
        <f aca="false">-SUM(N84:AD84)</f>
        <v>-685.002857142857</v>
      </c>
      <c r="AF84" s="24" t="n">
        <f aca="false">-SUM(N84:AE84)</f>
        <v>-0</v>
      </c>
      <c r="AMI84" s="0"/>
      <c r="AMJ84" s="0"/>
    </row>
    <row r="85" s="29" customFormat="true" ht="23.25" hidden="false" customHeight="true" outlineLevel="0" collapsed="false">
      <c r="A85" s="18" t="n">
        <v>44105</v>
      </c>
      <c r="B85" s="19"/>
      <c r="C85" s="20" t="s">
        <v>523</v>
      </c>
      <c r="D85" s="20"/>
      <c r="E85" s="20"/>
      <c r="F85" s="21" t="n">
        <v>35465</v>
      </c>
      <c r="G85" s="21" t="s">
        <v>58</v>
      </c>
      <c r="H85" s="22"/>
      <c r="I85" s="22"/>
      <c r="J85" s="22"/>
      <c r="K85" s="22" t="n">
        <v>42</v>
      </c>
      <c r="L85" s="23"/>
      <c r="M85" s="24" t="n">
        <f aca="false">SUM(H85:J85,K85/1.12)</f>
        <v>37.5</v>
      </c>
      <c r="N85" s="24" t="n">
        <f aca="false">K85/1.12*0.12</f>
        <v>4.5</v>
      </c>
      <c r="O85" s="24" t="n">
        <f aca="false">-SUM(I85:J85,K85/1.12)*L85</f>
        <v>-0</v>
      </c>
      <c r="P85" s="24"/>
      <c r="Q85" s="25" t="n">
        <v>37.5</v>
      </c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/>
      <c r="AC85" s="26"/>
      <c r="AD85" s="25"/>
      <c r="AE85" s="24" t="n">
        <f aca="false">-SUM(N85:AD85)</f>
        <v>-42</v>
      </c>
      <c r="AF85" s="24" t="n">
        <f aca="false">-SUM(N85:AE85)</f>
        <v>-0</v>
      </c>
      <c r="AMI85" s="0"/>
      <c r="AMJ85" s="0"/>
    </row>
    <row r="86" s="29" customFormat="true" ht="39.75" hidden="false" customHeight="true" outlineLevel="0" collapsed="false">
      <c r="A86" s="18" t="n">
        <v>44105</v>
      </c>
      <c r="B86" s="19"/>
      <c r="C86" s="20" t="s">
        <v>39</v>
      </c>
      <c r="D86" s="20"/>
      <c r="E86" s="20"/>
      <c r="F86" s="21" t="n">
        <v>169331</v>
      </c>
      <c r="G86" s="21" t="s">
        <v>714</v>
      </c>
      <c r="H86" s="22"/>
      <c r="I86" s="22"/>
      <c r="J86" s="22"/>
      <c r="K86" s="22" t="n">
        <v>405</v>
      </c>
      <c r="L86" s="23"/>
      <c r="M86" s="24" t="n">
        <f aca="false">SUM(H86:J86,K86/1.12)</f>
        <v>361.607142857143</v>
      </c>
      <c r="N86" s="24" t="n">
        <f aca="false">K86/1.12*0.12</f>
        <v>43.3928571428571</v>
      </c>
      <c r="O86" s="24" t="n">
        <f aca="false">-SUM(I86:J86,K86/1.12)*L86</f>
        <v>-0</v>
      </c>
      <c r="P86" s="24" t="n">
        <v>361.61</v>
      </c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/>
      <c r="AB86" s="26"/>
      <c r="AC86" s="26"/>
      <c r="AD86" s="25"/>
      <c r="AE86" s="24" t="n">
        <f aca="false">-SUM(N86:AD86)</f>
        <v>-405.002857142857</v>
      </c>
      <c r="AF86" s="24" t="n">
        <f aca="false">-SUM(N86:AE86)</f>
        <v>-0</v>
      </c>
      <c r="AMI86" s="0"/>
      <c r="AMJ86" s="0"/>
    </row>
    <row r="87" s="29" customFormat="true" ht="23.25" hidden="false" customHeight="true" outlineLevel="0" collapsed="false">
      <c r="A87" s="18" t="n">
        <v>44105</v>
      </c>
      <c r="B87" s="19"/>
      <c r="C87" s="20" t="s">
        <v>39</v>
      </c>
      <c r="D87" s="20"/>
      <c r="E87" s="20"/>
      <c r="F87" s="21" t="n">
        <v>169331</v>
      </c>
      <c r="G87" s="21" t="s">
        <v>715</v>
      </c>
      <c r="H87" s="22"/>
      <c r="I87" s="22"/>
      <c r="J87" s="22"/>
      <c r="K87" s="22" t="n">
        <f aca="false">119.25+40.5+158</f>
        <v>317.75</v>
      </c>
      <c r="L87" s="23"/>
      <c r="M87" s="24" t="n">
        <f aca="false">SUM(H87:J87,K87/1.12)</f>
        <v>283.705357142857</v>
      </c>
      <c r="N87" s="24" t="n">
        <f aca="false">K87/1.12*0.12</f>
        <v>34.0446428571429</v>
      </c>
      <c r="O87" s="24" t="n">
        <f aca="false">-SUM(I87:J87,K87/1.12)*L87</f>
        <v>-0</v>
      </c>
      <c r="P87" s="24"/>
      <c r="Q87" s="25"/>
      <c r="R87" s="25"/>
      <c r="S87" s="26" t="n">
        <v>283.71</v>
      </c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4" t="n">
        <f aca="false">-SUM(N87:AD87)</f>
        <v>-317.754642857143</v>
      </c>
      <c r="AF87" s="24" t="n">
        <f aca="false">-SUM(N87:AE87)</f>
        <v>-0</v>
      </c>
      <c r="AMI87" s="0"/>
      <c r="AMJ87" s="0"/>
    </row>
    <row r="88" s="29" customFormat="true" ht="23.25" hidden="false" customHeight="true" outlineLevel="0" collapsed="false">
      <c r="A88" s="18" t="n">
        <v>44105</v>
      </c>
      <c r="B88" s="19"/>
      <c r="C88" s="20" t="s">
        <v>407</v>
      </c>
      <c r="D88" s="20"/>
      <c r="E88" s="20"/>
      <c r="F88" s="21" t="n">
        <v>5456</v>
      </c>
      <c r="G88" s="21" t="s">
        <v>716</v>
      </c>
      <c r="H88" s="22"/>
      <c r="I88" s="22"/>
      <c r="J88" s="22"/>
      <c r="K88" s="22" t="n">
        <v>40</v>
      </c>
      <c r="L88" s="23"/>
      <c r="M88" s="24" t="n">
        <f aca="false">SUM(H88:J88,K88/1.12)</f>
        <v>35.7142857142857</v>
      </c>
      <c r="N88" s="24" t="n">
        <f aca="false">K88/1.12*0.12</f>
        <v>4.28571428571429</v>
      </c>
      <c r="O88" s="24" t="n">
        <f aca="false">-SUM(I88:J88,K88/1.12)*L88</f>
        <v>-0</v>
      </c>
      <c r="P88" s="24" t="n">
        <v>35.71</v>
      </c>
      <c r="Q88" s="25"/>
      <c r="R88" s="25"/>
      <c r="S88" s="26"/>
      <c r="T88" s="26"/>
      <c r="U88" s="26"/>
      <c r="V88" s="26"/>
      <c r="W88" s="26"/>
      <c r="X88" s="25"/>
      <c r="Y88" s="25"/>
      <c r="Z88" s="25"/>
      <c r="AA88" s="25"/>
      <c r="AB88" s="26"/>
      <c r="AC88" s="26"/>
      <c r="AD88" s="25"/>
      <c r="AE88" s="24" t="n">
        <f aca="false">-SUM(N88:AD88)</f>
        <v>-39.9957142857143</v>
      </c>
      <c r="AF88" s="24" t="n">
        <f aca="false">-SUM(N88:AE88)</f>
        <v>-0</v>
      </c>
      <c r="AMI88" s="0"/>
      <c r="AMJ88" s="0"/>
    </row>
    <row r="89" s="29" customFormat="true" ht="30" hidden="false" customHeight="true" outlineLevel="0" collapsed="false">
      <c r="A89" s="18" t="n">
        <v>44105</v>
      </c>
      <c r="B89" s="19"/>
      <c r="C89" s="20" t="s">
        <v>47</v>
      </c>
      <c r="D89" s="20"/>
      <c r="E89" s="20"/>
      <c r="F89" s="21" t="n">
        <v>281233</v>
      </c>
      <c r="G89" s="21" t="s">
        <v>717</v>
      </c>
      <c r="H89" s="22"/>
      <c r="I89" s="22"/>
      <c r="J89" s="22"/>
      <c r="K89" s="22" t="n">
        <f aca="false">2034.78+244.17</f>
        <v>2278.95</v>
      </c>
      <c r="L89" s="23"/>
      <c r="M89" s="24" t="n">
        <f aca="false">SUM(H89:J89,K89/1.12)</f>
        <v>2034.77678571428</v>
      </c>
      <c r="N89" s="24" t="n">
        <f aca="false">K89/1.12*0.12</f>
        <v>244.173214285714</v>
      </c>
      <c r="O89" s="24" t="n">
        <f aca="false">-SUM(I89:J89,K89/1.12)*L89</f>
        <v>-0</v>
      </c>
      <c r="P89" s="24" t="n">
        <v>2034.78</v>
      </c>
      <c r="Q89" s="25"/>
      <c r="R89" s="25"/>
      <c r="S89" s="26"/>
      <c r="T89" s="26"/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4" t="n">
        <f aca="false">-SUM(N89:AD89)</f>
        <v>-2278.95321428571</v>
      </c>
      <c r="AF89" s="24" t="n">
        <f aca="false">-SUM(N89:AE89)</f>
        <v>-0</v>
      </c>
      <c r="AMI89" s="0"/>
      <c r="AMJ89" s="0"/>
    </row>
    <row r="90" s="29" customFormat="true" ht="23.25" hidden="false" customHeight="true" outlineLevel="0" collapsed="false">
      <c r="A90" s="18" t="n">
        <v>44105</v>
      </c>
      <c r="B90" s="19"/>
      <c r="C90" s="20" t="s">
        <v>47</v>
      </c>
      <c r="D90" s="20"/>
      <c r="E90" s="20"/>
      <c r="F90" s="21" t="n">
        <v>281233</v>
      </c>
      <c r="G90" s="21" t="s">
        <v>718</v>
      </c>
      <c r="H90" s="22"/>
      <c r="I90" s="22"/>
      <c r="J90" s="22" t="n">
        <v>612.46</v>
      </c>
      <c r="K90" s="22"/>
      <c r="L90" s="23"/>
      <c r="M90" s="24" t="n">
        <f aca="false">SUM(H90:J90,K90/1.12)</f>
        <v>612.46</v>
      </c>
      <c r="N90" s="24" t="n">
        <f aca="false">K90/1.12*0.12</f>
        <v>0</v>
      </c>
      <c r="O90" s="24" t="n">
        <f aca="false">-SUM(I90:J90,K90/1.12)*L90</f>
        <v>-0</v>
      </c>
      <c r="P90" s="24" t="n">
        <v>612.46</v>
      </c>
      <c r="Q90" s="25"/>
      <c r="R90" s="25"/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4" t="n">
        <f aca="false">-SUM(N90:AD90)</f>
        <v>-612.46</v>
      </c>
      <c r="AF90" s="24" t="n">
        <f aca="false">-SUM(N90:AE90)</f>
        <v>-0</v>
      </c>
      <c r="AMI90" s="0"/>
      <c r="AMJ90" s="0"/>
    </row>
    <row r="91" s="29" customFormat="true" ht="23.25" hidden="false" customHeight="true" outlineLevel="0" collapsed="false">
      <c r="A91" s="18" t="n">
        <v>44105</v>
      </c>
      <c r="B91" s="19"/>
      <c r="C91" s="20" t="s">
        <v>45</v>
      </c>
      <c r="D91" s="20"/>
      <c r="E91" s="20"/>
      <c r="F91" s="21"/>
      <c r="G91" s="21" t="s">
        <v>719</v>
      </c>
      <c r="H91" s="22" t="n">
        <v>80</v>
      </c>
      <c r="I91" s="22"/>
      <c r="J91" s="22"/>
      <c r="K91" s="22"/>
      <c r="L91" s="23"/>
      <c r="M91" s="24" t="n">
        <f aca="false">SUM(H91:J91,K91/1.12)</f>
        <v>80</v>
      </c>
      <c r="N91" s="24" t="n">
        <f aca="false">K91/1.12*0.12</f>
        <v>0</v>
      </c>
      <c r="O91" s="24" t="n">
        <f aca="false">-SUM(I91:J91,K91/1.12)*L91</f>
        <v>-0</v>
      </c>
      <c r="P91" s="24"/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 t="n">
        <v>80</v>
      </c>
      <c r="AB91" s="26"/>
      <c r="AC91" s="26"/>
      <c r="AD91" s="25"/>
      <c r="AE91" s="24" t="n">
        <f aca="false">-SUM(N91:AD91)</f>
        <v>-80</v>
      </c>
      <c r="AF91" s="24" t="n">
        <f aca="false">-SUM(N91:AE91)</f>
        <v>-0</v>
      </c>
      <c r="AMI91" s="0"/>
      <c r="AMJ91" s="0"/>
    </row>
    <row r="92" s="29" customFormat="true" ht="23.25" hidden="false" customHeight="true" outlineLevel="0" collapsed="false">
      <c r="A92" s="18" t="n">
        <v>44106</v>
      </c>
      <c r="B92" s="19"/>
      <c r="C92" s="20" t="s">
        <v>720</v>
      </c>
      <c r="D92" s="20"/>
      <c r="E92" s="20"/>
      <c r="F92" s="21" t="n">
        <v>1089996</v>
      </c>
      <c r="G92" s="21" t="s">
        <v>721</v>
      </c>
      <c r="H92" s="22"/>
      <c r="I92" s="22"/>
      <c r="J92" s="22"/>
      <c r="K92" s="22" t="n">
        <v>818.5</v>
      </c>
      <c r="L92" s="23"/>
      <c r="M92" s="24" t="n">
        <f aca="false">SUM(H92:J92,K92/1.12)</f>
        <v>730.803571428571</v>
      </c>
      <c r="N92" s="24" t="n">
        <f aca="false">K92/1.12*0.12</f>
        <v>87.6964285714286</v>
      </c>
      <c r="O92" s="24" t="n">
        <f aca="false">-SUM(I92:J92,K92/1.12)*L92</f>
        <v>-0</v>
      </c>
      <c r="P92" s="24"/>
      <c r="Q92" s="25" t="n">
        <v>730.8</v>
      </c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4" t="n">
        <f aca="false">-SUM(N92:AD92)</f>
        <v>-818.496428571429</v>
      </c>
      <c r="AF92" s="24" t="n">
        <f aca="false">-SUM(N92:AE92)</f>
        <v>-0</v>
      </c>
      <c r="AMI92" s="0"/>
      <c r="AMJ92" s="0"/>
    </row>
    <row r="93" s="29" customFormat="true" ht="23.25" hidden="false" customHeight="true" outlineLevel="0" collapsed="false">
      <c r="A93" s="18" t="n">
        <v>44106</v>
      </c>
      <c r="B93" s="19"/>
      <c r="C93" s="20" t="s">
        <v>47</v>
      </c>
      <c r="D93" s="20"/>
      <c r="E93" s="20"/>
      <c r="F93" s="21" t="n">
        <v>139506</v>
      </c>
      <c r="G93" s="21" t="s">
        <v>722</v>
      </c>
      <c r="H93" s="22"/>
      <c r="I93" s="22"/>
      <c r="J93" s="22"/>
      <c r="K93" s="22" t="n">
        <v>2550.8</v>
      </c>
      <c r="L93" s="23"/>
      <c r="M93" s="24" t="n">
        <f aca="false">SUM(H93:J93,K93/1.12)</f>
        <v>2277.5</v>
      </c>
      <c r="N93" s="24" t="n">
        <f aca="false">K93/1.12*0.12</f>
        <v>273.3</v>
      </c>
      <c r="O93" s="24" t="n">
        <f aca="false">-SUM(I93:J93,K93/1.12)*L93</f>
        <v>-0</v>
      </c>
      <c r="P93" s="24" t="n">
        <v>2277.5</v>
      </c>
      <c r="Q93" s="25"/>
      <c r="R93" s="25"/>
      <c r="S93" s="26"/>
      <c r="T93" s="26"/>
      <c r="U93" s="26"/>
      <c r="V93" s="26"/>
      <c r="W93" s="26"/>
      <c r="X93" s="25"/>
      <c r="Y93" s="25"/>
      <c r="Z93" s="25"/>
      <c r="AA93" s="25"/>
      <c r="AB93" s="26"/>
      <c r="AC93" s="26"/>
      <c r="AD93" s="25"/>
      <c r="AE93" s="24" t="n">
        <f aca="false">-SUM(N93:AD93)</f>
        <v>-2550.8</v>
      </c>
      <c r="AF93" s="24" t="n">
        <f aca="false">-SUM(N93:AE93)</f>
        <v>-0</v>
      </c>
      <c r="AMI93" s="0"/>
      <c r="AMJ93" s="0"/>
    </row>
    <row r="94" s="29" customFormat="true" ht="23.25" hidden="false" customHeight="true" outlineLevel="0" collapsed="false">
      <c r="A94" s="18" t="n">
        <v>44106</v>
      </c>
      <c r="B94" s="19"/>
      <c r="C94" s="20" t="s">
        <v>723</v>
      </c>
      <c r="D94" s="20"/>
      <c r="E94" s="20"/>
      <c r="F94" s="21"/>
      <c r="G94" s="21" t="s">
        <v>724</v>
      </c>
      <c r="H94" s="22" t="n">
        <v>100</v>
      </c>
      <c r="I94" s="22"/>
      <c r="J94" s="22"/>
      <c r="K94" s="22"/>
      <c r="L94" s="23"/>
      <c r="M94" s="24" t="n">
        <f aca="false">SUM(H94:J94,K94/1.12)</f>
        <v>100</v>
      </c>
      <c r="N94" s="24" t="n">
        <f aca="false">K94/1.12*0.12</f>
        <v>0</v>
      </c>
      <c r="O94" s="24" t="n">
        <f aca="false">-SUM(I94:J94,K94/1.12)*L94</f>
        <v>-0</v>
      </c>
      <c r="P94" s="24"/>
      <c r="Q94" s="25"/>
      <c r="R94" s="25"/>
      <c r="S94" s="26"/>
      <c r="T94" s="26"/>
      <c r="U94" s="26"/>
      <c r="V94" s="26"/>
      <c r="W94" s="26"/>
      <c r="X94" s="25"/>
      <c r="Y94" s="25"/>
      <c r="Z94" s="25"/>
      <c r="AA94" s="25" t="n">
        <v>100</v>
      </c>
      <c r="AB94" s="26"/>
      <c r="AC94" s="26"/>
      <c r="AD94" s="25"/>
      <c r="AE94" s="24" t="n">
        <f aca="false">-SUM(N94:AD94)</f>
        <v>-100</v>
      </c>
      <c r="AF94" s="24" t="n">
        <f aca="false">-SUM(N94:AE94)</f>
        <v>-0</v>
      </c>
      <c r="AMI94" s="0"/>
      <c r="AMJ94" s="0"/>
    </row>
    <row r="95" s="29" customFormat="true" ht="23.25" hidden="false" customHeight="true" outlineLevel="0" collapsed="false">
      <c r="A95" s="18"/>
      <c r="B95" s="19"/>
      <c r="C95" s="20"/>
      <c r="D95" s="20"/>
      <c r="E95" s="20"/>
      <c r="F95" s="21"/>
      <c r="G95" s="21"/>
      <c r="H95" s="22"/>
      <c r="I95" s="22"/>
      <c r="J95" s="22"/>
      <c r="K95" s="22"/>
      <c r="L95" s="23"/>
      <c r="M95" s="24" t="n">
        <f aca="false">SUM(H95:J95,K95/1.12)</f>
        <v>0</v>
      </c>
      <c r="N95" s="24" t="n">
        <f aca="false">K95/1.12*0.12</f>
        <v>0</v>
      </c>
      <c r="O95" s="24" t="n">
        <f aca="false">-SUM(I95:J95,K95/1.12)*L95</f>
        <v>-0</v>
      </c>
      <c r="P95" s="24"/>
      <c r="Q95" s="25"/>
      <c r="R95" s="25"/>
      <c r="S95" s="26"/>
      <c r="T95" s="26"/>
      <c r="U95" s="26"/>
      <c r="V95" s="26"/>
      <c r="W95" s="25"/>
      <c r="X95" s="25"/>
      <c r="Y95" s="25"/>
      <c r="Z95" s="25"/>
      <c r="AA95" s="26"/>
      <c r="AB95" s="26"/>
      <c r="AC95" s="25"/>
      <c r="AD95" s="25"/>
      <c r="AE95" s="24" t="n">
        <f aca="false">-SUM(N95:AD95)</f>
        <v>-0</v>
      </c>
      <c r="AF95" s="27"/>
      <c r="AMI95" s="0"/>
      <c r="AMJ95" s="0"/>
    </row>
    <row r="96" s="29" customFormat="true" ht="23.25" hidden="false" customHeight="true" outlineLevel="0" collapsed="false">
      <c r="A96" s="18"/>
      <c r="B96" s="19"/>
      <c r="C96" s="20"/>
      <c r="D96" s="20"/>
      <c r="E96" s="20"/>
      <c r="F96" s="21"/>
      <c r="G96" s="21"/>
      <c r="H96" s="22"/>
      <c r="I96" s="22"/>
      <c r="J96" s="22"/>
      <c r="K96" s="22"/>
      <c r="L96" s="23"/>
      <c r="M96" s="24" t="n">
        <f aca="false">SUM(H96:J96,K96/1.12)</f>
        <v>0</v>
      </c>
      <c r="N96" s="24" t="n">
        <f aca="false">K96/1.12*0.12</f>
        <v>0</v>
      </c>
      <c r="O96" s="24" t="n">
        <f aca="false">-SUM(I96:J96,K96/1.12)*L96</f>
        <v>-0</v>
      </c>
      <c r="P96" s="24"/>
      <c r="Q96" s="25"/>
      <c r="R96" s="25"/>
      <c r="S96" s="26"/>
      <c r="T96" s="26"/>
      <c r="U96" s="26"/>
      <c r="V96" s="26"/>
      <c r="W96" s="25"/>
      <c r="X96" s="25"/>
      <c r="Y96" s="25"/>
      <c r="Z96" s="25"/>
      <c r="AA96" s="26"/>
      <c r="AB96" s="26"/>
      <c r="AC96" s="25"/>
      <c r="AD96" s="25"/>
      <c r="AE96" s="24" t="n">
        <f aca="false">-SUM(N96:AD96)</f>
        <v>-0</v>
      </c>
      <c r="AF96" s="27" t="n">
        <f aca="false">SUM(H96:K96)+AE96+O96</f>
        <v>0</v>
      </c>
      <c r="AMI96" s="0"/>
      <c r="AMJ96" s="0"/>
    </row>
    <row r="97" s="29" customFormat="true" ht="13.8" hidden="false" customHeight="false" outlineLevel="0" collapsed="false">
      <c r="A97" s="18"/>
      <c r="B97" s="19"/>
      <c r="C97" s="43"/>
      <c r="D97" s="43"/>
      <c r="E97" s="43"/>
      <c r="F97" s="21"/>
      <c r="G97" s="30"/>
      <c r="H97" s="22"/>
      <c r="I97" s="22"/>
      <c r="J97" s="22"/>
      <c r="K97" s="22"/>
      <c r="L97" s="23"/>
      <c r="M97" s="25" t="n">
        <f aca="false">SUM(H97:J97,K97/1.12)</f>
        <v>0</v>
      </c>
      <c r="N97" s="25" t="n">
        <f aca="false">K97/1.12*0.12</f>
        <v>0</v>
      </c>
      <c r="O97" s="25" t="n">
        <f aca="false">-SUM(I97:J97,K97/1.12)*L97</f>
        <v>-0</v>
      </c>
      <c r="P97" s="25"/>
      <c r="Q97" s="25"/>
      <c r="R97" s="25"/>
      <c r="S97" s="26"/>
      <c r="T97" s="26"/>
      <c r="U97" s="26"/>
      <c r="V97" s="26"/>
      <c r="W97" s="26"/>
      <c r="X97" s="44"/>
      <c r="Y97" s="25"/>
      <c r="Z97" s="25"/>
      <c r="AA97" s="25"/>
      <c r="AB97" s="26"/>
      <c r="AC97" s="26"/>
      <c r="AD97" s="45"/>
      <c r="AE97" s="24" t="n">
        <f aca="false">-SUM(N97:AD97)</f>
        <v>-0</v>
      </c>
      <c r="AF97" s="27" t="n">
        <f aca="false">SUM(H97:K97)+AE97+O97</f>
        <v>0</v>
      </c>
      <c r="AMI97" s="0"/>
      <c r="AMJ97" s="0"/>
    </row>
    <row r="98" s="52" customFormat="true" ht="13.8" hidden="false" customHeight="false" outlineLevel="0" collapsed="false">
      <c r="A98" s="46"/>
      <c r="B98" s="47"/>
      <c r="C98" s="48"/>
      <c r="D98" s="49"/>
      <c r="E98" s="49"/>
      <c r="F98" s="50"/>
      <c r="G98" s="48"/>
      <c r="H98" s="51" t="n">
        <f aca="false">SUM(H5:H97)</f>
        <v>3181</v>
      </c>
      <c r="I98" s="51" t="n">
        <f aca="false">SUM(I5:I97)</f>
        <v>0</v>
      </c>
      <c r="J98" s="51" t="n">
        <f aca="false">SUM(J5:J97)</f>
        <v>17055.47</v>
      </c>
      <c r="K98" s="51" t="n">
        <f aca="false">SUM(K5:K97)</f>
        <v>32180.15</v>
      </c>
      <c r="L98" s="51" t="n">
        <f aca="false">SUM(L5:L97)</f>
        <v>0</v>
      </c>
      <c r="M98" s="51" t="n">
        <f aca="false">SUM(M5:M97)</f>
        <v>48968.7467857143</v>
      </c>
      <c r="N98" s="51" t="n">
        <f aca="false">SUM(N5:N97)</f>
        <v>3447.87321428571</v>
      </c>
      <c r="O98" s="51" t="n">
        <f aca="false">SUM(O5:O97)</f>
        <v>0</v>
      </c>
      <c r="P98" s="51" t="n">
        <f aca="false">SUM(P5:P97)</f>
        <v>40801.81</v>
      </c>
      <c r="Q98" s="51" t="n">
        <f aca="false">SUM(Q5:Q97)</f>
        <v>2844.64</v>
      </c>
      <c r="R98" s="51" t="n">
        <f aca="false">SUM(R5:R97)</f>
        <v>1632.15</v>
      </c>
      <c r="S98" s="51" t="n">
        <f aca="false">SUM(S5:S97)</f>
        <v>444.42</v>
      </c>
      <c r="T98" s="51" t="n">
        <f aca="false">SUM(T5:T97)</f>
        <v>48.66</v>
      </c>
      <c r="U98" s="51" t="n">
        <f aca="false">SUM(U5:U97)</f>
        <v>70.54</v>
      </c>
      <c r="V98" s="51" t="n">
        <f aca="false">SUM(V5:V97)</f>
        <v>0</v>
      </c>
      <c r="W98" s="51" t="n">
        <f aca="false">SUM(W5:W97)</f>
        <v>0</v>
      </c>
      <c r="X98" s="51" t="n">
        <f aca="false">SUM(X5:X97)</f>
        <v>0</v>
      </c>
      <c r="Y98" s="51" t="n">
        <f aca="false">SUM(Y5:Y97)</f>
        <v>500</v>
      </c>
      <c r="Z98" s="51" t="n">
        <f aca="false">SUM(Z5:Z97)</f>
        <v>0</v>
      </c>
      <c r="AA98" s="51" t="n">
        <f aca="false">SUM(AA5:AA97)</f>
        <v>2556</v>
      </c>
      <c r="AB98" s="51" t="n">
        <f aca="false">SUM(AB5:AB97)</f>
        <v>0</v>
      </c>
      <c r="AC98" s="51" t="n">
        <f aca="false">SUM(AC5:AC97)</f>
        <v>70.54</v>
      </c>
      <c r="AD98" s="51" t="n">
        <f aca="false">SUM(AD5:AD97)</f>
        <v>0</v>
      </c>
      <c r="AE98" s="51" t="n">
        <f aca="false">SUM(AE5:AE97)</f>
        <v>-52416.6332142857</v>
      </c>
      <c r="AF98" s="51" t="n">
        <f aca="false">SUM(AF5:AF97)</f>
        <v>-0.0135714285714243</v>
      </c>
      <c r="AMI98" s="0"/>
      <c r="AMJ98" s="0"/>
    </row>
    <row r="100" customFormat="false" ht="13.8" hidden="false" customHeight="false" outlineLevel="0" collapsed="false">
      <c r="K100" s="53" t="n">
        <f aca="false">H98+I98+J98+K98</f>
        <v>52416.62</v>
      </c>
      <c r="AE100" s="53" t="n">
        <f aca="false">+AE98</f>
        <v>-52416.6332142857</v>
      </c>
    </row>
    <row r="102" customFormat="false" ht="13.8" hidden="false" customHeight="false" outlineLevel="0" collapsed="false">
      <c r="C102" s="54" t="s">
        <v>588</v>
      </c>
      <c r="G102" s="52"/>
      <c r="J102" s="5" t="s">
        <v>617</v>
      </c>
      <c r="K102" s="80" t="n">
        <v>3656.5</v>
      </c>
      <c r="L102" s="80"/>
      <c r="M102" s="80" t="s">
        <v>589</v>
      </c>
      <c r="N102" s="5" t="e">
        <f aca="false">#REF!+#REF!+#REF!+#REF!+#REF!</f>
        <v>#REF!</v>
      </c>
    </row>
    <row r="103" customFormat="false" ht="13.8" hidden="false" customHeight="false" outlineLevel="0" collapsed="false">
      <c r="J103" s="5" t="s">
        <v>618</v>
      </c>
      <c r="K103" s="5" t="n">
        <v>1100</v>
      </c>
      <c r="M103" s="80" t="s">
        <v>590</v>
      </c>
      <c r="N103" s="5" t="e">
        <f aca="false">#REF!+#REF!+#REF!+#REF!+#REF!</f>
        <v>#REF!</v>
      </c>
    </row>
    <row r="104" customFormat="false" ht="13.8" hidden="false" customHeight="false" outlineLevel="0" collapsed="false">
      <c r="J104" s="5" t="s">
        <v>619</v>
      </c>
      <c r="K104" s="5" t="n">
        <f aca="false">SUM(K102:K103)</f>
        <v>4756.5</v>
      </c>
      <c r="M104" s="80" t="s">
        <v>591</v>
      </c>
      <c r="N104" s="80" t="e">
        <f aca="false">SUM(N102:N103)</f>
        <v>#REF!</v>
      </c>
    </row>
    <row r="105" s="3" customFormat="true" ht="13.8" hidden="false" customHeight="false" outlineLevel="0" collapsed="false">
      <c r="J105" s="81" t="s">
        <v>620</v>
      </c>
      <c r="K105" s="82" t="n">
        <f aca="false">K104-K100</f>
        <v>-47660.12</v>
      </c>
      <c r="L105" s="10"/>
      <c r="M105" s="82"/>
      <c r="N105" s="81"/>
      <c r="X105" s="5"/>
      <c r="AMI105" s="0"/>
      <c r="AMJ105" s="0"/>
    </row>
    <row r="106" customFormat="false" ht="13.8" hidden="false" customHeight="false" outlineLevel="0" collapsed="false">
      <c r="J106" s="82"/>
      <c r="K106" s="82"/>
      <c r="L106" s="10"/>
      <c r="M106" s="82"/>
      <c r="N106" s="82"/>
    </row>
    <row r="107" customFormat="false" ht="13.8" hidden="false" customHeight="false" outlineLevel="0" collapsed="false">
      <c r="J107" s="82"/>
      <c r="K107" s="82"/>
      <c r="L107" s="10" t="s">
        <v>725</v>
      </c>
      <c r="M107" s="82"/>
      <c r="N107" s="82"/>
    </row>
    <row r="112" customFormat="false" ht="13.8" hidden="false" customHeight="false" outlineLevel="0" collapsed="false">
      <c r="Q112" s="5" t="n">
        <v>0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4"/>
  <sheetViews>
    <sheetView showFormulas="false" showGridLines="true" showRowColHeaders="true" showZeros="true" rightToLeft="false" tabSelected="false" showOutlineSymbols="true" defaultGridColor="true" view="normal" topLeftCell="K1" colorId="64" zoomScale="90" zoomScaleNormal="90" zoomScalePageLayoutView="100" workbookViewId="0">
      <selection pane="topLeft" activeCell="S5" activeCellId="0" sqref="S5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726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44105</v>
      </c>
      <c r="B5" s="19"/>
      <c r="C5" s="20" t="s">
        <v>45</v>
      </c>
      <c r="D5" s="20"/>
      <c r="E5" s="20"/>
      <c r="F5" s="21"/>
      <c r="G5" s="21" t="s">
        <v>711</v>
      </c>
      <c r="H5" s="22" t="n">
        <v>100</v>
      </c>
      <c r="I5" s="22"/>
      <c r="J5" s="22"/>
      <c r="K5" s="22"/>
      <c r="L5" s="23"/>
      <c r="M5" s="24" t="n">
        <f aca="false">SUM(H5:J5,K5/1.12)</f>
        <v>100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100</v>
      </c>
      <c r="AB5" s="26"/>
      <c r="AC5" s="26"/>
      <c r="AD5" s="25"/>
      <c r="AE5" s="25"/>
      <c r="AF5" s="24" t="n">
        <f aca="false">-SUM(N5:AE5)</f>
        <v>-100</v>
      </c>
      <c r="AG5" s="27" t="n">
        <f aca="false">SUM(H5:K5)+AF5+O5</f>
        <v>0</v>
      </c>
    </row>
    <row r="6" s="29" customFormat="true" ht="23.25" hidden="false" customHeight="true" outlineLevel="0" collapsed="false">
      <c r="A6" s="18" t="n">
        <v>44105</v>
      </c>
      <c r="B6" s="19"/>
      <c r="C6" s="20" t="s">
        <v>712</v>
      </c>
      <c r="D6" s="20"/>
      <c r="E6" s="20"/>
      <c r="F6" s="21" t="n">
        <v>2254</v>
      </c>
      <c r="G6" s="21" t="s">
        <v>68</v>
      </c>
      <c r="H6" s="22"/>
      <c r="I6" s="22"/>
      <c r="J6" s="22" t="n">
        <v>640</v>
      </c>
      <c r="K6" s="22"/>
      <c r="L6" s="23"/>
      <c r="M6" s="24" t="n">
        <f aca="false">SUM(H6:J6,K6/1.12)</f>
        <v>640</v>
      </c>
      <c r="N6" s="24" t="n">
        <f aca="false">K6/1.12*0.12</f>
        <v>0</v>
      </c>
      <c r="O6" s="24" t="n">
        <f aca="false">-SUM(I6:J6,K6/1.12)*L6</f>
        <v>-0</v>
      </c>
      <c r="P6" s="24" t="n">
        <v>640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-640</v>
      </c>
      <c r="AG6" s="27" t="n">
        <f aca="false">SUM(H6:K6)+AF6+O6</f>
        <v>0</v>
      </c>
    </row>
    <row r="7" s="29" customFormat="true" ht="23.25" hidden="false" customHeight="true" outlineLevel="0" collapsed="false">
      <c r="A7" s="18" t="n">
        <v>44105</v>
      </c>
      <c r="B7" s="19"/>
      <c r="C7" s="20" t="s">
        <v>65</v>
      </c>
      <c r="D7" s="20"/>
      <c r="E7" s="20"/>
      <c r="F7" s="21" t="n">
        <v>3481</v>
      </c>
      <c r="G7" s="21" t="s">
        <v>694</v>
      </c>
      <c r="H7" s="22"/>
      <c r="I7" s="22"/>
      <c r="J7" s="22" t="n">
        <v>680</v>
      </c>
      <c r="K7" s="22"/>
      <c r="L7" s="23"/>
      <c r="M7" s="24" t="n">
        <f aca="false">SUM(H7:J7,K7/1.12)</f>
        <v>680</v>
      </c>
      <c r="N7" s="24" t="n">
        <f aca="false">K7/1.12*0.12</f>
        <v>0</v>
      </c>
      <c r="O7" s="24" t="n">
        <f aca="false">-SUM(I7:J7,K7/1.12)*L7</f>
        <v>-0</v>
      </c>
      <c r="P7" s="24" t="n">
        <v>680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-680</v>
      </c>
      <c r="AG7" s="27" t="n">
        <f aca="false">SUM(H7:K7)+AF7+O7</f>
        <v>0</v>
      </c>
    </row>
    <row r="8" s="29" customFormat="true" ht="23.25" hidden="false" customHeight="true" outlineLevel="0" collapsed="false">
      <c r="A8" s="18" t="n">
        <v>44105</v>
      </c>
      <c r="B8" s="19"/>
      <c r="C8" s="20" t="s">
        <v>309</v>
      </c>
      <c r="D8" s="20"/>
      <c r="E8" s="20"/>
      <c r="F8" s="21" t="n">
        <v>29509</v>
      </c>
      <c r="G8" s="21" t="s">
        <v>264</v>
      </c>
      <c r="H8" s="22"/>
      <c r="I8" s="22"/>
      <c r="J8" s="22" t="n">
        <v>250</v>
      </c>
      <c r="K8" s="22"/>
      <c r="L8" s="23"/>
      <c r="M8" s="24" t="n">
        <f aca="false">SUM(H8:J8,K8/1.12)</f>
        <v>250</v>
      </c>
      <c r="N8" s="24" t="n">
        <f aca="false">K8/1.12*0.12</f>
        <v>0</v>
      </c>
      <c r="O8" s="24" t="n">
        <f aca="false">-SUM(I8:J8,K8/1.12)*L8</f>
        <v>-0</v>
      </c>
      <c r="P8" s="24" t="n">
        <v>250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-250</v>
      </c>
      <c r="AG8" s="27" t="n">
        <f aca="false">SUM(H8:K8)+AF8+O8</f>
        <v>0</v>
      </c>
    </row>
    <row r="9" s="29" customFormat="true" ht="23.25" hidden="false" customHeight="true" outlineLevel="0" collapsed="false">
      <c r="A9" s="18" t="n">
        <v>44105</v>
      </c>
      <c r="B9" s="19"/>
      <c r="C9" s="20" t="s">
        <v>234</v>
      </c>
      <c r="D9" s="20"/>
      <c r="E9" s="20"/>
      <c r="F9" s="21" t="n">
        <v>19118</v>
      </c>
      <c r="G9" s="21" t="s">
        <v>713</v>
      </c>
      <c r="H9" s="22"/>
      <c r="I9" s="22"/>
      <c r="J9" s="22"/>
      <c r="K9" s="22" t="n">
        <v>685</v>
      </c>
      <c r="L9" s="23"/>
      <c r="M9" s="24" t="n">
        <f aca="false">SUM(H9:J9,K9/1.12)</f>
        <v>611.607142857143</v>
      </c>
      <c r="N9" s="24" t="n">
        <f aca="false">K9/1.12*0.12</f>
        <v>73.3928571428571</v>
      </c>
      <c r="O9" s="24" t="n">
        <f aca="false">-SUM(I9:J9,K9/1.12)*L9</f>
        <v>-0</v>
      </c>
      <c r="P9" s="24" t="n">
        <v>611.61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-685.002857142857</v>
      </c>
      <c r="AG9" s="27" t="n">
        <f aca="false">SUM(H9:K9)+AF9+O9</f>
        <v>-0.00285714285712402</v>
      </c>
    </row>
    <row r="10" s="29" customFormat="true" ht="23.25" hidden="false" customHeight="true" outlineLevel="0" collapsed="false">
      <c r="A10" s="18" t="n">
        <v>44105</v>
      </c>
      <c r="B10" s="19"/>
      <c r="C10" s="20" t="s">
        <v>523</v>
      </c>
      <c r="D10" s="20"/>
      <c r="E10" s="20"/>
      <c r="F10" s="21" t="n">
        <v>35465</v>
      </c>
      <c r="G10" s="21" t="s">
        <v>58</v>
      </c>
      <c r="H10" s="22"/>
      <c r="I10" s="22"/>
      <c r="J10" s="22"/>
      <c r="K10" s="22" t="n">
        <v>42</v>
      </c>
      <c r="L10" s="23"/>
      <c r="M10" s="24" t="n">
        <f aca="false">SUM(H10:J10,K10/1.12)</f>
        <v>37.5</v>
      </c>
      <c r="N10" s="24" t="n">
        <f aca="false">K10/1.12*0.12</f>
        <v>4.5</v>
      </c>
      <c r="O10" s="24" t="n">
        <f aca="false">-SUM(I10:J10,K10/1.12)*L10</f>
        <v>-0</v>
      </c>
      <c r="P10" s="24"/>
      <c r="Q10" s="25" t="n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-42</v>
      </c>
      <c r="AG10" s="27" t="n">
        <f aca="false">SUM(H10:K10)+AF10+O10</f>
        <v>0</v>
      </c>
    </row>
    <row r="11" s="29" customFormat="true" ht="39.75" hidden="false" customHeight="true" outlineLevel="0" collapsed="false">
      <c r="A11" s="18" t="n">
        <v>44105</v>
      </c>
      <c r="B11" s="19"/>
      <c r="C11" s="20" t="s">
        <v>39</v>
      </c>
      <c r="D11" s="20"/>
      <c r="E11" s="20"/>
      <c r="F11" s="21" t="n">
        <v>169331</v>
      </c>
      <c r="G11" s="21" t="s">
        <v>714</v>
      </c>
      <c r="H11" s="22"/>
      <c r="I11" s="22"/>
      <c r="J11" s="22"/>
      <c r="K11" s="22" t="n">
        <v>405</v>
      </c>
      <c r="L11" s="23"/>
      <c r="M11" s="24" t="n">
        <f aca="false">SUM(H11:J11,K11/1.12)</f>
        <v>361.607142857143</v>
      </c>
      <c r="N11" s="24" t="n">
        <f aca="false">K11/1.12*0.12</f>
        <v>43.3928571428571</v>
      </c>
      <c r="O11" s="24" t="n">
        <f aca="false">-SUM(I11:J11,K11/1.12)*L11</f>
        <v>-0</v>
      </c>
      <c r="P11" s="24" t="n">
        <v>361.61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-405.002857142857</v>
      </c>
      <c r="AG11" s="27" t="n">
        <f aca="false">SUM(H11:K11)+AF11+O11</f>
        <v>-0.00285714285712402</v>
      </c>
    </row>
    <row r="12" s="29" customFormat="true" ht="23.25" hidden="false" customHeight="true" outlineLevel="0" collapsed="false">
      <c r="A12" s="18" t="n">
        <v>44105</v>
      </c>
      <c r="B12" s="19"/>
      <c r="C12" s="20" t="s">
        <v>39</v>
      </c>
      <c r="D12" s="20"/>
      <c r="E12" s="20"/>
      <c r="F12" s="21" t="n">
        <v>169331</v>
      </c>
      <c r="G12" s="21" t="s">
        <v>715</v>
      </c>
      <c r="H12" s="22"/>
      <c r="I12" s="22"/>
      <c r="J12" s="22"/>
      <c r="K12" s="22" t="n">
        <f aca="false">119.25+40.5+158</f>
        <v>317.75</v>
      </c>
      <c r="L12" s="23"/>
      <c r="M12" s="24" t="n">
        <f aca="false">SUM(H12:J12,K12/1.12)</f>
        <v>283.705357142857</v>
      </c>
      <c r="N12" s="24" t="n">
        <f aca="false">K12/1.12*0.12</f>
        <v>34.0446428571429</v>
      </c>
      <c r="O12" s="24" t="n">
        <f aca="false">-SUM(I12:J12,K12/1.12)*L12</f>
        <v>-0</v>
      </c>
      <c r="P12" s="24"/>
      <c r="Q12" s="25"/>
      <c r="R12" s="25"/>
      <c r="S12" s="26" t="n">
        <v>283.71</v>
      </c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-317.754642857143</v>
      </c>
      <c r="AG12" s="27" t="n">
        <f aca="false">SUM(H12:K12)+AF12+O12</f>
        <v>-0.00464285714281232</v>
      </c>
    </row>
    <row r="13" s="29" customFormat="true" ht="23.25" hidden="false" customHeight="true" outlineLevel="0" collapsed="false">
      <c r="A13" s="18" t="n">
        <v>44105</v>
      </c>
      <c r="B13" s="19"/>
      <c r="C13" s="20" t="s">
        <v>407</v>
      </c>
      <c r="D13" s="20"/>
      <c r="E13" s="20"/>
      <c r="F13" s="21" t="n">
        <v>5456</v>
      </c>
      <c r="G13" s="21" t="s">
        <v>716</v>
      </c>
      <c r="H13" s="22"/>
      <c r="I13" s="22"/>
      <c r="J13" s="22"/>
      <c r="K13" s="22" t="n">
        <v>40</v>
      </c>
      <c r="L13" s="23"/>
      <c r="M13" s="24" t="n">
        <f aca="false">SUM(H13:J13,K13/1.12)</f>
        <v>35.7142857142857</v>
      </c>
      <c r="N13" s="24" t="n">
        <f aca="false">K13/1.12*0.12</f>
        <v>4.28571428571429</v>
      </c>
      <c r="O13" s="24" t="n">
        <f aca="false">-SUM(I13:J13,K13/1.12)*L13</f>
        <v>-0</v>
      </c>
      <c r="P13" s="24" t="n">
        <v>35.71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-39.9957142857143</v>
      </c>
      <c r="AG13" s="27" t="n">
        <f aca="false">SUM(H13:K13)+AF13+O13</f>
        <v>0.00428571428571445</v>
      </c>
    </row>
    <row r="14" s="29" customFormat="true" ht="30" hidden="false" customHeight="true" outlineLevel="0" collapsed="false">
      <c r="A14" s="18" t="n">
        <v>44105</v>
      </c>
      <c r="B14" s="19"/>
      <c r="C14" s="20" t="s">
        <v>47</v>
      </c>
      <c r="D14" s="20"/>
      <c r="E14" s="20"/>
      <c r="F14" s="21" t="n">
        <v>281233</v>
      </c>
      <c r="G14" s="21" t="s">
        <v>717</v>
      </c>
      <c r="H14" s="22"/>
      <c r="I14" s="22"/>
      <c r="J14" s="22"/>
      <c r="K14" s="22" t="n">
        <f aca="false">2034.78+244.17</f>
        <v>2278.95</v>
      </c>
      <c r="L14" s="23"/>
      <c r="M14" s="24" t="n">
        <f aca="false">SUM(H14:J14,K14/1.12)</f>
        <v>2034.77678571428</v>
      </c>
      <c r="N14" s="24" t="n">
        <f aca="false">K14/1.12*0.12</f>
        <v>244.173214285714</v>
      </c>
      <c r="O14" s="24" t="n">
        <f aca="false">-SUM(I14:J14,K14/1.12)*L14</f>
        <v>-0</v>
      </c>
      <c r="P14" s="24" t="n">
        <v>2034.78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-2278.95321428571</v>
      </c>
      <c r="AG14" s="27" t="n">
        <f aca="false">SUM(H14:K14)+AF14+O14</f>
        <v>-0.00321428571442084</v>
      </c>
    </row>
    <row r="15" s="29" customFormat="true" ht="23.25" hidden="false" customHeight="true" outlineLevel="0" collapsed="false">
      <c r="A15" s="18" t="n">
        <v>44105</v>
      </c>
      <c r="B15" s="19"/>
      <c r="C15" s="20" t="s">
        <v>47</v>
      </c>
      <c r="D15" s="20"/>
      <c r="E15" s="20"/>
      <c r="F15" s="21" t="n">
        <v>281233</v>
      </c>
      <c r="G15" s="21" t="s">
        <v>718</v>
      </c>
      <c r="H15" s="22"/>
      <c r="I15" s="22"/>
      <c r="J15" s="22" t="n">
        <v>612.46</v>
      </c>
      <c r="K15" s="22"/>
      <c r="L15" s="23"/>
      <c r="M15" s="24" t="n">
        <f aca="false">SUM(H15:J15,K15/1.12)</f>
        <v>612.46</v>
      </c>
      <c r="N15" s="24" t="n">
        <f aca="false">K15/1.12*0.12</f>
        <v>0</v>
      </c>
      <c r="O15" s="24" t="n">
        <f aca="false">-SUM(I15:J15,K15/1.12)*L15</f>
        <v>-0</v>
      </c>
      <c r="P15" s="24" t="n">
        <v>612.46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-612.46</v>
      </c>
      <c r="AG15" s="27" t="n">
        <f aca="false">SUM(H15:K15)+AF15+O15</f>
        <v>0</v>
      </c>
    </row>
    <row r="16" s="29" customFormat="true" ht="23.25" hidden="false" customHeight="true" outlineLevel="0" collapsed="false">
      <c r="A16" s="18" t="n">
        <v>44105</v>
      </c>
      <c r="B16" s="19"/>
      <c r="C16" s="20" t="s">
        <v>45</v>
      </c>
      <c r="D16" s="20"/>
      <c r="E16" s="20"/>
      <c r="F16" s="21"/>
      <c r="G16" s="21" t="s">
        <v>719</v>
      </c>
      <c r="H16" s="22" t="n">
        <v>80</v>
      </c>
      <c r="I16" s="22"/>
      <c r="J16" s="22"/>
      <c r="K16" s="22"/>
      <c r="L16" s="23"/>
      <c r="M16" s="24" t="n">
        <f aca="false">SUM(H16:J16,K16/1.12)</f>
        <v>80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 t="n">
        <v>80</v>
      </c>
      <c r="AB16" s="26"/>
      <c r="AC16" s="26"/>
      <c r="AD16" s="25"/>
      <c r="AE16" s="25"/>
      <c r="AF16" s="24" t="n">
        <f aca="false">-SUM(N16:AE16)</f>
        <v>-80</v>
      </c>
      <c r="AG16" s="27" t="n">
        <f aca="false">SUM(H16:K16)+AF16+O16</f>
        <v>0</v>
      </c>
    </row>
    <row r="17" s="29" customFormat="true" ht="23.25" hidden="false" customHeight="true" outlineLevel="0" collapsed="false">
      <c r="A17" s="18" t="n">
        <v>44106</v>
      </c>
      <c r="B17" s="19"/>
      <c r="C17" s="20" t="s">
        <v>720</v>
      </c>
      <c r="D17" s="20"/>
      <c r="E17" s="20"/>
      <c r="F17" s="21" t="n">
        <v>1089996</v>
      </c>
      <c r="G17" s="21" t="s">
        <v>721</v>
      </c>
      <c r="H17" s="22"/>
      <c r="I17" s="22"/>
      <c r="J17" s="22"/>
      <c r="K17" s="22" t="n">
        <v>818.5</v>
      </c>
      <c r="L17" s="23"/>
      <c r="M17" s="24" t="n">
        <f aca="false">SUM(H17:J17,K17/1.12)</f>
        <v>730.803571428571</v>
      </c>
      <c r="N17" s="24" t="n">
        <f aca="false">K17/1.12*0.12</f>
        <v>87.6964285714286</v>
      </c>
      <c r="O17" s="24" t="n">
        <f aca="false">-SUM(I17:J17,K17/1.12)*L17</f>
        <v>-0</v>
      </c>
      <c r="P17" s="24"/>
      <c r="Q17" s="25" t="n">
        <v>730.8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-818.496428571429</v>
      </c>
      <c r="AG17" s="27" t="n">
        <f aca="false">SUM(H17:K17)+AF17+O17</f>
        <v>0.00357142857149029</v>
      </c>
    </row>
    <row r="18" s="29" customFormat="true" ht="23.25" hidden="false" customHeight="true" outlineLevel="0" collapsed="false">
      <c r="A18" s="18" t="n">
        <v>44106</v>
      </c>
      <c r="B18" s="19"/>
      <c r="C18" s="20" t="s">
        <v>47</v>
      </c>
      <c r="D18" s="20"/>
      <c r="E18" s="20"/>
      <c r="F18" s="21" t="n">
        <v>139506</v>
      </c>
      <c r="G18" s="21" t="s">
        <v>722</v>
      </c>
      <c r="H18" s="22"/>
      <c r="I18" s="22"/>
      <c r="J18" s="22"/>
      <c r="K18" s="22" t="n">
        <v>2550.8</v>
      </c>
      <c r="L18" s="23"/>
      <c r="M18" s="24" t="n">
        <f aca="false">SUM(H18:J18,K18/1.12)</f>
        <v>2277.5</v>
      </c>
      <c r="N18" s="24" t="n">
        <f aca="false">K18/1.12*0.12</f>
        <v>273.3</v>
      </c>
      <c r="O18" s="24" t="n">
        <f aca="false">-SUM(I18:J18,K18/1.12)*L18</f>
        <v>-0</v>
      </c>
      <c r="P18" s="24" t="n">
        <v>2277.5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-2550.8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18" t="n">
        <v>44106</v>
      </c>
      <c r="B19" s="19"/>
      <c r="C19" s="20" t="s">
        <v>723</v>
      </c>
      <c r="D19" s="20"/>
      <c r="E19" s="20"/>
      <c r="F19" s="21"/>
      <c r="G19" s="21" t="s">
        <v>724</v>
      </c>
      <c r="H19" s="22" t="n">
        <v>100</v>
      </c>
      <c r="I19" s="22"/>
      <c r="J19" s="22"/>
      <c r="K19" s="22"/>
      <c r="L19" s="23"/>
      <c r="M19" s="24" t="n">
        <f aca="false">SUM(H19:J19,K19/1.12)</f>
        <v>100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 t="n">
        <v>100</v>
      </c>
      <c r="AB19" s="26"/>
      <c r="AC19" s="26"/>
      <c r="AD19" s="25"/>
      <c r="AE19" s="25"/>
      <c r="AF19" s="24" t="n">
        <f aca="false">-SUM(N19:AE19)</f>
        <v>-100</v>
      </c>
      <c r="AG19" s="27" t="n">
        <f aca="false">SUM(H19:K19)+AF19+O19</f>
        <v>0</v>
      </c>
    </row>
    <row r="20" s="29" customFormat="true" ht="23.25" hidden="false" customHeight="true" outlineLevel="0" collapsed="false">
      <c r="A20" s="18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29" customFormat="true" ht="11.25" hidden="false" customHeight="false" outlineLevel="0" collapsed="false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 t="n">
        <f aca="false">SUM(H21:J21,K21/1.12)</f>
        <v>0</v>
      </c>
      <c r="N21" s="25" t="n">
        <f aca="false">K21/1.12*0.12</f>
        <v>0</v>
      </c>
      <c r="O21" s="25" t="n">
        <f aca="false">-SUM(I21:J21,K21/1.12)*L21</f>
        <v>-0</v>
      </c>
      <c r="P21" s="25"/>
      <c r="Q21" s="25"/>
      <c r="R21" s="25"/>
      <c r="S21" s="25"/>
      <c r="T21" s="26"/>
      <c r="U21" s="26"/>
      <c r="V21" s="26"/>
      <c r="W21" s="26"/>
      <c r="X21" s="26"/>
      <c r="Y21" s="44"/>
      <c r="Z21" s="25"/>
      <c r="AA21" s="25"/>
      <c r="AB21" s="25"/>
      <c r="AC21" s="26"/>
      <c r="AD21" s="26"/>
      <c r="AE21" s="45"/>
      <c r="AF21" s="24" t="n">
        <f aca="false">-SUM(N21:AE21)</f>
        <v>-0</v>
      </c>
      <c r="AG21" s="27" t="n">
        <f aca="false">SUM(H21:K21)+AF21+O21</f>
        <v>0</v>
      </c>
    </row>
    <row r="22" s="52" customFormat="true" ht="12" hidden="false" customHeight="false" outlineLevel="0" collapsed="false">
      <c r="A22" s="46"/>
      <c r="B22" s="47"/>
      <c r="C22" s="48"/>
      <c r="D22" s="49"/>
      <c r="E22" s="49"/>
      <c r="F22" s="50"/>
      <c r="G22" s="48"/>
      <c r="H22" s="51" t="n">
        <f aca="false">SUM(H5:H21)</f>
        <v>280</v>
      </c>
      <c r="I22" s="51" t="n">
        <f aca="false">SUM(I5:I21)</f>
        <v>0</v>
      </c>
      <c r="J22" s="51" t="n">
        <f aca="false">SUM(J5:J21)</f>
        <v>2182.46</v>
      </c>
      <c r="K22" s="51" t="n">
        <f aca="false">SUM(K5:K21)</f>
        <v>7138</v>
      </c>
      <c r="L22" s="51" t="n">
        <f aca="false">SUM(L5:L21)</f>
        <v>0</v>
      </c>
      <c r="M22" s="51" t="n">
        <f aca="false">SUM(M5:M21)</f>
        <v>8835.67428571429</v>
      </c>
      <c r="N22" s="51" t="n">
        <f aca="false">SUM(N5:N21)</f>
        <v>764.785714285714</v>
      </c>
      <c r="O22" s="51" t="n">
        <f aca="false">SUM(O5:O21)</f>
        <v>0</v>
      </c>
      <c r="P22" s="51" t="n">
        <f aca="false">SUM(P5:P21)</f>
        <v>7503.67</v>
      </c>
      <c r="Q22" s="51" t="n">
        <f aca="false">SUM(Q5:Q21)</f>
        <v>768.3</v>
      </c>
      <c r="R22" s="51" t="n">
        <f aca="false">SUM(R5:R21)</f>
        <v>0</v>
      </c>
      <c r="S22" s="51" t="n">
        <f aca="false">SUM(S5:S21)</f>
        <v>283.71</v>
      </c>
      <c r="T22" s="51" t="n">
        <f aca="false">SUM(T5:T21)</f>
        <v>0</v>
      </c>
      <c r="U22" s="51" t="n">
        <f aca="false">SUM(U5:U21)</f>
        <v>0</v>
      </c>
      <c r="V22" s="51" t="n">
        <f aca="false">SUM(V5:V21)</f>
        <v>0</v>
      </c>
      <c r="W22" s="51" t="n">
        <f aca="false">SUM(W5:W21)</f>
        <v>0</v>
      </c>
      <c r="X22" s="51" t="n">
        <f aca="false">SUM(X5:X21)</f>
        <v>0</v>
      </c>
      <c r="Y22" s="51" t="n">
        <f aca="false">SUM(Y5:Y21)</f>
        <v>0</v>
      </c>
      <c r="Z22" s="51" t="n">
        <f aca="false">SUM(Z5:Z21)</f>
        <v>0</v>
      </c>
      <c r="AA22" s="51" t="n">
        <f aca="false">SUM(AA5:AA21)</f>
        <v>280</v>
      </c>
      <c r="AB22" s="51" t="n">
        <f aca="false">SUM(AB5:AB21)</f>
        <v>0</v>
      </c>
      <c r="AC22" s="51" t="n">
        <f aca="false">SUM(AC5:AC21)</f>
        <v>0</v>
      </c>
      <c r="AD22" s="51" t="n">
        <f aca="false">SUM(AD5:AD21)</f>
        <v>0</v>
      </c>
      <c r="AE22" s="51" t="n">
        <f aca="false">SUM(AE5:AE21)</f>
        <v>0</v>
      </c>
      <c r="AF22" s="51" t="n">
        <f aca="false">SUM(AF5:AF21)</f>
        <v>-9600.46571428572</v>
      </c>
      <c r="AG22" s="51" t="n">
        <f aca="false">SUM(AG5:AG21)</f>
        <v>-0.00571428571427646</v>
      </c>
    </row>
    <row r="23" s="83" customFormat="true" ht="12" hidden="false" customHeight="false" outlineLevel="0" collapsed="false"/>
    <row r="24" customFormat="false" ht="12" hidden="false" customHeight="false" outlineLevel="0" collapsed="false">
      <c r="K24" s="53" t="n">
        <f aca="false">H22+I22+J22+K22</f>
        <v>9600.46</v>
      </c>
      <c r="AF24" s="53" t="n">
        <f aca="false">+AF22</f>
        <v>-9600.46571428572</v>
      </c>
    </row>
    <row r="25" customFormat="false" ht="12" hidden="false" customHeight="false" outlineLevel="0" collapsed="false">
      <c r="K25" s="53"/>
      <c r="AF25" s="53"/>
    </row>
    <row r="26" customFormat="false" ht="12" hidden="false" customHeight="false" outlineLevel="0" collapsed="false">
      <c r="K26" s="53"/>
      <c r="AF26" s="53"/>
    </row>
    <row r="28" customFormat="false" ht="12.75" hidden="false" customHeight="false" outlineLevel="0" collapsed="false">
      <c r="C28" s="54" t="s">
        <v>588</v>
      </c>
      <c r="G28" s="52"/>
      <c r="J28" s="84" t="s">
        <v>727</v>
      </c>
      <c r="K28" s="84" t="e">
        <f aca="false">#REF!+#REF!+#REF!+#REF!+#REF!+#REF!+J6+J7+J8+K9+K10+K11+K13+K14+J15+K17+K18</f>
        <v>#REF!</v>
      </c>
      <c r="L28" s="80"/>
      <c r="M28" s="80"/>
      <c r="N28" s="53" t="s">
        <v>728</v>
      </c>
      <c r="O28" s="53"/>
      <c r="P28" s="53"/>
      <c r="Q28" s="53" t="e">
        <f aca="false">#REF!+#REF!+#REF!+J6+J7+J8+K9</f>
        <v>#REF!</v>
      </c>
    </row>
    <row r="29" customFormat="false" ht="12.75" hidden="false" customHeight="false" outlineLevel="0" collapsed="false">
      <c r="C29" s="54"/>
      <c r="G29" s="52"/>
      <c r="J29" s="84" t="s">
        <v>729</v>
      </c>
      <c r="K29" s="84" t="n">
        <f aca="false">K12</f>
        <v>317.75</v>
      </c>
      <c r="L29" s="80"/>
      <c r="M29" s="80"/>
      <c r="N29" s="53" t="s">
        <v>730</v>
      </c>
      <c r="O29" s="53"/>
      <c r="P29" s="53"/>
      <c r="Q29" s="53" t="e">
        <f aca="false">Q28/2</f>
        <v>#REF!</v>
      </c>
    </row>
    <row r="30" customFormat="false" ht="12.75" hidden="false" customHeight="false" outlineLevel="0" collapsed="false">
      <c r="J30" s="84" t="s">
        <v>731</v>
      </c>
      <c r="K30" s="84" t="n">
        <v>0</v>
      </c>
    </row>
    <row r="31" customFormat="false" ht="12.75" hidden="false" customHeight="false" outlineLevel="0" collapsed="false">
      <c r="J31" s="84" t="s">
        <v>732</v>
      </c>
      <c r="K31" s="84" t="e">
        <f aca="false">#REF!+H5+H16+H19</f>
        <v>#REF!</v>
      </c>
    </row>
    <row r="32" s="3" customFormat="true" ht="12.75" hidden="false" customHeight="false" outlineLevel="0" collapsed="false">
      <c r="J32" s="85" t="s">
        <v>733</v>
      </c>
      <c r="K32" s="86" t="e">
        <f aca="false">K28+K29+K30+K31</f>
        <v>#REF!</v>
      </c>
      <c r="L32" s="6"/>
      <c r="M32" s="5"/>
      <c r="Y32" s="5"/>
    </row>
    <row r="34" customFormat="false" ht="12" hidden="false" customHeight="false" outlineLevel="0" collapsed="false">
      <c r="H34" s="53"/>
      <c r="I34" s="53"/>
      <c r="J34" s="53"/>
      <c r="K34" s="53"/>
    </row>
    <row r="35" customFormat="false" ht="12" hidden="false" customHeight="false" outlineLevel="0" collapsed="false">
      <c r="H35" s="87" t="s">
        <v>734</v>
      </c>
      <c r="I35" s="87"/>
      <c r="J35" s="87"/>
      <c r="K35" s="87"/>
    </row>
    <row r="36" customFormat="false" ht="12" hidden="false" customHeight="false" outlineLevel="0" collapsed="false">
      <c r="H36" s="87"/>
      <c r="I36" s="87"/>
      <c r="J36" s="87"/>
      <c r="K36" s="87"/>
    </row>
    <row r="37" customFormat="false" ht="12" hidden="false" customHeight="false" outlineLevel="0" collapsed="false">
      <c r="H37" s="87" t="s">
        <v>735</v>
      </c>
      <c r="I37" s="87"/>
      <c r="J37" s="87"/>
      <c r="K37" s="87"/>
    </row>
    <row r="38" customFormat="false" ht="12" hidden="false" customHeight="false" outlineLevel="0" collapsed="false">
      <c r="H38" s="87" t="s">
        <v>736</v>
      </c>
      <c r="I38" s="87"/>
      <c r="J38" s="87"/>
      <c r="K38" s="87"/>
    </row>
    <row r="39" customFormat="false" ht="12" hidden="false" customHeight="false" outlineLevel="0" collapsed="false">
      <c r="H39" s="87" t="s">
        <v>737</v>
      </c>
      <c r="I39" s="87"/>
      <c r="J39" s="87"/>
      <c r="K39" s="87"/>
      <c r="Q39" s="5" t="n">
        <v>0</v>
      </c>
    </row>
    <row r="40" s="3" customFormat="true" ht="12" hidden="false" customHeight="false" outlineLevel="0" collapsed="false">
      <c r="H40" s="88"/>
      <c r="I40" s="88"/>
      <c r="J40" s="88"/>
      <c r="K40" s="88"/>
      <c r="T40" s="5"/>
      <c r="U40" s="5"/>
      <c r="V40" s="5"/>
      <c r="W40" s="5"/>
      <c r="X40" s="5"/>
      <c r="Y40" s="5"/>
    </row>
    <row r="41" customFormat="false" ht="12" hidden="false" customHeight="false" outlineLevel="0" collapsed="false">
      <c r="H41" s="87" t="s">
        <v>738</v>
      </c>
      <c r="I41" s="87"/>
      <c r="J41" s="87"/>
      <c r="K41" s="87"/>
    </row>
    <row r="42" customFormat="false" ht="12" hidden="false" customHeight="false" outlineLevel="0" collapsed="false">
      <c r="H42" s="87" t="n">
        <v>19969.96</v>
      </c>
      <c r="I42" s="87"/>
      <c r="J42" s="87" t="s">
        <v>739</v>
      </c>
      <c r="K42" s="87"/>
    </row>
    <row r="43" customFormat="false" ht="12" hidden="false" customHeight="false" outlineLevel="0" collapsed="false">
      <c r="H43" s="87" t="n">
        <v>30.04</v>
      </c>
      <c r="I43" s="87"/>
      <c r="J43" s="87" t="s">
        <v>620</v>
      </c>
      <c r="K43" s="87"/>
    </row>
    <row r="44" customFormat="false" ht="12" hidden="false" customHeight="false" outlineLevel="0" collapsed="false">
      <c r="H44" s="87"/>
      <c r="I44" s="87"/>
      <c r="J44" s="87"/>
      <c r="K44" s="8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6" activeCellId="0" sqref="A16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9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false" outlineLevel="0" max="21" min="20" style="5" width="9.14"/>
    <col collapsed="false" customWidth="true" hidden="true" outlineLevel="0" max="22" min="22" style="5" width="8.14"/>
    <col collapsed="false" customWidth="true" hidden="true" outlineLevel="0" max="23" min="23" style="5" width="9.85"/>
    <col collapsed="false" customWidth="true" hidden="true" outlineLevel="0" max="24" min="24" style="5" width="9.28"/>
    <col collapsed="false" customWidth="true" hidden="true" outlineLevel="0" max="25" min="25" style="5" width="8.28"/>
    <col collapsed="false" customWidth="true" hidden="false" outlineLevel="0" max="26" min="26" style="5" width="8.7"/>
    <col collapsed="false" customWidth="true" hidden="true" outlineLevel="0" max="27" min="27" style="5" width="9.57"/>
    <col collapsed="false" customWidth="true" hidden="true" outlineLevel="0" max="29" min="28" style="5" width="8"/>
    <col collapsed="false" customWidth="true" hidden="tru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7.7"/>
    <col collapsed="false" customWidth="true" hidden="true" outlineLevel="0" max="60" min="33" style="3" width="9.14"/>
    <col collapsed="false" customWidth="true" hidden="false" outlineLevel="0" max="1025" min="61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740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741</v>
      </c>
      <c r="T4" s="13" t="s">
        <v>24</v>
      </c>
      <c r="U4" s="13" t="s">
        <v>25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="29" customFormat="true" ht="24.75" hidden="false" customHeight="true" outlineLevel="0" collapsed="false">
      <c r="A5" s="18" t="n">
        <v>44106</v>
      </c>
      <c r="B5" s="19"/>
      <c r="C5" s="20" t="s">
        <v>742</v>
      </c>
      <c r="D5" s="20" t="s">
        <v>743</v>
      </c>
      <c r="E5" s="20" t="s">
        <v>744</v>
      </c>
      <c r="F5" s="21"/>
      <c r="G5" s="21" t="s">
        <v>745</v>
      </c>
      <c r="H5" s="22"/>
      <c r="I5" s="22"/>
      <c r="J5" s="22"/>
      <c r="K5" s="22" t="n">
        <v>125</v>
      </c>
      <c r="L5" s="23"/>
      <c r="M5" s="24" t="n">
        <f aca="false">SUM(H5:J5,K5/1.12)</f>
        <v>111.607142857143</v>
      </c>
      <c r="N5" s="24" t="n">
        <f aca="false">K5/1.12*0.12</f>
        <v>13.3928571428571</v>
      </c>
      <c r="O5" s="24" t="n">
        <f aca="false">-SUM(I5:J5,K5/1.12)*L5</f>
        <v>-0</v>
      </c>
      <c r="P5" s="24"/>
      <c r="Q5" s="25" t="n">
        <v>111.61</v>
      </c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-125.002857142857</v>
      </c>
      <c r="AF5" s="27" t="n">
        <f aca="false">SUM(H5:K5)+AE5+O5</f>
        <v>-0.00285714285713823</v>
      </c>
    </row>
    <row r="6" s="29" customFormat="true" ht="23.25" hidden="false" customHeight="true" outlineLevel="0" collapsed="false">
      <c r="A6" s="18" t="n">
        <v>44109</v>
      </c>
      <c r="B6" s="19"/>
      <c r="C6" s="20" t="s">
        <v>746</v>
      </c>
      <c r="D6" s="20" t="s">
        <v>747</v>
      </c>
      <c r="E6" s="20" t="s">
        <v>748</v>
      </c>
      <c r="F6" s="21"/>
      <c r="G6" s="21" t="s">
        <v>749</v>
      </c>
      <c r="H6" s="22"/>
      <c r="I6" s="22"/>
      <c r="J6" s="22"/>
      <c r="K6" s="22" t="n">
        <v>303.5</v>
      </c>
      <c r="L6" s="23"/>
      <c r="M6" s="24" t="n">
        <f aca="false">SUM(H6:J6,K6/1.12)</f>
        <v>270.982142857143</v>
      </c>
      <c r="N6" s="24" t="n">
        <f aca="false">K6/1.12*0.12</f>
        <v>32.5178571428571</v>
      </c>
      <c r="O6" s="24" t="n">
        <f aca="false">-SUM(I6:J6,K6/1.12)*L6</f>
        <v>-0</v>
      </c>
      <c r="P6" s="24"/>
      <c r="Q6" s="25"/>
      <c r="R6" s="25"/>
      <c r="S6" s="26"/>
      <c r="T6" s="26" t="n">
        <v>270.98</v>
      </c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-303.497857142857</v>
      </c>
      <c r="AF6" s="27" t="n">
        <f aca="false">SUM(H6:K6)+AE6+O6</f>
        <v>0.00214285714287143</v>
      </c>
    </row>
    <row r="7" s="29" customFormat="true" ht="23.25" hidden="false" customHeight="true" outlineLevel="0" collapsed="false">
      <c r="A7" s="18" t="n">
        <v>44109</v>
      </c>
      <c r="B7" s="19"/>
      <c r="C7" s="20" t="s">
        <v>750</v>
      </c>
      <c r="D7" s="20" t="s">
        <v>580</v>
      </c>
      <c r="E7" s="20" t="s">
        <v>748</v>
      </c>
      <c r="F7" s="21"/>
      <c r="G7" s="21" t="s">
        <v>751</v>
      </c>
      <c r="H7" s="22"/>
      <c r="I7" s="22"/>
      <c r="J7" s="22"/>
      <c r="K7" s="22" t="n">
        <v>117</v>
      </c>
      <c r="L7" s="23"/>
      <c r="M7" s="24" t="n">
        <f aca="false">SUM(H7:J7,K7/1.12)</f>
        <v>104.464285714286</v>
      </c>
      <c r="N7" s="24" t="n">
        <f aca="false">K7/1.12*0.12</f>
        <v>12.5357142857143</v>
      </c>
      <c r="O7" s="24" t="n">
        <f aca="false">-SUM(I7:J7,K7/1.12)*L7</f>
        <v>-0</v>
      </c>
      <c r="P7" s="24" t="n">
        <v>104.46</v>
      </c>
      <c r="Q7" s="25"/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-116.995714285714</v>
      </c>
      <c r="AF7" s="27" t="n">
        <f aca="false">SUM(H7:K7)+AE7+O7</f>
        <v>0.00428571428571445</v>
      </c>
    </row>
    <row r="8" s="29" customFormat="true" ht="23.25" hidden="false" customHeight="true" outlineLevel="0" collapsed="false">
      <c r="A8" s="18" t="n">
        <v>44109</v>
      </c>
      <c r="B8" s="19"/>
      <c r="C8" s="20" t="s">
        <v>750</v>
      </c>
      <c r="D8" s="20" t="s">
        <v>580</v>
      </c>
      <c r="E8" s="20" t="s">
        <v>748</v>
      </c>
      <c r="F8" s="21"/>
      <c r="G8" s="21" t="s">
        <v>647</v>
      </c>
      <c r="H8" s="22"/>
      <c r="I8" s="22"/>
      <c r="J8" s="22"/>
      <c r="K8" s="22" t="n">
        <v>158</v>
      </c>
      <c r="L8" s="23"/>
      <c r="M8" s="24" t="n">
        <f aca="false">SUM(H8:J8,K8/1.12)</f>
        <v>141.071428571429</v>
      </c>
      <c r="N8" s="24" t="n">
        <f aca="false">K8/1.12*0.12</f>
        <v>16.9285714285714</v>
      </c>
      <c r="O8" s="24" t="n">
        <f aca="false">-SUM(I8:J8,K8/1.12)*L8</f>
        <v>-0</v>
      </c>
      <c r="P8" s="24"/>
      <c r="Q8" s="25"/>
      <c r="R8" s="25"/>
      <c r="S8" s="26"/>
      <c r="T8" s="26"/>
      <c r="U8" s="26" t="n">
        <v>141.07</v>
      </c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-157.998571428571</v>
      </c>
      <c r="AF8" s="27" t="n">
        <f aca="false">SUM(H8:K8)+AE8+O8</f>
        <v>0.00142857142859043</v>
      </c>
    </row>
    <row r="9" s="29" customFormat="true" ht="23.25" hidden="false" customHeight="true" outlineLevel="0" collapsed="false">
      <c r="A9" s="18" t="n">
        <v>44109</v>
      </c>
      <c r="B9" s="19"/>
      <c r="C9" s="20" t="s">
        <v>47</v>
      </c>
      <c r="D9" s="20" t="s">
        <v>491</v>
      </c>
      <c r="E9" s="20" t="s">
        <v>520</v>
      </c>
      <c r="F9" s="21"/>
      <c r="G9" s="21" t="s">
        <v>752</v>
      </c>
      <c r="H9" s="22"/>
      <c r="I9" s="22"/>
      <c r="J9" s="22"/>
      <c r="K9" s="22" t="n">
        <v>170.6</v>
      </c>
      <c r="L9" s="23"/>
      <c r="M9" s="24" t="n">
        <f aca="false">SUM(H9:J9,K9/1.12)</f>
        <v>152.321428571429</v>
      </c>
      <c r="N9" s="24" t="n">
        <f aca="false">K9/1.12*0.12</f>
        <v>18.2785714285714</v>
      </c>
      <c r="O9" s="24" t="n">
        <f aca="false">-SUM(I9:J9,K9/1.12)*L9</f>
        <v>-0</v>
      </c>
      <c r="P9" s="24" t="n">
        <v>152.32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 t="n">
        <f aca="false">-SUM(N9:AD9)</f>
        <v>-170.598571428571</v>
      </c>
      <c r="AF9" s="27" t="n">
        <f aca="false">SUM(H9:K9)+AE9+O9</f>
        <v>0.00142857142859043</v>
      </c>
    </row>
    <row r="10" s="29" customFormat="true" ht="23.25" hidden="false" customHeight="true" outlineLevel="0" collapsed="false">
      <c r="A10" s="18" t="n">
        <v>44109</v>
      </c>
      <c r="B10" s="19"/>
      <c r="C10" s="20" t="s">
        <v>47</v>
      </c>
      <c r="D10" s="20" t="s">
        <v>491</v>
      </c>
      <c r="E10" s="20" t="s">
        <v>520</v>
      </c>
      <c r="F10" s="21"/>
      <c r="G10" s="21" t="s">
        <v>635</v>
      </c>
      <c r="H10" s="22"/>
      <c r="I10" s="22"/>
      <c r="J10" s="22"/>
      <c r="K10" s="22" t="n">
        <v>4590</v>
      </c>
      <c r="L10" s="23"/>
      <c r="M10" s="24" t="n">
        <f aca="false">SUM(H10:J10,K10/1.12)</f>
        <v>4098.21428571429</v>
      </c>
      <c r="N10" s="24" t="n">
        <f aca="false">K10/1.12*0.12</f>
        <v>491.785714285714</v>
      </c>
      <c r="O10" s="24" t="n">
        <f aca="false">-SUM(I10:J10,K10/1.12)*L10</f>
        <v>-0</v>
      </c>
      <c r="P10" s="24" t="n">
        <v>4098.21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-4589.99571428572</v>
      </c>
      <c r="AF10" s="27" t="n">
        <f aca="false">SUM(H10:K10)+AE10+O10</f>
        <v>0.00428571428528812</v>
      </c>
    </row>
    <row r="11" s="29" customFormat="true" ht="23.25" hidden="false" customHeight="true" outlineLevel="0" collapsed="false">
      <c r="A11" s="18" t="n">
        <v>44109</v>
      </c>
      <c r="B11" s="19"/>
      <c r="C11" s="20" t="s">
        <v>47</v>
      </c>
      <c r="D11" s="20" t="s">
        <v>491</v>
      </c>
      <c r="E11" s="20" t="s">
        <v>520</v>
      </c>
      <c r="F11" s="21"/>
      <c r="G11" s="21" t="s">
        <v>753</v>
      </c>
      <c r="H11" s="22"/>
      <c r="I11" s="22"/>
      <c r="J11" s="22" t="n">
        <v>47.75</v>
      </c>
      <c r="K11" s="22"/>
      <c r="L11" s="23"/>
      <c r="M11" s="24" t="n">
        <f aca="false">SUM(H11:J11,K11/1.12)</f>
        <v>47.75</v>
      </c>
      <c r="N11" s="24" t="n">
        <f aca="false">K11/1.12*0.12</f>
        <v>0</v>
      </c>
      <c r="O11" s="24" t="n">
        <f aca="false">-SUM(I11:J11,K11/1.12)*L11</f>
        <v>-0</v>
      </c>
      <c r="P11" s="24" t="n">
        <v>47.75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-47.75</v>
      </c>
      <c r="AF11" s="27" t="n">
        <f aca="false">SUM(H11:K11)+AE11+O11</f>
        <v>0</v>
      </c>
    </row>
    <row r="12" s="29" customFormat="true" ht="23.25" hidden="false" customHeight="true" outlineLevel="0" collapsed="false">
      <c r="A12" s="18" t="n">
        <v>44109</v>
      </c>
      <c r="B12" s="19"/>
      <c r="C12" s="20" t="s">
        <v>45</v>
      </c>
      <c r="D12" s="20"/>
      <c r="E12" s="20"/>
      <c r="F12" s="21"/>
      <c r="G12" s="21" t="s">
        <v>754</v>
      </c>
      <c r="H12" s="22" t="n">
        <v>100</v>
      </c>
      <c r="I12" s="22"/>
      <c r="J12" s="22"/>
      <c r="K12" s="22"/>
      <c r="L12" s="23"/>
      <c r="M12" s="24" t="n">
        <f aca="false">SUM(H12:J12,K12/1.12)</f>
        <v>100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5"/>
      <c r="X12" s="25"/>
      <c r="Y12" s="25"/>
      <c r="Z12" s="25" t="n">
        <v>100</v>
      </c>
      <c r="AA12" s="26"/>
      <c r="AB12" s="26"/>
      <c r="AC12" s="25"/>
      <c r="AD12" s="25"/>
      <c r="AE12" s="24" t="n">
        <f aca="false">-SUM(N12:AD12)</f>
        <v>-100</v>
      </c>
      <c r="AF12" s="27" t="n">
        <f aca="false">SUM(H12:K12)+AE12+O12</f>
        <v>0</v>
      </c>
    </row>
    <row r="13" s="29" customFormat="true" ht="23.25" hidden="false" customHeight="true" outlineLevel="0" collapsed="false">
      <c r="A13" s="18" t="n">
        <v>44109</v>
      </c>
      <c r="B13" s="19"/>
      <c r="C13" s="20" t="s">
        <v>309</v>
      </c>
      <c r="D13" s="20" t="s">
        <v>79</v>
      </c>
      <c r="E13" s="20" t="s">
        <v>755</v>
      </c>
      <c r="F13" s="21"/>
      <c r="G13" s="21" t="s">
        <v>756</v>
      </c>
      <c r="H13" s="22"/>
      <c r="I13" s="22"/>
      <c r="J13" s="22"/>
      <c r="K13" s="22" t="n">
        <v>440</v>
      </c>
      <c r="L13" s="23"/>
      <c r="M13" s="24" t="n">
        <f aca="false">SUM(H13:J13,K13/1.12)</f>
        <v>392.857142857143</v>
      </c>
      <c r="N13" s="24" t="n">
        <f aca="false">K13/1.12*0.12</f>
        <v>47.1428571428571</v>
      </c>
      <c r="O13" s="24" t="n">
        <f aca="false">-SUM(I13:J13,K13/1.12)*L13</f>
        <v>-0</v>
      </c>
      <c r="P13" s="24" t="n">
        <v>392.86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-440.002857142857</v>
      </c>
      <c r="AF13" s="27" t="n">
        <f aca="false">SUM(H13:K13)+AE13+O13</f>
        <v>-0.00285714285712402</v>
      </c>
    </row>
    <row r="14" s="29" customFormat="true" ht="23.25" hidden="false" customHeight="true" outlineLevel="0" collapsed="false">
      <c r="A14" s="18" t="n">
        <v>44109</v>
      </c>
      <c r="B14" s="19"/>
      <c r="C14" s="20" t="s">
        <v>750</v>
      </c>
      <c r="D14" s="20" t="s">
        <v>580</v>
      </c>
      <c r="E14" s="20" t="s">
        <v>748</v>
      </c>
      <c r="F14" s="21"/>
      <c r="G14" s="21" t="s">
        <v>757</v>
      </c>
      <c r="H14" s="22"/>
      <c r="I14" s="22"/>
      <c r="J14" s="22"/>
      <c r="K14" s="22" t="n">
        <v>118</v>
      </c>
      <c r="L14" s="23"/>
      <c r="M14" s="24" t="n">
        <f aca="false">SUM(H14:J14,K14/1.12)</f>
        <v>105.357142857143</v>
      </c>
      <c r="N14" s="24" t="n">
        <f aca="false">K14/1.12*0.12</f>
        <v>12.6428571428571</v>
      </c>
      <c r="O14" s="24" t="n">
        <f aca="false">-SUM(I14:J14,K14/1.12)*L14</f>
        <v>-0</v>
      </c>
      <c r="P14" s="24" t="n">
        <v>105.36</v>
      </c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 t="n">
        <f aca="false">-SUM(N14:AD14)</f>
        <v>-118.002857142857</v>
      </c>
      <c r="AF14" s="27" t="n">
        <f aca="false">SUM(H14:K14)+AE14+O14</f>
        <v>-0.00285714285713823</v>
      </c>
    </row>
    <row r="15" s="29" customFormat="true" ht="23.25" hidden="false" customHeight="true" outlineLevel="0" collapsed="false">
      <c r="A15" s="18" t="n">
        <v>44109</v>
      </c>
      <c r="B15" s="19"/>
      <c r="C15" s="20" t="s">
        <v>750</v>
      </c>
      <c r="D15" s="20" t="s">
        <v>580</v>
      </c>
      <c r="E15" s="20" t="s">
        <v>748</v>
      </c>
      <c r="F15" s="21"/>
      <c r="G15" s="21" t="s">
        <v>525</v>
      </c>
      <c r="H15" s="22"/>
      <c r="I15" s="22"/>
      <c r="J15" s="22" t="n">
        <v>138.06</v>
      </c>
      <c r="K15" s="22"/>
      <c r="L15" s="23"/>
      <c r="M15" s="24" t="n">
        <f aca="false">SUM(H15:J15,K15/1.12)</f>
        <v>138.06</v>
      </c>
      <c r="N15" s="24" t="n">
        <f aca="false">K15/1.12*0.12</f>
        <v>0</v>
      </c>
      <c r="O15" s="24" t="n">
        <f aca="false">-SUM(I15:J15,K15/1.12)*L15</f>
        <v>-0</v>
      </c>
      <c r="P15" s="24" t="n">
        <v>138.06</v>
      </c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 t="n">
        <f aca="false">-SUM(N15:AD15)</f>
        <v>-138.06</v>
      </c>
      <c r="AF15" s="27" t="n">
        <f aca="false">SUM(H15:K15)+AE15+O15</f>
        <v>0</v>
      </c>
    </row>
    <row r="16" s="29" customFormat="true" ht="23.25" hidden="false" customHeight="true" outlineLevel="0" collapsed="false">
      <c r="A16" s="18" t="n">
        <v>44109</v>
      </c>
      <c r="B16" s="19"/>
      <c r="C16" s="20" t="s">
        <v>750</v>
      </c>
      <c r="D16" s="20" t="s">
        <v>580</v>
      </c>
      <c r="E16" s="20" t="s">
        <v>748</v>
      </c>
      <c r="F16" s="21"/>
      <c r="G16" s="21" t="s">
        <v>758</v>
      </c>
      <c r="H16" s="22"/>
      <c r="I16" s="22"/>
      <c r="J16" s="22"/>
      <c r="K16" s="22" t="n">
        <v>176</v>
      </c>
      <c r="L16" s="23"/>
      <c r="M16" s="24" t="n">
        <f aca="false">SUM(H16:J16,K16/1.12)</f>
        <v>157.142857142857</v>
      </c>
      <c r="N16" s="24" t="n">
        <f aca="false">K16/1.12*0.12</f>
        <v>18.8571428571429</v>
      </c>
      <c r="O16" s="24" t="n">
        <f aca="false">-SUM(I16:J16,K16/1.12)*L16</f>
        <v>-0</v>
      </c>
      <c r="P16" s="24" t="n">
        <v>157.14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 t="n">
        <f aca="false">-SUM(N16:AD16)</f>
        <v>-175.997142857143</v>
      </c>
      <c r="AF16" s="27" t="n">
        <f aca="false">SUM(H16:K16)+AE16+O16</f>
        <v>0.00285714285715244</v>
      </c>
    </row>
    <row r="17" s="29" customFormat="true" ht="23.25" hidden="false" customHeight="true" outlineLevel="0" collapsed="false">
      <c r="A17" s="18" t="n">
        <v>44109</v>
      </c>
      <c r="B17" s="19"/>
      <c r="C17" s="20" t="s">
        <v>234</v>
      </c>
      <c r="D17" s="20" t="s">
        <v>71</v>
      </c>
      <c r="E17" s="20" t="s">
        <v>759</v>
      </c>
      <c r="F17" s="21"/>
      <c r="G17" s="21" t="s">
        <v>760</v>
      </c>
      <c r="H17" s="22"/>
      <c r="I17" s="22"/>
      <c r="J17" s="22"/>
      <c r="K17" s="22" t="n">
        <v>1258</v>
      </c>
      <c r="L17" s="23"/>
      <c r="M17" s="24" t="n">
        <f aca="false">SUM(H17:J17,K17/1.12)</f>
        <v>1123.21428571429</v>
      </c>
      <c r="N17" s="24" t="n">
        <f aca="false">K17/1.12*0.12</f>
        <v>134.785714285714</v>
      </c>
      <c r="O17" s="24" t="n">
        <f aca="false">-SUM(I17:J17,K17/1.12)*L17</f>
        <v>-0</v>
      </c>
      <c r="P17" s="24" t="n">
        <v>1123.21</v>
      </c>
      <c r="Q17" s="25"/>
      <c r="R17" s="25"/>
      <c r="S17" s="26"/>
      <c r="T17" s="26"/>
      <c r="U17" s="26"/>
      <c r="V17" s="26"/>
      <c r="W17" s="25"/>
      <c r="X17" s="25"/>
      <c r="Y17" s="25"/>
      <c r="Z17" s="25"/>
      <c r="AA17" s="26"/>
      <c r="AB17" s="26"/>
      <c r="AC17" s="25"/>
      <c r="AD17" s="25"/>
      <c r="AE17" s="24" t="n">
        <f aca="false">-SUM(N17:AD17)</f>
        <v>-1257.99571428571</v>
      </c>
      <c r="AF17" s="27" t="n">
        <f aca="false">SUM(H17:K17)+AE17+O17</f>
        <v>0.00428571428574287</v>
      </c>
    </row>
    <row r="18" s="29" customFormat="true" ht="24" hidden="false" customHeight="true" outlineLevel="0" collapsed="false">
      <c r="A18" s="18" t="n">
        <v>44109</v>
      </c>
      <c r="B18" s="19"/>
      <c r="C18" s="20" t="s">
        <v>45</v>
      </c>
      <c r="D18" s="20"/>
      <c r="E18" s="20"/>
      <c r="F18" s="21"/>
      <c r="G18" s="21" t="s">
        <v>761</v>
      </c>
      <c r="H18" s="22" t="n">
        <v>100</v>
      </c>
      <c r="I18" s="22"/>
      <c r="J18" s="22"/>
      <c r="K18" s="22"/>
      <c r="L18" s="23"/>
      <c r="M18" s="24" t="n">
        <f aca="false">SUM(H18:J18,K18/1.12)</f>
        <v>100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 t="n">
        <v>100</v>
      </c>
      <c r="AA18" s="26"/>
      <c r="AB18" s="26"/>
      <c r="AC18" s="25"/>
      <c r="AD18" s="25"/>
      <c r="AE18" s="24" t="n">
        <f aca="false">-SUM(N18:AD18)</f>
        <v>-100</v>
      </c>
      <c r="AF18" s="27" t="n">
        <f aca="false">SUM(H18:K18)+AE18+O18</f>
        <v>0</v>
      </c>
    </row>
    <row r="19" s="29" customFormat="true" ht="23.25" hidden="false" customHeight="true" outlineLevel="0" collapsed="false">
      <c r="A19" s="18" t="n">
        <v>44110</v>
      </c>
      <c r="B19" s="19"/>
      <c r="C19" s="21" t="s">
        <v>762</v>
      </c>
      <c r="D19" s="20" t="s">
        <v>540</v>
      </c>
      <c r="E19" s="21" t="s">
        <v>763</v>
      </c>
      <c r="F19" s="21"/>
      <c r="G19" s="21" t="s">
        <v>764</v>
      </c>
      <c r="H19" s="22"/>
      <c r="I19" s="22"/>
      <c r="J19" s="22" t="n">
        <v>2718.3</v>
      </c>
      <c r="K19" s="22"/>
      <c r="L19" s="23"/>
      <c r="M19" s="24" t="n">
        <f aca="false">SUM(H19:J19,K19/1.12)</f>
        <v>2718.3</v>
      </c>
      <c r="N19" s="24" t="n">
        <f aca="false">K19/1.12*0.12</f>
        <v>0</v>
      </c>
      <c r="O19" s="24" t="n">
        <f aca="false">-SUM(I19:J19,K19/1.12)*L19</f>
        <v>-0</v>
      </c>
      <c r="P19" s="24" t="n">
        <v>2718.3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 t="n">
        <f aca="false">-SUM(N19:AD19)</f>
        <v>-2718.3</v>
      </c>
      <c r="AF19" s="27" t="n">
        <f aca="false">SUM(H19:K19)+AE19+O19</f>
        <v>0</v>
      </c>
    </row>
    <row r="20" s="29" customFormat="true" ht="23.25" hidden="false" customHeight="true" outlineLevel="0" collapsed="false">
      <c r="A20" s="18" t="n">
        <v>44110</v>
      </c>
      <c r="B20" s="19"/>
      <c r="C20" s="20" t="s">
        <v>523</v>
      </c>
      <c r="D20" s="20" t="s">
        <v>765</v>
      </c>
      <c r="E20" s="20" t="s">
        <v>766</v>
      </c>
      <c r="F20" s="21"/>
      <c r="G20" s="21" t="s">
        <v>671</v>
      </c>
      <c r="H20" s="22"/>
      <c r="I20" s="22"/>
      <c r="J20" s="22"/>
      <c r="K20" s="22" t="n">
        <v>42</v>
      </c>
      <c r="L20" s="23"/>
      <c r="M20" s="24" t="n">
        <f aca="false">SUM(H20:J20,K20/1.12)</f>
        <v>37.5</v>
      </c>
      <c r="N20" s="24" t="n">
        <f aca="false">K20/1.12*0.12</f>
        <v>4.5</v>
      </c>
      <c r="O20" s="24" t="n">
        <f aca="false">-SUM(I20:J20,K20/1.12)*L20</f>
        <v>-0</v>
      </c>
      <c r="P20" s="24"/>
      <c r="Q20" s="25" t="n">
        <v>37.5</v>
      </c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 t="n">
        <f aca="false">-SUM(N20:AD20)</f>
        <v>-42</v>
      </c>
      <c r="AF20" s="27" t="n">
        <f aca="false">SUM(H20:K20)+AE20+O20</f>
        <v>0</v>
      </c>
    </row>
    <row r="21" s="29" customFormat="true" ht="23.25" hidden="false" customHeight="true" outlineLevel="0" collapsed="false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 t="n">
        <f aca="false">-SUM(N21:AD21)</f>
        <v>-0</v>
      </c>
      <c r="AF21" s="27" t="n">
        <f aca="false">SUM(H21:K21)+AE21+O21</f>
        <v>0</v>
      </c>
    </row>
    <row r="22" s="29" customFormat="true" ht="11.25" hidden="false" customHeight="false" outlineLevel="0" collapsed="false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 t="n">
        <f aca="false">SUM(H22:J22,K22/1.12)</f>
        <v>0</v>
      </c>
      <c r="N22" s="25" t="n">
        <f aca="false">K22/1.12*0.12</f>
        <v>0</v>
      </c>
      <c r="O22" s="25" t="n">
        <f aca="false">-SUM(I22:J22,K22/1.12)*L22</f>
        <v>-0</v>
      </c>
      <c r="P22" s="25"/>
      <c r="Q22" s="25"/>
      <c r="R22" s="25"/>
      <c r="S22" s="25"/>
      <c r="T22" s="26"/>
      <c r="U22" s="26"/>
      <c r="V22" s="26"/>
      <c r="W22" s="26"/>
      <c r="X22" s="44"/>
      <c r="Y22" s="25"/>
      <c r="Z22" s="25"/>
      <c r="AA22" s="25"/>
      <c r="AB22" s="26"/>
      <c r="AC22" s="26"/>
      <c r="AD22" s="45"/>
      <c r="AE22" s="24" t="n">
        <f aca="false">-SUM(N22:AD22)</f>
        <v>-0</v>
      </c>
      <c r="AF22" s="27" t="n">
        <f aca="false">SUM(H22:K22)+AE22+O22</f>
        <v>0</v>
      </c>
    </row>
    <row r="23" s="52" customFormat="true" ht="12" hidden="false" customHeight="false" outlineLevel="0" collapsed="false">
      <c r="A23" s="46"/>
      <c r="B23" s="47"/>
      <c r="C23" s="48"/>
      <c r="D23" s="49"/>
      <c r="E23" s="49"/>
      <c r="F23" s="50"/>
      <c r="G23" s="48"/>
      <c r="H23" s="51" t="n">
        <f aca="false">SUM(H5:H22)</f>
        <v>200</v>
      </c>
      <c r="I23" s="51" t="n">
        <f aca="false">SUM(I5:I22)</f>
        <v>0</v>
      </c>
      <c r="J23" s="51" t="n">
        <f aca="false">SUM(J5:J22)</f>
        <v>2904.11</v>
      </c>
      <c r="K23" s="51" t="n">
        <f aca="false">SUM(K5:K22)</f>
        <v>7498.1</v>
      </c>
      <c r="L23" s="51" t="n">
        <f aca="false">SUM(L5:L22)</f>
        <v>0</v>
      </c>
      <c r="M23" s="51" t="n">
        <f aca="false">SUM(M5:M22)</f>
        <v>9798.84214285714</v>
      </c>
      <c r="N23" s="51" t="n">
        <f aca="false">SUM(N5:N22)</f>
        <v>803.367857142857</v>
      </c>
      <c r="O23" s="51" t="n">
        <f aca="false">SUM(O5:O22)</f>
        <v>0</v>
      </c>
      <c r="P23" s="51" t="n">
        <f aca="false">SUM(P5:P22)</f>
        <v>9037.67</v>
      </c>
      <c r="Q23" s="51" t="n">
        <f aca="false">SUM(Q5:Q22)</f>
        <v>149.11</v>
      </c>
      <c r="R23" s="51" t="n">
        <f aca="false">SUM(R5:R22)</f>
        <v>0</v>
      </c>
      <c r="S23" s="51" t="n">
        <f aca="false">SUM(S5:S22)</f>
        <v>0</v>
      </c>
      <c r="T23" s="51" t="n">
        <f aca="false">SUM(T5:T22)</f>
        <v>270.98</v>
      </c>
      <c r="U23" s="51" t="n">
        <f aca="false">SUM(U5:U22)</f>
        <v>141.07</v>
      </c>
      <c r="V23" s="51" t="n">
        <f aca="false">SUM(V5:V22)</f>
        <v>0</v>
      </c>
      <c r="W23" s="51" t="n">
        <f aca="false">SUM(W5:W22)</f>
        <v>0</v>
      </c>
      <c r="X23" s="51" t="n">
        <f aca="false">SUM(X5:X22)</f>
        <v>0</v>
      </c>
      <c r="Y23" s="51" t="n">
        <f aca="false">SUM(Y5:Y22)</f>
        <v>0</v>
      </c>
      <c r="Z23" s="51" t="n">
        <f aca="false">SUM(Z5:Z22)</f>
        <v>200</v>
      </c>
      <c r="AA23" s="51" t="n">
        <f aca="false">SUM(AA5:AA22)</f>
        <v>0</v>
      </c>
      <c r="AB23" s="51" t="n">
        <f aca="false">SUM(AB5:AB22)</f>
        <v>0</v>
      </c>
      <c r="AC23" s="51" t="n">
        <f aca="false">SUM(AC5:AC22)</f>
        <v>0</v>
      </c>
      <c r="AD23" s="51" t="n">
        <f aca="false">SUM(AD5:AD22)</f>
        <v>0</v>
      </c>
      <c r="AE23" s="51" t="n">
        <f aca="false">SUM(AE5:AE22)</f>
        <v>-10602.1978571429</v>
      </c>
      <c r="AF23" s="51" t="n">
        <f aca="false">SUM(AF5:AF22)</f>
        <v>0.0121428571425497</v>
      </c>
    </row>
    <row r="24" s="83" customFormat="true" ht="12" hidden="false" customHeight="false" outlineLevel="0" collapsed="false"/>
    <row r="25" customFormat="false" ht="12" hidden="false" customHeight="false" outlineLevel="0" collapsed="false">
      <c r="K25" s="53" t="n">
        <f aca="false">H23+I23+J23+K23</f>
        <v>10602.21</v>
      </c>
      <c r="AE25" s="53" t="n">
        <f aca="false">+AE23</f>
        <v>-10602.1978571429</v>
      </c>
    </row>
    <row r="27" customFormat="false" ht="12.75" hidden="false" customHeight="false" outlineLevel="0" collapsed="false">
      <c r="C27" s="54" t="s">
        <v>588</v>
      </c>
      <c r="G27" s="52"/>
      <c r="J27" s="84" t="s">
        <v>727</v>
      </c>
      <c r="K27" s="84" t="n">
        <v>9940.71</v>
      </c>
      <c r="L27" s="80"/>
      <c r="M27" s="80"/>
      <c r="N27" s="53" t="s">
        <v>728</v>
      </c>
      <c r="O27" s="53"/>
      <c r="P27" s="53"/>
      <c r="Q27" s="53"/>
      <c r="T27" s="53" t="s">
        <v>734</v>
      </c>
      <c r="U27" s="53"/>
      <c r="V27" s="53"/>
    </row>
    <row r="28" customFormat="false" ht="12.75" hidden="false" customHeight="false" outlineLevel="0" collapsed="false">
      <c r="C28" s="54"/>
      <c r="G28" s="52"/>
      <c r="J28" s="84" t="s">
        <v>729</v>
      </c>
      <c r="K28" s="84" t="n">
        <f aca="false">K6+K8</f>
        <v>461.5</v>
      </c>
      <c r="L28" s="80"/>
      <c r="M28" s="80"/>
      <c r="N28" s="53" t="s">
        <v>730</v>
      </c>
      <c r="O28" s="53"/>
      <c r="P28" s="53"/>
      <c r="Q28" s="53"/>
      <c r="T28" s="53" t="s">
        <v>767</v>
      </c>
      <c r="U28" s="53"/>
      <c r="V28" s="53"/>
    </row>
    <row r="29" customFormat="false" ht="12.75" hidden="false" customHeight="false" outlineLevel="0" collapsed="false">
      <c r="J29" s="84" t="s">
        <v>731</v>
      </c>
      <c r="K29" s="84" t="n">
        <v>0</v>
      </c>
      <c r="T29" s="53" t="s">
        <v>768</v>
      </c>
      <c r="U29" s="53"/>
      <c r="V29" s="53"/>
    </row>
    <row r="30" customFormat="false" ht="12.75" hidden="false" customHeight="false" outlineLevel="0" collapsed="false">
      <c r="J30" s="84" t="s">
        <v>732</v>
      </c>
      <c r="K30" s="84" t="n">
        <v>200</v>
      </c>
      <c r="T30" s="89" t="n">
        <v>602.21</v>
      </c>
      <c r="U30" s="53" t="s">
        <v>733</v>
      </c>
    </row>
    <row r="31" s="3" customFormat="true" ht="12.75" hidden="false" customHeight="false" outlineLevel="0" collapsed="false">
      <c r="J31" s="85" t="s">
        <v>733</v>
      </c>
      <c r="K31" s="86" t="n">
        <f aca="false">K27+K28+K29+K30</f>
        <v>10602.21</v>
      </c>
      <c r="L31" s="6"/>
      <c r="M31" s="5"/>
      <c r="X31" s="5"/>
    </row>
    <row r="32" customFormat="false" ht="11.25" hidden="false" customHeight="false" outlineLevel="0" collapsed="false">
      <c r="J32" s="5" t="s">
        <v>769</v>
      </c>
      <c r="K32" s="5" t="n">
        <v>602.21</v>
      </c>
    </row>
    <row r="33" customFormat="false" ht="12" hidden="false" customHeight="false" outlineLevel="0" collapsed="false">
      <c r="H33" s="53"/>
      <c r="I33" s="53"/>
      <c r="J33" s="53"/>
      <c r="K33" s="53"/>
    </row>
    <row r="35" customFormat="false" ht="11.25" hidden="false" customHeight="false" outlineLevel="0" collapsed="false">
      <c r="H35" s="3"/>
      <c r="I35" s="3"/>
      <c r="J35" s="3"/>
      <c r="K35" s="3"/>
    </row>
    <row r="36" customFormat="false" ht="11.25" hidden="false" customHeight="false" outlineLevel="0" collapsed="false">
      <c r="H36" s="3"/>
      <c r="I36" s="3"/>
      <c r="J36" s="3"/>
      <c r="K36" s="3"/>
      <c r="Q36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false" outlineLevel="0" max="18" min="18" style="5" width="12.57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770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741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17" customFormat="true" ht="20.25" hidden="false" customHeight="true" outlineLevel="0" collapsed="false">
      <c r="A5" s="90" t="n">
        <v>44113</v>
      </c>
      <c r="B5" s="12"/>
      <c r="C5" s="20" t="s">
        <v>750</v>
      </c>
      <c r="D5" s="12"/>
      <c r="E5" s="12"/>
      <c r="F5" s="91" t="n">
        <v>38805</v>
      </c>
      <c r="G5" s="91" t="s">
        <v>771</v>
      </c>
      <c r="H5" s="91"/>
      <c r="I5" s="91"/>
      <c r="J5" s="91" t="n">
        <v>178.56</v>
      </c>
      <c r="K5" s="91"/>
      <c r="L5" s="92"/>
      <c r="M5" s="24" t="n">
        <f aca="false">SUM(H5:J5,K5/1.12)</f>
        <v>178.56</v>
      </c>
      <c r="N5" s="24" t="n">
        <f aca="false">K5/1.12*0.12</f>
        <v>0</v>
      </c>
      <c r="O5" s="24" t="n">
        <f aca="false">-SUM(I5:J5,K5/1.12)*L5</f>
        <v>-0</v>
      </c>
      <c r="P5" s="24" t="n">
        <v>178.56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-178.56</v>
      </c>
      <c r="AG5" s="27" t="n">
        <f aca="false">SUM(H5:K5)+AF5+O5</f>
        <v>0</v>
      </c>
    </row>
    <row r="6" s="17" customFormat="true" ht="18" hidden="false" customHeight="true" outlineLevel="0" collapsed="false">
      <c r="A6" s="90" t="n">
        <v>44113</v>
      </c>
      <c r="B6" s="12"/>
      <c r="C6" s="20" t="s">
        <v>750</v>
      </c>
      <c r="D6" s="12"/>
      <c r="E6" s="12"/>
      <c r="F6" s="12" t="n">
        <v>38803</v>
      </c>
      <c r="G6" s="12" t="s">
        <v>42</v>
      </c>
      <c r="H6" s="12"/>
      <c r="I6" s="12"/>
      <c r="J6" s="12"/>
      <c r="K6" s="93" t="n">
        <v>683</v>
      </c>
      <c r="L6" s="13"/>
      <c r="M6" s="24" t="n">
        <f aca="false">SUM(H6:J6,K6/1.12)</f>
        <v>609.821428571429</v>
      </c>
      <c r="N6" s="24" t="n">
        <f aca="false">K6/1.12*0.12</f>
        <v>73.1785714285714</v>
      </c>
      <c r="O6" s="24" t="n">
        <f aca="false">-SUM(I6:J6,K6/1.12)*L6</f>
        <v>-0</v>
      </c>
      <c r="P6" s="24" t="n">
        <v>609.82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-682.998571428572</v>
      </c>
      <c r="AG6" s="27" t="n">
        <f aca="false">SUM(H6:K6)+AF6+O6</f>
        <v>0.00142857142850517</v>
      </c>
    </row>
    <row r="7" s="17" customFormat="true" ht="21.75" hidden="false" customHeight="true" outlineLevel="0" collapsed="false">
      <c r="A7" s="90" t="n">
        <v>44112</v>
      </c>
      <c r="B7" s="91"/>
      <c r="C7" s="91" t="s">
        <v>610</v>
      </c>
      <c r="D7" s="91"/>
      <c r="E7" s="91"/>
      <c r="F7" s="91"/>
      <c r="G7" s="91" t="s">
        <v>213</v>
      </c>
      <c r="H7" s="93" t="n">
        <v>60</v>
      </c>
      <c r="I7" s="91"/>
      <c r="J7" s="91"/>
      <c r="K7" s="91"/>
      <c r="L7" s="13"/>
      <c r="M7" s="24" t="n">
        <f aca="false">SUM(H7:J7,K7/1.12)</f>
        <v>60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60</v>
      </c>
      <c r="AB7" s="26"/>
      <c r="AC7" s="26"/>
      <c r="AD7" s="25"/>
      <c r="AE7" s="25"/>
      <c r="AF7" s="24" t="n">
        <f aca="false">-SUM(N7:AE7)</f>
        <v>-60</v>
      </c>
      <c r="AG7" s="27" t="n">
        <f aca="false">SUM(H7:K7)+AF7+O7</f>
        <v>0</v>
      </c>
    </row>
    <row r="8" s="17" customFormat="true" ht="25.5" hidden="false" customHeight="true" outlineLevel="0" collapsed="false">
      <c r="A8" s="90" t="n">
        <v>44112</v>
      </c>
      <c r="B8" s="91"/>
      <c r="C8" s="91" t="s">
        <v>570</v>
      </c>
      <c r="D8" s="91"/>
      <c r="E8" s="91"/>
      <c r="F8" s="91" t="n">
        <v>203812</v>
      </c>
      <c r="G8" s="91" t="s">
        <v>772</v>
      </c>
      <c r="H8" s="91"/>
      <c r="I8" s="91"/>
      <c r="J8" s="91"/>
      <c r="K8" s="93" t="n">
        <v>2170</v>
      </c>
      <c r="L8" s="13"/>
      <c r="M8" s="24" t="n">
        <f aca="false">SUM(H8:J8,K8/1.12)</f>
        <v>1937.5</v>
      </c>
      <c r="N8" s="24" t="n">
        <f aca="false">K8/1.12*0.12</f>
        <v>232.5</v>
      </c>
      <c r="O8" s="24" t="n">
        <f aca="false">-SUM(I8:J8,K8/1.12)*L8</f>
        <v>-0</v>
      </c>
      <c r="P8" s="24"/>
      <c r="Q8" s="25"/>
      <c r="R8" s="25" t="n">
        <v>1937.5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-2170</v>
      </c>
      <c r="AG8" s="27" t="n">
        <f aca="false">SUM(H8:K8)+AF8+O8</f>
        <v>0</v>
      </c>
    </row>
    <row r="9" s="29" customFormat="true" ht="23.25" hidden="false" customHeight="true" outlineLevel="0" collapsed="false">
      <c r="A9" s="18" t="n">
        <v>44114</v>
      </c>
      <c r="B9" s="19"/>
      <c r="C9" s="20" t="s">
        <v>410</v>
      </c>
      <c r="D9" s="20"/>
      <c r="E9" s="20"/>
      <c r="F9" s="21" t="n">
        <v>669</v>
      </c>
      <c r="G9" s="21" t="s">
        <v>773</v>
      </c>
      <c r="H9" s="22"/>
      <c r="I9" s="22"/>
      <c r="J9" s="22" t="n">
        <v>7945</v>
      </c>
      <c r="K9" s="22"/>
      <c r="L9" s="23"/>
      <c r="M9" s="24" t="n">
        <f aca="false">SUM(H9:J9,K9/1.12)</f>
        <v>7945</v>
      </c>
      <c r="N9" s="24" t="n">
        <f aca="false">K9/1.12*0.12</f>
        <v>0</v>
      </c>
      <c r="O9" s="24" t="n">
        <f aca="false">-SUM(I9:J9,K9/1.12)*L9</f>
        <v>-0</v>
      </c>
      <c r="P9" s="24" t="n">
        <v>7945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-7945</v>
      </c>
      <c r="AG9" s="27" t="n">
        <f aca="false">SUM(H9:K9)+AF9+O9</f>
        <v>0</v>
      </c>
    </row>
    <row r="10" s="29" customFormat="true" ht="44.25" hidden="false" customHeight="true" outlineLevel="0" collapsed="false">
      <c r="A10" s="18" t="n">
        <v>44114</v>
      </c>
      <c r="B10" s="19"/>
      <c r="C10" s="20" t="s">
        <v>47</v>
      </c>
      <c r="D10" s="20"/>
      <c r="E10" s="20"/>
      <c r="F10" s="21" t="n">
        <v>274901</v>
      </c>
      <c r="G10" s="21" t="s">
        <v>774</v>
      </c>
      <c r="H10" s="22"/>
      <c r="I10" s="22"/>
      <c r="J10" s="22"/>
      <c r="K10" s="22" t="n">
        <f aca="false">4899.2+587.9</f>
        <v>5487.1</v>
      </c>
      <c r="L10" s="23"/>
      <c r="M10" s="24" t="n">
        <f aca="false">SUM(H10:J10,K10/1.12)</f>
        <v>4899.19642857143</v>
      </c>
      <c r="N10" s="24" t="n">
        <f aca="false">K10/1.12*0.12</f>
        <v>587.903571428571</v>
      </c>
      <c r="O10" s="24" t="n">
        <f aca="false">-SUM(I10:J10,K10/1.12)*L10</f>
        <v>-0</v>
      </c>
      <c r="P10" s="24" t="n">
        <v>4899.2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-5487.10357142857</v>
      </c>
      <c r="AG10" s="27" t="n">
        <f aca="false">SUM(H10:K10)+AF10+O10</f>
        <v>-0.0035714285713766</v>
      </c>
    </row>
    <row r="11" s="29" customFormat="true" ht="23.25" hidden="false" customHeight="true" outlineLevel="0" collapsed="false">
      <c r="A11" s="18" t="n">
        <v>44114</v>
      </c>
      <c r="B11" s="19"/>
      <c r="C11" s="20" t="s">
        <v>47</v>
      </c>
      <c r="D11" s="20"/>
      <c r="E11" s="20"/>
      <c r="F11" s="21" t="n">
        <v>274901</v>
      </c>
      <c r="G11" s="21" t="s">
        <v>400</v>
      </c>
      <c r="H11" s="22"/>
      <c r="I11" s="22"/>
      <c r="J11" s="22" t="n">
        <v>183.69</v>
      </c>
      <c r="K11" s="22"/>
      <c r="L11" s="23"/>
      <c r="M11" s="24" t="n">
        <f aca="false">SUM(H11:J11,K11/1.12)</f>
        <v>183.69</v>
      </c>
      <c r="N11" s="24" t="n">
        <f aca="false">K11/1.12*0.12</f>
        <v>0</v>
      </c>
      <c r="O11" s="24" t="n">
        <f aca="false">-SUM(I11:J11,K11/1.12)*L11</f>
        <v>-0</v>
      </c>
      <c r="P11" s="24" t="n">
        <v>183.69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-183.69</v>
      </c>
      <c r="AG11" s="27" t="n">
        <f aca="false">SUM(H11:K11)+AF11+O11</f>
        <v>0</v>
      </c>
    </row>
    <row r="12" s="29" customFormat="true" ht="23.25" hidden="false" customHeight="true" outlineLevel="0" collapsed="false">
      <c r="A12" s="18"/>
      <c r="B12" s="19"/>
      <c r="C12" s="20"/>
      <c r="D12" s="20"/>
      <c r="E12" s="20"/>
      <c r="F12" s="21"/>
      <c r="G12" s="21"/>
      <c r="H12" s="22"/>
      <c r="I12" s="22"/>
      <c r="J12" s="22"/>
      <c r="K12" s="22"/>
      <c r="L12" s="23"/>
      <c r="M12" s="24" t="n">
        <f aca="false">SUM(H12:J12,K12/1.12)</f>
        <v>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-0</v>
      </c>
      <c r="AG12" s="27" t="n">
        <f aca="false">SUM(H12:K12)+AF12+O12</f>
        <v>0</v>
      </c>
    </row>
    <row r="13" s="29" customFormat="true" ht="12" hidden="false" customHeight="false" outlineLevel="0" collapsed="false">
      <c r="A13" s="18"/>
      <c r="B13" s="19"/>
      <c r="C13" s="43"/>
      <c r="D13" s="43"/>
      <c r="E13" s="43"/>
      <c r="F13" s="21"/>
      <c r="G13" s="30"/>
      <c r="H13" s="22"/>
      <c r="I13" s="22"/>
      <c r="J13" s="22"/>
      <c r="K13" s="22"/>
      <c r="L13" s="23"/>
      <c r="M13" s="25" t="n">
        <f aca="false">SUM(H13:J13,K13/1.12)</f>
        <v>0</v>
      </c>
      <c r="N13" s="25" t="n">
        <f aca="false">K13/1.12*0.12</f>
        <v>0</v>
      </c>
      <c r="O13" s="25" t="n">
        <f aca="false">-SUM(I13:J13,K13/1.12)*L13</f>
        <v>-0</v>
      </c>
      <c r="P13" s="25"/>
      <c r="Q13" s="25"/>
      <c r="R13" s="25"/>
      <c r="S13" s="25"/>
      <c r="T13" s="26"/>
      <c r="U13" s="51" t="n">
        <f aca="false">SUM(U4:U12)</f>
        <v>0</v>
      </c>
      <c r="V13" s="26"/>
      <c r="W13" s="26"/>
      <c r="X13" s="26"/>
      <c r="Y13" s="44"/>
      <c r="Z13" s="25"/>
      <c r="AA13" s="51"/>
      <c r="AB13" s="25"/>
      <c r="AC13" s="26"/>
      <c r="AD13" s="26"/>
      <c r="AE13" s="45"/>
      <c r="AF13" s="24" t="n">
        <f aca="false">-SUM(N13:AE13)</f>
        <v>-0</v>
      </c>
      <c r="AG13" s="27" t="n">
        <f aca="false">SUM(H13:K13)+AF13+O13</f>
        <v>0</v>
      </c>
    </row>
    <row r="14" s="52" customFormat="true" ht="12.75" hidden="false" customHeight="false" outlineLevel="0" collapsed="false">
      <c r="A14" s="46"/>
      <c r="B14" s="47"/>
      <c r="C14" s="48"/>
      <c r="D14" s="49"/>
      <c r="E14" s="49"/>
      <c r="F14" s="50"/>
      <c r="G14" s="48"/>
      <c r="H14" s="51" t="n">
        <f aca="false">SUM(H5:H13)</f>
        <v>60</v>
      </c>
      <c r="I14" s="51" t="n">
        <f aca="false">SUM(I9:I13)</f>
        <v>0</v>
      </c>
      <c r="J14" s="51" t="n">
        <f aca="false">SUM(J5:J13)</f>
        <v>8307.25</v>
      </c>
      <c r="K14" s="51" t="n">
        <f aca="false">SUM(K5:K13)</f>
        <v>8340.1</v>
      </c>
      <c r="L14" s="51" t="n">
        <f aca="false">SUM(L9:L13)</f>
        <v>0</v>
      </c>
      <c r="M14" s="51" t="n">
        <f aca="false">SUM(M5:M13)</f>
        <v>15813.7678571429</v>
      </c>
      <c r="N14" s="51" t="n">
        <f aca="false">SUM(N5:N13)</f>
        <v>893.582142857143</v>
      </c>
      <c r="O14" s="51" t="n">
        <f aca="false">SUM(O9:O13)</f>
        <v>0</v>
      </c>
      <c r="P14" s="51" t="n">
        <f aca="false">SUM(P5:P13)</f>
        <v>13816.27</v>
      </c>
      <c r="Q14" s="51" t="n">
        <f aca="false">SUM(Q5:Q13)</f>
        <v>0</v>
      </c>
      <c r="R14" s="51" t="n">
        <f aca="false">SUM(R5:R13)</f>
        <v>1937.5</v>
      </c>
      <c r="S14" s="51" t="n">
        <f aca="false">SUM(S5:S13)</f>
        <v>0</v>
      </c>
      <c r="T14" s="51" t="n">
        <f aca="false">SUM(T5:T13)</f>
        <v>0</v>
      </c>
      <c r="U14" s="51" t="n">
        <f aca="false">SUM(U5:U13)</f>
        <v>0</v>
      </c>
      <c r="V14" s="51" t="n">
        <f aca="false">SUM(V9:V13)</f>
        <v>0</v>
      </c>
      <c r="W14" s="51" t="n">
        <f aca="false">SUM(W9:W13)</f>
        <v>0</v>
      </c>
      <c r="X14" s="51" t="n">
        <f aca="false">SUM(X9:X13)</f>
        <v>0</v>
      </c>
      <c r="Y14" s="51" t="n">
        <f aca="false">SUM(Y9:Y13)</f>
        <v>0</v>
      </c>
      <c r="Z14" s="51" t="n">
        <f aca="false">SUM(Z9:Z13)</f>
        <v>0</v>
      </c>
      <c r="AA14" s="51" t="n">
        <f aca="false">SUM(AA5:AA13)</f>
        <v>60</v>
      </c>
      <c r="AB14" s="51" t="n">
        <f aca="false">SUM(AB9:AB13)</f>
        <v>0</v>
      </c>
      <c r="AC14" s="51" t="n">
        <f aca="false">SUM(AC9:AC13)</f>
        <v>0</v>
      </c>
      <c r="AD14" s="51" t="n">
        <f aca="false">SUM(AD9:AD13)</f>
        <v>0</v>
      </c>
      <c r="AE14" s="51" t="n">
        <f aca="false">SUM(AE9:AE13)</f>
        <v>0</v>
      </c>
      <c r="AF14" s="51" t="n">
        <f aca="false">SUM(AF5:AF13)</f>
        <v>-16707.3521428571</v>
      </c>
      <c r="AG14" s="51" t="n">
        <f aca="false">SUM(AG9:AG13)</f>
        <v>-0.0035714285713766</v>
      </c>
    </row>
    <row r="15" s="83" customFormat="true" ht="12" hidden="false" customHeight="false" outlineLevel="0" collapsed="false"/>
    <row r="16" customFormat="false" ht="12" hidden="false" customHeight="false" outlineLevel="0" collapsed="false">
      <c r="K16" s="53" t="n">
        <f aca="false">H14+J14+K14</f>
        <v>16707.35</v>
      </c>
      <c r="AF16" s="53" t="n">
        <f aca="false">+AF14</f>
        <v>-16707.3521428571</v>
      </c>
    </row>
    <row r="17" customFormat="false" ht="12" hidden="false" customHeight="false" outlineLevel="0" collapsed="false">
      <c r="K17" s="53"/>
      <c r="AF17" s="53"/>
    </row>
    <row r="18" customFormat="false" ht="12" hidden="false" customHeight="false" outlineLevel="0" collapsed="false">
      <c r="K18" s="53"/>
      <c r="AF18" s="53"/>
    </row>
    <row r="20" customFormat="false" ht="12.75" hidden="false" customHeight="false" outlineLevel="0" collapsed="false">
      <c r="C20" s="54" t="s">
        <v>191</v>
      </c>
      <c r="G20" s="52"/>
      <c r="J20" s="84" t="s">
        <v>727</v>
      </c>
      <c r="K20" s="84" t="n">
        <f aca="false">J5+K6+J9+K10+J11</f>
        <v>14477.35</v>
      </c>
      <c r="L20" s="80"/>
      <c r="M20" s="80"/>
      <c r="N20" s="53"/>
      <c r="O20" s="53"/>
      <c r="P20" s="53"/>
      <c r="Q20" s="53"/>
      <c r="R20" s="53"/>
    </row>
    <row r="21" customFormat="false" ht="12.75" hidden="false" customHeight="false" outlineLevel="0" collapsed="false">
      <c r="C21" s="54"/>
      <c r="G21" s="52"/>
      <c r="J21" s="84" t="s">
        <v>729</v>
      </c>
      <c r="K21" s="84" t="n">
        <v>0</v>
      </c>
      <c r="L21" s="80"/>
      <c r="M21" s="80"/>
      <c r="N21" s="53"/>
      <c r="O21" s="53"/>
      <c r="P21" s="53"/>
      <c r="Q21" s="53"/>
      <c r="R21" s="53"/>
    </row>
    <row r="22" customFormat="false" ht="12.75" hidden="false" customHeight="false" outlineLevel="0" collapsed="false">
      <c r="J22" s="84" t="s">
        <v>731</v>
      </c>
      <c r="K22" s="84" t="n">
        <f aca="false">K8</f>
        <v>2170</v>
      </c>
      <c r="P22" s="53"/>
      <c r="R22" s="53"/>
    </row>
    <row r="23" customFormat="false" ht="12.75" hidden="false" customHeight="false" outlineLevel="0" collapsed="false">
      <c r="J23" s="84" t="s">
        <v>732</v>
      </c>
      <c r="K23" s="84" t="n">
        <f aca="false">H7</f>
        <v>60</v>
      </c>
    </row>
    <row r="24" s="3" customFormat="true" ht="12.75" hidden="false" customHeight="false" outlineLevel="0" collapsed="false">
      <c r="J24" s="85" t="s">
        <v>733</v>
      </c>
      <c r="K24" s="86" t="n">
        <f aca="false">SUM(K20:K23)</f>
        <v>16707.35</v>
      </c>
      <c r="L24" s="6"/>
      <c r="M24" s="5"/>
      <c r="Y24" s="5"/>
    </row>
    <row r="26" customFormat="false" ht="12" hidden="false" customHeight="false" outlineLevel="0" collapsed="false">
      <c r="H26" s="87" t="s">
        <v>775</v>
      </c>
      <c r="I26" s="87"/>
      <c r="J26" s="87"/>
      <c r="K26" s="87"/>
      <c r="L26" s="94"/>
      <c r="M26" s="95"/>
    </row>
    <row r="27" customFormat="false" ht="12" hidden="false" customHeight="false" outlineLevel="0" collapsed="false">
      <c r="H27" s="96"/>
      <c r="I27" s="96"/>
      <c r="J27" s="96"/>
      <c r="K27" s="96"/>
    </row>
    <row r="28" customFormat="false" ht="12" hidden="false" customHeight="false" outlineLevel="0" collapsed="false">
      <c r="H28" s="96"/>
      <c r="I28" s="96"/>
      <c r="J28" s="96"/>
      <c r="K28" s="96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2" hidden="false" customHeight="false" outlineLevel="0" collapsed="false">
      <c r="H31" s="96"/>
      <c r="I31" s="96"/>
      <c r="J31" s="96"/>
      <c r="K31" s="96"/>
      <c r="Q31" s="5" t="n">
        <v>0</v>
      </c>
    </row>
    <row r="32" s="3" customFormat="true" ht="12" hidden="false" customHeight="false" outlineLevel="0" collapsed="false">
      <c r="H32" s="97"/>
      <c r="I32" s="97"/>
      <c r="J32" s="97"/>
      <c r="K32" s="97"/>
      <c r="T32" s="5"/>
      <c r="U32" s="5"/>
      <c r="V32" s="5"/>
      <c r="W32" s="5"/>
      <c r="X32" s="5"/>
      <c r="Y32" s="5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1.25" hidden="false" customHeight="false" outlineLevel="0" collapsed="false">
      <c r="H37" s="98"/>
      <c r="I37" s="98"/>
      <c r="J37" s="98"/>
      <c r="K37" s="98"/>
    </row>
    <row r="38" customFormat="false" ht="11.25" hidden="false" customHeight="false" outlineLevel="0" collapsed="false">
      <c r="H38" s="98"/>
      <c r="I38" s="98"/>
      <c r="J38" s="98"/>
      <c r="K38" s="98"/>
    </row>
    <row r="39" customFormat="false" ht="11.25" hidden="false" customHeight="false" outlineLevel="0" collapsed="false">
      <c r="H39" s="98"/>
      <c r="I39" s="98"/>
      <c r="J39" s="98"/>
      <c r="K39" s="98"/>
    </row>
    <row r="40" customFormat="false" ht="11.25" hidden="false" customHeight="false" outlineLevel="0" collapsed="false">
      <c r="H40" s="98"/>
      <c r="I40" s="98"/>
      <c r="J40" s="98"/>
      <c r="K40" s="98"/>
    </row>
    <row r="41" customFormat="false" ht="11.25" hidden="false" customHeight="false" outlineLevel="0" collapsed="false">
      <c r="H41" s="98"/>
      <c r="I41" s="98"/>
      <c r="J41" s="98"/>
      <c r="K41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false" outlineLevel="0" max="20" min="20" style="5" width="9.14"/>
    <col collapsed="false" customWidth="true" hidden="tru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776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741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17" customFormat="true" ht="20.25" hidden="false" customHeight="true" outlineLevel="0" collapsed="false">
      <c r="A5" s="90" t="n">
        <v>44116</v>
      </c>
      <c r="B5" s="12"/>
      <c r="C5" s="20" t="s">
        <v>550</v>
      </c>
      <c r="D5" s="12"/>
      <c r="E5" s="12"/>
      <c r="F5" s="91"/>
      <c r="G5" s="91" t="s">
        <v>569</v>
      </c>
      <c r="H5" s="91"/>
      <c r="I5" s="91"/>
      <c r="J5" s="93" t="n">
        <v>1150</v>
      </c>
      <c r="K5" s="93"/>
      <c r="L5" s="92"/>
      <c r="M5" s="24" t="n">
        <f aca="false">SUM(H5:J5,K5/1.12)</f>
        <v>1150</v>
      </c>
      <c r="N5" s="24" t="n">
        <f aca="false">K5/1.12*0.12</f>
        <v>0</v>
      </c>
      <c r="O5" s="24" t="n">
        <f aca="false">-SUM(I5:J5,K5/1.12)*L5</f>
        <v>-0</v>
      </c>
      <c r="P5" s="24" t="n">
        <v>1150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-1150</v>
      </c>
      <c r="AG5" s="27" t="n">
        <f aca="false">SUM(H5:K5)+AF5+O5</f>
        <v>0</v>
      </c>
    </row>
    <row r="6" s="17" customFormat="true" ht="18" hidden="false" customHeight="true" outlineLevel="0" collapsed="false">
      <c r="A6" s="90" t="n">
        <v>44116</v>
      </c>
      <c r="B6" s="12"/>
      <c r="C6" s="20" t="s">
        <v>60</v>
      </c>
      <c r="D6" s="12"/>
      <c r="E6" s="12"/>
      <c r="F6" s="12"/>
      <c r="G6" s="91" t="s">
        <v>440</v>
      </c>
      <c r="H6" s="93" t="n">
        <v>50</v>
      </c>
      <c r="I6" s="12"/>
      <c r="J6" s="12"/>
      <c r="K6" s="93"/>
      <c r="L6" s="13"/>
      <c r="M6" s="24" t="n">
        <f aca="false">SUM(H6:J6,K6/1.12)</f>
        <v>50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 t="n">
        <v>50</v>
      </c>
      <c r="AB6" s="26"/>
      <c r="AC6" s="26"/>
      <c r="AD6" s="25"/>
      <c r="AE6" s="25"/>
      <c r="AF6" s="24" t="n">
        <f aca="false">-SUM(N6:AE6)</f>
        <v>-50</v>
      </c>
      <c r="AG6" s="27" t="n">
        <f aca="false">SUM(H6:K6)+AF6+O6</f>
        <v>0</v>
      </c>
    </row>
    <row r="7" s="17" customFormat="true" ht="21.75" hidden="false" customHeight="true" outlineLevel="0" collapsed="false">
      <c r="A7" s="90" t="n">
        <v>44117</v>
      </c>
      <c r="B7" s="91"/>
      <c r="C7" s="91" t="s">
        <v>106</v>
      </c>
      <c r="D7" s="91"/>
      <c r="E7" s="91"/>
      <c r="F7" s="91" t="n">
        <v>8222277</v>
      </c>
      <c r="G7" s="91" t="s">
        <v>627</v>
      </c>
      <c r="H7" s="93"/>
      <c r="I7" s="91"/>
      <c r="J7" s="91"/>
      <c r="K7" s="93" t="n">
        <v>130</v>
      </c>
      <c r="L7" s="13"/>
      <c r="M7" s="24" t="n">
        <f aca="false">SUM(H7:J7,K7/1.12)</f>
        <v>116.071428571429</v>
      </c>
      <c r="N7" s="24" t="n">
        <f aca="false">K7/1.12*0.12</f>
        <v>13.9285714285714</v>
      </c>
      <c r="O7" s="24" t="n">
        <f aca="false">-SUM(I7:J7,K7/1.12)*L7</f>
        <v>-0</v>
      </c>
      <c r="P7" s="24"/>
      <c r="Q7" s="25"/>
      <c r="R7" s="25"/>
      <c r="S7" s="26"/>
      <c r="T7" s="26" t="n">
        <v>116.07</v>
      </c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-129.998571428571</v>
      </c>
      <c r="AG7" s="27" t="n">
        <f aca="false">SUM(H7:K7)+AF7+O7</f>
        <v>0.00142857142859043</v>
      </c>
    </row>
    <row r="8" s="17" customFormat="true" ht="25.5" hidden="false" customHeight="true" outlineLevel="0" collapsed="false">
      <c r="A8" s="90" t="n">
        <v>44118</v>
      </c>
      <c r="B8" s="91"/>
      <c r="C8" s="91" t="s">
        <v>570</v>
      </c>
      <c r="D8" s="91"/>
      <c r="E8" s="91"/>
      <c r="F8" s="91" t="n">
        <v>204070</v>
      </c>
      <c r="G8" s="91" t="s">
        <v>777</v>
      </c>
      <c r="H8" s="91"/>
      <c r="I8" s="91"/>
      <c r="J8" s="91"/>
      <c r="K8" s="93" t="n">
        <v>852</v>
      </c>
      <c r="L8" s="13"/>
      <c r="M8" s="24" t="n">
        <f aca="false">SUM(H8:J8,K8/1.12)</f>
        <v>760.714285714286</v>
      </c>
      <c r="N8" s="24" t="n">
        <f aca="false">K8/1.12*0.12</f>
        <v>91.2857142857143</v>
      </c>
      <c r="O8" s="24" t="n">
        <f aca="false">-SUM(I8:J8,K8/1.12)*L8</f>
        <v>-0</v>
      </c>
      <c r="P8" s="24"/>
      <c r="Q8" s="25"/>
      <c r="R8" s="25" t="n">
        <v>760.71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-851.995714285714</v>
      </c>
      <c r="AG8" s="27" t="n">
        <f aca="false">SUM(H8:K8)+AF8+O8</f>
        <v>0.00428571428574287</v>
      </c>
    </row>
    <row r="9" s="29" customFormat="true" ht="23.25" hidden="false" customHeight="true" outlineLevel="0" collapsed="false">
      <c r="A9" s="18" t="n">
        <v>44118</v>
      </c>
      <c r="B9" s="19"/>
      <c r="C9" s="20" t="s">
        <v>60</v>
      </c>
      <c r="D9" s="20"/>
      <c r="E9" s="20"/>
      <c r="F9" s="21"/>
      <c r="G9" s="21" t="s">
        <v>213</v>
      </c>
      <c r="H9" s="22" t="n">
        <v>50</v>
      </c>
      <c r="I9" s="22"/>
      <c r="J9" s="22"/>
      <c r="K9" s="22"/>
      <c r="L9" s="23"/>
      <c r="M9" s="24" t="n">
        <f aca="false">SUM(H9:J9,K9/1.12)</f>
        <v>50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50</v>
      </c>
      <c r="AB9" s="26"/>
      <c r="AC9" s="26"/>
      <c r="AD9" s="25"/>
      <c r="AE9" s="25"/>
      <c r="AF9" s="24" t="n">
        <f aca="false">-SUM(N9:AE9)</f>
        <v>-50</v>
      </c>
      <c r="AG9" s="27" t="n">
        <f aca="false">SUM(H9:K9)+AF9+O9</f>
        <v>0</v>
      </c>
    </row>
    <row r="10" s="29" customFormat="true" ht="21.75" hidden="false" customHeight="true" outlineLevel="0" collapsed="false">
      <c r="A10" s="18" t="n">
        <v>44118</v>
      </c>
      <c r="B10" s="19"/>
      <c r="C10" s="20" t="s">
        <v>437</v>
      </c>
      <c r="D10" s="20"/>
      <c r="E10" s="20"/>
      <c r="F10" s="21"/>
      <c r="G10" s="21" t="s">
        <v>778</v>
      </c>
      <c r="H10" s="22" t="n">
        <v>170</v>
      </c>
      <c r="I10" s="22"/>
      <c r="J10" s="22"/>
      <c r="K10" s="22"/>
      <c r="L10" s="23"/>
      <c r="M10" s="24" t="n">
        <f aca="false">SUM(H10:J10,K10/1.12)</f>
        <v>170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 t="n">
        <v>170</v>
      </c>
      <c r="AB10" s="26"/>
      <c r="AC10" s="26"/>
      <c r="AD10" s="25"/>
      <c r="AE10" s="25"/>
      <c r="AF10" s="24" t="n">
        <f aca="false">-SUM(N10:AE10)</f>
        <v>-170</v>
      </c>
      <c r="AG10" s="27" t="n">
        <f aca="false">SUM(H10:K10)+AF10+O10</f>
        <v>0</v>
      </c>
    </row>
    <row r="11" s="29" customFormat="true" ht="21" hidden="false" customHeight="true" outlineLevel="0" collapsed="false">
      <c r="A11" s="18" t="n">
        <v>44118</v>
      </c>
      <c r="B11" s="19"/>
      <c r="C11" s="20" t="s">
        <v>47</v>
      </c>
      <c r="D11" s="20"/>
      <c r="E11" s="20"/>
      <c r="F11" s="21" t="n">
        <v>235953</v>
      </c>
      <c r="G11" s="21" t="s">
        <v>779</v>
      </c>
      <c r="H11" s="22"/>
      <c r="I11" s="22"/>
      <c r="J11" s="22" t="n">
        <v>151.7</v>
      </c>
      <c r="K11" s="22"/>
      <c r="L11" s="23"/>
      <c r="M11" s="24" t="n">
        <f aca="false">SUM(H11:J11,K11/1.12)</f>
        <v>151.7</v>
      </c>
      <c r="N11" s="24" t="n">
        <f aca="false">K11/1.12*0.12</f>
        <v>0</v>
      </c>
      <c r="O11" s="24" t="n">
        <f aca="false">-SUM(I11:J11,K11/1.12)*L11</f>
        <v>-0</v>
      </c>
      <c r="P11" s="24" t="n">
        <v>151.7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-151.7</v>
      </c>
      <c r="AG11" s="27" t="n">
        <f aca="false">SUM(H11:K11)+AF11+O11</f>
        <v>0</v>
      </c>
    </row>
    <row r="12" s="29" customFormat="true" ht="18.75" hidden="false" customHeight="true" outlineLevel="0" collapsed="false">
      <c r="A12" s="18" t="n">
        <v>44118</v>
      </c>
      <c r="B12" s="19"/>
      <c r="C12" s="20" t="s">
        <v>47</v>
      </c>
      <c r="D12" s="20"/>
      <c r="E12" s="20"/>
      <c r="F12" s="21" t="n">
        <v>235953</v>
      </c>
      <c r="G12" s="21" t="s">
        <v>780</v>
      </c>
      <c r="H12" s="22"/>
      <c r="I12" s="22"/>
      <c r="J12" s="22"/>
      <c r="K12" s="22" t="n">
        <f aca="false">2026.7+243.2</f>
        <v>2269.9</v>
      </c>
      <c r="L12" s="23"/>
      <c r="M12" s="24" t="n">
        <f aca="false">SUM(H12:J12,K12/1.12)</f>
        <v>2026.69642857143</v>
      </c>
      <c r="N12" s="24" t="n">
        <f aca="false">K12/1.12*0.12</f>
        <v>243.203571428571</v>
      </c>
      <c r="O12" s="24" t="n">
        <f aca="false">-SUM(I12:J12,K12/1.12)*L12</f>
        <v>-0</v>
      </c>
      <c r="P12" s="24" t="n">
        <v>2026.7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-2269.90357142857</v>
      </c>
      <c r="AG12" s="27" t="n">
        <f aca="false">SUM(H12:K12)+AF12+O12</f>
        <v>-0.0035714285713766</v>
      </c>
    </row>
    <row r="13" s="29" customFormat="true" ht="23.25" hidden="false" customHeight="true" outlineLevel="0" collapsed="false">
      <c r="A13" s="18" t="n">
        <v>44118</v>
      </c>
      <c r="B13" s="19"/>
      <c r="C13" s="20" t="s">
        <v>81</v>
      </c>
      <c r="D13" s="20"/>
      <c r="E13" s="20"/>
      <c r="F13" s="21" t="n">
        <v>654654</v>
      </c>
      <c r="G13" s="21" t="s">
        <v>781</v>
      </c>
      <c r="H13" s="22"/>
      <c r="I13" s="22"/>
      <c r="J13" s="22"/>
      <c r="K13" s="22" t="n">
        <v>130</v>
      </c>
      <c r="L13" s="23"/>
      <c r="M13" s="24" t="n">
        <f aca="false">SUM(H13:J13,K13/1.12)</f>
        <v>116.071428571429</v>
      </c>
      <c r="N13" s="24" t="n">
        <f aca="false">K13/1.12*0.12</f>
        <v>13.9285714285714</v>
      </c>
      <c r="O13" s="24" t="n">
        <f aca="false">-SUM(I13:J13,K13/1.12)*L13</f>
        <v>-0</v>
      </c>
      <c r="P13" s="24"/>
      <c r="Q13" s="25"/>
      <c r="R13" s="25" t="n">
        <v>116.07</v>
      </c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-129.998571428571</v>
      </c>
      <c r="AG13" s="27" t="n">
        <f aca="false">SUM(H13:K13)+AF13+O13</f>
        <v>0.00142857142859043</v>
      </c>
    </row>
    <row r="14" s="29" customFormat="true" ht="23.25" hidden="false" customHeight="true" outlineLevel="0" collapsed="false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-0</v>
      </c>
      <c r="AG14" s="27" t="n">
        <f aca="false">SUM(H14:K14)+AF14+O14</f>
        <v>0</v>
      </c>
    </row>
    <row r="15" s="29" customFormat="true" ht="12" hidden="false" customHeight="false" outlineLevel="0" collapsed="false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51" t="n">
        <f aca="false">SUM(U4:U14)</f>
        <v>0</v>
      </c>
      <c r="V15" s="26"/>
      <c r="W15" s="26"/>
      <c r="X15" s="26"/>
      <c r="Y15" s="44"/>
      <c r="Z15" s="25"/>
      <c r="AA15" s="51"/>
      <c r="AB15" s="25"/>
      <c r="AC15" s="26"/>
      <c r="AD15" s="26"/>
      <c r="AE15" s="45"/>
      <c r="AF15" s="24" t="n">
        <f aca="false">-SUM(N15:AE15)</f>
        <v>-0</v>
      </c>
      <c r="AG15" s="27" t="n">
        <f aca="false">SUM(H15:K15)+AF15+O15</f>
        <v>0</v>
      </c>
    </row>
    <row r="16" s="52" customFormat="true" ht="12.75" hidden="false" customHeight="false" outlineLevel="0" collapsed="false">
      <c r="A16" s="46"/>
      <c r="B16" s="47"/>
      <c r="C16" s="48"/>
      <c r="D16" s="49"/>
      <c r="E16" s="49"/>
      <c r="F16" s="50"/>
      <c r="G16" s="48"/>
      <c r="H16" s="51" t="n">
        <f aca="false">SUM(H5:H15)</f>
        <v>270</v>
      </c>
      <c r="I16" s="51" t="n">
        <f aca="false">SUM(I9:I15)</f>
        <v>0</v>
      </c>
      <c r="J16" s="51" t="n">
        <f aca="false">SUM(J5:J15)</f>
        <v>1301.7</v>
      </c>
      <c r="K16" s="51" t="n">
        <f aca="false">SUM(K5:K15)</f>
        <v>3381.9</v>
      </c>
      <c r="L16" s="51" t="n">
        <f aca="false">SUM(L9:L15)</f>
        <v>0</v>
      </c>
      <c r="M16" s="51" t="n">
        <f aca="false">SUM(M5:M15)</f>
        <v>4591.25357142857</v>
      </c>
      <c r="N16" s="51" t="n">
        <f aca="false">SUM(N5:N15)</f>
        <v>362.346428571429</v>
      </c>
      <c r="O16" s="51" t="n">
        <f aca="false">SUM(O9:O15)</f>
        <v>0</v>
      </c>
      <c r="P16" s="51" t="n">
        <f aca="false">SUM(P5:P15)</f>
        <v>3328.4</v>
      </c>
      <c r="Q16" s="51" t="n">
        <f aca="false">SUM(Q5:Q15)</f>
        <v>0</v>
      </c>
      <c r="R16" s="51" t="n">
        <f aca="false">SUM(R5:R15)</f>
        <v>876.78</v>
      </c>
      <c r="S16" s="51" t="n">
        <f aca="false">SUM(S5:S15)</f>
        <v>0</v>
      </c>
      <c r="T16" s="51" t="n">
        <f aca="false">SUM(T5:T15)</f>
        <v>116.07</v>
      </c>
      <c r="U16" s="51" t="n">
        <f aca="false">SUM(U5:U15)</f>
        <v>0</v>
      </c>
      <c r="V16" s="51" t="n">
        <f aca="false">SUM(V9:V15)</f>
        <v>0</v>
      </c>
      <c r="W16" s="51" t="n">
        <f aca="false">SUM(W9:W15)</f>
        <v>0</v>
      </c>
      <c r="X16" s="51" t="n">
        <f aca="false">SUM(X9:X15)</f>
        <v>0</v>
      </c>
      <c r="Y16" s="51" t="n">
        <f aca="false">SUM(Y9:Y15)</f>
        <v>0</v>
      </c>
      <c r="Z16" s="51" t="n">
        <f aca="false">SUM(Z9:Z15)</f>
        <v>0</v>
      </c>
      <c r="AA16" s="51" t="n">
        <f aca="false">SUM(AA5:AA15)</f>
        <v>270</v>
      </c>
      <c r="AB16" s="51" t="n">
        <f aca="false">SUM(AB9:AB15)</f>
        <v>0</v>
      </c>
      <c r="AC16" s="51" t="n">
        <f aca="false">SUM(AC9:AC15)</f>
        <v>0</v>
      </c>
      <c r="AD16" s="51" t="n">
        <f aca="false">SUM(AD9:AD15)</f>
        <v>0</v>
      </c>
      <c r="AE16" s="51" t="n">
        <f aca="false">SUM(AE9:AE15)</f>
        <v>0</v>
      </c>
      <c r="AF16" s="51" t="n">
        <f aca="false">SUM(AF5:AF15)</f>
        <v>-4953.59642857143</v>
      </c>
      <c r="AG16" s="51" t="n">
        <f aca="false">SUM(AG9:AG15)</f>
        <v>-0.00214285714278617</v>
      </c>
    </row>
    <row r="17" s="83" customFormat="true" ht="12" hidden="false" customHeight="false" outlineLevel="0" collapsed="false"/>
    <row r="18" customFormat="false" ht="12" hidden="false" customHeight="false" outlineLevel="0" collapsed="false">
      <c r="K18" s="53" t="n">
        <f aca="false">H16+J16+K16</f>
        <v>4953.6</v>
      </c>
      <c r="AF18" s="53" t="n">
        <f aca="false">+AF16</f>
        <v>-4953.59642857143</v>
      </c>
    </row>
    <row r="19" customFormat="false" ht="12" hidden="false" customHeight="false" outlineLevel="0" collapsed="false">
      <c r="K19" s="53"/>
      <c r="AF19" s="53"/>
    </row>
    <row r="20" customFormat="false" ht="12" hidden="false" customHeight="false" outlineLevel="0" collapsed="false">
      <c r="K20" s="53"/>
      <c r="AF20" s="53"/>
    </row>
    <row r="22" customFormat="false" ht="12.75" hidden="false" customHeight="false" outlineLevel="0" collapsed="false">
      <c r="C22" s="54" t="s">
        <v>191</v>
      </c>
      <c r="G22" s="52"/>
      <c r="J22" s="84" t="s">
        <v>727</v>
      </c>
      <c r="K22" s="84" t="n">
        <f aca="false">J5+J11+K12</f>
        <v>3571.6</v>
      </c>
      <c r="L22" s="80"/>
      <c r="M22" s="80"/>
      <c r="N22" s="53"/>
      <c r="O22" s="53"/>
      <c r="P22" s="53"/>
      <c r="Q22" s="53"/>
    </row>
    <row r="23" customFormat="false" ht="12.75" hidden="false" customHeight="false" outlineLevel="0" collapsed="false">
      <c r="C23" s="54"/>
      <c r="G23" s="52"/>
      <c r="J23" s="84" t="s">
        <v>729</v>
      </c>
      <c r="K23" s="84" t="n">
        <f aca="false">K7</f>
        <v>130</v>
      </c>
      <c r="L23" s="80"/>
      <c r="M23" s="80"/>
      <c r="N23" s="53"/>
      <c r="O23" s="53"/>
      <c r="P23" s="53"/>
      <c r="Q23" s="53"/>
    </row>
    <row r="24" customFormat="false" ht="12.75" hidden="false" customHeight="false" outlineLevel="0" collapsed="false">
      <c r="J24" s="84" t="s">
        <v>731</v>
      </c>
      <c r="K24" s="84" t="n">
        <f aca="false">K8+K13</f>
        <v>982</v>
      </c>
    </row>
    <row r="25" customFormat="false" ht="12.75" hidden="false" customHeight="false" outlineLevel="0" collapsed="false">
      <c r="J25" s="84" t="s">
        <v>732</v>
      </c>
      <c r="K25" s="84" t="n">
        <f aca="false">H6+H9+H10</f>
        <v>270</v>
      </c>
    </row>
    <row r="26" s="3" customFormat="true" ht="12.75" hidden="false" customHeight="false" outlineLevel="0" collapsed="false">
      <c r="J26" s="85" t="s">
        <v>733</v>
      </c>
      <c r="K26" s="86" t="n">
        <f aca="false">SUM(K22:K25)</f>
        <v>4953.6</v>
      </c>
      <c r="L26" s="6"/>
      <c r="M26" s="5"/>
      <c r="Y26" s="5"/>
    </row>
    <row r="27" customFormat="false" ht="12" hidden="false" customHeight="false" outlineLevel="0" collapsed="false">
      <c r="J27" s="53" t="s">
        <v>565</v>
      </c>
      <c r="K27" s="53" t="n">
        <v>5000</v>
      </c>
    </row>
    <row r="28" customFormat="false" ht="12" hidden="false" customHeight="false" outlineLevel="0" collapsed="false">
      <c r="H28" s="96"/>
      <c r="I28" s="96"/>
      <c r="J28" s="96" t="s">
        <v>620</v>
      </c>
      <c r="K28" s="96" t="n">
        <f aca="false">K26-K27</f>
        <v>-46.3999999999996</v>
      </c>
      <c r="L28" s="99"/>
      <c r="M28" s="98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2" hidden="false" customHeight="false" outlineLevel="0" collapsed="false">
      <c r="H31" s="96"/>
      <c r="I31" s="96"/>
      <c r="J31" s="96"/>
      <c r="K31" s="96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2" hidden="false" customHeight="false" outlineLevel="0" collapsed="false">
      <c r="H33" s="96"/>
      <c r="I33" s="96"/>
      <c r="J33" s="96"/>
      <c r="K33" s="96"/>
      <c r="Q33" s="5" t="n">
        <v>0</v>
      </c>
    </row>
    <row r="34" s="3" customFormat="true" ht="12" hidden="false" customHeight="false" outlineLevel="0" collapsed="false">
      <c r="H34" s="97"/>
      <c r="I34" s="97"/>
      <c r="J34" s="97"/>
      <c r="K34" s="97"/>
      <c r="T34" s="5"/>
      <c r="U34" s="5"/>
      <c r="V34" s="5"/>
      <c r="W34" s="5"/>
      <c r="X34" s="5"/>
      <c r="Y34" s="5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1.25" hidden="false" customHeight="false" outlineLevel="0" collapsed="false">
      <c r="H39" s="98"/>
      <c r="I39" s="98"/>
      <c r="J39" s="98"/>
      <c r="K39" s="98"/>
    </row>
    <row r="40" customFormat="false" ht="11.25" hidden="false" customHeight="false" outlineLevel="0" collapsed="false">
      <c r="H40" s="98"/>
      <c r="I40" s="98"/>
      <c r="J40" s="98"/>
      <c r="K40" s="98"/>
    </row>
    <row r="41" customFormat="false" ht="11.25" hidden="false" customHeight="false" outlineLevel="0" collapsed="false">
      <c r="H41" s="98"/>
      <c r="I41" s="98"/>
      <c r="J41" s="98"/>
      <c r="K41" s="98"/>
    </row>
    <row r="42" customFormat="false" ht="11.25" hidden="false" customHeight="false" outlineLevel="0" collapsed="false">
      <c r="H42" s="98"/>
      <c r="I42" s="98"/>
      <c r="J42" s="98"/>
      <c r="K42" s="98"/>
    </row>
    <row r="43" customFormat="false" ht="11.25" hidden="false" customHeight="false" outlineLevel="0" collapsed="false">
      <c r="H43" s="98"/>
      <c r="I43" s="98"/>
      <c r="J43" s="98"/>
      <c r="K43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false" outlineLevel="0" max="20" min="20" style="5" width="9.14"/>
    <col collapsed="false" customWidth="true" hidden="tru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776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741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17" customFormat="true" ht="20.25" hidden="false" customHeight="true" outlineLevel="0" collapsed="false">
      <c r="A5" s="90" t="n">
        <v>44119</v>
      </c>
      <c r="B5" s="12"/>
      <c r="C5" s="20" t="s">
        <v>750</v>
      </c>
      <c r="D5" s="12"/>
      <c r="E5" s="12"/>
      <c r="F5" s="91"/>
      <c r="G5" s="91" t="s">
        <v>782</v>
      </c>
      <c r="H5" s="91"/>
      <c r="I5" s="91"/>
      <c r="J5" s="93" t="n">
        <v>184.14</v>
      </c>
      <c r="K5" s="93"/>
      <c r="L5" s="92"/>
      <c r="M5" s="24" t="n">
        <f aca="false">SUM(H5:J5,K5/1.12)</f>
        <v>184.14</v>
      </c>
      <c r="N5" s="24" t="n">
        <f aca="false">K5/1.12*0.12</f>
        <v>0</v>
      </c>
      <c r="O5" s="24" t="n">
        <f aca="false">-SUM(I5:J5,K5/1.12)*L5</f>
        <v>-0</v>
      </c>
      <c r="P5" s="24" t="n">
        <v>184.14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-184.14</v>
      </c>
      <c r="AG5" s="27" t="n">
        <f aca="false">SUM(H5:K5)+AF5+O5</f>
        <v>0</v>
      </c>
    </row>
    <row r="6" s="17" customFormat="true" ht="18" hidden="false" customHeight="true" outlineLevel="0" collapsed="false">
      <c r="A6" s="90" t="n">
        <v>44119</v>
      </c>
      <c r="B6" s="12"/>
      <c r="C6" s="20" t="s">
        <v>750</v>
      </c>
      <c r="D6" s="12"/>
      <c r="E6" s="12"/>
      <c r="F6" s="12"/>
      <c r="G6" s="91" t="s">
        <v>783</v>
      </c>
      <c r="H6" s="93"/>
      <c r="I6" s="12"/>
      <c r="J6" s="12"/>
      <c r="K6" s="93" t="n">
        <f aca="false">237+156</f>
        <v>393</v>
      </c>
      <c r="L6" s="13"/>
      <c r="M6" s="24" t="n">
        <f aca="false">SUM(H6:J6,K6/1.12)</f>
        <v>350.892857142857</v>
      </c>
      <c r="N6" s="24" t="n">
        <f aca="false">K6/1.12*0.12</f>
        <v>42.1071428571429</v>
      </c>
      <c r="O6" s="24" t="n">
        <f aca="false">-SUM(I6:J6,K6/1.12)*L6</f>
        <v>-0</v>
      </c>
      <c r="P6" s="24" t="n">
        <v>350.89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-392.997142857143</v>
      </c>
      <c r="AG6" s="27" t="n">
        <f aca="false">SUM(H6:K6)+AF6+O6</f>
        <v>0.00285714285718086</v>
      </c>
    </row>
    <row r="7" s="17" customFormat="true" ht="21.75" hidden="false" customHeight="true" outlineLevel="0" collapsed="false">
      <c r="A7" s="90" t="n">
        <v>44119</v>
      </c>
      <c r="B7" s="12"/>
      <c r="C7" s="20" t="s">
        <v>750</v>
      </c>
      <c r="D7" s="91"/>
      <c r="E7" s="91"/>
      <c r="F7" s="91"/>
      <c r="G7" s="91" t="s">
        <v>784</v>
      </c>
      <c r="H7" s="93"/>
      <c r="I7" s="91"/>
      <c r="J7" s="91" t="n">
        <f aca="false">26.73+28.51+29.3</f>
        <v>84.54</v>
      </c>
      <c r="K7" s="93"/>
      <c r="L7" s="13"/>
      <c r="M7" s="24" t="n">
        <f aca="false">SUM(H7:J7,K7/1.12)</f>
        <v>84.54</v>
      </c>
      <c r="N7" s="24" t="n">
        <f aca="false">K7/1.12*0.12</f>
        <v>0</v>
      </c>
      <c r="O7" s="24" t="n">
        <f aca="false">-SUM(I7:J7,K7/1.12)*L7</f>
        <v>-0</v>
      </c>
      <c r="P7" s="24" t="n">
        <v>84.54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-84.54</v>
      </c>
      <c r="AG7" s="27" t="n">
        <f aca="false">SUM(H7:K7)+AF7+O7</f>
        <v>0</v>
      </c>
    </row>
    <row r="8" s="17" customFormat="true" ht="25.5" hidden="false" customHeight="true" outlineLevel="0" collapsed="false">
      <c r="A8" s="90" t="n">
        <v>44120</v>
      </c>
      <c r="B8" s="91"/>
      <c r="C8" s="20" t="s">
        <v>47</v>
      </c>
      <c r="D8" s="91"/>
      <c r="E8" s="91"/>
      <c r="F8" s="91"/>
      <c r="G8" s="91" t="s">
        <v>785</v>
      </c>
      <c r="H8" s="91"/>
      <c r="I8" s="91"/>
      <c r="J8" s="100" t="n">
        <v>385.2</v>
      </c>
      <c r="K8" s="93"/>
      <c r="L8" s="13"/>
      <c r="M8" s="24" t="n">
        <f aca="false">SUM(H8:J8,K8/1.12)</f>
        <v>385.2</v>
      </c>
      <c r="N8" s="24" t="n">
        <f aca="false">K8/1.12*0.12</f>
        <v>0</v>
      </c>
      <c r="O8" s="24" t="n">
        <f aca="false">-SUM(I8:J8,K8/1.12)*L8</f>
        <v>-0</v>
      </c>
      <c r="P8" s="24" t="n">
        <v>385.2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-385.2</v>
      </c>
      <c r="AG8" s="27" t="n">
        <f aca="false">SUM(H8:K8)+AF8+O8</f>
        <v>0</v>
      </c>
    </row>
    <row r="9" s="29" customFormat="true" ht="23.25" hidden="false" customHeight="true" outlineLevel="0" collapsed="false">
      <c r="A9" s="90" t="n">
        <v>44120</v>
      </c>
      <c r="B9" s="91"/>
      <c r="C9" s="20" t="s">
        <v>47</v>
      </c>
      <c r="D9" s="20"/>
      <c r="E9" s="20"/>
      <c r="F9" s="21"/>
      <c r="G9" s="21" t="s">
        <v>786</v>
      </c>
      <c r="H9" s="22"/>
      <c r="I9" s="22"/>
      <c r="J9" s="22"/>
      <c r="K9" s="22" t="n">
        <f aca="false">4414.1-J8</f>
        <v>4028.9</v>
      </c>
      <c r="L9" s="23"/>
      <c r="M9" s="24" t="n">
        <f aca="false">SUM(H9:J9,K9/1.12)</f>
        <v>3597.23214285714</v>
      </c>
      <c r="N9" s="24" t="n">
        <f aca="false">K9/1.12*0.12</f>
        <v>431.667857142857</v>
      </c>
      <c r="O9" s="24" t="n">
        <f aca="false">-SUM(I9:J9,K9/1.12)*L9</f>
        <v>-0</v>
      </c>
      <c r="P9" s="24" t="n">
        <v>3597.23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-4028.89785714286</v>
      </c>
      <c r="AG9" s="27" t="n">
        <f aca="false">SUM(H9:K9)+AF9+O9</f>
        <v>0.00214285714355356</v>
      </c>
    </row>
    <row r="10" s="29" customFormat="true" ht="21.75" hidden="false" customHeight="true" outlineLevel="0" collapsed="false">
      <c r="A10" s="90" t="n">
        <v>44120</v>
      </c>
      <c r="B10" s="19"/>
      <c r="C10" s="20" t="s">
        <v>62</v>
      </c>
      <c r="D10" s="20"/>
      <c r="E10" s="20"/>
      <c r="F10" s="21"/>
      <c r="G10" s="21" t="s">
        <v>787</v>
      </c>
      <c r="H10" s="22" t="n">
        <v>70</v>
      </c>
      <c r="I10" s="22"/>
      <c r="J10" s="22"/>
      <c r="K10" s="22"/>
      <c r="L10" s="23"/>
      <c r="M10" s="24" t="n">
        <f aca="false">SUM(H10:J10,K10/1.12)</f>
        <v>70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 t="n">
        <v>70</v>
      </c>
      <c r="AB10" s="26"/>
      <c r="AC10" s="26"/>
      <c r="AD10" s="25"/>
      <c r="AE10" s="25"/>
      <c r="AF10" s="24" t="n">
        <f aca="false">-SUM(N10:AE10)</f>
        <v>-70</v>
      </c>
      <c r="AG10" s="27" t="n">
        <f aca="false">SUM(H10:K10)+AF10+O10</f>
        <v>0</v>
      </c>
    </row>
    <row r="11" s="29" customFormat="true" ht="21" hidden="false" customHeight="true" outlineLevel="0" collapsed="false">
      <c r="A11" s="90" t="n">
        <v>44120</v>
      </c>
      <c r="B11" s="19"/>
      <c r="C11" s="20" t="s">
        <v>788</v>
      </c>
      <c r="D11" s="20"/>
      <c r="E11" s="20"/>
      <c r="F11" s="21"/>
      <c r="G11" s="21" t="s">
        <v>789</v>
      </c>
      <c r="H11" s="22" t="n">
        <v>226</v>
      </c>
      <c r="I11" s="22"/>
      <c r="J11" s="22"/>
      <c r="K11" s="22"/>
      <c r="L11" s="23"/>
      <c r="M11" s="24" t="n">
        <f aca="false">SUM(H11:J11,K11/1.12)</f>
        <v>226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 t="n">
        <v>226</v>
      </c>
      <c r="AB11" s="26"/>
      <c r="AC11" s="26"/>
      <c r="AD11" s="25"/>
      <c r="AE11" s="25"/>
      <c r="AF11" s="24" t="n">
        <f aca="false">-SUM(N11:AE11)</f>
        <v>-226</v>
      </c>
      <c r="AG11" s="27" t="n">
        <f aca="false">SUM(H11:K11)+AF11+O11</f>
        <v>0</v>
      </c>
    </row>
    <row r="12" s="29" customFormat="true" ht="18.75" hidden="false" customHeight="true" outlineLevel="0" collapsed="false">
      <c r="A12" s="90" t="n">
        <v>44120</v>
      </c>
      <c r="B12" s="19"/>
      <c r="C12" s="20" t="s">
        <v>523</v>
      </c>
      <c r="D12" s="20" t="s">
        <v>765</v>
      </c>
      <c r="E12" s="20" t="s">
        <v>766</v>
      </c>
      <c r="F12" s="21"/>
      <c r="G12" s="21" t="s">
        <v>671</v>
      </c>
      <c r="H12" s="22"/>
      <c r="I12" s="22"/>
      <c r="J12" s="22"/>
      <c r="K12" s="22" t="n">
        <v>84</v>
      </c>
      <c r="L12" s="23"/>
      <c r="M12" s="24" t="n">
        <f aca="false">SUM(H12:J12,K12/1.12)</f>
        <v>75</v>
      </c>
      <c r="N12" s="24" t="n">
        <f aca="false">K12/1.12*0.12</f>
        <v>9</v>
      </c>
      <c r="O12" s="24" t="n">
        <f aca="false">-SUM(I12:J12,K12/1.12)*L12</f>
        <v>-0</v>
      </c>
      <c r="P12" s="24"/>
      <c r="Q12" s="25" t="n">
        <v>75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-84</v>
      </c>
      <c r="AG12" s="27" t="n">
        <f aca="false">SUM(H12:K12)+AF12+O12</f>
        <v>0</v>
      </c>
    </row>
    <row r="13" s="29" customFormat="true" ht="18.75" hidden="false" customHeight="true" outlineLevel="0" collapsed="false">
      <c r="A13" s="90" t="n">
        <v>44121</v>
      </c>
      <c r="B13" s="19"/>
      <c r="C13" s="20" t="s">
        <v>790</v>
      </c>
      <c r="D13" s="20"/>
      <c r="E13" s="20"/>
      <c r="F13" s="21"/>
      <c r="G13" s="21" t="s">
        <v>635</v>
      </c>
      <c r="H13" s="22"/>
      <c r="I13" s="22"/>
      <c r="J13" s="22"/>
      <c r="K13" s="22" t="n">
        <v>839</v>
      </c>
      <c r="L13" s="23"/>
      <c r="M13" s="24" t="n">
        <f aca="false">SUM(H13:J13,K13/1.12)</f>
        <v>749.107142857143</v>
      </c>
      <c r="N13" s="24" t="n">
        <f aca="false">K13/1.12*0.12</f>
        <v>89.8928571428571</v>
      </c>
      <c r="O13" s="24" t="n">
        <f aca="false">-SUM(I13:J13,K13/1.12)*L13</f>
        <v>-0</v>
      </c>
      <c r="P13" s="24" t="n">
        <v>749.11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-839.002857142857</v>
      </c>
      <c r="AG13" s="27"/>
    </row>
    <row r="14" s="29" customFormat="true" ht="18.75" hidden="false" customHeight="true" outlineLevel="0" collapsed="false">
      <c r="A14" s="90" t="n">
        <v>44121</v>
      </c>
      <c r="B14" s="19"/>
      <c r="C14" s="20" t="s">
        <v>523</v>
      </c>
      <c r="D14" s="20" t="s">
        <v>765</v>
      </c>
      <c r="E14" s="20" t="s">
        <v>766</v>
      </c>
      <c r="F14" s="21"/>
      <c r="G14" s="21" t="s">
        <v>671</v>
      </c>
      <c r="H14" s="22"/>
      <c r="I14" s="22"/>
      <c r="J14" s="22"/>
      <c r="K14" s="22" t="n">
        <v>45</v>
      </c>
      <c r="L14" s="23"/>
      <c r="M14" s="24" t="n">
        <f aca="false">SUM(H14:J14,K14/1.12)</f>
        <v>40.1785714285714</v>
      </c>
      <c r="N14" s="24" t="n">
        <f aca="false">K14/1.12*0.12</f>
        <v>4.82142857142857</v>
      </c>
      <c r="O14" s="24" t="n">
        <f aca="false">-SUM(I14:J14,K14/1.12)*L14</f>
        <v>-0</v>
      </c>
      <c r="P14" s="24"/>
      <c r="Q14" s="25" t="n">
        <v>40.18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-45.0014285714286</v>
      </c>
      <c r="AG14" s="27"/>
    </row>
    <row r="15" s="29" customFormat="true" ht="18.75" hidden="false" customHeight="true" outlineLevel="0" collapsed="false">
      <c r="A15" s="90" t="n">
        <v>44121</v>
      </c>
      <c r="B15" s="19"/>
      <c r="C15" s="20" t="s">
        <v>407</v>
      </c>
      <c r="D15" s="20"/>
      <c r="E15" s="20"/>
      <c r="F15" s="21"/>
      <c r="G15" s="21" t="s">
        <v>671</v>
      </c>
      <c r="H15" s="22"/>
      <c r="I15" s="22"/>
      <c r="J15" s="22"/>
      <c r="K15" s="22" t="n">
        <v>25</v>
      </c>
      <c r="L15" s="23"/>
      <c r="M15" s="24" t="n">
        <f aca="false">SUM(H15:J15,K15/1.12)</f>
        <v>22.3214285714286</v>
      </c>
      <c r="N15" s="24" t="n">
        <f aca="false">K15/1.12*0.12</f>
        <v>2.67857142857143</v>
      </c>
      <c r="O15" s="24" t="n">
        <f aca="false">-SUM(I15:J15,K15/1.12)*L15</f>
        <v>-0</v>
      </c>
      <c r="P15" s="24"/>
      <c r="Q15" s="25" t="n">
        <v>22.32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-24.9985714285714</v>
      </c>
      <c r="AG15" s="27"/>
    </row>
    <row r="16" s="29" customFormat="true" ht="23.25" hidden="false" customHeight="true" outlineLevel="0" collapsed="false">
      <c r="A16" s="90" t="n">
        <v>44123</v>
      </c>
      <c r="B16" s="19"/>
      <c r="C16" s="20" t="s">
        <v>742</v>
      </c>
      <c r="D16" s="20"/>
      <c r="E16" s="20"/>
      <c r="F16" s="21"/>
      <c r="G16" s="21" t="s">
        <v>791</v>
      </c>
      <c r="H16" s="22"/>
      <c r="I16" s="22"/>
      <c r="J16" s="22"/>
      <c r="K16" s="22" t="n">
        <v>125</v>
      </c>
      <c r="L16" s="23"/>
      <c r="M16" s="24" t="n">
        <f aca="false">SUM(H16:J16,K16/1.12)</f>
        <v>111.607142857143</v>
      </c>
      <c r="N16" s="24" t="n">
        <f aca="false">K16/1.12*0.12</f>
        <v>13.3928571428571</v>
      </c>
      <c r="O16" s="24" t="n">
        <f aca="false">-SUM(I16:J16,K16/1.12)*L16</f>
        <v>-0</v>
      </c>
      <c r="P16" s="24"/>
      <c r="Q16" s="25" t="n">
        <v>111.61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-125.002857142857</v>
      </c>
      <c r="AG16" s="27" t="n">
        <f aca="false">SUM(H16:K16)+AF16+O16</f>
        <v>-0.00285714285713823</v>
      </c>
    </row>
    <row r="17" s="29" customFormat="true" ht="23.25" hidden="false" customHeight="true" outlineLevel="0" collapsed="false">
      <c r="A17" s="90" t="n">
        <v>44123</v>
      </c>
      <c r="B17" s="19"/>
      <c r="C17" s="20" t="s">
        <v>309</v>
      </c>
      <c r="D17" s="20"/>
      <c r="E17" s="20"/>
      <c r="F17" s="21"/>
      <c r="G17" s="21" t="s">
        <v>792</v>
      </c>
      <c r="H17" s="22"/>
      <c r="I17" s="22"/>
      <c r="J17" s="22"/>
      <c r="K17" s="22" t="n">
        <v>690</v>
      </c>
      <c r="L17" s="23"/>
      <c r="M17" s="24" t="n">
        <f aca="false">SUM(H17:J17,K17/1.12)</f>
        <v>616.071428571429</v>
      </c>
      <c r="N17" s="24" t="n">
        <f aca="false">K17/1.12*0.12</f>
        <v>73.9285714285714</v>
      </c>
      <c r="O17" s="24" t="n">
        <f aca="false">-SUM(I17:J17,K17/1.12)*L17</f>
        <v>-0</v>
      </c>
      <c r="P17" s="24" t="n">
        <v>616.07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-689.998571428572</v>
      </c>
      <c r="AG17" s="27"/>
    </row>
    <row r="18" s="29" customFormat="true" ht="23.25" hidden="false" customHeight="true" outlineLevel="0" collapsed="false">
      <c r="A18" s="90" t="n">
        <v>44123</v>
      </c>
      <c r="B18" s="19"/>
      <c r="C18" s="20" t="s">
        <v>123</v>
      </c>
      <c r="D18" s="20"/>
      <c r="E18" s="20"/>
      <c r="F18" s="21"/>
      <c r="G18" s="21" t="s">
        <v>793</v>
      </c>
      <c r="H18" s="22"/>
      <c r="I18" s="22"/>
      <c r="J18" s="22"/>
      <c r="K18" s="22" t="n">
        <v>940</v>
      </c>
      <c r="L18" s="23"/>
      <c r="M18" s="24" t="n">
        <f aca="false">SUM(H18:J18,K18/1.12)</f>
        <v>839.285714285714</v>
      </c>
      <c r="N18" s="24" t="n">
        <f aca="false">K18/1.12*0.12</f>
        <v>100.714285714286</v>
      </c>
      <c r="O18" s="24" t="n">
        <f aca="false">-SUM(I18:J18,K18/1.12)*L18</f>
        <v>-0</v>
      </c>
      <c r="P18" s="24" t="n">
        <v>839.29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-940.004285714286</v>
      </c>
      <c r="AG18" s="27"/>
    </row>
    <row r="19" s="29" customFormat="true" ht="23.25" hidden="false" customHeight="true" outlineLevel="0" collapsed="false">
      <c r="A19" s="90" t="n">
        <v>44123</v>
      </c>
      <c r="B19" s="19"/>
      <c r="C19" s="20" t="s">
        <v>45</v>
      </c>
      <c r="D19" s="20"/>
      <c r="E19" s="20"/>
      <c r="F19" s="21"/>
      <c r="G19" s="21" t="s">
        <v>794</v>
      </c>
      <c r="H19" s="22" t="n">
        <v>100</v>
      </c>
      <c r="I19" s="22"/>
      <c r="J19" s="22"/>
      <c r="K19" s="22"/>
      <c r="L19" s="23"/>
      <c r="M19" s="24" t="n">
        <f aca="false">SUM(H19:J19,K19/1.12)</f>
        <v>100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 t="n">
        <v>100</v>
      </c>
      <c r="AB19" s="26"/>
      <c r="AC19" s="26"/>
      <c r="AD19" s="25"/>
      <c r="AE19" s="25"/>
      <c r="AF19" s="24" t="n">
        <f aca="false">-SUM(N19:AE19)</f>
        <v>-100</v>
      </c>
      <c r="AG19" s="27"/>
    </row>
    <row r="20" s="29" customFormat="true" ht="23.25" hidden="false" customHeight="true" outlineLevel="0" collapsed="false">
      <c r="A20" s="18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29" customFormat="true" ht="12" hidden="false" customHeight="false" outlineLevel="0" collapsed="false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 t="n">
        <f aca="false">SUM(H21:J21,K21/1.12)</f>
        <v>0</v>
      </c>
      <c r="N21" s="25" t="n">
        <f aca="false">K21/1.12*0.12</f>
        <v>0</v>
      </c>
      <c r="O21" s="25" t="n">
        <f aca="false">-SUM(I21:J21,K21/1.12)*L21</f>
        <v>-0</v>
      </c>
      <c r="P21" s="25"/>
      <c r="Q21" s="25"/>
      <c r="R21" s="25"/>
      <c r="S21" s="25"/>
      <c r="T21" s="26"/>
      <c r="U21" s="51"/>
      <c r="V21" s="26"/>
      <c r="W21" s="26"/>
      <c r="X21" s="26"/>
      <c r="Y21" s="44"/>
      <c r="Z21" s="25"/>
      <c r="AA21" s="51"/>
      <c r="AB21" s="25"/>
      <c r="AC21" s="26"/>
      <c r="AD21" s="26"/>
      <c r="AE21" s="45"/>
      <c r="AF21" s="24" t="n">
        <f aca="false">-SUM(N21:AE21)</f>
        <v>-0</v>
      </c>
      <c r="AG21" s="27" t="n">
        <f aca="false">SUM(H21:K21)+AF21+O21</f>
        <v>0</v>
      </c>
    </row>
    <row r="22" s="52" customFormat="true" ht="12.75" hidden="false" customHeight="false" outlineLevel="0" collapsed="false">
      <c r="A22" s="46"/>
      <c r="B22" s="47"/>
      <c r="C22" s="48"/>
      <c r="D22" s="49"/>
      <c r="E22" s="49"/>
      <c r="F22" s="50"/>
      <c r="G22" s="48"/>
      <c r="H22" s="51" t="n">
        <f aca="false">SUM(H5:H21)</f>
        <v>396</v>
      </c>
      <c r="I22" s="51" t="n">
        <f aca="false">SUM(I9:I21)</f>
        <v>0</v>
      </c>
      <c r="J22" s="51" t="n">
        <f aca="false">SUM(J5:J21)</f>
        <v>653.88</v>
      </c>
      <c r="K22" s="51" t="n">
        <f aca="false">SUM(K5:K21)</f>
        <v>7169.9</v>
      </c>
      <c r="L22" s="51" t="n">
        <f aca="false">SUM(L9:L21)</f>
        <v>0</v>
      </c>
      <c r="M22" s="51" t="n">
        <f aca="false">SUM(M5:M21)</f>
        <v>7451.57642857143</v>
      </c>
      <c r="N22" s="51" t="n">
        <f aca="false">SUM(N5:N21)</f>
        <v>768.203571428571</v>
      </c>
      <c r="O22" s="51" t="n">
        <f aca="false">SUM(O9:O21)</f>
        <v>0</v>
      </c>
      <c r="P22" s="51" t="n">
        <f aca="false">SUM(P5:P21)</f>
        <v>6806.47</v>
      </c>
      <c r="Q22" s="51" t="n">
        <f aca="false">SUM(Q5:Q21)</f>
        <v>249.11</v>
      </c>
      <c r="R22" s="51" t="n">
        <f aca="false">SUM(R5:R21)</f>
        <v>0</v>
      </c>
      <c r="S22" s="51" t="n">
        <f aca="false">SUM(S5:S21)</f>
        <v>0</v>
      </c>
      <c r="T22" s="51" t="n">
        <f aca="false">SUM(T5:T21)</f>
        <v>0</v>
      </c>
      <c r="U22" s="51" t="n">
        <f aca="false">SUM(U5:U21)</f>
        <v>0</v>
      </c>
      <c r="V22" s="51" t="n">
        <f aca="false">SUM(V9:V21)</f>
        <v>0</v>
      </c>
      <c r="W22" s="51" t="n">
        <f aca="false">SUM(W9:W21)</f>
        <v>0</v>
      </c>
      <c r="X22" s="51" t="n">
        <f aca="false">SUM(X9:X21)</f>
        <v>0</v>
      </c>
      <c r="Y22" s="51" t="n">
        <f aca="false">SUM(Y9:Y21)</f>
        <v>0</v>
      </c>
      <c r="Z22" s="51" t="n">
        <f aca="false">SUM(Z9:Z21)</f>
        <v>0</v>
      </c>
      <c r="AA22" s="51" t="n">
        <f aca="false">SUM(AA5:AA21)</f>
        <v>396</v>
      </c>
      <c r="AB22" s="51" t="n">
        <f aca="false">SUM(AB9:AB21)</f>
        <v>0</v>
      </c>
      <c r="AC22" s="51" t="n">
        <f aca="false">SUM(AC9:AC21)</f>
        <v>0</v>
      </c>
      <c r="AD22" s="51" t="n">
        <f aca="false">SUM(AD9:AD21)</f>
        <v>0</v>
      </c>
      <c r="AE22" s="51" t="n">
        <f aca="false">SUM(AE9:AE21)</f>
        <v>0</v>
      </c>
      <c r="AF22" s="51" t="n">
        <f aca="false">SUM(AF5:AF21)</f>
        <v>-8219.78357142857</v>
      </c>
      <c r="AG22" s="51" t="n">
        <f aca="false">SUM(AG9:AG21)</f>
        <v>-0.000714285713584673</v>
      </c>
    </row>
    <row r="23" s="83" customFormat="true" ht="12" hidden="false" customHeight="false" outlineLevel="0" collapsed="false"/>
    <row r="24" customFormat="false" ht="12" hidden="false" customHeight="false" outlineLevel="0" collapsed="false">
      <c r="K24" s="53" t="n">
        <f aca="false">H22+J22+K22</f>
        <v>8219.78</v>
      </c>
      <c r="AF24" s="53" t="n">
        <f aca="false">+AF22</f>
        <v>-8219.78357142857</v>
      </c>
    </row>
    <row r="25" customFormat="false" ht="12" hidden="false" customHeight="false" outlineLevel="0" collapsed="false">
      <c r="K25" s="53"/>
      <c r="AF25" s="53"/>
    </row>
    <row r="26" customFormat="false" ht="12" hidden="false" customHeight="false" outlineLevel="0" collapsed="false">
      <c r="K26" s="53"/>
      <c r="AF26" s="53"/>
    </row>
    <row r="28" customFormat="false" ht="12.75" hidden="false" customHeight="false" outlineLevel="0" collapsed="false">
      <c r="C28" s="54" t="s">
        <v>191</v>
      </c>
      <c r="G28" s="52"/>
      <c r="J28" s="84" t="s">
        <v>727</v>
      </c>
      <c r="K28" s="84" t="n">
        <f aca="false">J22+K22</f>
        <v>7823.78</v>
      </c>
      <c r="L28" s="80"/>
      <c r="M28" s="80"/>
      <c r="N28" s="53"/>
      <c r="O28" s="53"/>
      <c r="P28" s="53"/>
      <c r="Q28" s="53"/>
    </row>
    <row r="29" customFormat="false" ht="12.75" hidden="false" customHeight="false" outlineLevel="0" collapsed="false">
      <c r="C29" s="54"/>
      <c r="G29" s="52"/>
      <c r="J29" s="84" t="s">
        <v>729</v>
      </c>
      <c r="K29" s="84" t="n">
        <f aca="false">K7</f>
        <v>0</v>
      </c>
      <c r="L29" s="80"/>
      <c r="M29" s="80"/>
      <c r="N29" s="53"/>
      <c r="O29" s="53"/>
      <c r="P29" s="53"/>
      <c r="Q29" s="53"/>
    </row>
    <row r="30" customFormat="false" ht="12.75" hidden="false" customHeight="false" outlineLevel="0" collapsed="false">
      <c r="J30" s="84" t="s">
        <v>731</v>
      </c>
      <c r="K30" s="84"/>
    </row>
    <row r="31" customFormat="false" ht="12.75" hidden="false" customHeight="false" outlineLevel="0" collapsed="false">
      <c r="J31" s="84" t="s">
        <v>732</v>
      </c>
      <c r="K31" s="84" t="n">
        <f aca="false">AA22</f>
        <v>396</v>
      </c>
    </row>
    <row r="32" s="3" customFormat="true" ht="12.75" hidden="false" customHeight="false" outlineLevel="0" collapsed="false">
      <c r="J32" s="85" t="s">
        <v>733</v>
      </c>
      <c r="K32" s="86" t="n">
        <f aca="false">SUM(K28:K31)</f>
        <v>8219.78</v>
      </c>
      <c r="L32" s="6"/>
      <c r="M32" s="5"/>
      <c r="Y32" s="5"/>
    </row>
    <row r="33" customFormat="false" ht="12" hidden="false" customHeight="false" outlineLevel="0" collapsed="false">
      <c r="J33" s="53" t="s">
        <v>565</v>
      </c>
      <c r="K33" s="53" t="n">
        <v>10000</v>
      </c>
    </row>
    <row r="34" customFormat="false" ht="12" hidden="false" customHeight="false" outlineLevel="0" collapsed="false">
      <c r="H34" s="96"/>
      <c r="I34" s="96"/>
      <c r="J34" s="96" t="s">
        <v>620</v>
      </c>
      <c r="K34" s="96" t="n">
        <f aca="false">K32-K33</f>
        <v>-1780.22</v>
      </c>
      <c r="L34" s="99"/>
      <c r="M34" s="98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  <c r="Q39" s="5" t="n">
        <v>0</v>
      </c>
    </row>
    <row r="40" s="3" customFormat="true" ht="12" hidden="false" customHeight="false" outlineLevel="0" collapsed="false">
      <c r="H40" s="97"/>
      <c r="I40" s="97"/>
      <c r="J40" s="97"/>
      <c r="K40" s="97"/>
      <c r="T40" s="5"/>
      <c r="U40" s="5"/>
      <c r="V40" s="5"/>
      <c r="W40" s="5"/>
      <c r="X40" s="5"/>
      <c r="Y40" s="5"/>
    </row>
    <row r="41" customFormat="false" ht="12" hidden="false" customHeight="false" outlineLevel="0" collapsed="false">
      <c r="H41" s="96"/>
      <c r="I41" s="96"/>
      <c r="J41" s="96"/>
      <c r="K41" s="96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1.25" hidden="false" customHeight="false" outlineLevel="0" collapsed="false">
      <c r="H45" s="98"/>
      <c r="I45" s="98"/>
      <c r="J45" s="98"/>
      <c r="K45" s="98"/>
    </row>
    <row r="46" customFormat="false" ht="11.25" hidden="false" customHeight="false" outlineLevel="0" collapsed="false">
      <c r="H46" s="98"/>
      <c r="I46" s="98"/>
      <c r="J46" s="98"/>
      <c r="K46" s="98"/>
    </row>
    <row r="47" customFormat="false" ht="11.25" hidden="false" customHeight="false" outlineLevel="0" collapsed="false">
      <c r="H47" s="98"/>
      <c r="I47" s="98"/>
      <c r="J47" s="98"/>
      <c r="K47" s="98"/>
    </row>
    <row r="48" customFormat="fals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fals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795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44123</v>
      </c>
      <c r="B5" s="12"/>
      <c r="C5" s="20" t="s">
        <v>750</v>
      </c>
      <c r="D5" s="12"/>
      <c r="E5" s="12"/>
      <c r="F5" s="91"/>
      <c r="G5" s="91" t="s">
        <v>797</v>
      </c>
      <c r="H5" s="91"/>
      <c r="I5" s="91"/>
      <c r="J5" s="93"/>
      <c r="K5" s="93" t="n">
        <f aca="false">135+72</f>
        <v>207</v>
      </c>
      <c r="L5" s="92"/>
      <c r="M5" s="24" t="n">
        <f aca="false">SUM(H5:J5,K5/1.12)</f>
        <v>184.821428571429</v>
      </c>
      <c r="N5" s="24" t="n">
        <f aca="false">K5/1.12*0.12</f>
        <v>22.1785714285714</v>
      </c>
      <c r="O5" s="24" t="n">
        <f aca="false">-SUM(I5:J5,K5/1.12)*L5</f>
        <v>-0</v>
      </c>
      <c r="P5" s="24" t="n">
        <v>184.82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-206.998571428571</v>
      </c>
      <c r="AG5" s="27" t="n">
        <f aca="false">SUM(H5:K5)+AF5+O5</f>
        <v>0.00142857142859043</v>
      </c>
    </row>
    <row r="6" s="17" customFormat="true" ht="19.5" hidden="false" customHeight="true" outlineLevel="0" collapsed="false">
      <c r="A6" s="90" t="n">
        <v>44123</v>
      </c>
      <c r="B6" s="12"/>
      <c r="C6" s="20" t="s">
        <v>750</v>
      </c>
      <c r="D6" s="12"/>
      <c r="E6" s="12"/>
      <c r="F6" s="91"/>
      <c r="G6" s="91" t="s">
        <v>194</v>
      </c>
      <c r="H6" s="91"/>
      <c r="I6" s="91"/>
      <c r="J6" s="93"/>
      <c r="K6" s="93" t="n">
        <v>79</v>
      </c>
      <c r="L6" s="92"/>
      <c r="M6" s="24" t="n">
        <f aca="false">SUM(H6:J6,K6/1.12)</f>
        <v>70.5357142857143</v>
      </c>
      <c r="N6" s="24" t="n">
        <f aca="false">K6/1.12*0.12</f>
        <v>8.46428571428571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 t="n">
        <v>70.54</v>
      </c>
      <c r="AD6" s="25"/>
      <c r="AE6" s="25"/>
      <c r="AF6" s="24" t="n">
        <f aca="false">-SUM(N6:AE6)</f>
        <v>-79.0042857142857</v>
      </c>
      <c r="AG6" s="27" t="n">
        <f aca="false">SUM(H6:K6)+AF6+O6</f>
        <v>-0.00428571428571445</v>
      </c>
    </row>
    <row r="7" s="17" customFormat="true" ht="21" hidden="false" customHeight="true" outlineLevel="0" collapsed="false">
      <c r="A7" s="90" t="n">
        <v>44124</v>
      </c>
      <c r="B7" s="12"/>
      <c r="C7" s="20" t="s">
        <v>798</v>
      </c>
      <c r="D7" s="12"/>
      <c r="E7" s="12"/>
      <c r="F7" s="91"/>
      <c r="G7" s="91" t="s">
        <v>799</v>
      </c>
      <c r="H7" s="91"/>
      <c r="I7" s="91"/>
      <c r="J7" s="93"/>
      <c r="K7" s="93" t="n">
        <f aca="false">980+500</f>
        <v>1480</v>
      </c>
      <c r="L7" s="92"/>
      <c r="M7" s="24" t="n">
        <f aca="false">SUM(H7:J7,K7/1.12)</f>
        <v>1321.42857142857</v>
      </c>
      <c r="N7" s="24" t="n">
        <f aca="false">K7/1.12*0.12</f>
        <v>158.571428571429</v>
      </c>
      <c r="O7" s="24" t="n">
        <f aca="false">-SUM(I7:J7,K7/1.12)*L7</f>
        <v>-0</v>
      </c>
      <c r="P7" s="24" t="n">
        <v>1321.43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-1480.00142857143</v>
      </c>
      <c r="AG7" s="27" t="n">
        <f aca="false">SUM(H7:K7)+AF7+O7</f>
        <v>-0.00142857142873254</v>
      </c>
    </row>
    <row r="8" s="17" customFormat="true" ht="18" hidden="false" customHeight="true" outlineLevel="0" collapsed="false">
      <c r="A8" s="90" t="n">
        <v>44124</v>
      </c>
      <c r="B8" s="12"/>
      <c r="C8" s="20" t="s">
        <v>798</v>
      </c>
      <c r="D8" s="12"/>
      <c r="E8" s="12"/>
      <c r="F8" s="12"/>
      <c r="G8" s="91" t="s">
        <v>800</v>
      </c>
      <c r="H8" s="93"/>
      <c r="I8" s="12"/>
      <c r="J8" s="12"/>
      <c r="K8" s="93" t="n">
        <v>40</v>
      </c>
      <c r="L8" s="13"/>
      <c r="M8" s="24" t="n">
        <f aca="false">SUM(H8:J8,K8/1.12)</f>
        <v>35.7142857142857</v>
      </c>
      <c r="N8" s="24" t="n">
        <f aca="false">K8/1.12*0.12</f>
        <v>4.28571428571429</v>
      </c>
      <c r="O8" s="24" t="n">
        <f aca="false">-SUM(I8:J8,K8/1.12)*L8</f>
        <v>-0</v>
      </c>
      <c r="P8" s="24"/>
      <c r="Q8" s="25"/>
      <c r="R8" s="25"/>
      <c r="S8" s="26" t="n">
        <v>35.71</v>
      </c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-39.9957142857143</v>
      </c>
      <c r="AG8" s="27" t="n">
        <f aca="false">SUM(H8:K8)+AF8+O8</f>
        <v>0.00428571428571445</v>
      </c>
    </row>
    <row r="9" s="17" customFormat="true" ht="21.75" hidden="false" customHeight="true" outlineLevel="0" collapsed="false">
      <c r="A9" s="90" t="n">
        <v>44124</v>
      </c>
      <c r="B9" s="12"/>
      <c r="C9" s="20" t="s">
        <v>801</v>
      </c>
      <c r="D9" s="91"/>
      <c r="E9" s="91"/>
      <c r="F9" s="91"/>
      <c r="G9" s="91" t="s">
        <v>802</v>
      </c>
      <c r="H9" s="93"/>
      <c r="I9" s="91"/>
      <c r="J9" s="91"/>
      <c r="K9" s="93" t="n">
        <v>2134</v>
      </c>
      <c r="L9" s="13"/>
      <c r="M9" s="24" t="n">
        <f aca="false">SUM(H9:J9,K9/1.12)</f>
        <v>1905.35714285714</v>
      </c>
      <c r="N9" s="24" t="n">
        <f aca="false">K9/1.12*0.12</f>
        <v>228.642857142857</v>
      </c>
      <c r="O9" s="24" t="n">
        <f aca="false">-SUM(I9:J9,K9/1.12)*L9</f>
        <v>-0</v>
      </c>
      <c r="P9" s="24"/>
      <c r="Q9" s="25"/>
      <c r="R9" s="25" t="n">
        <v>1905.36</v>
      </c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-2134.00285714286</v>
      </c>
      <c r="AG9" s="27" t="n">
        <f aca="false">SUM(H9:K9)+AF9+O9</f>
        <v>-0.00285714285701033</v>
      </c>
    </row>
    <row r="10" s="17" customFormat="true" ht="25.5" hidden="false" customHeight="true" outlineLevel="0" collapsed="false">
      <c r="A10" s="90" t="n">
        <v>44124</v>
      </c>
      <c r="B10" s="91"/>
      <c r="C10" s="20" t="s">
        <v>803</v>
      </c>
      <c r="D10" s="91"/>
      <c r="E10" s="91"/>
      <c r="F10" s="91"/>
      <c r="G10" s="91" t="s">
        <v>804</v>
      </c>
      <c r="H10" s="91" t="n">
        <v>150</v>
      </c>
      <c r="I10" s="91"/>
      <c r="J10" s="100"/>
      <c r="K10" s="93"/>
      <c r="L10" s="13"/>
      <c r="M10" s="24" t="n">
        <f aca="false">SUM(H10:J10,K10/1.12)</f>
        <v>150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 t="n">
        <v>150</v>
      </c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-150</v>
      </c>
      <c r="AG10" s="27" t="n">
        <f aca="false">SUM(H10:K10)+AF10+O10</f>
        <v>0</v>
      </c>
    </row>
    <row r="11" s="29" customFormat="true" ht="23.25" hidden="false" customHeight="true" outlineLevel="0" collapsed="false">
      <c r="A11" s="90" t="n">
        <v>44124</v>
      </c>
      <c r="B11" s="91"/>
      <c r="C11" s="20" t="s">
        <v>805</v>
      </c>
      <c r="D11" s="20"/>
      <c r="E11" s="20"/>
      <c r="F11" s="21"/>
      <c r="G11" s="21" t="s">
        <v>806</v>
      </c>
      <c r="H11" s="22"/>
      <c r="I11" s="22"/>
      <c r="J11" s="22"/>
      <c r="K11" s="22" t="n">
        <v>160</v>
      </c>
      <c r="L11" s="23"/>
      <c r="M11" s="24" t="n">
        <f aca="false">SUM(H11:J11,K11/1.12)</f>
        <v>142.857142857143</v>
      </c>
      <c r="N11" s="24" t="n">
        <f aca="false">K11/1.12*0.12</f>
        <v>17.1428571428571</v>
      </c>
      <c r="O11" s="24" t="n">
        <f aca="false">-SUM(I11:J11,K11/1.12)*L11</f>
        <v>-0</v>
      </c>
      <c r="P11" s="24"/>
      <c r="Q11" s="25"/>
      <c r="R11" s="25" t="n">
        <v>142.86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-160.002857142857</v>
      </c>
      <c r="AG11" s="27" t="n">
        <f aca="false">SUM(H11:K11)+AF11+O11</f>
        <v>-0.00285714285715244</v>
      </c>
    </row>
    <row r="12" s="29" customFormat="true" ht="21.75" hidden="false" customHeight="true" outlineLevel="0" collapsed="false">
      <c r="A12" s="90" t="n">
        <v>44124</v>
      </c>
      <c r="B12" s="19"/>
      <c r="C12" s="20" t="s">
        <v>45</v>
      </c>
      <c r="D12" s="20" t="s">
        <v>765</v>
      </c>
      <c r="E12" s="20" t="s">
        <v>766</v>
      </c>
      <c r="F12" s="21"/>
      <c r="G12" s="21" t="s">
        <v>807</v>
      </c>
      <c r="H12" s="22" t="n">
        <v>150</v>
      </c>
      <c r="I12" s="22"/>
      <c r="J12" s="22"/>
      <c r="K12" s="22" t="n">
        <v>0</v>
      </c>
      <c r="L12" s="23"/>
      <c r="M12" s="24" t="n">
        <f aca="false">SUM(H12:J12,K12/1.12)</f>
        <v>150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 t="n">
        <v>150</v>
      </c>
      <c r="AB12" s="26"/>
      <c r="AC12" s="26"/>
      <c r="AD12" s="25"/>
      <c r="AE12" s="25"/>
      <c r="AF12" s="24" t="n">
        <f aca="false">-SUM(N12:AE12)</f>
        <v>-150</v>
      </c>
      <c r="AG12" s="27" t="n">
        <f aca="false">SUM(H12:K12)+AF12+O12</f>
        <v>0</v>
      </c>
    </row>
    <row r="13" s="29" customFormat="true" ht="21" hidden="false" customHeight="true" outlineLevel="0" collapsed="false">
      <c r="A13" s="90" t="n">
        <v>44124</v>
      </c>
      <c r="B13" s="19"/>
      <c r="C13" s="20" t="s">
        <v>523</v>
      </c>
      <c r="D13" s="20" t="s">
        <v>765</v>
      </c>
      <c r="E13" s="20" t="s">
        <v>766</v>
      </c>
      <c r="F13" s="21"/>
      <c r="G13" s="21" t="s">
        <v>808</v>
      </c>
      <c r="H13" s="22"/>
      <c r="I13" s="22"/>
      <c r="J13" s="22"/>
      <c r="K13" s="22" t="n">
        <v>60</v>
      </c>
      <c r="L13" s="23"/>
      <c r="M13" s="24" t="n">
        <f aca="false">SUM(H13:J13,K13/1.12)</f>
        <v>53.5714285714286</v>
      </c>
      <c r="N13" s="24" t="n">
        <f aca="false">K13/1.12*0.12</f>
        <v>6.42857142857143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 t="n">
        <v>53.57</v>
      </c>
      <c r="AE13" s="25"/>
      <c r="AF13" s="24" t="n">
        <f aca="false">-SUM(N13:AE13)</f>
        <v>-59.9985714285714</v>
      </c>
      <c r="AG13" s="27" t="n">
        <f aca="false">SUM(H13:K13)+AF13+O13</f>
        <v>0.00142857142856911</v>
      </c>
    </row>
    <row r="14" s="29" customFormat="true" ht="18.75" hidden="false" customHeight="true" outlineLevel="0" collapsed="false">
      <c r="A14" s="90" t="n">
        <v>44124</v>
      </c>
      <c r="B14" s="19"/>
      <c r="C14" s="20" t="s">
        <v>47</v>
      </c>
      <c r="D14" s="20"/>
      <c r="E14" s="20"/>
      <c r="F14" s="21"/>
      <c r="G14" s="21" t="s">
        <v>809</v>
      </c>
      <c r="H14" s="22"/>
      <c r="I14" s="22"/>
      <c r="J14" s="22"/>
      <c r="K14" s="22" t="n">
        <v>2815</v>
      </c>
      <c r="L14" s="23"/>
      <c r="M14" s="24" t="n">
        <f aca="false">SUM(H14:J14,K14/1.12)</f>
        <v>2513.39285714286</v>
      </c>
      <c r="N14" s="24" t="n">
        <f aca="false">K14/1.12*0.12</f>
        <v>301.607142857143</v>
      </c>
      <c r="O14" s="24" t="n">
        <f aca="false">-SUM(I14:J14,K14/1.12)*L14</f>
        <v>-0</v>
      </c>
      <c r="P14" s="24"/>
      <c r="Q14" s="25" t="n">
        <v>2513.39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-2814.99714285714</v>
      </c>
      <c r="AG14" s="27" t="n">
        <f aca="false">SUM(H14:K14)+AF14+O14</f>
        <v>0.00285714285746508</v>
      </c>
    </row>
    <row r="15" s="29" customFormat="true" ht="18.75" hidden="false" customHeight="true" outlineLevel="0" collapsed="false">
      <c r="A15" s="90" t="n">
        <v>44124</v>
      </c>
      <c r="B15" s="19"/>
      <c r="C15" s="20" t="s">
        <v>47</v>
      </c>
      <c r="D15" s="20"/>
      <c r="E15" s="20"/>
      <c r="F15" s="21"/>
      <c r="G15" s="21" t="s">
        <v>635</v>
      </c>
      <c r="H15" s="22"/>
      <c r="I15" s="22"/>
      <c r="J15" s="22"/>
      <c r="K15" s="22" t="n">
        <v>3486.6</v>
      </c>
      <c r="L15" s="23"/>
      <c r="M15" s="24" t="n">
        <f aca="false">SUM(H15:J15,K15/1.12)</f>
        <v>3113.03571428571</v>
      </c>
      <c r="N15" s="24" t="n">
        <f aca="false">K15/1.12*0.12</f>
        <v>373.564285714286</v>
      </c>
      <c r="O15" s="24" t="n">
        <f aca="false">-SUM(I15:J15,K15/1.12)*L15</f>
        <v>-0</v>
      </c>
      <c r="P15" s="24"/>
      <c r="Q15" s="25" t="n">
        <v>3113.04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-3486.60428571429</v>
      </c>
      <c r="AG15" s="27" t="n">
        <f aca="false">SUM(H15:K15)+AF15+O15</f>
        <v>-0.00428571428574287</v>
      </c>
    </row>
    <row r="16" s="29" customFormat="true" ht="18.75" hidden="false" customHeight="true" outlineLevel="0" collapsed="false">
      <c r="A16" s="90" t="n">
        <v>44124</v>
      </c>
      <c r="B16" s="19"/>
      <c r="C16" s="20" t="s">
        <v>326</v>
      </c>
      <c r="D16" s="20"/>
      <c r="E16" s="20"/>
      <c r="F16" s="21"/>
      <c r="G16" s="21" t="s">
        <v>787</v>
      </c>
      <c r="H16" s="22" t="n">
        <v>120</v>
      </c>
      <c r="I16" s="22"/>
      <c r="J16" s="22"/>
      <c r="K16" s="22"/>
      <c r="L16" s="23"/>
      <c r="M16" s="24" t="n">
        <f aca="false">SUM(H16:J16,K16/1.12)</f>
        <v>120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 t="n">
        <v>120</v>
      </c>
      <c r="AB16" s="26"/>
      <c r="AC16" s="26"/>
      <c r="AD16" s="25"/>
      <c r="AE16" s="25"/>
      <c r="AF16" s="24" t="n">
        <f aca="false">-SUM(N16:AE16)</f>
        <v>-120</v>
      </c>
      <c r="AG16" s="27"/>
    </row>
    <row r="17" s="29" customFormat="true" ht="18.75" hidden="false" customHeight="true" outlineLevel="0" collapsed="false">
      <c r="A17" s="90"/>
      <c r="B17" s="19"/>
      <c r="C17" s="20"/>
      <c r="D17" s="20"/>
      <c r="E17" s="20"/>
      <c r="F17" s="21"/>
      <c r="G17" s="21"/>
      <c r="H17" s="22"/>
      <c r="I17" s="22"/>
      <c r="J17" s="22"/>
      <c r="K17" s="22"/>
      <c r="L17" s="2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/>
    </row>
    <row r="18" s="29" customFormat="true" ht="23.25" hidden="false" customHeight="true" outlineLevel="0" collapsed="false">
      <c r="A18" s="90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-0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90"/>
      <c r="B19" s="19"/>
      <c r="C19" s="20"/>
      <c r="D19" s="20"/>
      <c r="E19" s="20"/>
      <c r="F19" s="21"/>
      <c r="G19" s="21"/>
      <c r="H19" s="22"/>
      <c r="I19" s="22"/>
      <c r="J19" s="22"/>
      <c r="K19" s="22"/>
      <c r="L19" s="23"/>
      <c r="M19" s="24" t="n">
        <f aca="false">SUM(H19:J19,K19/1.12)</f>
        <v>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-0</v>
      </c>
      <c r="AG19" s="27"/>
    </row>
    <row r="20" s="29" customFormat="true" ht="23.25" hidden="false" customHeight="true" outlineLevel="0" collapsed="false">
      <c r="A20" s="90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/>
    </row>
    <row r="21" s="29" customFormat="true" ht="23.25" hidden="false" customHeight="true" outlineLevel="0" collapsed="false">
      <c r="A21" s="90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-0</v>
      </c>
      <c r="AG21" s="27"/>
    </row>
    <row r="22" s="29" customFormat="true" ht="23.25" hidden="false" customHeight="true" outlineLevel="0" collapsed="false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 t="n">
        <f aca="false">SUM(H22:J22,K22/1.12)</f>
        <v>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-0</v>
      </c>
      <c r="AG22" s="27" t="n">
        <f aca="false">SUM(H22:K22)+AF22+O22</f>
        <v>0</v>
      </c>
    </row>
    <row r="23" s="29" customFormat="true" ht="12" hidden="false" customHeight="false" outlineLevel="0" collapsed="false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 t="n">
        <f aca="false">SUM(H23:J23,K23/1.12)</f>
        <v>0</v>
      </c>
      <c r="N23" s="25" t="n">
        <f aca="false">K23/1.12*0.12</f>
        <v>0</v>
      </c>
      <c r="O23" s="25" t="n">
        <f aca="false">-SUM(I23:J23,K23/1.12)*L23</f>
        <v>-0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 t="n">
        <f aca="false">-SUM(N23:AE23)</f>
        <v>-0</v>
      </c>
      <c r="AG23" s="27" t="n">
        <f aca="false">SUM(H23:K23)+AF23+O23</f>
        <v>0</v>
      </c>
    </row>
    <row r="24" s="52" customFormat="true" ht="12.75" hidden="false" customHeight="false" outlineLevel="0" collapsed="false">
      <c r="A24" s="46"/>
      <c r="B24" s="47"/>
      <c r="C24" s="48"/>
      <c r="D24" s="49"/>
      <c r="E24" s="49"/>
      <c r="F24" s="50"/>
      <c r="G24" s="48"/>
      <c r="H24" s="51" t="n">
        <f aca="false">SUM(H5:H22)</f>
        <v>420</v>
      </c>
      <c r="I24" s="51" t="n">
        <f aca="false">SUM(I11:I23)</f>
        <v>0</v>
      </c>
      <c r="J24" s="51" t="n">
        <f aca="false">SUM(J5:J22)</f>
        <v>0</v>
      </c>
      <c r="K24" s="51" t="n">
        <f aca="false">SUM(K5:K22)</f>
        <v>10461.6</v>
      </c>
      <c r="L24" s="51" t="n">
        <f aca="false">SUM(L11:L23)</f>
        <v>0</v>
      </c>
      <c r="M24" s="51" t="n">
        <f aca="false">SUM(M5:M22)</f>
        <v>9760.71428571428</v>
      </c>
      <c r="N24" s="51" t="n">
        <f aca="false">SUM(N5:N22)</f>
        <v>1120.88571428571</v>
      </c>
      <c r="O24" s="51" t="n">
        <f aca="false">SUM(O11:O23)</f>
        <v>0</v>
      </c>
      <c r="P24" s="51" t="n">
        <f aca="false">SUM(P5:P22)</f>
        <v>1506.25</v>
      </c>
      <c r="Q24" s="51" t="n">
        <f aca="false">SUM(Q5:Q22)</f>
        <v>5626.43</v>
      </c>
      <c r="R24" s="51" t="n">
        <f aca="false">SUM(R5:R22)</f>
        <v>2048.22</v>
      </c>
      <c r="S24" s="51" t="n">
        <f aca="false">SUM(S7:S23)</f>
        <v>185.71</v>
      </c>
      <c r="T24" s="51" t="n">
        <f aca="false">SUM(T7:T23)</f>
        <v>0</v>
      </c>
      <c r="U24" s="51" t="n">
        <f aca="false">SUM(U7:U23)</f>
        <v>0</v>
      </c>
      <c r="V24" s="51" t="n">
        <f aca="false">SUM(V11:V23)</f>
        <v>0</v>
      </c>
      <c r="W24" s="51" t="n">
        <f aca="false">SUM(W11:W23)</f>
        <v>0</v>
      </c>
      <c r="X24" s="51" t="n">
        <f aca="false">SUM(X11:X23)</f>
        <v>0</v>
      </c>
      <c r="Y24" s="51" t="n">
        <f aca="false">SUM(Y11:Y23)</f>
        <v>0</v>
      </c>
      <c r="Z24" s="51" t="n">
        <f aca="false">SUM(Z11:Z23)</f>
        <v>0</v>
      </c>
      <c r="AA24" s="51" t="n">
        <f aca="false">SUM(AA5:AA22)</f>
        <v>270</v>
      </c>
      <c r="AB24" s="51" t="n">
        <f aca="false">SUM(AB11:AB23)</f>
        <v>0</v>
      </c>
      <c r="AC24" s="51" t="n">
        <f aca="false">SUM(AC5:AC22)</f>
        <v>70.54</v>
      </c>
      <c r="AD24" s="51" t="n">
        <f aca="false">SUM(AD5:AD22)</f>
        <v>53.57</v>
      </c>
      <c r="AE24" s="51" t="n">
        <f aca="false">SUM(AE11:AE23)</f>
        <v>0</v>
      </c>
      <c r="AF24" s="51" t="n">
        <f aca="false">SUM(AF5:AF22)</f>
        <v>-10881.6057142857</v>
      </c>
      <c r="AG24" s="51" t="n">
        <f aca="false">SUM(AG11:AG23)</f>
        <v>-0.00285714285686112</v>
      </c>
    </row>
    <row r="25" s="83" customFormat="true" ht="12" hidden="false" customHeight="false" outlineLevel="0" collapsed="false"/>
    <row r="26" customFormat="false" ht="12" hidden="false" customHeight="false" outlineLevel="0" collapsed="false">
      <c r="K26" s="53" t="n">
        <f aca="false">H24+J24+K24</f>
        <v>10881.6</v>
      </c>
      <c r="AF26" s="53" t="n">
        <f aca="false">+AF24</f>
        <v>-10881.6057142857</v>
      </c>
    </row>
    <row r="27" customFormat="false" ht="12" hidden="false" customHeight="false" outlineLevel="0" collapsed="false">
      <c r="K27" s="53"/>
      <c r="AF27" s="53"/>
    </row>
    <row r="28" customFormat="false" ht="12" hidden="false" customHeight="false" outlineLevel="0" collapsed="false">
      <c r="K28" s="53"/>
      <c r="AF28" s="53"/>
    </row>
    <row r="30" customFormat="false" ht="12.75" hidden="false" customHeight="false" outlineLevel="0" collapsed="false">
      <c r="C30" s="54" t="s">
        <v>191</v>
      </c>
      <c r="G30" s="52"/>
      <c r="J30" s="84" t="s">
        <v>727</v>
      </c>
      <c r="K30" s="84" t="n">
        <v>5233.6</v>
      </c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C31" s="54"/>
      <c r="G31" s="52"/>
      <c r="J31" s="84" t="s">
        <v>729</v>
      </c>
      <c r="K31" s="84" t="n">
        <f aca="false">2815+79+40+150</f>
        <v>3084</v>
      </c>
      <c r="L31" s="80"/>
      <c r="M31" s="80"/>
      <c r="N31" s="53"/>
      <c r="O31" s="53"/>
      <c r="P31" s="53"/>
      <c r="Q31" s="53"/>
    </row>
    <row r="32" customFormat="false" ht="12.75" hidden="false" customHeight="false" outlineLevel="0" collapsed="false">
      <c r="J32" s="84" t="s">
        <v>731</v>
      </c>
      <c r="K32" s="84" t="n">
        <v>2294</v>
      </c>
    </row>
    <row r="33" customFormat="false" ht="12.75" hidden="false" customHeight="false" outlineLevel="0" collapsed="false">
      <c r="J33" s="84" t="s">
        <v>732</v>
      </c>
      <c r="K33" s="84" t="n">
        <f aca="false">AA24</f>
        <v>270</v>
      </c>
    </row>
    <row r="34" s="3" customFormat="true" ht="12.75" hidden="false" customHeight="false" outlineLevel="0" collapsed="false">
      <c r="J34" s="85" t="s">
        <v>733</v>
      </c>
      <c r="K34" s="86" t="n">
        <f aca="false">SUM(K30:K33)</f>
        <v>10881.6</v>
      </c>
      <c r="L34" s="6"/>
      <c r="M34" s="5"/>
      <c r="Y34" s="5"/>
    </row>
    <row r="35" customFormat="false" ht="12" hidden="false" customHeight="false" outlineLevel="0" collapsed="false">
      <c r="J35" s="53" t="s">
        <v>565</v>
      </c>
      <c r="K35" s="53" t="n">
        <v>0</v>
      </c>
    </row>
    <row r="36" customFormat="false" ht="12" hidden="false" customHeight="false" outlineLevel="0" collapsed="false">
      <c r="H36" s="96"/>
      <c r="I36" s="96"/>
      <c r="J36" s="96" t="s">
        <v>620</v>
      </c>
      <c r="K36" s="96" t="n">
        <v>0</v>
      </c>
      <c r="L36" s="99"/>
      <c r="M36" s="98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  <c r="Q41" s="5" t="n">
        <v>0</v>
      </c>
    </row>
    <row r="42" s="3" customFormat="true" ht="12" hidden="false" customHeight="false" outlineLevel="0" collapsed="false">
      <c r="H42" s="97"/>
      <c r="I42" s="97"/>
      <c r="J42" s="97"/>
      <c r="K42" s="97"/>
      <c r="T42" s="5"/>
      <c r="U42" s="5"/>
      <c r="V42" s="5"/>
      <c r="W42" s="5"/>
      <c r="X42" s="5"/>
      <c r="Y42" s="5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2" hidden="false" customHeight="false" outlineLevel="0" collapsed="false">
      <c r="H46" s="96"/>
      <c r="I46" s="96"/>
      <c r="J46" s="96"/>
      <c r="K46" s="96"/>
    </row>
    <row r="47" customFormat="false" ht="11.25" hidden="false" customHeight="false" outlineLevel="0" collapsed="false">
      <c r="H47" s="98"/>
      <c r="I47" s="98"/>
      <c r="J47" s="98"/>
      <c r="K47" s="98"/>
    </row>
    <row r="48" customFormat="fals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  <row r="51" s="3" customFormat="true" ht="11.25" hidden="false" customHeight="false" outlineLevel="0" collapsed="false">
      <c r="H51" s="98"/>
      <c r="I51" s="98"/>
      <c r="J51" s="98"/>
      <c r="K51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7.7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192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43862</v>
      </c>
      <c r="B5" s="19"/>
      <c r="C5" s="20" t="s">
        <v>106</v>
      </c>
      <c r="D5" s="20" t="s">
        <v>107</v>
      </c>
      <c r="E5" s="20" t="s">
        <v>49</v>
      </c>
      <c r="F5" s="21" t="n">
        <v>798844</v>
      </c>
      <c r="G5" s="21" t="s">
        <v>193</v>
      </c>
      <c r="H5" s="22"/>
      <c r="I5" s="22"/>
      <c r="J5" s="22"/>
      <c r="K5" s="22" t="n">
        <v>45</v>
      </c>
      <c r="L5" s="23"/>
      <c r="M5" s="24" t="n">
        <f aca="false">SUM(H5:J5,K5/1.12)</f>
        <v>40.1785714285714</v>
      </c>
      <c r="N5" s="24" t="n">
        <f aca="false">K5/1.12*0.12</f>
        <v>4.82142857142857</v>
      </c>
      <c r="O5" s="24" t="n">
        <f aca="false">-SUM(I5:J5,K5/1.12)*L5</f>
        <v>-0</v>
      </c>
      <c r="P5" s="24"/>
      <c r="Q5" s="25"/>
      <c r="R5" s="25"/>
      <c r="S5" s="26"/>
      <c r="T5" s="26" t="n">
        <v>40.18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-45.0014285714286</v>
      </c>
      <c r="AG5" s="27" t="n">
        <f aca="false">SUM(H5:K5)+AF5+O5</f>
        <v>-0.00142857142856911</v>
      </c>
    </row>
    <row r="6" s="29" customFormat="true" ht="23.25" hidden="false" customHeight="true" outlineLevel="0" collapsed="false">
      <c r="A6" s="18" t="n">
        <v>43863</v>
      </c>
      <c r="B6" s="19"/>
      <c r="C6" s="20" t="s">
        <v>39</v>
      </c>
      <c r="D6" s="20" t="s">
        <v>40</v>
      </c>
      <c r="E6" s="20" t="s">
        <v>41</v>
      </c>
      <c r="F6" s="21" t="n">
        <v>132642</v>
      </c>
      <c r="G6" s="21" t="s">
        <v>194</v>
      </c>
      <c r="H6" s="22"/>
      <c r="I6" s="22"/>
      <c r="J6" s="22"/>
      <c r="K6" s="22" t="n">
        <v>105</v>
      </c>
      <c r="L6" s="23"/>
      <c r="M6" s="24" t="n">
        <f aca="false">SUM(H6:J6,K6/1.12)</f>
        <v>93.75</v>
      </c>
      <c r="N6" s="24" t="n">
        <f aca="false">K6/1.12*0.12</f>
        <v>11.25</v>
      </c>
      <c r="O6" s="24" t="n">
        <f aca="false">-SUM(I6:J6,K6/1.12)*L6</f>
        <v>-0</v>
      </c>
      <c r="P6" s="24"/>
      <c r="Q6" s="25"/>
      <c r="R6" s="25"/>
      <c r="S6" s="26"/>
      <c r="T6" s="26"/>
      <c r="U6" s="26" t="n">
        <v>93.75</v>
      </c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-105</v>
      </c>
      <c r="AG6" s="27" t="n">
        <f aca="false">SUM(H6:K6)+AF6+O6</f>
        <v>0</v>
      </c>
    </row>
    <row r="7" s="29" customFormat="true" ht="23.25" hidden="false" customHeight="true" outlineLevel="0" collapsed="false">
      <c r="A7" s="18" t="n">
        <v>43864</v>
      </c>
      <c r="B7" s="19"/>
      <c r="C7" s="20" t="s">
        <v>65</v>
      </c>
      <c r="D7" s="20" t="s">
        <v>66</v>
      </c>
      <c r="E7" s="20" t="s">
        <v>67</v>
      </c>
      <c r="F7" s="21" t="n">
        <v>3416</v>
      </c>
      <c r="G7" s="21" t="s">
        <v>195</v>
      </c>
      <c r="H7" s="22"/>
      <c r="I7" s="22"/>
      <c r="J7" s="22" t="n">
        <v>1398</v>
      </c>
      <c r="K7" s="22"/>
      <c r="L7" s="23"/>
      <c r="M7" s="24" t="n">
        <f aca="false">SUM(H7:J7,K7/1.12)</f>
        <v>1398</v>
      </c>
      <c r="N7" s="24" t="n">
        <f aca="false">K7/1.12*0.12</f>
        <v>0</v>
      </c>
      <c r="O7" s="24" t="n">
        <f aca="false">-SUM(I7:J7,K7/1.12)*L7</f>
        <v>-0</v>
      </c>
      <c r="P7" s="24" t="n">
        <v>1398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-1398</v>
      </c>
      <c r="AG7" s="27" t="n">
        <f aca="false">SUM(H7:K7)+AF7+O7</f>
        <v>0</v>
      </c>
    </row>
    <row r="8" s="29" customFormat="true" ht="23.25" hidden="false" customHeight="true" outlineLevel="0" collapsed="false">
      <c r="A8" s="18" t="n">
        <v>43864</v>
      </c>
      <c r="B8" s="19"/>
      <c r="C8" s="20" t="s">
        <v>45</v>
      </c>
      <c r="D8" s="20"/>
      <c r="E8" s="20"/>
      <c r="F8" s="21"/>
      <c r="G8" s="21" t="s">
        <v>69</v>
      </c>
      <c r="H8" s="22" t="n">
        <v>100</v>
      </c>
      <c r="I8" s="22"/>
      <c r="J8" s="22"/>
      <c r="K8" s="22"/>
      <c r="L8" s="23"/>
      <c r="M8" s="24" t="n">
        <f aca="false">SUM(H8:J8,K8/1.12)</f>
        <v>100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 t="n">
        <v>100</v>
      </c>
      <c r="AB8" s="26"/>
      <c r="AC8" s="26"/>
      <c r="AD8" s="25"/>
      <c r="AE8" s="25"/>
      <c r="AF8" s="24" t="n">
        <f aca="false">-SUM(N8:AE8)</f>
        <v>-100</v>
      </c>
      <c r="AG8" s="27" t="n">
        <f aca="false">SUM(H8:K8)+AF8+O8</f>
        <v>0</v>
      </c>
    </row>
    <row r="9" s="29" customFormat="true" ht="23.25" hidden="false" customHeight="true" outlineLevel="0" collapsed="false">
      <c r="A9" s="18" t="n">
        <v>43864</v>
      </c>
      <c r="B9" s="19"/>
      <c r="C9" s="20" t="s">
        <v>55</v>
      </c>
      <c r="D9" s="20" t="s">
        <v>56</v>
      </c>
      <c r="E9" s="20" t="s">
        <v>57</v>
      </c>
      <c r="F9" s="21" t="n">
        <v>221146</v>
      </c>
      <c r="G9" s="21" t="s">
        <v>58</v>
      </c>
      <c r="H9" s="22"/>
      <c r="I9" s="22"/>
      <c r="J9" s="22"/>
      <c r="K9" s="22" t="n">
        <v>180</v>
      </c>
      <c r="L9" s="23"/>
      <c r="M9" s="24" t="n">
        <f aca="false">SUM(H9:J9,K9/1.12)</f>
        <v>160.714285714286</v>
      </c>
      <c r="N9" s="24" t="n">
        <f aca="false">K9/1.12*0.12</f>
        <v>19.2857142857143</v>
      </c>
      <c r="O9" s="24" t="n">
        <f aca="false">-SUM(I9:J9,K9/1.12)*L9</f>
        <v>-0</v>
      </c>
      <c r="P9" s="24"/>
      <c r="Q9" s="25" t="n">
        <v>160.71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-179.995714285714</v>
      </c>
      <c r="AG9" s="27" t="n">
        <f aca="false">SUM(H9:K9)+AF9+O9</f>
        <v>0.00428571428571445</v>
      </c>
    </row>
    <row r="10" s="29" customFormat="true" ht="39" hidden="false" customHeight="true" outlineLevel="0" collapsed="false">
      <c r="A10" s="18" t="n">
        <v>43864</v>
      </c>
      <c r="B10" s="19"/>
      <c r="C10" s="20" t="s">
        <v>47</v>
      </c>
      <c r="D10" s="20" t="s">
        <v>48</v>
      </c>
      <c r="E10" s="20" t="s">
        <v>49</v>
      </c>
      <c r="F10" s="21" t="n">
        <v>186532</v>
      </c>
      <c r="G10" s="30" t="s">
        <v>196</v>
      </c>
      <c r="H10" s="22"/>
      <c r="I10" s="22"/>
      <c r="J10" s="22"/>
      <c r="K10" s="22" t="n">
        <f aca="false">3001.96+360.24</f>
        <v>3362.2</v>
      </c>
      <c r="L10" s="23"/>
      <c r="M10" s="24" t="n">
        <f aca="false">SUM(H10:J10,K10/1.12)</f>
        <v>3001.96428571429</v>
      </c>
      <c r="N10" s="24" t="n">
        <f aca="false">K10/1.12*0.12</f>
        <v>360.235714285714</v>
      </c>
      <c r="O10" s="24" t="n">
        <f aca="false">-SUM(I10:J10,K10/1.12)*L10</f>
        <v>-0</v>
      </c>
      <c r="P10" s="24" t="n">
        <v>3001.96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-3362.19571428571</v>
      </c>
      <c r="AG10" s="27" t="n">
        <f aca="false">SUM(H10:K10)+AF10+O10</f>
        <v>0.00428571428574287</v>
      </c>
    </row>
    <row r="11" s="29" customFormat="true" ht="23.25" hidden="false" customHeight="true" outlineLevel="0" collapsed="false">
      <c r="A11" s="18" t="n">
        <v>43864</v>
      </c>
      <c r="B11" s="19"/>
      <c r="C11" s="20" t="s">
        <v>47</v>
      </c>
      <c r="D11" s="20" t="s">
        <v>48</v>
      </c>
      <c r="E11" s="20" t="s">
        <v>49</v>
      </c>
      <c r="F11" s="21" t="n">
        <v>186532</v>
      </c>
      <c r="G11" s="21" t="s">
        <v>197</v>
      </c>
      <c r="H11" s="22"/>
      <c r="I11" s="22"/>
      <c r="J11" s="22" t="n">
        <v>2646.2</v>
      </c>
      <c r="K11" s="22"/>
      <c r="L11" s="23"/>
      <c r="M11" s="24" t="n">
        <f aca="false">SUM(H11:J11,K11/1.12)</f>
        <v>2646.2</v>
      </c>
      <c r="N11" s="24" t="n">
        <f aca="false">K11/1.12*0.12</f>
        <v>0</v>
      </c>
      <c r="O11" s="24" t="n">
        <f aca="false">-SUM(I11:J11,K11/1.12)*L11</f>
        <v>-0</v>
      </c>
      <c r="P11" s="24" t="n">
        <v>2646.2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-2646.2</v>
      </c>
      <c r="AG11" s="27" t="n">
        <f aca="false">SUM(H11:K11)+AF11+O11</f>
        <v>0</v>
      </c>
    </row>
    <row r="12" s="29" customFormat="true" ht="23.25" hidden="false" customHeight="true" outlineLevel="0" collapsed="false">
      <c r="A12" s="18" t="n">
        <v>43865</v>
      </c>
      <c r="B12" s="19"/>
      <c r="C12" s="20" t="s">
        <v>39</v>
      </c>
      <c r="D12" s="20" t="s">
        <v>40</v>
      </c>
      <c r="E12" s="20" t="s">
        <v>41</v>
      </c>
      <c r="F12" s="21" t="n">
        <v>98239</v>
      </c>
      <c r="G12" s="21" t="s">
        <v>198</v>
      </c>
      <c r="H12" s="22"/>
      <c r="I12" s="22"/>
      <c r="J12" s="22"/>
      <c r="K12" s="22" t="n">
        <v>625</v>
      </c>
      <c r="L12" s="23"/>
      <c r="M12" s="24" t="n">
        <f aca="false">SUM(H12:J12,K12/1.12)</f>
        <v>558.035714285714</v>
      </c>
      <c r="N12" s="24" t="n">
        <f aca="false">K12/1.12*0.12</f>
        <v>66.9642857142857</v>
      </c>
      <c r="O12" s="24" t="n">
        <f aca="false">-SUM(I12:J12,K12/1.12)*L12</f>
        <v>-0</v>
      </c>
      <c r="P12" s="25" t="n">
        <v>558.04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-625.004285714286</v>
      </c>
      <c r="AG12" s="27" t="n">
        <f aca="false">SUM(H12:K12)+AF12+O12</f>
        <v>-0.00428571428562918</v>
      </c>
    </row>
    <row r="13" s="42" customFormat="true" ht="23.25" hidden="false" customHeight="true" outlineLevel="0" collapsed="false">
      <c r="A13" s="32" t="n">
        <v>43865</v>
      </c>
      <c r="B13" s="33"/>
      <c r="C13" s="34" t="s">
        <v>55</v>
      </c>
      <c r="D13" s="34" t="s">
        <v>56</v>
      </c>
      <c r="E13" s="34" t="s">
        <v>57</v>
      </c>
      <c r="F13" s="35" t="n">
        <v>217696</v>
      </c>
      <c r="G13" s="35" t="s">
        <v>58</v>
      </c>
      <c r="H13" s="36"/>
      <c r="I13" s="36"/>
      <c r="J13" s="36"/>
      <c r="K13" s="36" t="n">
        <v>180</v>
      </c>
      <c r="L13" s="37"/>
      <c r="M13" s="38" t="n">
        <f aca="false">SUM(H13:J13,K13/1.12)</f>
        <v>160.714285714286</v>
      </c>
      <c r="N13" s="38" t="n">
        <f aca="false">K13/1.12*0.12</f>
        <v>19.2857142857143</v>
      </c>
      <c r="O13" s="38" t="n">
        <f aca="false">-SUM(I13:J13,K13/1.12)*L13</f>
        <v>-0</v>
      </c>
      <c r="P13" s="38"/>
      <c r="Q13" s="39" t="n">
        <v>160.71</v>
      </c>
      <c r="R13" s="39"/>
      <c r="S13" s="40"/>
      <c r="T13" s="40"/>
      <c r="U13" s="40"/>
      <c r="V13" s="40"/>
      <c r="W13" s="40"/>
      <c r="X13" s="39"/>
      <c r="Y13" s="39"/>
      <c r="Z13" s="39"/>
      <c r="AA13" s="39"/>
      <c r="AB13" s="40"/>
      <c r="AC13" s="40"/>
      <c r="AD13" s="39"/>
      <c r="AE13" s="39"/>
      <c r="AF13" s="38" t="n">
        <f aca="false">-SUM(N13:AE13)</f>
        <v>-179.995714285714</v>
      </c>
      <c r="AG13" s="41" t="n">
        <f aca="false">SUM(H13:K13)+AF13+O13</f>
        <v>0.00428571428571445</v>
      </c>
    </row>
    <row r="14" s="29" customFormat="true" ht="23.25" hidden="false" customHeight="true" outlineLevel="0" collapsed="false">
      <c r="A14" s="18" t="n">
        <v>43864</v>
      </c>
      <c r="B14" s="19"/>
      <c r="C14" s="20" t="s">
        <v>37</v>
      </c>
      <c r="D14" s="20"/>
      <c r="E14" s="20"/>
      <c r="F14" s="21"/>
      <c r="G14" s="21" t="s">
        <v>38</v>
      </c>
      <c r="H14" s="22" t="n">
        <v>82</v>
      </c>
      <c r="I14" s="22"/>
      <c r="J14" s="22"/>
      <c r="K14" s="22"/>
      <c r="L14" s="23"/>
      <c r="M14" s="24" t="n">
        <f aca="false">SUM(H14:J14,K14/1.12)</f>
        <v>82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 t="n">
        <v>82</v>
      </c>
      <c r="AB14" s="26"/>
      <c r="AC14" s="26"/>
      <c r="AD14" s="25"/>
      <c r="AE14" s="25"/>
      <c r="AF14" s="24" t="n">
        <f aca="false">-SUM(N14:AE14)</f>
        <v>-82</v>
      </c>
      <c r="AG14" s="27" t="n">
        <f aca="false">SUM(H14:K14)+AF14+O14</f>
        <v>0</v>
      </c>
    </row>
    <row r="15" s="29" customFormat="true" ht="23.25" hidden="false" customHeight="true" outlineLevel="0" collapsed="false">
      <c r="A15" s="18" t="n">
        <v>43865</v>
      </c>
      <c r="B15" s="19"/>
      <c r="C15" s="20" t="s">
        <v>106</v>
      </c>
      <c r="D15" s="20" t="s">
        <v>107</v>
      </c>
      <c r="E15" s="20" t="s">
        <v>49</v>
      </c>
      <c r="F15" s="21" t="n">
        <v>799197</v>
      </c>
      <c r="G15" s="21" t="s">
        <v>199</v>
      </c>
      <c r="H15" s="22"/>
      <c r="I15" s="22"/>
      <c r="J15" s="22"/>
      <c r="K15" s="22" t="n">
        <v>419.25</v>
      </c>
      <c r="L15" s="23"/>
      <c r="M15" s="24" t="n">
        <f aca="false">SUM(H15:J15,K15/1.12)</f>
        <v>374.330357142857</v>
      </c>
      <c r="N15" s="24" t="n">
        <f aca="false">K15/1.12*0.12</f>
        <v>44.9196428571429</v>
      </c>
      <c r="O15" s="24" t="n">
        <f aca="false">-SUM(I15:J15,K15/1.12)*L15</f>
        <v>-0</v>
      </c>
      <c r="P15" s="24"/>
      <c r="Q15" s="25"/>
      <c r="R15" s="25"/>
      <c r="S15" s="26"/>
      <c r="T15" s="26" t="n">
        <v>374.33</v>
      </c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-419.249642857143</v>
      </c>
      <c r="AG15" s="27" t="n">
        <f aca="false">SUM(H15:K15)+AF15+O15</f>
        <v>0.000357142857183135</v>
      </c>
    </row>
    <row r="16" s="29" customFormat="true" ht="23.25" hidden="false" customHeight="true" outlineLevel="0" collapsed="false">
      <c r="A16" s="18" t="n">
        <v>43865</v>
      </c>
      <c r="B16" s="19"/>
      <c r="C16" s="20" t="s">
        <v>39</v>
      </c>
      <c r="D16" s="20" t="s">
        <v>40</v>
      </c>
      <c r="E16" s="20" t="s">
        <v>41</v>
      </c>
      <c r="F16" s="21" t="n">
        <v>98350</v>
      </c>
      <c r="G16" s="21" t="s">
        <v>200</v>
      </c>
      <c r="H16" s="22"/>
      <c r="I16" s="22"/>
      <c r="J16" s="22"/>
      <c r="K16" s="22" t="n">
        <v>234.25</v>
      </c>
      <c r="L16" s="23"/>
      <c r="M16" s="24" t="n">
        <f aca="false">SUM(H16:J16,K16/1.12)</f>
        <v>209.151785714286</v>
      </c>
      <c r="N16" s="24" t="n">
        <f aca="false">K16/1.12*0.12</f>
        <v>25.0982142857143</v>
      </c>
      <c r="O16" s="24" t="n">
        <f aca="false">-SUM(I16:J16,K16/1.12)*L16</f>
        <v>-0</v>
      </c>
      <c r="P16" s="24" t="n">
        <v>209.15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-234.248214285714</v>
      </c>
      <c r="AG16" s="27" t="n">
        <f aca="false">SUM(H16:K16)+AF16+O16</f>
        <v>0.00178571428571672</v>
      </c>
    </row>
    <row r="17" s="29" customFormat="true" ht="23.25" hidden="false" customHeight="true" outlineLevel="0" collapsed="false">
      <c r="A17" s="18" t="n">
        <v>43865</v>
      </c>
      <c r="B17" s="19"/>
      <c r="C17" s="20" t="s">
        <v>201</v>
      </c>
      <c r="D17" s="20" t="s">
        <v>202</v>
      </c>
      <c r="E17" s="20" t="s">
        <v>67</v>
      </c>
      <c r="F17" s="21" t="n">
        <v>7907</v>
      </c>
      <c r="G17" s="21" t="s">
        <v>203</v>
      </c>
      <c r="H17" s="22" t="n">
        <v>350</v>
      </c>
      <c r="I17" s="22"/>
      <c r="J17" s="22"/>
      <c r="K17" s="22"/>
      <c r="L17" s="23"/>
      <c r="M17" s="24" t="n">
        <f aca="false">SUM(H17:J17,K17/1.12)</f>
        <v>350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 t="n">
        <v>350</v>
      </c>
      <c r="AB17" s="26"/>
      <c r="AC17" s="26"/>
      <c r="AD17" s="25"/>
      <c r="AE17" s="25"/>
      <c r="AF17" s="24" t="n">
        <f aca="false">-SUM(N17:AE17)</f>
        <v>-350</v>
      </c>
      <c r="AG17" s="27" t="n">
        <f aca="false">SUM(H17:K17)+AF17+O17</f>
        <v>0</v>
      </c>
    </row>
    <row r="18" s="29" customFormat="true" ht="23.25" hidden="false" customHeight="true" outlineLevel="0" collapsed="false">
      <c r="A18" s="18" t="n">
        <v>43865</v>
      </c>
      <c r="B18" s="19"/>
      <c r="C18" s="20" t="s">
        <v>60</v>
      </c>
      <c r="D18" s="20"/>
      <c r="E18" s="20"/>
      <c r="F18" s="21"/>
      <c r="G18" s="21" t="s">
        <v>204</v>
      </c>
      <c r="H18" s="22"/>
      <c r="I18" s="22"/>
      <c r="J18" s="22" t="n">
        <v>1150</v>
      </c>
      <c r="K18" s="22"/>
      <c r="L18" s="23"/>
      <c r="M18" s="24" t="n">
        <f aca="false">SUM(H18:J18,K18/1.12)</f>
        <v>1150</v>
      </c>
      <c r="N18" s="24" t="n">
        <f aca="false">K18/1.12*0.12</f>
        <v>0</v>
      </c>
      <c r="O18" s="24" t="n">
        <f aca="false">-SUM(I18:J18,K18/1.12)*L18</f>
        <v>-0</v>
      </c>
      <c r="P18" s="24" t="n">
        <v>1150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-1150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18" t="n">
        <v>43865</v>
      </c>
      <c r="B19" s="19"/>
      <c r="C19" s="20" t="s">
        <v>60</v>
      </c>
      <c r="D19" s="20"/>
      <c r="E19" s="20"/>
      <c r="F19" s="21"/>
      <c r="G19" s="21" t="s">
        <v>176</v>
      </c>
      <c r="H19" s="22" t="n">
        <v>20</v>
      </c>
      <c r="I19" s="22"/>
      <c r="J19" s="22"/>
      <c r="K19" s="22"/>
      <c r="L19" s="23"/>
      <c r="M19" s="24" t="n">
        <f aca="false">SUM(H19:J19,K19/1.12)</f>
        <v>20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 t="n">
        <v>20</v>
      </c>
      <c r="AB19" s="26"/>
      <c r="AC19" s="26"/>
      <c r="AD19" s="25"/>
      <c r="AE19" s="25"/>
      <c r="AF19" s="24" t="n">
        <f aca="false">-SUM(N19:AE19)</f>
        <v>-20</v>
      </c>
      <c r="AG19" s="27" t="n">
        <f aca="false">SUM(H19:K19)+AF19+O19</f>
        <v>0</v>
      </c>
    </row>
    <row r="20" s="29" customFormat="true" ht="23.25" hidden="false" customHeight="true" outlineLevel="0" collapsed="false">
      <c r="A20" s="18" t="n">
        <v>43865</v>
      </c>
      <c r="B20" s="19"/>
      <c r="C20" s="20" t="s">
        <v>205</v>
      </c>
      <c r="D20" s="20"/>
      <c r="E20" s="20"/>
      <c r="F20" s="21"/>
      <c r="G20" s="21" t="s">
        <v>206</v>
      </c>
      <c r="H20" s="22"/>
      <c r="I20" s="22"/>
      <c r="J20" s="22" t="n">
        <v>612</v>
      </c>
      <c r="K20" s="22"/>
      <c r="L20" s="23"/>
      <c r="M20" s="24" t="n">
        <f aca="false">SUM(H20:J20,K20/1.12)</f>
        <v>612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 t="n">
        <v>612</v>
      </c>
      <c r="AD20" s="25"/>
      <c r="AE20" s="25"/>
      <c r="AF20" s="24" t="n">
        <f aca="false">-SUM(N20:AE20)</f>
        <v>-612</v>
      </c>
      <c r="AG20" s="27" t="n">
        <f aca="false">SUM(H20:K20)+AF20+O20</f>
        <v>0</v>
      </c>
    </row>
    <row r="21" s="29" customFormat="true" ht="23.25" hidden="false" customHeight="true" outlineLevel="0" collapsed="false">
      <c r="A21" s="18" t="n">
        <v>43866</v>
      </c>
      <c r="B21" s="19"/>
      <c r="C21" s="20" t="s">
        <v>65</v>
      </c>
      <c r="D21" s="20" t="s">
        <v>66</v>
      </c>
      <c r="E21" s="20" t="s">
        <v>67</v>
      </c>
      <c r="F21" s="21" t="n">
        <v>3417</v>
      </c>
      <c r="G21" s="21" t="s">
        <v>68</v>
      </c>
      <c r="H21" s="22"/>
      <c r="I21" s="22"/>
      <c r="J21" s="22" t="n">
        <v>961</v>
      </c>
      <c r="K21" s="22"/>
      <c r="L21" s="23"/>
      <c r="M21" s="24" t="n">
        <f aca="false">SUM(H21:J21,K21/1.12)</f>
        <v>961</v>
      </c>
      <c r="N21" s="24" t="n">
        <f aca="false">K21/1.12*0.12</f>
        <v>0</v>
      </c>
      <c r="O21" s="24" t="n">
        <f aca="false">-SUM(I21:J21,K21/1.12)*L21</f>
        <v>-0</v>
      </c>
      <c r="P21" s="24" t="n">
        <v>961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-961</v>
      </c>
      <c r="AG21" s="27" t="n">
        <f aca="false">SUM(H21:K21)+AF21+O21</f>
        <v>0</v>
      </c>
    </row>
    <row r="22" s="29" customFormat="true" ht="23.25" hidden="false" customHeight="true" outlineLevel="0" collapsed="false">
      <c r="A22" s="18" t="n">
        <v>43866</v>
      </c>
      <c r="B22" s="19"/>
      <c r="C22" s="20" t="s">
        <v>207</v>
      </c>
      <c r="D22" s="20" t="s">
        <v>79</v>
      </c>
      <c r="E22" s="20" t="s">
        <v>67</v>
      </c>
      <c r="F22" s="21" t="n">
        <v>21219</v>
      </c>
      <c r="G22" s="21" t="s">
        <v>208</v>
      </c>
      <c r="H22" s="22"/>
      <c r="I22" s="22"/>
      <c r="J22" s="22" t="n">
        <v>840</v>
      </c>
      <c r="K22" s="22"/>
      <c r="L22" s="23"/>
      <c r="M22" s="24" t="n">
        <f aca="false">SUM(H22:J22,K22/1.12)</f>
        <v>840</v>
      </c>
      <c r="N22" s="24" t="n">
        <f aca="false">K22/1.12*0.12</f>
        <v>0</v>
      </c>
      <c r="O22" s="24" t="n">
        <f aca="false">-SUM(I22:J22,K22/1.12)*L22</f>
        <v>-0</v>
      </c>
      <c r="P22" s="24" t="n">
        <v>840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-840</v>
      </c>
      <c r="AG22" s="27" t="n">
        <f aca="false">SUM(H22:K22)+AF22+O22</f>
        <v>0</v>
      </c>
    </row>
    <row r="23" s="29" customFormat="true" ht="23.25" hidden="false" customHeight="true" outlineLevel="0" collapsed="false">
      <c r="A23" s="18" t="n">
        <v>43866</v>
      </c>
      <c r="B23" s="19"/>
      <c r="C23" s="20" t="s">
        <v>45</v>
      </c>
      <c r="D23" s="20"/>
      <c r="E23" s="20"/>
      <c r="F23" s="21"/>
      <c r="G23" s="21" t="s">
        <v>209</v>
      </c>
      <c r="H23" s="22" t="n">
        <v>100</v>
      </c>
      <c r="I23" s="22"/>
      <c r="J23" s="22"/>
      <c r="K23" s="22"/>
      <c r="L23" s="23"/>
      <c r="M23" s="24" t="n">
        <f aca="false">SUM(H23:J23,K23/1.12)</f>
        <v>100</v>
      </c>
      <c r="N23" s="24" t="n">
        <f aca="false">K23/1.12*0.12</f>
        <v>0</v>
      </c>
      <c r="O23" s="24" t="n">
        <f aca="false">-SUM(I23:J23,K23/1.12)*L23</f>
        <v>-0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 t="n">
        <v>100</v>
      </c>
      <c r="AB23" s="26"/>
      <c r="AC23" s="26"/>
      <c r="AD23" s="25"/>
      <c r="AE23" s="25"/>
      <c r="AF23" s="24" t="n">
        <f aca="false">-SUM(N23:AE23)</f>
        <v>-100</v>
      </c>
      <c r="AG23" s="27" t="n">
        <f aca="false">SUM(H23:K23)+AF23+O23</f>
        <v>0</v>
      </c>
    </row>
    <row r="24" s="29" customFormat="true" ht="23.25" hidden="false" customHeight="true" outlineLevel="0" collapsed="false">
      <c r="A24" s="18" t="n">
        <v>43866</v>
      </c>
      <c r="B24" s="19"/>
      <c r="C24" s="20" t="s">
        <v>55</v>
      </c>
      <c r="D24" s="20" t="s">
        <v>56</v>
      </c>
      <c r="E24" s="20" t="s">
        <v>57</v>
      </c>
      <c r="F24" s="21" t="n">
        <v>217743</v>
      </c>
      <c r="G24" s="21" t="s">
        <v>58</v>
      </c>
      <c r="H24" s="22"/>
      <c r="I24" s="22"/>
      <c r="J24" s="22"/>
      <c r="K24" s="22" t="n">
        <v>180</v>
      </c>
      <c r="L24" s="23"/>
      <c r="M24" s="24" t="n">
        <f aca="false">SUM(H24:J24,K24/1.12)</f>
        <v>160.714285714286</v>
      </c>
      <c r="N24" s="24" t="n">
        <f aca="false">K24/1.12*0.12</f>
        <v>19.2857142857143</v>
      </c>
      <c r="O24" s="24" t="n">
        <f aca="false">-SUM(I24:J24,K24/1.12)*L24</f>
        <v>-0</v>
      </c>
      <c r="P24" s="24"/>
      <c r="Q24" s="25" t="n">
        <v>160.71</v>
      </c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-179.995714285714</v>
      </c>
      <c r="AG24" s="27" t="n">
        <f aca="false">SUM(H24:K24)+AF24+O24</f>
        <v>0.00428571428571445</v>
      </c>
    </row>
    <row r="25" s="29" customFormat="true" ht="23.25" hidden="false" customHeight="true" outlineLevel="0" collapsed="false">
      <c r="A25" s="18" t="n">
        <v>43866</v>
      </c>
      <c r="B25" s="19"/>
      <c r="C25" s="20" t="s">
        <v>62</v>
      </c>
      <c r="D25" s="20"/>
      <c r="E25" s="20"/>
      <c r="F25" s="21"/>
      <c r="G25" s="21" t="s">
        <v>210</v>
      </c>
      <c r="H25" s="22"/>
      <c r="I25" s="22"/>
      <c r="J25" s="22" t="n">
        <v>160</v>
      </c>
      <c r="K25" s="22"/>
      <c r="L25" s="23"/>
      <c r="M25" s="24" t="n">
        <f aca="false">SUM(H25:J25,K25/1.12)</f>
        <v>160</v>
      </c>
      <c r="N25" s="24" t="n">
        <f aca="false">K25/1.12*0.12</f>
        <v>0</v>
      </c>
      <c r="O25" s="24" t="n">
        <f aca="false">-SUM(I25:J25,K25/1.12)*L25</f>
        <v>-0</v>
      </c>
      <c r="P25" s="24" t="n">
        <v>160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-160</v>
      </c>
      <c r="AG25" s="27" t="n">
        <f aca="false">SUM(H25:K25)+AF25+O25</f>
        <v>0</v>
      </c>
    </row>
    <row r="26" s="29" customFormat="true" ht="23.25" hidden="false" customHeight="true" outlineLevel="0" collapsed="false">
      <c r="A26" s="18" t="n">
        <v>43866</v>
      </c>
      <c r="B26" s="19"/>
      <c r="C26" s="20" t="s">
        <v>39</v>
      </c>
      <c r="D26" s="20" t="s">
        <v>40</v>
      </c>
      <c r="E26" s="20" t="s">
        <v>41</v>
      </c>
      <c r="F26" s="21" t="n">
        <v>122886</v>
      </c>
      <c r="G26" s="21" t="s">
        <v>211</v>
      </c>
      <c r="H26" s="22"/>
      <c r="I26" s="22"/>
      <c r="J26" s="22"/>
      <c r="K26" s="22" t="n">
        <v>162</v>
      </c>
      <c r="L26" s="23"/>
      <c r="M26" s="24" t="n">
        <f aca="false">SUM(H26:J26,K26/1.12)</f>
        <v>144.642857142857</v>
      </c>
      <c r="N26" s="24" t="n">
        <f aca="false">K26/1.12*0.12</f>
        <v>17.3571428571429</v>
      </c>
      <c r="O26" s="24" t="n">
        <f aca="false">-SUM(I26:J26,K26/1.12)*L26</f>
        <v>-0</v>
      </c>
      <c r="P26" s="24" t="n">
        <v>144.64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 t="n">
        <f aca="false">-SUM(N26:AE26)</f>
        <v>-161.997142857143</v>
      </c>
      <c r="AG26" s="27" t="n">
        <f aca="false">SUM(H26:K26)+AF26+O26</f>
        <v>0.00285714285715244</v>
      </c>
    </row>
    <row r="27" s="29" customFormat="true" ht="23.25" hidden="false" customHeight="true" outlineLevel="0" collapsed="false">
      <c r="A27" s="18" t="n">
        <v>43866</v>
      </c>
      <c r="B27" s="19"/>
      <c r="C27" s="20" t="s">
        <v>39</v>
      </c>
      <c r="D27" s="20" t="s">
        <v>40</v>
      </c>
      <c r="E27" s="20" t="s">
        <v>41</v>
      </c>
      <c r="F27" s="21" t="n">
        <v>152169</v>
      </c>
      <c r="G27" s="21" t="s">
        <v>212</v>
      </c>
      <c r="H27" s="22"/>
      <c r="I27" s="22"/>
      <c r="J27" s="22"/>
      <c r="K27" s="22" t="n">
        <v>242.5</v>
      </c>
      <c r="L27" s="23"/>
      <c r="M27" s="24" t="n">
        <f aca="false">SUM(H27:J27,K27/1.12)</f>
        <v>216.517857142857</v>
      </c>
      <c r="N27" s="24" t="n">
        <f aca="false">K27/1.12*0.12</f>
        <v>25.9821428571429</v>
      </c>
      <c r="O27" s="24" t="n">
        <f aca="false">-SUM(I27:J27,K27/1.12)*L27</f>
        <v>-0</v>
      </c>
      <c r="P27" s="24" t="n">
        <v>216.52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 t="n">
        <f aca="false">-SUM(N27:AE27)</f>
        <v>-242.502142857143</v>
      </c>
      <c r="AG27" s="27" t="n">
        <f aca="false">SUM(H27:K27)+AF27+O27</f>
        <v>-0.00214285714287143</v>
      </c>
    </row>
    <row r="28" s="29" customFormat="true" ht="23.25" hidden="false" customHeight="true" outlineLevel="0" collapsed="false">
      <c r="A28" s="18" t="n">
        <v>43866</v>
      </c>
      <c r="B28" s="19"/>
      <c r="C28" s="20" t="s">
        <v>60</v>
      </c>
      <c r="D28" s="20"/>
      <c r="E28" s="20"/>
      <c r="F28" s="21"/>
      <c r="G28" s="21" t="s">
        <v>213</v>
      </c>
      <c r="H28" s="22" t="n">
        <v>45</v>
      </c>
      <c r="I28" s="22"/>
      <c r="J28" s="22"/>
      <c r="K28" s="22"/>
      <c r="L28" s="23"/>
      <c r="M28" s="24" t="n">
        <f aca="false">SUM(H28:J28,K28/1.12)</f>
        <v>45</v>
      </c>
      <c r="N28" s="24" t="n">
        <f aca="false">K28/1.12*0.12</f>
        <v>0</v>
      </c>
      <c r="O28" s="24" t="n">
        <f aca="false">-SUM(I28:J28,K28/1.12)*L28</f>
        <v>-0</v>
      </c>
      <c r="P28" s="24"/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 t="n">
        <v>45</v>
      </c>
      <c r="AB28" s="26"/>
      <c r="AC28" s="26"/>
      <c r="AD28" s="25"/>
      <c r="AE28" s="25"/>
      <c r="AF28" s="24" t="n">
        <f aca="false">-SUM(N28:AE28)</f>
        <v>-45</v>
      </c>
      <c r="AG28" s="27" t="n">
        <f aca="false">SUM(H28:K28)+AF28+O28</f>
        <v>0</v>
      </c>
    </row>
    <row r="29" s="29" customFormat="true" ht="23.25" hidden="false" customHeight="true" outlineLevel="0" collapsed="false">
      <c r="A29" s="18" t="n">
        <v>43866</v>
      </c>
      <c r="B29" s="19"/>
      <c r="C29" s="20" t="s">
        <v>214</v>
      </c>
      <c r="D29" s="20" t="s">
        <v>215</v>
      </c>
      <c r="E29" s="20" t="s">
        <v>49</v>
      </c>
      <c r="F29" s="21" t="n">
        <v>194464</v>
      </c>
      <c r="G29" s="21" t="s">
        <v>216</v>
      </c>
      <c r="H29" s="22"/>
      <c r="I29" s="22"/>
      <c r="J29" s="22"/>
      <c r="K29" s="22" t="n">
        <v>955</v>
      </c>
      <c r="L29" s="23"/>
      <c r="M29" s="24" t="n">
        <f aca="false">SUM(H29:J29,K29/1.12)</f>
        <v>852.678571428571</v>
      </c>
      <c r="N29" s="24" t="n">
        <f aca="false">K29/1.12*0.12</f>
        <v>102.321428571429</v>
      </c>
      <c r="O29" s="24" t="n">
        <f aca="false">-SUM(I29:J29,K29/1.12)*L29</f>
        <v>-0</v>
      </c>
      <c r="P29" s="24"/>
      <c r="Q29" s="25"/>
      <c r="R29" s="25"/>
      <c r="S29" s="26" t="n">
        <v>852.68</v>
      </c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 t="n">
        <f aca="false">-SUM(N29:AE29)</f>
        <v>-955.001428571429</v>
      </c>
      <c r="AG29" s="27" t="n">
        <f aca="false">SUM(H29:K29)+AF29+O29</f>
        <v>-0.00142857142850517</v>
      </c>
    </row>
    <row r="30" s="29" customFormat="true" ht="23.25" hidden="false" customHeight="true" outlineLevel="0" collapsed="false">
      <c r="A30" s="18" t="n">
        <v>43866</v>
      </c>
      <c r="B30" s="19"/>
      <c r="C30" s="20" t="s">
        <v>103</v>
      </c>
      <c r="D30" s="20"/>
      <c r="E30" s="20"/>
      <c r="F30" s="21"/>
      <c r="G30" s="21" t="s">
        <v>104</v>
      </c>
      <c r="H30" s="22"/>
      <c r="I30" s="22"/>
      <c r="J30" s="22" t="n">
        <v>300</v>
      </c>
      <c r="K30" s="22"/>
      <c r="L30" s="23"/>
      <c r="M30" s="24" t="n">
        <f aca="false">SUM(H30:J30,K30/1.12)</f>
        <v>300</v>
      </c>
      <c r="N30" s="24" t="n">
        <f aca="false">K30/1.12*0.12</f>
        <v>0</v>
      </c>
      <c r="O30" s="24" t="n">
        <f aca="false">-SUM(I30:J30,K30/1.12)*L30</f>
        <v>-0</v>
      </c>
      <c r="P30" s="24" t="n">
        <v>300</v>
      </c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 t="n">
        <f aca="false">-SUM(N30:AE30)</f>
        <v>-300</v>
      </c>
      <c r="AG30" s="27" t="n">
        <f aca="false">SUM(H30:K30)+AF30+O30</f>
        <v>0</v>
      </c>
    </row>
    <row r="31" s="29" customFormat="true" ht="23.25" hidden="false" customHeight="true" outlineLevel="0" collapsed="false">
      <c r="A31" s="18" t="n">
        <v>43866</v>
      </c>
      <c r="B31" s="19"/>
      <c r="C31" s="20" t="s">
        <v>39</v>
      </c>
      <c r="D31" s="20" t="s">
        <v>40</v>
      </c>
      <c r="E31" s="20" t="s">
        <v>41</v>
      </c>
      <c r="F31" s="21" t="n">
        <v>101477</v>
      </c>
      <c r="G31" s="30" t="s">
        <v>217</v>
      </c>
      <c r="H31" s="22"/>
      <c r="I31" s="22"/>
      <c r="J31" s="22"/>
      <c r="K31" s="22" t="n">
        <v>752</v>
      </c>
      <c r="L31" s="23"/>
      <c r="M31" s="24" t="n">
        <f aca="false">SUM(H31:J31,K31/1.12)</f>
        <v>671.428571428571</v>
      </c>
      <c r="N31" s="24" t="n">
        <f aca="false">K31/1.12*0.12</f>
        <v>80.5714285714286</v>
      </c>
      <c r="O31" s="24" t="n">
        <f aca="false">-SUM(I31:J31,K31/1.12)*L31</f>
        <v>-0</v>
      </c>
      <c r="P31" s="24" t="n">
        <v>671.43</v>
      </c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5"/>
      <c r="AF31" s="24" t="n">
        <f aca="false">-SUM(N31:AE31)</f>
        <v>-752.001428571429</v>
      </c>
      <c r="AG31" s="27" t="n">
        <f aca="false">SUM(H31:K31)+AF31+O31</f>
        <v>-0.00142857142850517</v>
      </c>
    </row>
    <row r="32" s="29" customFormat="true" ht="23.25" hidden="false" customHeight="true" outlineLevel="0" collapsed="false">
      <c r="A32" s="18" t="n">
        <v>43866</v>
      </c>
      <c r="B32" s="19"/>
      <c r="C32" s="20" t="s">
        <v>218</v>
      </c>
      <c r="D32" s="20" t="s">
        <v>185</v>
      </c>
      <c r="E32" s="20" t="s">
        <v>49</v>
      </c>
      <c r="F32" s="21" t="n">
        <v>6235</v>
      </c>
      <c r="G32" s="30" t="s">
        <v>219</v>
      </c>
      <c r="H32" s="22"/>
      <c r="I32" s="22"/>
      <c r="J32" s="22"/>
      <c r="K32" s="22" t="n">
        <v>107</v>
      </c>
      <c r="L32" s="23"/>
      <c r="M32" s="24" t="n">
        <f aca="false">SUM(H32:J32,K32/1.12)</f>
        <v>95.5357142857143</v>
      </c>
      <c r="N32" s="24" t="n">
        <f aca="false">K32/1.12*0.12</f>
        <v>11.4642857142857</v>
      </c>
      <c r="O32" s="24" t="n">
        <f aca="false">-SUM(I32:J32,K32/1.12)*L32</f>
        <v>-0</v>
      </c>
      <c r="P32" s="24"/>
      <c r="Q32" s="25"/>
      <c r="R32" s="25"/>
      <c r="S32" s="26"/>
      <c r="T32" s="26"/>
      <c r="U32" s="26"/>
      <c r="V32" s="26"/>
      <c r="W32" s="26"/>
      <c r="X32" s="25"/>
      <c r="Y32" s="25" t="n">
        <v>95.54</v>
      </c>
      <c r="Z32" s="25"/>
      <c r="AA32" s="25"/>
      <c r="AB32" s="26"/>
      <c r="AC32" s="26"/>
      <c r="AD32" s="25"/>
      <c r="AE32" s="25"/>
      <c r="AF32" s="24" t="n">
        <f aca="false">-SUM(N32:AE32)</f>
        <v>-107.004285714286</v>
      </c>
      <c r="AG32" s="27" t="n">
        <f aca="false">SUM(H32:K32)+AF32+O32</f>
        <v>-0.00428571428571445</v>
      </c>
    </row>
    <row r="33" s="42" customFormat="true" ht="23.25" hidden="false" customHeight="true" outlineLevel="0" collapsed="false">
      <c r="A33" s="56" t="n">
        <v>43866</v>
      </c>
      <c r="B33" s="57"/>
      <c r="C33" s="58" t="s">
        <v>45</v>
      </c>
      <c r="D33" s="58"/>
      <c r="E33" s="58"/>
      <c r="F33" s="59"/>
      <c r="G33" s="59"/>
      <c r="H33" s="60" t="n">
        <v>300</v>
      </c>
      <c r="I33" s="60"/>
      <c r="J33" s="60"/>
      <c r="K33" s="60"/>
      <c r="L33" s="61"/>
      <c r="M33" s="62" t="n">
        <f aca="false">SUM(H33:J33,K33/1.12)</f>
        <v>300</v>
      </c>
      <c r="N33" s="62" t="n">
        <f aca="false">K33/1.12*0.12</f>
        <v>0</v>
      </c>
      <c r="O33" s="62" t="n">
        <f aca="false">-SUM(I33:J33,K33/1.12)*L33</f>
        <v>-0</v>
      </c>
      <c r="P33" s="62" t="n">
        <v>300</v>
      </c>
      <c r="Q33" s="44"/>
      <c r="R33" s="44"/>
      <c r="S33" s="63"/>
      <c r="T33" s="63"/>
      <c r="U33" s="63"/>
      <c r="V33" s="63"/>
      <c r="W33" s="63"/>
      <c r="X33" s="44"/>
      <c r="Y33" s="44"/>
      <c r="Z33" s="44"/>
      <c r="AA33" s="44"/>
      <c r="AB33" s="63"/>
      <c r="AC33" s="63"/>
      <c r="AD33" s="44"/>
      <c r="AE33" s="44"/>
      <c r="AF33" s="62" t="n">
        <f aca="false">-SUM(N33:AE33)</f>
        <v>-300</v>
      </c>
      <c r="AG33" s="41" t="n">
        <f aca="false">SUM(H33:K33)+AF33+O33</f>
        <v>0</v>
      </c>
    </row>
    <row r="34" s="29" customFormat="true" ht="23.25" hidden="false" customHeight="true" outlineLevel="0" collapsed="false">
      <c r="A34" s="18" t="n">
        <v>43867</v>
      </c>
      <c r="B34" s="19"/>
      <c r="C34" s="20" t="s">
        <v>55</v>
      </c>
      <c r="D34" s="20" t="s">
        <v>56</v>
      </c>
      <c r="E34" s="20" t="s">
        <v>57</v>
      </c>
      <c r="F34" s="21" t="n">
        <v>217794</v>
      </c>
      <c r="G34" s="21" t="s">
        <v>58</v>
      </c>
      <c r="H34" s="22"/>
      <c r="I34" s="22"/>
      <c r="J34" s="22"/>
      <c r="K34" s="22" t="n">
        <v>180</v>
      </c>
      <c r="L34" s="23"/>
      <c r="M34" s="24" t="n">
        <f aca="false">SUM(H34:J34,K34/1.12)</f>
        <v>160.714285714286</v>
      </c>
      <c r="N34" s="24" t="n">
        <f aca="false">K34/1.12*0.12</f>
        <v>19.2857142857143</v>
      </c>
      <c r="O34" s="24" t="n">
        <f aca="false">-SUM(I34:J34,K34/1.12)*L34</f>
        <v>-0</v>
      </c>
      <c r="P34" s="24"/>
      <c r="Q34" s="25" t="n">
        <v>160.71</v>
      </c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 t="n">
        <f aca="false">-SUM(N34:AE34)</f>
        <v>-179.995714285714</v>
      </c>
      <c r="AG34" s="27" t="n">
        <f aca="false">SUM(H34:K34)+AF34+O34</f>
        <v>0.00428571428571445</v>
      </c>
    </row>
    <row r="35" s="29" customFormat="true" ht="23.25" hidden="false" customHeight="true" outlineLevel="0" collapsed="false">
      <c r="A35" s="18" t="n">
        <v>43867</v>
      </c>
      <c r="B35" s="19"/>
      <c r="C35" s="20" t="s">
        <v>47</v>
      </c>
      <c r="D35" s="20" t="s">
        <v>48</v>
      </c>
      <c r="E35" s="20" t="s">
        <v>49</v>
      </c>
      <c r="F35" s="21" t="n">
        <v>184665</v>
      </c>
      <c r="G35" s="21" t="s">
        <v>220</v>
      </c>
      <c r="H35" s="22"/>
      <c r="I35" s="22"/>
      <c r="J35" s="22"/>
      <c r="K35" s="22" t="n">
        <v>130</v>
      </c>
      <c r="L35" s="23"/>
      <c r="M35" s="24" t="n">
        <f aca="false">SUM(H35:J35,K35/1.12)</f>
        <v>116.071428571429</v>
      </c>
      <c r="N35" s="24" t="n">
        <f aca="false">K35/1.12*0.12</f>
        <v>13.9285714285714</v>
      </c>
      <c r="O35" s="24" t="n">
        <f aca="false">-SUM(I35:J35,K35/1.12)*L35</f>
        <v>-0</v>
      </c>
      <c r="P35" s="24" t="n">
        <v>116.07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 t="n">
        <f aca="false">-SUM(N35:AE35)</f>
        <v>-129.998571428571</v>
      </c>
      <c r="AG35" s="27" t="n">
        <f aca="false">SUM(H35:K35)+AF35+O35</f>
        <v>0.00142857142859043</v>
      </c>
    </row>
    <row r="36" s="29" customFormat="true" ht="23.25" hidden="false" customHeight="true" outlineLevel="0" collapsed="false">
      <c r="A36" s="18" t="n">
        <v>43867</v>
      </c>
      <c r="B36" s="19"/>
      <c r="C36" s="20" t="s">
        <v>39</v>
      </c>
      <c r="D36" s="20" t="s">
        <v>40</v>
      </c>
      <c r="E36" s="20" t="s">
        <v>41</v>
      </c>
      <c r="F36" s="21" t="n">
        <v>123298</v>
      </c>
      <c r="G36" s="21" t="s">
        <v>221</v>
      </c>
      <c r="H36" s="22"/>
      <c r="I36" s="22"/>
      <c r="J36" s="22"/>
      <c r="K36" s="22" t="n">
        <v>964</v>
      </c>
      <c r="L36" s="23"/>
      <c r="M36" s="24" t="n">
        <f aca="false">SUM(H36:J36,K36/1.12)</f>
        <v>860.714285714286</v>
      </c>
      <c r="N36" s="24" t="n">
        <f aca="false">K36/1.12*0.12</f>
        <v>103.285714285714</v>
      </c>
      <c r="O36" s="24" t="n">
        <f aca="false">-SUM(I36:J36,K36/1.12)*L36</f>
        <v>-0</v>
      </c>
      <c r="P36" s="24" t="n">
        <v>860.71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 t="n">
        <f aca="false">-SUM(N36:AE36)</f>
        <v>-963.995714285714</v>
      </c>
      <c r="AG36" s="27" t="n">
        <f aca="false">SUM(H36:K36)+AF36+O36</f>
        <v>0.00428571428574287</v>
      </c>
    </row>
    <row r="37" s="29" customFormat="true" ht="23.25" hidden="false" customHeight="true" outlineLevel="0" collapsed="false">
      <c r="A37" s="18" t="n">
        <v>43867</v>
      </c>
      <c r="B37" s="19"/>
      <c r="C37" s="20" t="s">
        <v>45</v>
      </c>
      <c r="D37" s="20"/>
      <c r="E37" s="20"/>
      <c r="F37" s="21"/>
      <c r="G37" s="21" t="s">
        <v>98</v>
      </c>
      <c r="H37" s="22"/>
      <c r="I37" s="22"/>
      <c r="J37" s="22" t="n">
        <v>500</v>
      </c>
      <c r="K37" s="22"/>
      <c r="L37" s="23"/>
      <c r="M37" s="24" t="n">
        <f aca="false">SUM(H37:J37,K37/1.12)</f>
        <v>500</v>
      </c>
      <c r="N37" s="24" t="n">
        <f aca="false">K37/1.12*0.12</f>
        <v>0</v>
      </c>
      <c r="O37" s="24" t="n">
        <f aca="false">-SUM(I37:J37,K37/1.12)*L37</f>
        <v>-0</v>
      </c>
      <c r="P37" s="24" t="n">
        <v>500</v>
      </c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 t="n">
        <f aca="false">-SUM(N37:AE37)</f>
        <v>-500</v>
      </c>
      <c r="AG37" s="27" t="n">
        <f aca="false">SUM(H37:K37)+AF37+O37</f>
        <v>0</v>
      </c>
    </row>
    <row r="38" s="29" customFormat="true" ht="23.25" hidden="false" customHeight="true" outlineLevel="0" collapsed="false">
      <c r="A38" s="18" t="n">
        <v>43867</v>
      </c>
      <c r="B38" s="19"/>
      <c r="C38" s="20" t="s">
        <v>39</v>
      </c>
      <c r="D38" s="20" t="s">
        <v>40</v>
      </c>
      <c r="E38" s="20" t="s">
        <v>41</v>
      </c>
      <c r="F38" s="21" t="n">
        <v>98882</v>
      </c>
      <c r="G38" s="21" t="s">
        <v>222</v>
      </c>
      <c r="H38" s="22"/>
      <c r="I38" s="22"/>
      <c r="J38" s="22"/>
      <c r="K38" s="22" t="n">
        <v>122</v>
      </c>
      <c r="L38" s="23"/>
      <c r="M38" s="24" t="n">
        <f aca="false">SUM(H38:J38,K38/1.12)</f>
        <v>108.928571428571</v>
      </c>
      <c r="N38" s="24" t="n">
        <f aca="false">K38/1.12*0.12</f>
        <v>13.0714285714286</v>
      </c>
      <c r="O38" s="24" t="n">
        <f aca="false">-SUM(I38:J38,K38/1.12)*L38</f>
        <v>-0</v>
      </c>
      <c r="P38" s="24"/>
      <c r="Q38" s="25" t="n">
        <v>108.93</v>
      </c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 t="n">
        <f aca="false">-SUM(N38:AE38)</f>
        <v>-122.001428571429</v>
      </c>
      <c r="AG38" s="27" t="n">
        <f aca="false">SUM(H38:K38)+AF38+O38</f>
        <v>-0.00142857142857622</v>
      </c>
    </row>
    <row r="39" s="29" customFormat="true" ht="23.25" hidden="false" customHeight="true" outlineLevel="0" collapsed="false">
      <c r="A39" s="18" t="n">
        <v>43867</v>
      </c>
      <c r="B39" s="19"/>
      <c r="C39" s="20" t="s">
        <v>37</v>
      </c>
      <c r="D39" s="20"/>
      <c r="E39" s="20"/>
      <c r="F39" s="21"/>
      <c r="G39" s="21" t="s">
        <v>38</v>
      </c>
      <c r="H39" s="22" t="n">
        <v>164</v>
      </c>
      <c r="I39" s="22"/>
      <c r="J39" s="22"/>
      <c r="K39" s="22"/>
      <c r="L39" s="23"/>
      <c r="M39" s="24" t="n">
        <f aca="false">SUM(H39:J39,K39/1.12)</f>
        <v>164</v>
      </c>
      <c r="N39" s="24" t="n">
        <f aca="false">K39/1.12*0.12</f>
        <v>0</v>
      </c>
      <c r="O39" s="24" t="n">
        <f aca="false">-SUM(I39:J39,K39/1.12)*L39</f>
        <v>-0</v>
      </c>
      <c r="P39" s="24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 t="n">
        <v>164</v>
      </c>
      <c r="AB39" s="26"/>
      <c r="AC39" s="26"/>
      <c r="AD39" s="25"/>
      <c r="AE39" s="25"/>
      <c r="AF39" s="24" t="n">
        <f aca="false">-SUM(N39:AE39)</f>
        <v>-164</v>
      </c>
      <c r="AG39" s="27" t="n">
        <f aca="false">SUM(H39:K39)+AF39+O39</f>
        <v>0</v>
      </c>
    </row>
    <row r="40" s="29" customFormat="true" ht="23.25" hidden="false" customHeight="true" outlineLevel="0" collapsed="false">
      <c r="A40" s="18" t="n">
        <v>43867</v>
      </c>
      <c r="B40" s="19"/>
      <c r="C40" s="20" t="s">
        <v>143</v>
      </c>
      <c r="D40" s="20" t="s">
        <v>144</v>
      </c>
      <c r="E40" s="20" t="s">
        <v>41</v>
      </c>
      <c r="F40" s="21" t="n">
        <v>35760</v>
      </c>
      <c r="G40" s="21" t="s">
        <v>145</v>
      </c>
      <c r="H40" s="22"/>
      <c r="I40" s="22"/>
      <c r="J40" s="22"/>
      <c r="K40" s="22" t="n">
        <v>130</v>
      </c>
      <c r="L40" s="23"/>
      <c r="M40" s="24" t="n">
        <f aca="false">SUM(H40:J40,K40/1.12)</f>
        <v>116.071428571429</v>
      </c>
      <c r="N40" s="24" t="n">
        <f aca="false">K40/1.12*0.12</f>
        <v>13.9285714285714</v>
      </c>
      <c r="O40" s="24" t="n">
        <f aca="false">-SUM(I40:J40,K40/1.12)*L40</f>
        <v>-0</v>
      </c>
      <c r="P40" s="24" t="n">
        <v>116.07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 t="n">
        <f aca="false">-SUM(N40:AE40)</f>
        <v>-129.998571428571</v>
      </c>
      <c r="AG40" s="27" t="n">
        <f aca="false">SUM(H40:K40)+AF40+O40</f>
        <v>0.00142857142859043</v>
      </c>
    </row>
    <row r="41" s="29" customFormat="true" ht="23.25" hidden="false" customHeight="true" outlineLevel="0" collapsed="false">
      <c r="A41" s="18" t="n">
        <v>43868</v>
      </c>
      <c r="B41" s="19"/>
      <c r="C41" s="20" t="s">
        <v>39</v>
      </c>
      <c r="D41" s="20" t="s">
        <v>40</v>
      </c>
      <c r="E41" s="20" t="s">
        <v>41</v>
      </c>
      <c r="F41" s="21" t="n">
        <v>134019</v>
      </c>
      <c r="G41" s="21" t="s">
        <v>223</v>
      </c>
      <c r="H41" s="22"/>
      <c r="I41" s="22"/>
      <c r="J41" s="22"/>
      <c r="K41" s="22" t="n">
        <v>260.25</v>
      </c>
      <c r="L41" s="23"/>
      <c r="M41" s="24" t="n">
        <f aca="false">SUM(H41:J41,K41/1.12)</f>
        <v>232.366071428571</v>
      </c>
      <c r="N41" s="24" t="n">
        <f aca="false">K41/1.12*0.12</f>
        <v>27.8839285714286</v>
      </c>
      <c r="O41" s="24" t="n">
        <f aca="false">-SUM(I41:J41,K41/1.12)*L41</f>
        <v>-0</v>
      </c>
      <c r="P41" s="25" t="n">
        <v>232.37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 t="n">
        <f aca="false">-SUM(N41:AE41)</f>
        <v>-260.253928571429</v>
      </c>
      <c r="AG41" s="27" t="n">
        <f aca="false">SUM(H41:K41)+AF41+O41</f>
        <v>-0.00392857142855974</v>
      </c>
    </row>
    <row r="42" s="29" customFormat="true" ht="23.25" hidden="false" customHeight="true" outlineLevel="0" collapsed="false">
      <c r="A42" s="18" t="n">
        <v>43868</v>
      </c>
      <c r="B42" s="19"/>
      <c r="C42" s="20" t="s">
        <v>47</v>
      </c>
      <c r="D42" s="20" t="s">
        <v>48</v>
      </c>
      <c r="E42" s="20" t="s">
        <v>49</v>
      </c>
      <c r="F42" s="21" t="n">
        <v>201041</v>
      </c>
      <c r="G42" s="21" t="s">
        <v>224</v>
      </c>
      <c r="H42" s="22"/>
      <c r="I42" s="22"/>
      <c r="J42" s="22"/>
      <c r="K42" s="22" t="n">
        <v>1888.95</v>
      </c>
      <c r="L42" s="23"/>
      <c r="M42" s="24" t="n">
        <f aca="false">SUM(H42:J42,K42/1.12)</f>
        <v>1686.5625</v>
      </c>
      <c r="N42" s="24" t="n">
        <f aca="false">K42/1.12*0.12</f>
        <v>202.3875</v>
      </c>
      <c r="O42" s="24" t="n">
        <f aca="false">-SUM(I42:J42,K42/1.12)*L42</f>
        <v>-0</v>
      </c>
      <c r="P42" s="24" t="n">
        <v>1686.56</v>
      </c>
      <c r="Q42" s="25"/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 t="n">
        <f aca="false">-SUM(N42:AE42)</f>
        <v>-1888.9475</v>
      </c>
      <c r="AG42" s="27" t="n">
        <f aca="false">SUM(H42:K42)+AF42+O42</f>
        <v>0.00250000000005457</v>
      </c>
    </row>
    <row r="43" s="29" customFormat="true" ht="23.25" hidden="false" customHeight="true" outlineLevel="0" collapsed="false">
      <c r="A43" s="18" t="n">
        <v>43868</v>
      </c>
      <c r="B43" s="19"/>
      <c r="C43" s="20" t="s">
        <v>55</v>
      </c>
      <c r="D43" s="20" t="s">
        <v>56</v>
      </c>
      <c r="E43" s="20" t="s">
        <v>57</v>
      </c>
      <c r="F43" s="21" t="n">
        <v>223742</v>
      </c>
      <c r="G43" s="21" t="s">
        <v>58</v>
      </c>
      <c r="H43" s="22"/>
      <c r="I43" s="22"/>
      <c r="J43" s="22"/>
      <c r="K43" s="22" t="n">
        <v>180</v>
      </c>
      <c r="L43" s="23"/>
      <c r="M43" s="24" t="n">
        <f aca="false">SUM(H43:J43,K43/1.12)</f>
        <v>160.714285714286</v>
      </c>
      <c r="N43" s="24" t="n">
        <f aca="false">K43/1.12*0.12</f>
        <v>19.2857142857143</v>
      </c>
      <c r="O43" s="24" t="n">
        <f aca="false">-SUM(I43:J43,K43/1.12)*L43</f>
        <v>-0</v>
      </c>
      <c r="P43" s="24"/>
      <c r="Q43" s="25" t="n">
        <v>160.71</v>
      </c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 t="n">
        <f aca="false">-SUM(N43:AE43)</f>
        <v>-179.995714285714</v>
      </c>
      <c r="AG43" s="27" t="n">
        <f aca="false">SUM(H43:K43)+AF43+O43</f>
        <v>0.00428571428571445</v>
      </c>
    </row>
    <row r="44" s="29" customFormat="true" ht="23.25" hidden="false" customHeight="true" outlineLevel="0" collapsed="false">
      <c r="A44" s="18" t="n">
        <v>43868</v>
      </c>
      <c r="B44" s="19"/>
      <c r="C44" s="20" t="s">
        <v>225</v>
      </c>
      <c r="D44" s="20" t="s">
        <v>226</v>
      </c>
      <c r="E44" s="20" t="s">
        <v>49</v>
      </c>
      <c r="F44" s="21" t="n">
        <v>145250</v>
      </c>
      <c r="G44" s="21" t="s">
        <v>227</v>
      </c>
      <c r="H44" s="22"/>
      <c r="I44" s="22"/>
      <c r="J44" s="22"/>
      <c r="K44" s="22" t="n">
        <v>19</v>
      </c>
      <c r="L44" s="23"/>
      <c r="M44" s="24" t="n">
        <f aca="false">SUM(H44:J44,K44/1.12)</f>
        <v>16.9642857142857</v>
      </c>
      <c r="N44" s="24" t="n">
        <f aca="false">K44/1.12*0.12</f>
        <v>2.03571428571429</v>
      </c>
      <c r="O44" s="24" t="n">
        <f aca="false">-SUM(I44:J44,K44/1.12)*L44</f>
        <v>-0</v>
      </c>
      <c r="P44" s="24" t="n">
        <v>16.96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 t="n">
        <f aca="false">-SUM(N44:AE44)</f>
        <v>-18.9957142857143</v>
      </c>
      <c r="AG44" s="27" t="n">
        <f aca="false">SUM(H44:K44)+AF44+O44</f>
        <v>0.00428571428571445</v>
      </c>
    </row>
    <row r="45" s="29" customFormat="true" ht="23.25" hidden="false" customHeight="true" outlineLevel="0" collapsed="false">
      <c r="A45" s="18" t="n">
        <v>43869</v>
      </c>
      <c r="B45" s="19"/>
      <c r="C45" s="20" t="s">
        <v>39</v>
      </c>
      <c r="D45" s="20" t="s">
        <v>40</v>
      </c>
      <c r="E45" s="20" t="s">
        <v>41</v>
      </c>
      <c r="F45" s="21" t="n">
        <v>700759</v>
      </c>
      <c r="G45" s="21" t="s">
        <v>190</v>
      </c>
      <c r="H45" s="22"/>
      <c r="I45" s="22"/>
      <c r="J45" s="22"/>
      <c r="K45" s="22" t="n">
        <v>239</v>
      </c>
      <c r="L45" s="23"/>
      <c r="M45" s="24" t="n">
        <f aca="false">SUM(H45:J45,K45/1.12)</f>
        <v>213.392857142857</v>
      </c>
      <c r="N45" s="24" t="n">
        <f aca="false">K45/1.12*0.12</f>
        <v>25.6071428571428</v>
      </c>
      <c r="O45" s="24" t="n">
        <f aca="false">-SUM(I45:J45,K45/1.12)*L45</f>
        <v>-0</v>
      </c>
      <c r="P45" s="24" t="n">
        <v>213.39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 t="n">
        <f aca="false">-SUM(N45:AE45)</f>
        <v>-238.997142857143</v>
      </c>
      <c r="AG45" s="27" t="n">
        <f aca="false">SUM(H45:K45)+AF45+O45</f>
        <v>0.00285714285715244</v>
      </c>
    </row>
    <row r="46" s="29" customFormat="true" ht="23.25" hidden="false" customHeight="true" outlineLevel="0" collapsed="false">
      <c r="A46" s="18" t="n">
        <v>43869</v>
      </c>
      <c r="B46" s="19"/>
      <c r="C46" s="20" t="s">
        <v>106</v>
      </c>
      <c r="D46" s="20" t="s">
        <v>107</v>
      </c>
      <c r="E46" s="20" t="s">
        <v>49</v>
      </c>
      <c r="F46" s="21" t="n">
        <v>800151</v>
      </c>
      <c r="G46" s="21" t="s">
        <v>228</v>
      </c>
      <c r="H46" s="22"/>
      <c r="I46" s="22"/>
      <c r="J46" s="22"/>
      <c r="K46" s="22" t="n">
        <f aca="false">27.5+260</f>
        <v>287.5</v>
      </c>
      <c r="L46" s="23"/>
      <c r="M46" s="24" t="n">
        <f aca="false">SUM(H46:J46,K46/1.12)</f>
        <v>256.696428571429</v>
      </c>
      <c r="N46" s="24" t="n">
        <f aca="false">K46/1.12*0.12</f>
        <v>30.8035714285714</v>
      </c>
      <c r="O46" s="24" t="n">
        <f aca="false">-SUM(I46:J46,K46/1.12)*L46</f>
        <v>-0</v>
      </c>
      <c r="P46" s="24" t="n">
        <v>256.7</v>
      </c>
      <c r="Q46" s="25"/>
      <c r="R46" s="25"/>
      <c r="S46" s="26"/>
      <c r="T46" s="26"/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 t="n">
        <f aca="false">-SUM(N46:AE46)</f>
        <v>-287.503571428571</v>
      </c>
      <c r="AG46" s="27" t="n">
        <f aca="false">SUM(H46:K46)+AF46+O46</f>
        <v>-0.00357142857143344</v>
      </c>
    </row>
    <row r="47" s="29" customFormat="true" ht="23.25" hidden="false" customHeight="true" outlineLevel="0" collapsed="false">
      <c r="A47" s="18" t="n">
        <v>43869</v>
      </c>
      <c r="B47" s="19"/>
      <c r="C47" s="20" t="s">
        <v>106</v>
      </c>
      <c r="D47" s="20" t="s">
        <v>107</v>
      </c>
      <c r="E47" s="20" t="s">
        <v>49</v>
      </c>
      <c r="F47" s="21" t="n">
        <v>800151</v>
      </c>
      <c r="G47" s="21" t="s">
        <v>229</v>
      </c>
      <c r="H47" s="22"/>
      <c r="I47" s="22"/>
      <c r="J47" s="22"/>
      <c r="K47" s="22" t="n">
        <v>45</v>
      </c>
      <c r="L47" s="23"/>
      <c r="M47" s="24" t="n">
        <f aca="false">SUM(H47:J47,K47/1.12)</f>
        <v>40.1785714285714</v>
      </c>
      <c r="N47" s="24" t="n">
        <f aca="false">K47/1.12*0.12</f>
        <v>4.82142857142857</v>
      </c>
      <c r="O47" s="24" t="n">
        <f aca="false">-SUM(I47:J47,K47/1.12)*L47</f>
        <v>-0</v>
      </c>
      <c r="P47" s="24"/>
      <c r="Q47" s="25"/>
      <c r="R47" s="25"/>
      <c r="S47" s="26"/>
      <c r="T47" s="26"/>
      <c r="U47" s="26"/>
      <c r="V47" s="26"/>
      <c r="W47" s="26"/>
      <c r="X47" s="25"/>
      <c r="Y47" s="25"/>
      <c r="Z47" s="25" t="n">
        <v>40.18</v>
      </c>
      <c r="AA47" s="25"/>
      <c r="AB47" s="26"/>
      <c r="AC47" s="26"/>
      <c r="AD47" s="25"/>
      <c r="AE47" s="25"/>
      <c r="AF47" s="24" t="n">
        <f aca="false">-SUM(N47:AE47)</f>
        <v>-45.0014285714286</v>
      </c>
      <c r="AG47" s="27" t="n">
        <f aca="false">SUM(H47:K47)+AF47+O47</f>
        <v>-0.00142857142856911</v>
      </c>
    </row>
    <row r="48" s="29" customFormat="true" ht="23.25" hidden="false" customHeight="true" outlineLevel="0" collapsed="false">
      <c r="A48" s="18" t="n">
        <v>43869</v>
      </c>
      <c r="B48" s="19"/>
      <c r="C48" s="20" t="s">
        <v>39</v>
      </c>
      <c r="D48" s="20" t="s">
        <v>40</v>
      </c>
      <c r="E48" s="20" t="s">
        <v>41</v>
      </c>
      <c r="F48" s="21" t="n">
        <v>134313</v>
      </c>
      <c r="G48" s="21" t="s">
        <v>230</v>
      </c>
      <c r="H48" s="22"/>
      <c r="I48" s="22"/>
      <c r="J48" s="22"/>
      <c r="K48" s="22" t="n">
        <v>465</v>
      </c>
      <c r="L48" s="23"/>
      <c r="M48" s="24" t="n">
        <f aca="false">SUM(H48:J48,K48/1.12)</f>
        <v>415.178571428571</v>
      </c>
      <c r="N48" s="24" t="n">
        <f aca="false">K48/1.12*0.12</f>
        <v>49.8214285714286</v>
      </c>
      <c r="O48" s="24" t="n">
        <f aca="false">-SUM(I48:J48,K48/1.12)*L48</f>
        <v>-0</v>
      </c>
      <c r="P48" s="24" t="n">
        <v>415.18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 t="n">
        <f aca="false">-SUM(N48:AE48)</f>
        <v>-465.001428571429</v>
      </c>
      <c r="AG48" s="27" t="n">
        <f aca="false">SUM(H48:K48)+AF48+O48</f>
        <v>-0.00142857142856201</v>
      </c>
    </row>
    <row r="49" s="29" customFormat="true" ht="23.25" hidden="false" customHeight="true" outlineLevel="0" collapsed="false">
      <c r="A49" s="18" t="n">
        <v>43871</v>
      </c>
      <c r="B49" s="19"/>
      <c r="C49" s="20" t="s">
        <v>55</v>
      </c>
      <c r="D49" s="20" t="s">
        <v>56</v>
      </c>
      <c r="E49" s="20" t="s">
        <v>57</v>
      </c>
      <c r="F49" s="21" t="n">
        <v>231291</v>
      </c>
      <c r="G49" s="21" t="s">
        <v>58</v>
      </c>
      <c r="H49" s="22"/>
      <c r="I49" s="22"/>
      <c r="J49" s="22"/>
      <c r="K49" s="22" t="n">
        <v>180</v>
      </c>
      <c r="L49" s="23"/>
      <c r="M49" s="24" t="n">
        <f aca="false">SUM(H49:J49,K49/1.12)</f>
        <v>160.714285714286</v>
      </c>
      <c r="N49" s="24" t="n">
        <f aca="false">K49/1.12*0.12</f>
        <v>19.2857142857143</v>
      </c>
      <c r="O49" s="24" t="n">
        <f aca="false">-SUM(I49:J49,K49/1.12)*L49</f>
        <v>-0</v>
      </c>
      <c r="P49" s="24"/>
      <c r="Q49" s="25" t="n">
        <v>160.71</v>
      </c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 t="n">
        <f aca="false">-SUM(N49:AE49)</f>
        <v>-179.995714285714</v>
      </c>
      <c r="AG49" s="27" t="n">
        <f aca="false">SUM(H49:K49)+AF49+O49</f>
        <v>0.00428571428571445</v>
      </c>
    </row>
    <row r="50" s="29" customFormat="true" ht="23.25" hidden="false" customHeight="true" outlineLevel="0" collapsed="false">
      <c r="A50" s="18" t="n">
        <v>43871</v>
      </c>
      <c r="B50" s="19"/>
      <c r="C50" s="20" t="s">
        <v>47</v>
      </c>
      <c r="D50" s="20" t="s">
        <v>48</v>
      </c>
      <c r="E50" s="20" t="s">
        <v>49</v>
      </c>
      <c r="F50" s="21" t="n">
        <v>270192</v>
      </c>
      <c r="G50" s="21" t="s">
        <v>231</v>
      </c>
      <c r="H50" s="22"/>
      <c r="I50" s="22"/>
      <c r="J50" s="22"/>
      <c r="K50" s="22" t="n">
        <v>752.25</v>
      </c>
      <c r="L50" s="23"/>
      <c r="M50" s="24" t="n">
        <f aca="false">SUM(H50:J50,K50/1.12)</f>
        <v>671.651785714286</v>
      </c>
      <c r="N50" s="24" t="n">
        <f aca="false">K50/1.12*0.12</f>
        <v>80.5982142857143</v>
      </c>
      <c r="O50" s="24" t="n">
        <f aca="false">-SUM(I50:J50,K50/1.12)*L50</f>
        <v>-0</v>
      </c>
      <c r="P50" s="24" t="n">
        <v>671.65</v>
      </c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 t="n">
        <f aca="false">-SUM(N50:AE50)</f>
        <v>-752.248214285714</v>
      </c>
      <c r="AG50" s="27" t="n">
        <f aca="false">SUM(H50:K50)+AF50+O50</f>
        <v>0.0017857142856883</v>
      </c>
    </row>
    <row r="51" s="29" customFormat="true" ht="23.25" hidden="false" customHeight="true" outlineLevel="0" collapsed="false">
      <c r="A51" s="18" t="n">
        <v>43871</v>
      </c>
      <c r="B51" s="19"/>
      <c r="C51" s="20" t="s">
        <v>39</v>
      </c>
      <c r="D51" s="20" t="s">
        <v>40</v>
      </c>
      <c r="E51" s="20" t="s">
        <v>41</v>
      </c>
      <c r="F51" s="21" t="n">
        <v>701471</v>
      </c>
      <c r="G51" s="21" t="s">
        <v>232</v>
      </c>
      <c r="H51" s="22"/>
      <c r="I51" s="22"/>
      <c r="J51" s="22"/>
      <c r="K51" s="22" t="n">
        <v>110</v>
      </c>
      <c r="L51" s="23"/>
      <c r="M51" s="24" t="n">
        <f aca="false">SUM(H51:J51,K51/1.12)</f>
        <v>98.2142857142857</v>
      </c>
      <c r="N51" s="24" t="n">
        <f aca="false">K51/1.12*0.12</f>
        <v>11.7857142857143</v>
      </c>
      <c r="O51" s="24" t="n">
        <f aca="false">-SUM(I51:J51,K51/1.12)*L51</f>
        <v>-0</v>
      </c>
      <c r="P51" s="24" t="n">
        <v>98.21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 t="n">
        <f aca="false">-SUM(N51:AE51)</f>
        <v>-109.995714285714</v>
      </c>
      <c r="AG51" s="27" t="n">
        <f aca="false">SUM(H51:K51)+AF51+O51</f>
        <v>0.00428571428571445</v>
      </c>
    </row>
    <row r="52" s="29" customFormat="true" ht="23.25" hidden="false" customHeight="true" outlineLevel="0" collapsed="false">
      <c r="A52" s="18" t="n">
        <v>43871</v>
      </c>
      <c r="B52" s="19"/>
      <c r="C52" s="20" t="s">
        <v>207</v>
      </c>
      <c r="D52" s="20" t="s">
        <v>79</v>
      </c>
      <c r="E52" s="20" t="s">
        <v>67</v>
      </c>
      <c r="F52" s="21" t="n">
        <v>20633</v>
      </c>
      <c r="G52" s="21" t="s">
        <v>80</v>
      </c>
      <c r="H52" s="22"/>
      <c r="I52" s="22"/>
      <c r="J52" s="22" t="n">
        <v>400</v>
      </c>
      <c r="K52" s="22"/>
      <c r="L52" s="23"/>
      <c r="M52" s="24" t="n">
        <f aca="false">SUM(H52:J52,K52/1.12)</f>
        <v>400</v>
      </c>
      <c r="N52" s="24" t="n">
        <f aca="false">K52/1.12*0.12</f>
        <v>0</v>
      </c>
      <c r="O52" s="24" t="n">
        <v>0</v>
      </c>
      <c r="P52" s="24" t="n">
        <v>400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 t="n">
        <f aca="false">-SUM(N52:AE52)</f>
        <v>-400</v>
      </c>
      <c r="AG52" s="27" t="n">
        <f aca="false">SUM(H52:K52)+AF52+O52</f>
        <v>0</v>
      </c>
    </row>
    <row r="53" s="29" customFormat="true" ht="23.25" hidden="false" customHeight="true" outlineLevel="0" collapsed="false">
      <c r="A53" s="18" t="n">
        <v>43871</v>
      </c>
      <c r="B53" s="19"/>
      <c r="C53" s="20" t="s">
        <v>65</v>
      </c>
      <c r="D53" s="20" t="s">
        <v>66</v>
      </c>
      <c r="E53" s="20" t="s">
        <v>67</v>
      </c>
      <c r="F53" s="21" t="n">
        <v>3420</v>
      </c>
      <c r="G53" s="21" t="s">
        <v>233</v>
      </c>
      <c r="H53" s="22"/>
      <c r="I53" s="22"/>
      <c r="J53" s="22" t="n">
        <v>1560</v>
      </c>
      <c r="K53" s="22"/>
      <c r="L53" s="23"/>
      <c r="M53" s="24" t="n">
        <f aca="false">SUM(H53:J53,K53/1.12)</f>
        <v>1560</v>
      </c>
      <c r="N53" s="24" t="n">
        <f aca="false">K53/1.12*0.12</f>
        <v>0</v>
      </c>
      <c r="O53" s="24" t="n">
        <f aca="false">-SUM(I53:J53,K53/1.12)*L53</f>
        <v>-0</v>
      </c>
      <c r="P53" s="24" t="n">
        <v>1560</v>
      </c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 t="n">
        <f aca="false">-SUM(N53:AE53)</f>
        <v>-1560</v>
      </c>
      <c r="AG53" s="27" t="n">
        <f aca="false">SUM(H53:K53)+AF53+O53</f>
        <v>0</v>
      </c>
    </row>
    <row r="54" s="29" customFormat="true" ht="23.25" hidden="false" customHeight="true" outlineLevel="0" collapsed="false">
      <c r="A54" s="18" t="n">
        <v>43871</v>
      </c>
      <c r="B54" s="19"/>
      <c r="C54" s="20" t="s">
        <v>234</v>
      </c>
      <c r="D54" s="20" t="s">
        <v>71</v>
      </c>
      <c r="E54" s="20" t="s">
        <v>72</v>
      </c>
      <c r="F54" s="21" t="n">
        <v>18420</v>
      </c>
      <c r="G54" s="21" t="s">
        <v>235</v>
      </c>
      <c r="H54" s="22"/>
      <c r="I54" s="22"/>
      <c r="J54" s="22"/>
      <c r="K54" s="22" t="n">
        <v>852</v>
      </c>
      <c r="L54" s="23"/>
      <c r="M54" s="24" t="n">
        <f aca="false">SUM(H54:J54,K54/1.12)</f>
        <v>760.714285714286</v>
      </c>
      <c r="N54" s="24" t="n">
        <f aca="false">K54/1.12*0.12</f>
        <v>91.2857142857143</v>
      </c>
      <c r="O54" s="24" t="n">
        <f aca="false">-SUM(I54:J54,K54/1.12)*L54</f>
        <v>-0</v>
      </c>
      <c r="P54" s="24" t="n">
        <v>760.71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 t="n">
        <f aca="false">-SUM(N54:AE54)</f>
        <v>-851.995714285714</v>
      </c>
      <c r="AG54" s="27" t="n">
        <f aca="false">SUM(H54:K54)+AF54+O54</f>
        <v>0.00428571428574287</v>
      </c>
    </row>
    <row r="55" s="29" customFormat="true" ht="23.25" hidden="false" customHeight="true" outlineLevel="0" collapsed="false">
      <c r="A55" s="18" t="n">
        <v>43871</v>
      </c>
      <c r="B55" s="19"/>
      <c r="C55" s="20" t="s">
        <v>39</v>
      </c>
      <c r="D55" s="20" t="s">
        <v>40</v>
      </c>
      <c r="E55" s="20" t="s">
        <v>41</v>
      </c>
      <c r="F55" s="21" t="n">
        <v>134569</v>
      </c>
      <c r="G55" s="21" t="s">
        <v>236</v>
      </c>
      <c r="H55" s="22"/>
      <c r="I55" s="22"/>
      <c r="J55" s="22"/>
      <c r="K55" s="22" t="n">
        <v>430.75</v>
      </c>
      <c r="L55" s="23"/>
      <c r="M55" s="24" t="n">
        <f aca="false">SUM(H55:J55,K55/1.12)</f>
        <v>384.598214285714</v>
      </c>
      <c r="N55" s="24" t="n">
        <f aca="false">K55/1.12*0.12</f>
        <v>46.1517857142857</v>
      </c>
      <c r="O55" s="24" t="n">
        <f aca="false">-SUM(I55:J55,K55/1.12)*L55</f>
        <v>-0</v>
      </c>
      <c r="P55" s="24" t="n">
        <v>384.6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 t="n">
        <f aca="false">-SUM(N55:AE55)</f>
        <v>-430.751785714286</v>
      </c>
      <c r="AG55" s="27" t="n">
        <f aca="false">SUM(H55:K55)+AF55+O55</f>
        <v>-0.00178571428574514</v>
      </c>
    </row>
    <row r="56" s="29" customFormat="true" ht="23.25" hidden="false" customHeight="true" outlineLevel="0" collapsed="false">
      <c r="A56" s="18" t="n">
        <v>43871</v>
      </c>
      <c r="B56" s="19"/>
      <c r="C56" s="20" t="s">
        <v>45</v>
      </c>
      <c r="D56" s="20"/>
      <c r="E56" s="20"/>
      <c r="F56" s="21"/>
      <c r="G56" s="21" t="s">
        <v>69</v>
      </c>
      <c r="H56" s="22" t="n">
        <v>100</v>
      </c>
      <c r="I56" s="22"/>
      <c r="J56" s="22"/>
      <c r="K56" s="22"/>
      <c r="L56" s="23"/>
      <c r="M56" s="24" t="n">
        <f aca="false">SUM(H56:J56,K56/1.12)</f>
        <v>100</v>
      </c>
      <c r="N56" s="24" t="n">
        <f aca="false">K56/1.12*0.12</f>
        <v>0</v>
      </c>
      <c r="O56" s="24" t="n">
        <f aca="false">-SUM(I56:J56,K56/1.12)*L56</f>
        <v>-0</v>
      </c>
      <c r="P56" s="24"/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 t="n">
        <v>100</v>
      </c>
      <c r="AB56" s="26"/>
      <c r="AC56" s="26"/>
      <c r="AD56" s="25"/>
      <c r="AE56" s="25"/>
      <c r="AF56" s="24" t="n">
        <f aca="false">-SUM(N56:AE56)</f>
        <v>-100</v>
      </c>
      <c r="AG56" s="27" t="n">
        <f aca="false">SUM(H56:K56)+AF56+O56</f>
        <v>0</v>
      </c>
    </row>
    <row r="57" s="29" customFormat="true" ht="23.25" hidden="false" customHeight="true" outlineLevel="0" collapsed="false">
      <c r="A57" s="18" t="n">
        <v>43871</v>
      </c>
      <c r="B57" s="19"/>
      <c r="C57" s="20" t="s">
        <v>39</v>
      </c>
      <c r="D57" s="20" t="s">
        <v>40</v>
      </c>
      <c r="E57" s="20" t="s">
        <v>41</v>
      </c>
      <c r="F57" s="21" t="n">
        <v>153750</v>
      </c>
      <c r="G57" s="21" t="s">
        <v>138</v>
      </c>
      <c r="H57" s="22"/>
      <c r="I57" s="22"/>
      <c r="J57" s="22"/>
      <c r="K57" s="22" t="n">
        <v>351</v>
      </c>
      <c r="L57" s="23"/>
      <c r="M57" s="24" t="n">
        <f aca="false">SUM(H57:J57,K57/1.12)</f>
        <v>313.392857142857</v>
      </c>
      <c r="N57" s="24" t="n">
        <f aca="false">K57/1.12*0.12</f>
        <v>37.6071428571429</v>
      </c>
      <c r="O57" s="24" t="n">
        <f aca="false">-SUM(I57:J57,K57/1.12)*L57</f>
        <v>-0</v>
      </c>
      <c r="P57" s="24" t="n">
        <v>313.39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5"/>
      <c r="AF57" s="24" t="n">
        <f aca="false">-SUM(N57:AE57)</f>
        <v>-350.997142857143</v>
      </c>
      <c r="AG57" s="27" t="n">
        <f aca="false">SUM(H57:K57)+AF57+O57</f>
        <v>0.00285714285718086</v>
      </c>
    </row>
    <row r="58" s="29" customFormat="true" ht="23.25" hidden="false" customHeight="true" outlineLevel="0" collapsed="false">
      <c r="A58" s="18" t="n">
        <v>43871</v>
      </c>
      <c r="B58" s="19"/>
      <c r="C58" s="20" t="s">
        <v>47</v>
      </c>
      <c r="D58" s="20" t="s">
        <v>48</v>
      </c>
      <c r="E58" s="20" t="s">
        <v>49</v>
      </c>
      <c r="F58" s="21" t="n">
        <v>254019</v>
      </c>
      <c r="G58" s="21" t="s">
        <v>237</v>
      </c>
      <c r="H58" s="22"/>
      <c r="I58" s="22"/>
      <c r="J58" s="22" t="n">
        <v>364.75</v>
      </c>
      <c r="K58" s="22"/>
      <c r="L58" s="23"/>
      <c r="M58" s="24" t="n">
        <f aca="false">SUM(H58:J58,K58/1.12)</f>
        <v>364.75</v>
      </c>
      <c r="N58" s="24" t="n">
        <f aca="false">K58/1.12*0.12</f>
        <v>0</v>
      </c>
      <c r="O58" s="24" t="n">
        <f aca="false">-SUM(I58:J58,K58/1.12)*L58</f>
        <v>-0</v>
      </c>
      <c r="P58" s="24" t="n">
        <v>364.75</v>
      </c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 t="n">
        <f aca="false">-SUM(N58:AE58)</f>
        <v>-364.75</v>
      </c>
      <c r="AG58" s="27" t="n">
        <f aca="false">SUM(H58:K58)+AF58+O58</f>
        <v>0</v>
      </c>
    </row>
    <row r="59" s="29" customFormat="true" ht="23.25" hidden="false" customHeight="true" outlineLevel="0" collapsed="false">
      <c r="A59" s="18" t="n">
        <v>43871</v>
      </c>
      <c r="B59" s="19"/>
      <c r="C59" s="20" t="s">
        <v>47</v>
      </c>
      <c r="D59" s="20" t="s">
        <v>48</v>
      </c>
      <c r="E59" s="20" t="s">
        <v>49</v>
      </c>
      <c r="F59" s="21" t="n">
        <v>254019</v>
      </c>
      <c r="G59" s="21" t="s">
        <v>238</v>
      </c>
      <c r="H59" s="22"/>
      <c r="I59" s="22"/>
      <c r="J59" s="22"/>
      <c r="K59" s="22" t="n">
        <f aca="false">213.3+25.6</f>
        <v>238.9</v>
      </c>
      <c r="L59" s="23"/>
      <c r="M59" s="24" t="n">
        <f aca="false">SUM(H59:J59,K59/1.12)</f>
        <v>213.303571428571</v>
      </c>
      <c r="N59" s="24" t="n">
        <f aca="false">K59/1.12*0.12</f>
        <v>25.5964285714286</v>
      </c>
      <c r="O59" s="24" t="n">
        <f aca="false">-SUM(I59:J59,K59/1.12)*L59</f>
        <v>-0</v>
      </c>
      <c r="P59" s="24" t="n">
        <v>213.3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 t="n">
        <f aca="false">-SUM(N59:AE59)</f>
        <v>-238.896428571429</v>
      </c>
      <c r="AG59" s="27" t="n">
        <f aca="false">SUM(H59:K59)+AF59+O59</f>
        <v>0.00357142857143344</v>
      </c>
    </row>
    <row r="60" s="29" customFormat="true" ht="23.25" hidden="false" customHeight="true" outlineLevel="0" collapsed="false">
      <c r="A60" s="18" t="n">
        <v>43871</v>
      </c>
      <c r="B60" s="19"/>
      <c r="C60" s="20" t="s">
        <v>39</v>
      </c>
      <c r="D60" s="20" t="s">
        <v>40</v>
      </c>
      <c r="E60" s="20" t="s">
        <v>41</v>
      </c>
      <c r="F60" s="21" t="n">
        <v>124563</v>
      </c>
      <c r="G60" s="21" t="s">
        <v>239</v>
      </c>
      <c r="H60" s="22"/>
      <c r="I60" s="22"/>
      <c r="J60" s="22"/>
      <c r="K60" s="22" t="n">
        <v>36.43</v>
      </c>
      <c r="L60" s="23"/>
      <c r="M60" s="24" t="n">
        <f aca="false">SUM(H60:J60,K60/1.12)</f>
        <v>32.5267857142857</v>
      </c>
      <c r="N60" s="24" t="n">
        <f aca="false">K60/1.12*0.12</f>
        <v>3.90321428571428</v>
      </c>
      <c r="O60" s="24" t="n">
        <f aca="false">-SUM(I60:J60,K60/1.12)*L60</f>
        <v>-0</v>
      </c>
      <c r="P60" s="24" t="n">
        <v>32.53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5"/>
      <c r="AF60" s="24" t="n">
        <f aca="false">-SUM(N60:AE60)</f>
        <v>-36.4332142857143</v>
      </c>
      <c r="AG60" s="27" t="n">
        <f aca="false">SUM(H60:K60)+AF60+O60</f>
        <v>-0.00321428571428584</v>
      </c>
    </row>
    <row r="61" s="29" customFormat="true" ht="23.25" hidden="false" customHeight="true" outlineLevel="0" collapsed="false">
      <c r="A61" s="18" t="n">
        <v>43872</v>
      </c>
      <c r="B61" s="19"/>
      <c r="C61" s="20" t="s">
        <v>37</v>
      </c>
      <c r="D61" s="20"/>
      <c r="E61" s="20"/>
      <c r="F61" s="21"/>
      <c r="G61" s="21" t="s">
        <v>38</v>
      </c>
      <c r="H61" s="22" t="n">
        <v>165</v>
      </c>
      <c r="I61" s="22"/>
      <c r="J61" s="22"/>
      <c r="K61" s="22"/>
      <c r="L61" s="23"/>
      <c r="M61" s="24" t="n">
        <f aca="false">SUM(H61:J61,K61/1.12)</f>
        <v>165</v>
      </c>
      <c r="N61" s="24" t="n">
        <f aca="false">K61/1.12*0.12</f>
        <v>0</v>
      </c>
      <c r="O61" s="24" t="n">
        <f aca="false">-SUM(I61:J61,K61/1.12)*L61</f>
        <v>-0</v>
      </c>
      <c r="P61" s="24"/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 t="n">
        <v>165</v>
      </c>
      <c r="AB61" s="26"/>
      <c r="AC61" s="26"/>
      <c r="AD61" s="25"/>
      <c r="AE61" s="25"/>
      <c r="AF61" s="24" t="n">
        <f aca="false">-SUM(N61:AE61)</f>
        <v>-165</v>
      </c>
      <c r="AG61" s="27" t="n">
        <f aca="false">SUM(H61:K61)+AF61+O61</f>
        <v>0</v>
      </c>
    </row>
    <row r="62" s="29" customFormat="true" ht="23.25" hidden="false" customHeight="true" outlineLevel="0" collapsed="false">
      <c r="A62" s="18" t="n">
        <v>43872</v>
      </c>
      <c r="B62" s="19"/>
      <c r="C62" s="20" t="s">
        <v>55</v>
      </c>
      <c r="D62" s="20" t="s">
        <v>56</v>
      </c>
      <c r="E62" s="20" t="s">
        <v>57</v>
      </c>
      <c r="F62" s="21" t="n">
        <v>231337</v>
      </c>
      <c r="G62" s="21" t="s">
        <v>58</v>
      </c>
      <c r="H62" s="22"/>
      <c r="I62" s="22"/>
      <c r="J62" s="22"/>
      <c r="K62" s="22" t="n">
        <v>180</v>
      </c>
      <c r="L62" s="23"/>
      <c r="M62" s="24" t="n">
        <f aca="false">SUM(H62:J62,K62/1.12)</f>
        <v>160.714285714286</v>
      </c>
      <c r="N62" s="24" t="n">
        <f aca="false">K62/1.12*0.12</f>
        <v>19.2857142857143</v>
      </c>
      <c r="O62" s="24" t="n">
        <f aca="false">-SUM(I62:J62,K62/1.12)*L62</f>
        <v>-0</v>
      </c>
      <c r="P62" s="24"/>
      <c r="Q62" s="25" t="n">
        <v>160.71</v>
      </c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 t="n">
        <f aca="false">-SUM(N62:AE62)</f>
        <v>-179.995714285714</v>
      </c>
      <c r="AG62" s="27" t="n">
        <f aca="false">SUM(H62:K62)+AF62+O62</f>
        <v>0.00428571428571445</v>
      </c>
    </row>
    <row r="63" s="29" customFormat="true" ht="23.25" hidden="false" customHeight="true" outlineLevel="0" collapsed="false">
      <c r="A63" s="18" t="n">
        <v>43841</v>
      </c>
      <c r="B63" s="19"/>
      <c r="C63" s="20" t="s">
        <v>39</v>
      </c>
      <c r="D63" s="20" t="s">
        <v>40</v>
      </c>
      <c r="E63" s="20" t="s">
        <v>41</v>
      </c>
      <c r="F63" s="21" t="n">
        <v>100356</v>
      </c>
      <c r="G63" s="21" t="s">
        <v>240</v>
      </c>
      <c r="H63" s="22"/>
      <c r="I63" s="22"/>
      <c r="J63" s="22"/>
      <c r="K63" s="22" t="n">
        <v>147</v>
      </c>
      <c r="L63" s="23"/>
      <c r="M63" s="24" t="n">
        <f aca="false">SUM(H63:J63,K63/1.12)</f>
        <v>131.25</v>
      </c>
      <c r="N63" s="24" t="n">
        <f aca="false">K63/1.12*0.12</f>
        <v>15.75</v>
      </c>
      <c r="O63" s="24" t="n">
        <f aca="false">-SUM(I63:J63,K63/1.12)*L63</f>
        <v>-0</v>
      </c>
      <c r="P63" s="24" t="n">
        <v>131.25</v>
      </c>
      <c r="Q63" s="25"/>
      <c r="R63" s="25"/>
      <c r="S63" s="26"/>
      <c r="T63" s="26"/>
      <c r="U63" s="26"/>
      <c r="V63" s="26"/>
      <c r="W63" s="26"/>
      <c r="X63" s="25"/>
      <c r="Y63" s="25"/>
      <c r="Z63" s="25"/>
      <c r="AA63" s="25"/>
      <c r="AB63" s="26"/>
      <c r="AC63" s="26"/>
      <c r="AD63" s="25"/>
      <c r="AE63" s="25"/>
      <c r="AF63" s="24" t="n">
        <f aca="false">-SUM(N63:AE63)</f>
        <v>-147</v>
      </c>
      <c r="AG63" s="27" t="n">
        <f aca="false">SUM(H63:K63)+AF63+O63</f>
        <v>0</v>
      </c>
    </row>
    <row r="64" s="29" customFormat="true" ht="23.25" hidden="false" customHeight="true" outlineLevel="0" collapsed="false">
      <c r="A64" s="18" t="n">
        <v>43872</v>
      </c>
      <c r="B64" s="19"/>
      <c r="C64" s="20" t="s">
        <v>241</v>
      </c>
      <c r="D64" s="20" t="s">
        <v>111</v>
      </c>
      <c r="E64" s="20" t="s">
        <v>49</v>
      </c>
      <c r="F64" s="21" t="n">
        <v>576311</v>
      </c>
      <c r="G64" s="21" t="s">
        <v>242</v>
      </c>
      <c r="H64" s="22"/>
      <c r="I64" s="22"/>
      <c r="J64" s="22"/>
      <c r="K64" s="22" t="n">
        <v>1313.8</v>
      </c>
      <c r="L64" s="23"/>
      <c r="M64" s="24" t="n">
        <f aca="false">SUM(H64:J64,K64/1.12)</f>
        <v>1173.03571428571</v>
      </c>
      <c r="N64" s="24" t="n">
        <f aca="false">K64/1.12*0.12</f>
        <v>140.764285714286</v>
      </c>
      <c r="O64" s="24" t="n">
        <f aca="false">-SUM(I64:J64,K64/1.12)*L64</f>
        <v>-0</v>
      </c>
      <c r="P64" s="24" t="n">
        <v>1173.04</v>
      </c>
      <c r="Q64" s="25"/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 t="n">
        <f aca="false">-SUM(N64:AE64)</f>
        <v>-1313.80428571429</v>
      </c>
      <c r="AG64" s="27" t="n">
        <f aca="false">SUM(H64:K64)+AF64+O64</f>
        <v>-0.00428571428574287</v>
      </c>
    </row>
    <row r="65" s="42" customFormat="true" ht="23.25" hidden="false" customHeight="true" outlineLevel="0" collapsed="false">
      <c r="A65" s="32" t="n">
        <v>43873</v>
      </c>
      <c r="B65" s="33"/>
      <c r="C65" s="34" t="s">
        <v>55</v>
      </c>
      <c r="D65" s="34" t="s">
        <v>56</v>
      </c>
      <c r="E65" s="34" t="s">
        <v>57</v>
      </c>
      <c r="F65" s="35" t="n">
        <v>223840</v>
      </c>
      <c r="G65" s="35" t="s">
        <v>58</v>
      </c>
      <c r="H65" s="36"/>
      <c r="I65" s="36"/>
      <c r="J65" s="36"/>
      <c r="K65" s="36" t="n">
        <v>180</v>
      </c>
      <c r="L65" s="37"/>
      <c r="M65" s="38" t="n">
        <f aca="false">SUM(H65:J65,K65/1.12)</f>
        <v>160.714285714286</v>
      </c>
      <c r="N65" s="38" t="n">
        <f aca="false">K65/1.12*0.12</f>
        <v>19.2857142857143</v>
      </c>
      <c r="O65" s="38" t="n">
        <f aca="false">-SUM(I65:J65,K65/1.12)*L65</f>
        <v>-0</v>
      </c>
      <c r="P65" s="38"/>
      <c r="Q65" s="39" t="n">
        <v>160.71</v>
      </c>
      <c r="R65" s="39"/>
      <c r="S65" s="40"/>
      <c r="T65" s="40"/>
      <c r="U65" s="40"/>
      <c r="V65" s="40"/>
      <c r="W65" s="40"/>
      <c r="X65" s="39"/>
      <c r="Y65" s="39"/>
      <c r="Z65" s="39"/>
      <c r="AA65" s="39"/>
      <c r="AB65" s="40"/>
      <c r="AC65" s="40"/>
      <c r="AD65" s="39"/>
      <c r="AE65" s="39"/>
      <c r="AF65" s="38" t="n">
        <f aca="false">-SUM(N65:AE65)</f>
        <v>-179.995714285714</v>
      </c>
      <c r="AG65" s="41" t="n">
        <f aca="false">SUM(H65:K65)+AF65+O65</f>
        <v>0.00428571428571445</v>
      </c>
    </row>
    <row r="66" s="29" customFormat="true" ht="23.25" hidden="false" customHeight="true" outlineLevel="0" collapsed="false">
      <c r="A66" s="18" t="n">
        <v>43873</v>
      </c>
      <c r="B66" s="19"/>
      <c r="C66" s="20" t="s">
        <v>47</v>
      </c>
      <c r="D66" s="20" t="s">
        <v>48</v>
      </c>
      <c r="E66" s="20" t="s">
        <v>49</v>
      </c>
      <c r="F66" s="21" t="n">
        <v>229820</v>
      </c>
      <c r="G66" s="21" t="s">
        <v>243</v>
      </c>
      <c r="H66" s="22"/>
      <c r="I66" s="22"/>
      <c r="J66" s="22" t="n">
        <v>1546.05</v>
      </c>
      <c r="K66" s="22"/>
      <c r="L66" s="23"/>
      <c r="M66" s="24" t="n">
        <f aca="false">SUM(H66:J66,K66/1.12)</f>
        <v>1546.05</v>
      </c>
      <c r="N66" s="24" t="n">
        <f aca="false">K66/1.12*0.12</f>
        <v>0</v>
      </c>
      <c r="O66" s="24" t="n">
        <f aca="false">-SUM(I66:J66,K66/1.12)*L66</f>
        <v>-0</v>
      </c>
      <c r="P66" s="24" t="n">
        <v>1546.05</v>
      </c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 t="n">
        <f aca="false">-SUM(N66:AE66)</f>
        <v>-1546.05</v>
      </c>
      <c r="AG66" s="27" t="n">
        <f aca="false">SUM(H66:K66)+AF66+O66</f>
        <v>0</v>
      </c>
    </row>
    <row r="67" s="29" customFormat="true" ht="23.25" hidden="false" customHeight="true" outlineLevel="0" collapsed="false">
      <c r="A67" s="18" t="n">
        <v>43873</v>
      </c>
      <c r="B67" s="19"/>
      <c r="C67" s="20" t="s">
        <v>47</v>
      </c>
      <c r="D67" s="20" t="s">
        <v>48</v>
      </c>
      <c r="E67" s="20" t="s">
        <v>49</v>
      </c>
      <c r="F67" s="21" t="n">
        <v>229820</v>
      </c>
      <c r="G67" s="21" t="s">
        <v>244</v>
      </c>
      <c r="H67" s="22"/>
      <c r="I67" s="22"/>
      <c r="J67" s="22"/>
      <c r="K67" s="22" t="n">
        <f aca="false">177.81+21.34</f>
        <v>199.15</v>
      </c>
      <c r="L67" s="23"/>
      <c r="M67" s="24" t="n">
        <f aca="false">SUM(H67:J67,K67/1.12)</f>
        <v>177.8125</v>
      </c>
      <c r="N67" s="24" t="n">
        <f aca="false">K67/1.12*0.12</f>
        <v>21.3375</v>
      </c>
      <c r="O67" s="24" t="n">
        <f aca="false">-SUM(I67:J67,K67/1.12)*L67</f>
        <v>-0</v>
      </c>
      <c r="P67" s="24" t="n">
        <v>177.81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 t="n">
        <f aca="false">-SUM(N67:AE67)</f>
        <v>-199.1475</v>
      </c>
      <c r="AG67" s="27" t="n">
        <f aca="false">SUM(H67:K67)+AF67+O67</f>
        <v>0.00249999999999773</v>
      </c>
    </row>
    <row r="68" s="29" customFormat="true" ht="23.25" hidden="false" customHeight="true" outlineLevel="0" collapsed="false">
      <c r="A68" s="18" t="n">
        <v>43874</v>
      </c>
      <c r="B68" s="19"/>
      <c r="C68" s="20" t="s">
        <v>55</v>
      </c>
      <c r="D68" s="20" t="s">
        <v>56</v>
      </c>
      <c r="E68" s="20" t="s">
        <v>57</v>
      </c>
      <c r="F68" s="21" t="n">
        <v>227475</v>
      </c>
      <c r="G68" s="21" t="s">
        <v>58</v>
      </c>
      <c r="H68" s="22"/>
      <c r="I68" s="22"/>
      <c r="J68" s="22"/>
      <c r="K68" s="22" t="n">
        <v>180</v>
      </c>
      <c r="L68" s="23"/>
      <c r="M68" s="24" t="n">
        <f aca="false">SUM(H68:J68,K68/1.12)</f>
        <v>160.714285714286</v>
      </c>
      <c r="N68" s="24" t="n">
        <f aca="false">K68/1.12*0.12</f>
        <v>19.2857142857143</v>
      </c>
      <c r="O68" s="24" t="n">
        <f aca="false">-SUM(I68:J68,K68/1.12)*L68</f>
        <v>-0</v>
      </c>
      <c r="P68" s="24"/>
      <c r="Q68" s="25" t="n">
        <v>160.71</v>
      </c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 t="n">
        <f aca="false">-SUM(N68:AE68)</f>
        <v>-179.995714285714</v>
      </c>
      <c r="AG68" s="27" t="n">
        <f aca="false">SUM(H68:K68)+AF68+O68</f>
        <v>0.00428571428571445</v>
      </c>
    </row>
    <row r="69" s="29" customFormat="true" ht="23.25" hidden="false" customHeight="true" outlineLevel="0" collapsed="false">
      <c r="A69" s="18" t="n">
        <v>43874</v>
      </c>
      <c r="B69" s="19"/>
      <c r="C69" s="20" t="s">
        <v>45</v>
      </c>
      <c r="D69" s="20"/>
      <c r="E69" s="20"/>
      <c r="F69" s="21"/>
      <c r="G69" s="21" t="s">
        <v>245</v>
      </c>
      <c r="H69" s="22"/>
      <c r="I69" s="22"/>
      <c r="J69" s="22" t="n">
        <v>500</v>
      </c>
      <c r="K69" s="22"/>
      <c r="L69" s="23"/>
      <c r="M69" s="24" t="n">
        <f aca="false">SUM(H69:J69,K69/1.12)</f>
        <v>500</v>
      </c>
      <c r="N69" s="24" t="n">
        <f aca="false">K69/1.12*0.12</f>
        <v>0</v>
      </c>
      <c r="O69" s="24" t="n">
        <f aca="false">-SUM(I69:J69,K69/1.12)*L69</f>
        <v>-0</v>
      </c>
      <c r="P69" s="24" t="n">
        <v>500</v>
      </c>
      <c r="Q69" s="25"/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 t="n">
        <f aca="false">-SUM(N69:AE69)</f>
        <v>-500</v>
      </c>
      <c r="AG69" s="27" t="n">
        <f aca="false">SUM(H69:K69)+AF69+O69</f>
        <v>0</v>
      </c>
    </row>
    <row r="70" s="29" customFormat="true" ht="23.25" hidden="false" customHeight="true" outlineLevel="0" collapsed="false">
      <c r="A70" s="18" t="n">
        <v>43874</v>
      </c>
      <c r="B70" s="19"/>
      <c r="C70" s="20" t="s">
        <v>45</v>
      </c>
      <c r="D70" s="20"/>
      <c r="E70" s="20"/>
      <c r="F70" s="21"/>
      <c r="G70" s="21" t="s">
        <v>246</v>
      </c>
      <c r="H70" s="22" t="n">
        <v>100</v>
      </c>
      <c r="I70" s="22"/>
      <c r="J70" s="22"/>
      <c r="K70" s="22"/>
      <c r="L70" s="23"/>
      <c r="M70" s="24" t="n">
        <f aca="false">SUM(H70:J70,K70/1.12)</f>
        <v>100</v>
      </c>
      <c r="N70" s="24" t="n">
        <f aca="false">K70/1.12*0.12</f>
        <v>0</v>
      </c>
      <c r="O70" s="24" t="n">
        <f aca="false">-SUM(I70:J70,K70/1.12)*L70</f>
        <v>-0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 t="n">
        <v>100</v>
      </c>
      <c r="AB70" s="26"/>
      <c r="AC70" s="26"/>
      <c r="AD70" s="25"/>
      <c r="AE70" s="25"/>
      <c r="AF70" s="24" t="n">
        <f aca="false">-SUM(N70:AE70)</f>
        <v>-100</v>
      </c>
      <c r="AG70" s="27" t="n">
        <f aca="false">SUM(H70:K70)+AF70+O70</f>
        <v>0</v>
      </c>
    </row>
    <row r="71" s="29" customFormat="true" ht="23.25" hidden="false" customHeight="true" outlineLevel="0" collapsed="false">
      <c r="A71" s="18" t="n">
        <v>43874</v>
      </c>
      <c r="B71" s="19"/>
      <c r="C71" s="20" t="s">
        <v>247</v>
      </c>
      <c r="D71" s="20"/>
      <c r="E71" s="20"/>
      <c r="F71" s="21"/>
      <c r="G71" s="21" t="s">
        <v>248</v>
      </c>
      <c r="H71" s="22" t="n">
        <v>537</v>
      </c>
      <c r="I71" s="22"/>
      <c r="J71" s="22"/>
      <c r="K71" s="22"/>
      <c r="L71" s="23"/>
      <c r="M71" s="24" t="n">
        <f aca="false">SUM(H71:J71,K71/1.12)</f>
        <v>537</v>
      </c>
      <c r="N71" s="24" t="n">
        <f aca="false">K71/1.12*0.12</f>
        <v>0</v>
      </c>
      <c r="O71" s="24" t="n">
        <f aca="false">-SUM(I71:J71,K71/1.12)*L71</f>
        <v>-0</v>
      </c>
      <c r="P71" s="24"/>
      <c r="Q71" s="25"/>
      <c r="R71" s="25"/>
      <c r="S71" s="26"/>
      <c r="T71" s="26"/>
      <c r="U71" s="26"/>
      <c r="V71" s="26"/>
      <c r="W71" s="26"/>
      <c r="X71" s="25"/>
      <c r="Y71" s="25"/>
      <c r="Z71" s="25"/>
      <c r="AA71" s="25"/>
      <c r="AB71" s="26" t="n">
        <v>537</v>
      </c>
      <c r="AC71" s="26"/>
      <c r="AD71" s="25"/>
      <c r="AE71" s="25"/>
      <c r="AF71" s="24" t="n">
        <f aca="false">-SUM(N71:AE71)</f>
        <v>-537</v>
      </c>
      <c r="AG71" s="27" t="n">
        <f aca="false">SUM(H71:K71)+AF71+O71</f>
        <v>0</v>
      </c>
    </row>
    <row r="72" s="29" customFormat="true" ht="23.25" hidden="false" customHeight="true" outlineLevel="0" collapsed="false">
      <c r="A72" s="18" t="n">
        <v>43874</v>
      </c>
      <c r="B72" s="19"/>
      <c r="C72" s="20" t="s">
        <v>65</v>
      </c>
      <c r="D72" s="20" t="s">
        <v>66</v>
      </c>
      <c r="E72" s="20" t="s">
        <v>67</v>
      </c>
      <c r="F72" s="21" t="n">
        <v>3421</v>
      </c>
      <c r="G72" s="21" t="s">
        <v>68</v>
      </c>
      <c r="H72" s="22"/>
      <c r="I72" s="22"/>
      <c r="J72" s="22" t="n">
        <v>560</v>
      </c>
      <c r="K72" s="22"/>
      <c r="L72" s="23"/>
      <c r="M72" s="24" t="n">
        <f aca="false">SUM(H72:J72,K72/1.12)</f>
        <v>560</v>
      </c>
      <c r="N72" s="24" t="n">
        <f aca="false">K72/1.12*0.12</f>
        <v>0</v>
      </c>
      <c r="O72" s="24" t="n">
        <f aca="false">-SUM(I72:J72,K72/1.12)*L72</f>
        <v>-0</v>
      </c>
      <c r="P72" s="24" t="n">
        <v>560</v>
      </c>
      <c r="Q72" s="25"/>
      <c r="R72" s="25"/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 t="n">
        <f aca="false">-SUM(N72:AE72)</f>
        <v>-560</v>
      </c>
      <c r="AG72" s="27" t="n">
        <f aca="false">SUM(H72:K72)+AF72+O72</f>
        <v>0</v>
      </c>
    </row>
    <row r="73" s="29" customFormat="true" ht="23.25" hidden="false" customHeight="true" outlineLevel="0" collapsed="false">
      <c r="A73" s="18" t="n">
        <v>43874</v>
      </c>
      <c r="B73" s="19"/>
      <c r="C73" s="20" t="s">
        <v>47</v>
      </c>
      <c r="D73" s="20" t="s">
        <v>48</v>
      </c>
      <c r="E73" s="20" t="s">
        <v>49</v>
      </c>
      <c r="F73" s="21" t="n">
        <v>102453</v>
      </c>
      <c r="G73" s="21" t="s">
        <v>249</v>
      </c>
      <c r="H73" s="22"/>
      <c r="I73" s="22"/>
      <c r="J73" s="22"/>
      <c r="K73" s="22" t="n">
        <v>435.55</v>
      </c>
      <c r="L73" s="23"/>
      <c r="M73" s="24" t="n">
        <f aca="false">SUM(H73:J73,K73/1.12)</f>
        <v>388.883928571429</v>
      </c>
      <c r="N73" s="24" t="n">
        <f aca="false">K73/1.12*0.12</f>
        <v>46.6660714285714</v>
      </c>
      <c r="O73" s="24" t="n">
        <f aca="false">-SUM(I73:J73,K73/1.12)*L73</f>
        <v>-0</v>
      </c>
      <c r="P73" s="24"/>
      <c r="Q73" s="25"/>
      <c r="R73" s="25"/>
      <c r="S73" s="26"/>
      <c r="T73" s="26"/>
      <c r="U73" s="26"/>
      <c r="V73" s="26"/>
      <c r="W73" s="26"/>
      <c r="X73" s="25"/>
      <c r="Y73" s="25" t="n">
        <v>388.88</v>
      </c>
      <c r="Z73" s="25"/>
      <c r="AA73" s="25"/>
      <c r="AB73" s="26"/>
      <c r="AC73" s="26"/>
      <c r="AD73" s="25"/>
      <c r="AE73" s="25"/>
      <c r="AF73" s="24" t="n">
        <f aca="false">-SUM(N73:AE73)</f>
        <v>-435.546071428571</v>
      </c>
      <c r="AG73" s="27" t="n">
        <f aca="false">SUM(H73:K73)+AF73+O73</f>
        <v>0.00392857142861658</v>
      </c>
    </row>
    <row r="74" s="29" customFormat="true" ht="23.25" hidden="false" customHeight="true" outlineLevel="0" collapsed="false">
      <c r="A74" s="18" t="n">
        <v>43874</v>
      </c>
      <c r="B74" s="19"/>
      <c r="C74" s="20" t="s">
        <v>47</v>
      </c>
      <c r="D74" s="20" t="s">
        <v>48</v>
      </c>
      <c r="E74" s="20" t="s">
        <v>49</v>
      </c>
      <c r="F74" s="21" t="n">
        <v>102452</v>
      </c>
      <c r="G74" s="30" t="s">
        <v>250</v>
      </c>
      <c r="H74" s="22"/>
      <c r="I74" s="22"/>
      <c r="J74" s="22"/>
      <c r="K74" s="22" t="n">
        <v>1062.67</v>
      </c>
      <c r="L74" s="23"/>
      <c r="M74" s="24" t="n">
        <f aca="false">SUM(H74:J74,K74/1.12)</f>
        <v>948.8125</v>
      </c>
      <c r="N74" s="24" t="n">
        <f aca="false">K74/1.12*0.12</f>
        <v>113.8575</v>
      </c>
      <c r="O74" s="24" t="n">
        <f aca="false">-SUM(I74:J74,K74/1.12)*L74</f>
        <v>-0</v>
      </c>
      <c r="P74" s="24"/>
      <c r="Q74" s="25"/>
      <c r="R74" s="25"/>
      <c r="S74" s="26"/>
      <c r="T74" s="26"/>
      <c r="U74" s="26"/>
      <c r="V74" s="26"/>
      <c r="W74" s="26"/>
      <c r="X74" s="25" t="n">
        <v>948.81</v>
      </c>
      <c r="Y74" s="25"/>
      <c r="Z74" s="25"/>
      <c r="AA74" s="25"/>
      <c r="AB74" s="26"/>
      <c r="AC74" s="26"/>
      <c r="AD74" s="25"/>
      <c r="AE74" s="25"/>
      <c r="AF74" s="24" t="n">
        <f aca="false">-SUM(N74:AE74)</f>
        <v>-1062.6675</v>
      </c>
      <c r="AG74" s="27" t="n">
        <f aca="false">SUM(H74:K74)+AF74+O74</f>
        <v>0.00250000000005457</v>
      </c>
    </row>
    <row r="75" s="29" customFormat="true" ht="23.25" hidden="false" customHeight="true" outlineLevel="0" collapsed="false">
      <c r="A75" s="18" t="n">
        <v>43875</v>
      </c>
      <c r="B75" s="19"/>
      <c r="C75" s="20" t="s">
        <v>39</v>
      </c>
      <c r="D75" s="20" t="s">
        <v>40</v>
      </c>
      <c r="E75" s="20" t="s">
        <v>41</v>
      </c>
      <c r="F75" s="21" t="n">
        <v>135859</v>
      </c>
      <c r="G75" s="21" t="s">
        <v>251</v>
      </c>
      <c r="H75" s="22"/>
      <c r="I75" s="22"/>
      <c r="J75" s="22"/>
      <c r="K75" s="22" t="n">
        <v>759.2</v>
      </c>
      <c r="L75" s="23"/>
      <c r="M75" s="24" t="n">
        <f aca="false">SUM(H75:J75,K75/1.12)</f>
        <v>677.857142857143</v>
      </c>
      <c r="N75" s="24" t="n">
        <f aca="false">K75/1.12*0.12</f>
        <v>81.3428571428571</v>
      </c>
      <c r="O75" s="24" t="n">
        <f aca="false">-SUM(I75:J75,K75/1.12)*L75</f>
        <v>-0</v>
      </c>
      <c r="P75" s="24" t="n">
        <v>677.86</v>
      </c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/>
      <c r="AB75" s="26"/>
      <c r="AC75" s="26"/>
      <c r="AD75" s="25"/>
      <c r="AE75" s="25"/>
      <c r="AF75" s="24" t="n">
        <f aca="false">-SUM(N75:AE75)</f>
        <v>-759.202857142857</v>
      </c>
      <c r="AG75" s="27" t="n">
        <f aca="false">SUM(H75:K75)+AF75+O75</f>
        <v>-0.00285714285712402</v>
      </c>
    </row>
    <row r="76" s="29" customFormat="true" ht="23.25" hidden="false" customHeight="true" outlineLevel="0" collapsed="false">
      <c r="A76" s="18" t="n">
        <v>43875</v>
      </c>
      <c r="B76" s="19"/>
      <c r="C76" s="20" t="s">
        <v>39</v>
      </c>
      <c r="D76" s="20" t="s">
        <v>40</v>
      </c>
      <c r="E76" s="20" t="s">
        <v>41</v>
      </c>
      <c r="F76" s="21" t="n">
        <v>703526</v>
      </c>
      <c r="G76" s="21" t="s">
        <v>138</v>
      </c>
      <c r="H76" s="22"/>
      <c r="I76" s="22"/>
      <c r="J76" s="22"/>
      <c r="K76" s="22" t="n">
        <v>390</v>
      </c>
      <c r="L76" s="23"/>
      <c r="M76" s="24" t="n">
        <f aca="false">SUM(H76:J76,K76/1.12)</f>
        <v>348.214285714286</v>
      </c>
      <c r="N76" s="24" t="n">
        <f aca="false">K76/1.12*0.12</f>
        <v>41.7857142857143</v>
      </c>
      <c r="O76" s="24" t="n">
        <f aca="false">-SUM(I76:J76,K76/1.12)*L76</f>
        <v>-0</v>
      </c>
      <c r="P76" s="24" t="n">
        <v>348.21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 t="n">
        <f aca="false">-SUM(N76:AE76)</f>
        <v>-389.995714285714</v>
      </c>
      <c r="AG76" s="27" t="n">
        <f aca="false">SUM(H76:K76)+AF76+O76</f>
        <v>0.00428571428574287</v>
      </c>
    </row>
    <row r="77" s="29" customFormat="true" ht="23.25" hidden="false" customHeight="true" outlineLevel="0" collapsed="false">
      <c r="A77" s="18" t="n">
        <v>43875</v>
      </c>
      <c r="B77" s="19"/>
      <c r="C77" s="20" t="s">
        <v>47</v>
      </c>
      <c r="D77" s="20" t="s">
        <v>48</v>
      </c>
      <c r="E77" s="20" t="s">
        <v>49</v>
      </c>
      <c r="F77" s="21" t="n">
        <v>299018</v>
      </c>
      <c r="G77" s="21" t="s">
        <v>252</v>
      </c>
      <c r="H77" s="22"/>
      <c r="I77" s="22"/>
      <c r="J77" s="22"/>
      <c r="K77" s="22" t="n">
        <v>807.5</v>
      </c>
      <c r="L77" s="23"/>
      <c r="M77" s="24" t="n">
        <f aca="false">SUM(H77:J77,K77/1.12)</f>
        <v>720.982142857143</v>
      </c>
      <c r="N77" s="24" t="n">
        <f aca="false">K77/1.12*0.12</f>
        <v>86.5178571428571</v>
      </c>
      <c r="O77" s="24" t="n">
        <f aca="false">-SUM(I77:J77,K77/1.12)*L77</f>
        <v>-0</v>
      </c>
      <c r="P77" s="24" t="n">
        <v>720.98</v>
      </c>
      <c r="Q77" s="25"/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 t="n">
        <f aca="false">-SUM(N77:AE77)</f>
        <v>-807.497857142857</v>
      </c>
      <c r="AG77" s="27" t="n">
        <f aca="false">SUM(H77:K77)+AF77+O77</f>
        <v>0.00214285714287143</v>
      </c>
    </row>
    <row r="78" s="29" customFormat="true" ht="23.25" hidden="false" customHeight="true" outlineLevel="0" collapsed="false">
      <c r="A78" s="18" t="n">
        <v>43875</v>
      </c>
      <c r="B78" s="19"/>
      <c r="C78" s="20" t="s">
        <v>39</v>
      </c>
      <c r="D78" s="20" t="s">
        <v>40</v>
      </c>
      <c r="E78" s="20" t="s">
        <v>41</v>
      </c>
      <c r="F78" s="21" t="n">
        <v>155306</v>
      </c>
      <c r="G78" s="21" t="s">
        <v>253</v>
      </c>
      <c r="H78" s="22"/>
      <c r="I78" s="22"/>
      <c r="J78" s="22" t="n">
        <v>454.16</v>
      </c>
      <c r="K78" s="22"/>
      <c r="L78" s="23"/>
      <c r="M78" s="24" t="n">
        <f aca="false">SUM(H78:J78,K78/1.12)</f>
        <v>454.16</v>
      </c>
      <c r="N78" s="24" t="n">
        <f aca="false">K78/1.12*0.12</f>
        <v>0</v>
      </c>
      <c r="O78" s="24" t="n">
        <f aca="false">-SUM(I78:J78,K78/1.12)*L78</f>
        <v>-0</v>
      </c>
      <c r="P78" s="24" t="n">
        <v>454.16</v>
      </c>
      <c r="Q78" s="25"/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 t="n">
        <f aca="false">-SUM(N78:AE78)</f>
        <v>-454.16</v>
      </c>
      <c r="AG78" s="27" t="n">
        <f aca="false">SUM(H78:K78)+AF78+O78</f>
        <v>0</v>
      </c>
    </row>
    <row r="79" s="29" customFormat="true" ht="23.25" hidden="false" customHeight="true" outlineLevel="0" collapsed="false">
      <c r="A79" s="18" t="n">
        <v>43875</v>
      </c>
      <c r="B79" s="19"/>
      <c r="C79" s="20" t="s">
        <v>55</v>
      </c>
      <c r="D79" s="20" t="s">
        <v>56</v>
      </c>
      <c r="E79" s="20" t="s">
        <v>57</v>
      </c>
      <c r="F79" s="21" t="n">
        <v>228034</v>
      </c>
      <c r="G79" s="21" t="s">
        <v>58</v>
      </c>
      <c r="H79" s="22"/>
      <c r="I79" s="22"/>
      <c r="J79" s="22"/>
      <c r="K79" s="22" t="n">
        <v>180</v>
      </c>
      <c r="L79" s="23"/>
      <c r="M79" s="24" t="n">
        <f aca="false">SUM(H79:J79,K79/1.12)</f>
        <v>160.714285714286</v>
      </c>
      <c r="N79" s="24" t="n">
        <f aca="false">K79/1.12*0.12</f>
        <v>19.2857142857143</v>
      </c>
      <c r="O79" s="24" t="n">
        <f aca="false">-SUM(I79:J79,K79/1.12)*L79</f>
        <v>-0</v>
      </c>
      <c r="P79" s="24"/>
      <c r="Q79" s="25" t="n">
        <v>160.71</v>
      </c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 t="n">
        <f aca="false">-SUM(N79:AE79)</f>
        <v>-179.995714285714</v>
      </c>
      <c r="AG79" s="27" t="n">
        <f aca="false">SUM(H79:K79)+AF79+O79</f>
        <v>0.00428571428571445</v>
      </c>
    </row>
    <row r="80" s="29" customFormat="true" ht="23.25" hidden="false" customHeight="true" outlineLevel="0" collapsed="false">
      <c r="A80" s="18" t="n">
        <v>43875</v>
      </c>
      <c r="B80" s="19"/>
      <c r="C80" s="20" t="s">
        <v>62</v>
      </c>
      <c r="D80" s="20"/>
      <c r="E80" s="20"/>
      <c r="F80" s="21"/>
      <c r="G80" s="21" t="s">
        <v>254</v>
      </c>
      <c r="H80" s="22" t="n">
        <v>90</v>
      </c>
      <c r="I80" s="22"/>
      <c r="J80" s="22"/>
      <c r="K80" s="22"/>
      <c r="L80" s="23"/>
      <c r="M80" s="24" t="n">
        <f aca="false">SUM(H80:J80,K80/1.12)</f>
        <v>90</v>
      </c>
      <c r="N80" s="24" t="n">
        <f aca="false">K80/1.12*0.12</f>
        <v>0</v>
      </c>
      <c r="O80" s="24" t="n">
        <f aca="false">-SUM(I80:J80,K80/1.12)*L80</f>
        <v>-0</v>
      </c>
      <c r="P80" s="24" t="n">
        <v>90</v>
      </c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/>
      <c r="AB80" s="26"/>
      <c r="AC80" s="26"/>
      <c r="AD80" s="25"/>
      <c r="AE80" s="25"/>
      <c r="AF80" s="24" t="n">
        <f aca="false">-SUM(N80:AE80)</f>
        <v>-90</v>
      </c>
      <c r="AG80" s="27" t="n">
        <f aca="false">SUM(H80:K80)+AF80+O80</f>
        <v>0</v>
      </c>
    </row>
    <row r="81" s="29" customFormat="true" ht="23.25" hidden="false" customHeight="true" outlineLevel="0" collapsed="false">
      <c r="A81" s="18" t="n">
        <v>43875</v>
      </c>
      <c r="B81" s="19"/>
      <c r="C81" s="20" t="s">
        <v>45</v>
      </c>
      <c r="D81" s="20"/>
      <c r="E81" s="20"/>
      <c r="F81" s="21"/>
      <c r="G81" s="21" t="s">
        <v>104</v>
      </c>
      <c r="H81" s="22"/>
      <c r="I81" s="22"/>
      <c r="J81" s="22" t="n">
        <v>200</v>
      </c>
      <c r="K81" s="22"/>
      <c r="L81" s="23"/>
      <c r="M81" s="24" t="n">
        <f aca="false">SUM(H81:J81,K81/1.12)</f>
        <v>200</v>
      </c>
      <c r="N81" s="24" t="n">
        <f aca="false">K81/1.12*0.12</f>
        <v>0</v>
      </c>
      <c r="O81" s="24" t="n">
        <f aca="false">-SUM(I81:J81,K81/1.12)*L81</f>
        <v>-0</v>
      </c>
      <c r="P81" s="24" t="n">
        <v>200</v>
      </c>
      <c r="Q81" s="25"/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5"/>
      <c r="AF81" s="24" t="n">
        <f aca="false">-SUM(N81:AE81)</f>
        <v>-200</v>
      </c>
      <c r="AG81" s="27" t="n">
        <f aca="false">SUM(H81:K81)+AF81+O81</f>
        <v>0</v>
      </c>
    </row>
    <row r="82" s="29" customFormat="true" ht="23.25" hidden="false" customHeight="true" outlineLevel="0" collapsed="false">
      <c r="A82" s="18" t="n">
        <v>43875</v>
      </c>
      <c r="B82" s="19"/>
      <c r="C82" s="20" t="s">
        <v>45</v>
      </c>
      <c r="D82" s="20"/>
      <c r="E82" s="20"/>
      <c r="F82" s="21"/>
      <c r="G82" s="21" t="s">
        <v>255</v>
      </c>
      <c r="H82" s="22" t="n">
        <v>50</v>
      </c>
      <c r="I82" s="22"/>
      <c r="J82" s="22"/>
      <c r="K82" s="22"/>
      <c r="L82" s="23"/>
      <c r="M82" s="24" t="n">
        <f aca="false">SUM(H82:J82,K82/1.12)</f>
        <v>50</v>
      </c>
      <c r="N82" s="24" t="n">
        <f aca="false">K82/1.12*0.12</f>
        <v>0</v>
      </c>
      <c r="O82" s="24" t="n">
        <f aca="false">-SUM(I82:J82,K82/1.12)*L82</f>
        <v>-0</v>
      </c>
      <c r="P82" s="25"/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 t="n">
        <v>50</v>
      </c>
      <c r="AB82" s="26"/>
      <c r="AC82" s="26"/>
      <c r="AD82" s="25"/>
      <c r="AE82" s="25"/>
      <c r="AF82" s="24" t="n">
        <f aca="false">-SUM(N82:AE82)</f>
        <v>-50</v>
      </c>
      <c r="AG82" s="27" t="n">
        <f aca="false">SUM(H82:K82)+AF82+O82</f>
        <v>0</v>
      </c>
    </row>
    <row r="83" s="29" customFormat="true" ht="23.25" hidden="false" customHeight="true" outlineLevel="0" collapsed="false">
      <c r="A83" s="18" t="n">
        <v>43875</v>
      </c>
      <c r="B83" s="19"/>
      <c r="C83" s="20" t="s">
        <v>45</v>
      </c>
      <c r="D83" s="20"/>
      <c r="E83" s="20"/>
      <c r="F83" s="21"/>
      <c r="G83" s="21" t="s">
        <v>256</v>
      </c>
      <c r="H83" s="22" t="n">
        <v>50</v>
      </c>
      <c r="I83" s="22"/>
      <c r="J83" s="22"/>
      <c r="K83" s="22"/>
      <c r="L83" s="23"/>
      <c r="M83" s="24" t="n">
        <f aca="false">SUM(H83:J83,K83/1.12)</f>
        <v>50</v>
      </c>
      <c r="N83" s="24" t="n">
        <f aca="false">K83/1.12*0.12</f>
        <v>0</v>
      </c>
      <c r="O83" s="24" t="n">
        <f aca="false">-SUM(I83:J83,K83/1.12)*L83</f>
        <v>-0</v>
      </c>
      <c r="P83" s="24"/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 t="n">
        <v>50</v>
      </c>
      <c r="AB83" s="26"/>
      <c r="AC83" s="26"/>
      <c r="AD83" s="25"/>
      <c r="AE83" s="25"/>
      <c r="AF83" s="24" t="n">
        <f aca="false">-SUM(N83:AE83)</f>
        <v>-50</v>
      </c>
      <c r="AG83" s="27" t="n">
        <f aca="false">SUM(H83:K83)+AF83+O83</f>
        <v>0</v>
      </c>
    </row>
    <row r="84" s="29" customFormat="true" ht="23.25" hidden="false" customHeight="true" outlineLevel="0" collapsed="false">
      <c r="A84" s="18" t="n">
        <v>43875</v>
      </c>
      <c r="B84" s="19"/>
      <c r="C84" s="20" t="s">
        <v>241</v>
      </c>
      <c r="D84" s="20" t="s">
        <v>111</v>
      </c>
      <c r="E84" s="20" t="s">
        <v>49</v>
      </c>
      <c r="F84" s="21" t="n">
        <v>204658</v>
      </c>
      <c r="G84" s="21" t="s">
        <v>257</v>
      </c>
      <c r="H84" s="22"/>
      <c r="I84" s="22"/>
      <c r="J84" s="22" t="n">
        <v>2401.49</v>
      </c>
      <c r="K84" s="22"/>
      <c r="L84" s="23"/>
      <c r="M84" s="24" t="n">
        <f aca="false">SUM(H84:J84,K84/1.12)</f>
        <v>2401.49</v>
      </c>
      <c r="N84" s="24" t="n">
        <f aca="false">K84/1.12*0.12</f>
        <v>0</v>
      </c>
      <c r="O84" s="24" t="n">
        <f aca="false">-SUM(I84:J84,K84/1.12)*L84</f>
        <v>-0</v>
      </c>
      <c r="P84" s="24" t="n">
        <v>2401.49</v>
      </c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 t="n">
        <f aca="false">-SUM(N84:AE84)</f>
        <v>-2401.49</v>
      </c>
      <c r="AG84" s="27" t="n">
        <f aca="false">SUM(H84:K84)+AF84+O84</f>
        <v>0</v>
      </c>
    </row>
    <row r="85" s="29" customFormat="true" ht="23.25" hidden="false" customHeight="true" outlineLevel="0" collapsed="false">
      <c r="A85" s="18" t="n">
        <v>43875</v>
      </c>
      <c r="B85" s="19"/>
      <c r="C85" s="20" t="s">
        <v>258</v>
      </c>
      <c r="D85" s="20"/>
      <c r="E85" s="20"/>
      <c r="F85" s="21"/>
      <c r="G85" s="21" t="s">
        <v>259</v>
      </c>
      <c r="H85" s="22" t="n">
        <v>1074</v>
      </c>
      <c r="I85" s="22"/>
      <c r="J85" s="22"/>
      <c r="K85" s="22"/>
      <c r="L85" s="23"/>
      <c r="M85" s="24" t="n">
        <f aca="false">SUM(H85:J85,K85/1.12)</f>
        <v>1074</v>
      </c>
      <c r="N85" s="24" t="n">
        <f aca="false">K85/1.12*0.12</f>
        <v>0</v>
      </c>
      <c r="O85" s="24" t="n">
        <f aca="false">-SUM(I85:J85,K85/1.12)*L85</f>
        <v>-0</v>
      </c>
      <c r="P85" s="24"/>
      <c r="Q85" s="25"/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 t="n">
        <v>1074</v>
      </c>
      <c r="AC85" s="26"/>
      <c r="AD85" s="25"/>
      <c r="AE85" s="25"/>
      <c r="AF85" s="24" t="n">
        <f aca="false">-SUM(N85:AE85)</f>
        <v>-1074</v>
      </c>
      <c r="AG85" s="27" t="n">
        <f aca="false">SUM(H85:K85)+AF85+O85</f>
        <v>0</v>
      </c>
    </row>
    <row r="86" s="29" customFormat="true" ht="23.25" hidden="false" customHeight="true" outlineLevel="0" collapsed="false">
      <c r="A86" s="18" t="n">
        <v>43875</v>
      </c>
      <c r="B86" s="19"/>
      <c r="C86" s="20" t="s">
        <v>247</v>
      </c>
      <c r="D86" s="20"/>
      <c r="E86" s="20"/>
      <c r="F86" s="21"/>
      <c r="G86" s="21" t="s">
        <v>248</v>
      </c>
      <c r="H86" s="22" t="n">
        <v>537</v>
      </c>
      <c r="I86" s="22"/>
      <c r="J86" s="22"/>
      <c r="K86" s="22"/>
      <c r="L86" s="23"/>
      <c r="M86" s="24" t="n">
        <f aca="false">SUM(H86:J86,K86/1.12)</f>
        <v>537</v>
      </c>
      <c r="N86" s="24" t="n">
        <f aca="false">K86/1.12*0.12</f>
        <v>0</v>
      </c>
      <c r="O86" s="24" t="n">
        <f aca="false">-SUM(I86:J86,K86/1.12)*L86</f>
        <v>-0</v>
      </c>
      <c r="P86" s="24"/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/>
      <c r="AB86" s="26" t="n">
        <v>537</v>
      </c>
      <c r="AC86" s="26"/>
      <c r="AD86" s="25"/>
      <c r="AE86" s="25"/>
      <c r="AF86" s="24" t="n">
        <f aca="false">-SUM(N86:AE86)</f>
        <v>-537</v>
      </c>
      <c r="AG86" s="27" t="n">
        <f aca="false">SUM(H86:K86)+AF86+O86</f>
        <v>0</v>
      </c>
    </row>
    <row r="87" s="29" customFormat="true" ht="23.25" hidden="false" customHeight="true" outlineLevel="0" collapsed="false">
      <c r="A87" s="18" t="n">
        <v>43876</v>
      </c>
      <c r="B87" s="19"/>
      <c r="C87" s="20" t="s">
        <v>106</v>
      </c>
      <c r="D87" s="20" t="s">
        <v>107</v>
      </c>
      <c r="E87" s="20" t="s">
        <v>49</v>
      </c>
      <c r="F87" s="21" t="n">
        <v>752729</v>
      </c>
      <c r="G87" s="21" t="s">
        <v>260</v>
      </c>
      <c r="H87" s="22"/>
      <c r="I87" s="22"/>
      <c r="J87" s="22"/>
      <c r="K87" s="22" t="n">
        <v>176.5</v>
      </c>
      <c r="L87" s="23"/>
      <c r="M87" s="24" t="n">
        <f aca="false">SUM(H87:J87,K87/1.12)</f>
        <v>157.589285714286</v>
      </c>
      <c r="N87" s="24" t="n">
        <f aca="false">K87/1.12*0.12</f>
        <v>18.9107142857143</v>
      </c>
      <c r="O87" s="24" t="n">
        <f aca="false">-SUM(I87:J87,K87/1.12)*L87</f>
        <v>-0</v>
      </c>
      <c r="P87" s="24"/>
      <c r="Q87" s="25"/>
      <c r="R87" s="25"/>
      <c r="S87" s="26" t="n">
        <v>157.59</v>
      </c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5"/>
      <c r="AF87" s="24" t="n">
        <f aca="false">-SUM(N87:AE87)</f>
        <v>-176.500714285714</v>
      </c>
      <c r="AG87" s="27" t="n">
        <f aca="false">SUM(H87:K87)+AF87+O87</f>
        <v>-0.000714285714281004</v>
      </c>
    </row>
    <row r="88" s="29" customFormat="true" ht="23.25" hidden="false" customHeight="true" outlineLevel="0" collapsed="false">
      <c r="A88" s="18" t="n">
        <v>43876</v>
      </c>
      <c r="B88" s="19"/>
      <c r="C88" s="20" t="s">
        <v>106</v>
      </c>
      <c r="D88" s="20" t="s">
        <v>107</v>
      </c>
      <c r="E88" s="20" t="s">
        <v>49</v>
      </c>
      <c r="F88" s="21" t="n">
        <v>801593</v>
      </c>
      <c r="G88" s="21" t="s">
        <v>261</v>
      </c>
      <c r="H88" s="22"/>
      <c r="I88" s="22"/>
      <c r="J88" s="22"/>
      <c r="K88" s="22" t="n">
        <v>350</v>
      </c>
      <c r="L88" s="23"/>
      <c r="M88" s="24" t="n">
        <f aca="false">SUM(H88:J88,K88/1.12)</f>
        <v>312.5</v>
      </c>
      <c r="N88" s="24" t="n">
        <f aca="false">K88/1.12*0.12</f>
        <v>37.5</v>
      </c>
      <c r="O88" s="24" t="n">
        <f aca="false">-SUM(I88:J88,K88/1.12)*L88</f>
        <v>-0</v>
      </c>
      <c r="P88" s="24"/>
      <c r="Q88" s="25"/>
      <c r="R88" s="25"/>
      <c r="S88" s="26"/>
      <c r="T88" s="26" t="n">
        <v>312.5</v>
      </c>
      <c r="U88" s="26"/>
      <c r="V88" s="26"/>
      <c r="W88" s="26"/>
      <c r="X88" s="25"/>
      <c r="Y88" s="25"/>
      <c r="Z88" s="25"/>
      <c r="AA88" s="25"/>
      <c r="AB88" s="26"/>
      <c r="AC88" s="26"/>
      <c r="AD88" s="25"/>
      <c r="AE88" s="25"/>
      <c r="AF88" s="24" t="n">
        <f aca="false">-SUM(N88:AE88)</f>
        <v>-350</v>
      </c>
      <c r="AG88" s="27" t="n">
        <f aca="false">SUM(H88:K88)+AF88+O88</f>
        <v>0</v>
      </c>
    </row>
    <row r="89" s="29" customFormat="true" ht="23.25" hidden="false" customHeight="true" outlineLevel="0" collapsed="false">
      <c r="A89" s="18" t="n">
        <v>43876</v>
      </c>
      <c r="B89" s="19"/>
      <c r="C89" s="20" t="s">
        <v>106</v>
      </c>
      <c r="D89" s="20" t="s">
        <v>107</v>
      </c>
      <c r="E89" s="20" t="s">
        <v>49</v>
      </c>
      <c r="F89" s="21" t="n">
        <v>752987</v>
      </c>
      <c r="G89" s="21" t="s">
        <v>262</v>
      </c>
      <c r="H89" s="22"/>
      <c r="I89" s="22"/>
      <c r="J89" s="22"/>
      <c r="K89" s="22" t="n">
        <v>45</v>
      </c>
      <c r="L89" s="23"/>
      <c r="M89" s="24" t="n">
        <f aca="false">SUM(H89:J89,K89/1.12)</f>
        <v>40.1785714285714</v>
      </c>
      <c r="N89" s="24" t="n">
        <f aca="false">K89/1.12*0.12</f>
        <v>4.82142857142857</v>
      </c>
      <c r="O89" s="24" t="n">
        <f aca="false">-SUM(I89:J89,K89/1.12)*L89</f>
        <v>-0</v>
      </c>
      <c r="P89" s="24"/>
      <c r="Q89" s="25"/>
      <c r="R89" s="25"/>
      <c r="S89" s="26"/>
      <c r="T89" s="26" t="n">
        <v>40.18</v>
      </c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5"/>
      <c r="AF89" s="24" t="n">
        <f aca="false">-SUM(N89:AE89)</f>
        <v>-45.0014285714286</v>
      </c>
      <c r="AG89" s="27" t="n">
        <f aca="false">SUM(H89:K89)+AF89+O89</f>
        <v>-0.00142857142856911</v>
      </c>
    </row>
    <row r="90" s="29" customFormat="true" ht="23.25" hidden="false" customHeight="true" outlineLevel="0" collapsed="false">
      <c r="A90" s="18" t="n">
        <v>43876</v>
      </c>
      <c r="B90" s="19"/>
      <c r="C90" s="20" t="s">
        <v>39</v>
      </c>
      <c r="D90" s="20" t="s">
        <v>40</v>
      </c>
      <c r="E90" s="20" t="s">
        <v>41</v>
      </c>
      <c r="F90" s="21" t="n">
        <v>136330</v>
      </c>
      <c r="G90" s="21" t="s">
        <v>263</v>
      </c>
      <c r="H90" s="22"/>
      <c r="I90" s="22"/>
      <c r="J90" s="22"/>
      <c r="K90" s="22" t="n">
        <v>311.75</v>
      </c>
      <c r="L90" s="23"/>
      <c r="M90" s="24" t="n">
        <f aca="false">SUM(H90:J90,K90/1.12)</f>
        <v>278.348214285714</v>
      </c>
      <c r="N90" s="24" t="n">
        <f aca="false">K90/1.12*0.12</f>
        <v>33.4017857142857</v>
      </c>
      <c r="O90" s="24" t="n">
        <v>0</v>
      </c>
      <c r="P90" s="24"/>
      <c r="Q90" s="25"/>
      <c r="R90" s="25" t="n">
        <v>278.35</v>
      </c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5"/>
      <c r="AF90" s="24" t="n">
        <f aca="false">-SUM(N90:AE90)</f>
        <v>-311.751785714286</v>
      </c>
      <c r="AG90" s="27" t="n">
        <f aca="false">SUM(H90:K90)+AF90+O90</f>
        <v>-0.00178571428574514</v>
      </c>
    </row>
    <row r="91" s="29" customFormat="true" ht="23.25" hidden="false" customHeight="true" outlineLevel="0" collapsed="false">
      <c r="A91" s="18" t="n">
        <v>43878</v>
      </c>
      <c r="B91" s="19"/>
      <c r="C91" s="20" t="s">
        <v>65</v>
      </c>
      <c r="D91" s="20" t="s">
        <v>66</v>
      </c>
      <c r="E91" s="20" t="s">
        <v>67</v>
      </c>
      <c r="F91" s="21" t="n">
        <v>3425</v>
      </c>
      <c r="G91" s="21" t="s">
        <v>68</v>
      </c>
      <c r="H91" s="22"/>
      <c r="I91" s="22"/>
      <c r="J91" s="22" t="n">
        <v>1274</v>
      </c>
      <c r="K91" s="22"/>
      <c r="L91" s="23"/>
      <c r="M91" s="24" t="n">
        <f aca="false">SUM(H91:J91,K91/1.12)</f>
        <v>1274</v>
      </c>
      <c r="N91" s="24" t="n">
        <f aca="false">K91/1.12*0.12</f>
        <v>0</v>
      </c>
      <c r="O91" s="24" t="n">
        <f aca="false">-SUM(I91:J91,K91/1.12)*L91</f>
        <v>-0</v>
      </c>
      <c r="P91" s="24" t="n">
        <v>1274</v>
      </c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/>
      <c r="AB91" s="26"/>
      <c r="AC91" s="26"/>
      <c r="AD91" s="25"/>
      <c r="AE91" s="25"/>
      <c r="AF91" s="24" t="n">
        <f aca="false">-SUM(N91:AE91)</f>
        <v>-1274</v>
      </c>
      <c r="AG91" s="27" t="n">
        <f aca="false">SUM(H91:K91)+AF91+O91</f>
        <v>0</v>
      </c>
    </row>
    <row r="92" s="29" customFormat="true" ht="23.25" hidden="false" customHeight="true" outlineLevel="0" collapsed="false">
      <c r="A92" s="18" t="n">
        <v>43878</v>
      </c>
      <c r="B92" s="19"/>
      <c r="C92" s="20" t="s">
        <v>207</v>
      </c>
      <c r="D92" s="20" t="s">
        <v>79</v>
      </c>
      <c r="E92" s="20" t="s">
        <v>67</v>
      </c>
      <c r="F92" s="21" t="n">
        <v>20553</v>
      </c>
      <c r="G92" s="21" t="s">
        <v>264</v>
      </c>
      <c r="H92" s="22"/>
      <c r="I92" s="22"/>
      <c r="J92" s="22" t="n">
        <v>750</v>
      </c>
      <c r="K92" s="22"/>
      <c r="L92" s="23"/>
      <c r="M92" s="24" t="n">
        <f aca="false">SUM(H92:J92,K92/1.12)</f>
        <v>750</v>
      </c>
      <c r="N92" s="24" t="n">
        <f aca="false">K92/1.12*0.12</f>
        <v>0</v>
      </c>
      <c r="O92" s="24" t="n">
        <f aca="false">-SUM(I92:J92,K92/1.12)*L92</f>
        <v>-0</v>
      </c>
      <c r="P92" s="24" t="n">
        <v>750</v>
      </c>
      <c r="Q92" s="25"/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5"/>
      <c r="AF92" s="24" t="n">
        <f aca="false">-SUM(N92:AE92)</f>
        <v>-750</v>
      </c>
      <c r="AG92" s="27" t="n">
        <f aca="false">SUM(H92:K92)+AF92+O92</f>
        <v>0</v>
      </c>
    </row>
    <row r="93" s="29" customFormat="true" ht="23.25" hidden="false" customHeight="true" outlineLevel="0" collapsed="false">
      <c r="A93" s="18" t="n">
        <v>43878</v>
      </c>
      <c r="B93" s="19"/>
      <c r="C93" s="20" t="s">
        <v>45</v>
      </c>
      <c r="D93" s="20"/>
      <c r="E93" s="20"/>
      <c r="F93" s="21"/>
      <c r="G93" s="21" t="s">
        <v>69</v>
      </c>
      <c r="H93" s="22" t="n">
        <v>100</v>
      </c>
      <c r="I93" s="22"/>
      <c r="J93" s="22"/>
      <c r="K93" s="22"/>
      <c r="L93" s="23"/>
      <c r="M93" s="24" t="n">
        <f aca="false">SUM(H93:J93,K93/1.12)</f>
        <v>100</v>
      </c>
      <c r="N93" s="24" t="n">
        <f aca="false">K93/1.12*0.12</f>
        <v>0</v>
      </c>
      <c r="O93" s="24" t="n">
        <f aca="false">-SUM(I93:J93,K93/1.12)*L93</f>
        <v>-0</v>
      </c>
      <c r="P93" s="24"/>
      <c r="Q93" s="25"/>
      <c r="R93" s="25"/>
      <c r="S93" s="26"/>
      <c r="T93" s="26"/>
      <c r="U93" s="26"/>
      <c r="V93" s="26"/>
      <c r="W93" s="26"/>
      <c r="X93" s="25"/>
      <c r="Y93" s="25"/>
      <c r="Z93" s="25"/>
      <c r="AA93" s="25" t="n">
        <v>100</v>
      </c>
      <c r="AB93" s="26"/>
      <c r="AC93" s="26"/>
      <c r="AD93" s="25"/>
      <c r="AE93" s="25"/>
      <c r="AF93" s="24" t="n">
        <f aca="false">-SUM(N93:AE93)</f>
        <v>-100</v>
      </c>
      <c r="AG93" s="27" t="n">
        <f aca="false">SUM(H93:K93)+AF93+O93</f>
        <v>0</v>
      </c>
    </row>
    <row r="94" s="29" customFormat="true" ht="23.25" hidden="false" customHeight="true" outlineLevel="0" collapsed="false">
      <c r="A94" s="18" t="n">
        <v>43878</v>
      </c>
      <c r="B94" s="19"/>
      <c r="C94" s="20" t="s">
        <v>55</v>
      </c>
      <c r="D94" s="20" t="s">
        <v>56</v>
      </c>
      <c r="E94" s="20" t="s">
        <v>57</v>
      </c>
      <c r="F94" s="21" t="n">
        <v>241372</v>
      </c>
      <c r="G94" s="21" t="s">
        <v>58</v>
      </c>
      <c r="H94" s="22"/>
      <c r="I94" s="22"/>
      <c r="J94" s="22"/>
      <c r="K94" s="22" t="n">
        <v>180</v>
      </c>
      <c r="L94" s="23"/>
      <c r="M94" s="24" t="n">
        <f aca="false">SUM(H94:J94,K94/1.12)</f>
        <v>160.714285714286</v>
      </c>
      <c r="N94" s="24" t="n">
        <f aca="false">K94/1.12*0.12</f>
        <v>19.2857142857143</v>
      </c>
      <c r="O94" s="24" t="n">
        <f aca="false">-SUM(I94:J94,K94/1.12)*L94</f>
        <v>-0</v>
      </c>
      <c r="P94" s="24"/>
      <c r="Q94" s="25" t="n">
        <v>160.71</v>
      </c>
      <c r="R94" s="25"/>
      <c r="S94" s="26"/>
      <c r="T94" s="26"/>
      <c r="U94" s="26"/>
      <c r="V94" s="26"/>
      <c r="W94" s="26"/>
      <c r="X94" s="25"/>
      <c r="Y94" s="25"/>
      <c r="Z94" s="25"/>
      <c r="AA94" s="25"/>
      <c r="AB94" s="26"/>
      <c r="AC94" s="26"/>
      <c r="AD94" s="25"/>
      <c r="AE94" s="25"/>
      <c r="AF94" s="24" t="n">
        <f aca="false">-SUM(N94:AE94)</f>
        <v>-179.995714285714</v>
      </c>
      <c r="AG94" s="27" t="n">
        <f aca="false">SUM(H94:K94)+AF94+O94</f>
        <v>0.00428571428571445</v>
      </c>
    </row>
    <row r="95" s="29" customFormat="true" ht="23.25" hidden="false" customHeight="true" outlineLevel="0" collapsed="false">
      <c r="A95" s="18" t="n">
        <v>43878</v>
      </c>
      <c r="B95" s="19"/>
      <c r="C95" s="20" t="s">
        <v>241</v>
      </c>
      <c r="D95" s="20" t="s">
        <v>111</v>
      </c>
      <c r="E95" s="20" t="s">
        <v>49</v>
      </c>
      <c r="F95" s="21" t="n">
        <v>231531</v>
      </c>
      <c r="G95" s="21" t="s">
        <v>265</v>
      </c>
      <c r="H95" s="22"/>
      <c r="I95" s="22"/>
      <c r="J95" s="22"/>
      <c r="K95" s="22" t="n">
        <f aca="false">1639.37+196.73</f>
        <v>1836.1</v>
      </c>
      <c r="L95" s="23"/>
      <c r="M95" s="24" t="n">
        <f aca="false">SUM(H95:J95,K95/1.12)</f>
        <v>1639.375</v>
      </c>
      <c r="N95" s="24" t="n">
        <f aca="false">K95/1.12*0.12</f>
        <v>196.725</v>
      </c>
      <c r="O95" s="24" t="n">
        <f aca="false">-SUM(I95:J95,K95/1.12)*L95</f>
        <v>-0</v>
      </c>
      <c r="P95" s="24" t="n">
        <v>1639.38</v>
      </c>
      <c r="Q95" s="25"/>
      <c r="R95" s="25"/>
      <c r="S95" s="26"/>
      <c r="T95" s="26"/>
      <c r="U95" s="26"/>
      <c r="V95" s="26"/>
      <c r="W95" s="26"/>
      <c r="X95" s="25"/>
      <c r="Y95" s="25"/>
      <c r="Z95" s="25"/>
      <c r="AA95" s="25"/>
      <c r="AB95" s="26"/>
      <c r="AC95" s="26"/>
      <c r="AD95" s="25"/>
      <c r="AE95" s="25"/>
      <c r="AF95" s="24" t="n">
        <f aca="false">-SUM(N95:AE95)</f>
        <v>-1836.105</v>
      </c>
      <c r="AG95" s="27" t="n">
        <f aca="false">SUM(H95:K95)+AF95+O95</f>
        <v>-0.00500000000010914</v>
      </c>
    </row>
    <row r="96" s="29" customFormat="true" ht="23.25" hidden="false" customHeight="true" outlineLevel="0" collapsed="false">
      <c r="A96" s="18" t="n">
        <v>43878</v>
      </c>
      <c r="B96" s="19"/>
      <c r="C96" s="20" t="s">
        <v>241</v>
      </c>
      <c r="D96" s="20" t="s">
        <v>111</v>
      </c>
      <c r="E96" s="20" t="s">
        <v>49</v>
      </c>
      <c r="F96" s="21" t="n">
        <v>231531</v>
      </c>
      <c r="G96" s="21" t="s">
        <v>266</v>
      </c>
      <c r="H96" s="22"/>
      <c r="I96" s="22"/>
      <c r="J96" s="22" t="n">
        <v>151.68</v>
      </c>
      <c r="K96" s="22"/>
      <c r="L96" s="23"/>
      <c r="M96" s="24" t="n">
        <f aca="false">SUM(H96:J96,K96/1.12)</f>
        <v>151.68</v>
      </c>
      <c r="N96" s="24" t="n">
        <f aca="false">K96/1.12*0.12</f>
        <v>0</v>
      </c>
      <c r="O96" s="24" t="n">
        <f aca="false">-SUM(I96:J96,K96/1.12)*L96</f>
        <v>-0</v>
      </c>
      <c r="P96" s="24" t="n">
        <v>151.68</v>
      </c>
      <c r="Q96" s="25"/>
      <c r="R96" s="25"/>
      <c r="S96" s="26"/>
      <c r="T96" s="26"/>
      <c r="U96" s="26"/>
      <c r="V96" s="26"/>
      <c r="W96" s="26"/>
      <c r="X96" s="25"/>
      <c r="Y96" s="25"/>
      <c r="Z96" s="25"/>
      <c r="AA96" s="25"/>
      <c r="AB96" s="26"/>
      <c r="AC96" s="26"/>
      <c r="AD96" s="25"/>
      <c r="AE96" s="25"/>
      <c r="AF96" s="24" t="n">
        <f aca="false">-SUM(N96:AE96)</f>
        <v>-151.68</v>
      </c>
      <c r="AG96" s="27" t="n">
        <f aca="false">SUM(H96:K96)+AF96+O96</f>
        <v>0</v>
      </c>
    </row>
    <row r="97" s="42" customFormat="true" ht="23.25" hidden="false" customHeight="true" outlineLevel="0" collapsed="false">
      <c r="A97" s="32" t="n">
        <v>43879</v>
      </c>
      <c r="B97" s="33"/>
      <c r="C97" s="34" t="s">
        <v>55</v>
      </c>
      <c r="D97" s="34" t="s">
        <v>56</v>
      </c>
      <c r="E97" s="34" t="s">
        <v>57</v>
      </c>
      <c r="F97" s="35" t="n">
        <v>107367</v>
      </c>
      <c r="G97" s="35" t="s">
        <v>58</v>
      </c>
      <c r="H97" s="36"/>
      <c r="I97" s="36"/>
      <c r="J97" s="36"/>
      <c r="K97" s="36" t="n">
        <v>180</v>
      </c>
      <c r="L97" s="37"/>
      <c r="M97" s="38" t="n">
        <f aca="false">SUM(H97:J97,K97/1.12)</f>
        <v>160.714285714286</v>
      </c>
      <c r="N97" s="38" t="n">
        <f aca="false">K97/1.12*0.12</f>
        <v>19.2857142857143</v>
      </c>
      <c r="O97" s="38" t="n">
        <f aca="false">-SUM(I97:J97,K97/1.12)*L97</f>
        <v>-0</v>
      </c>
      <c r="P97" s="38"/>
      <c r="Q97" s="39" t="n">
        <v>160.71</v>
      </c>
      <c r="R97" s="39"/>
      <c r="S97" s="40"/>
      <c r="T97" s="40"/>
      <c r="U97" s="40"/>
      <c r="V97" s="40"/>
      <c r="W97" s="40"/>
      <c r="X97" s="39"/>
      <c r="Y97" s="39"/>
      <c r="Z97" s="39"/>
      <c r="AA97" s="39"/>
      <c r="AB97" s="40"/>
      <c r="AC97" s="40"/>
      <c r="AD97" s="39"/>
      <c r="AE97" s="39"/>
      <c r="AF97" s="38" t="n">
        <f aca="false">-SUM(N97:AE97)</f>
        <v>-179.995714285714</v>
      </c>
      <c r="AG97" s="41" t="n">
        <f aca="false">SUM(H97:K97)+AF97+O97</f>
        <v>0.00428571428571445</v>
      </c>
    </row>
    <row r="98" s="29" customFormat="true" ht="23.25" hidden="false" customHeight="true" outlineLevel="0" collapsed="false">
      <c r="A98" s="18" t="n">
        <v>43879</v>
      </c>
      <c r="B98" s="19"/>
      <c r="C98" s="20" t="s">
        <v>267</v>
      </c>
      <c r="D98" s="20" t="s">
        <v>268</v>
      </c>
      <c r="E98" s="20" t="s">
        <v>41</v>
      </c>
      <c r="F98" s="21" t="n">
        <v>930330</v>
      </c>
      <c r="G98" s="21" t="s">
        <v>269</v>
      </c>
      <c r="H98" s="22"/>
      <c r="I98" s="22"/>
      <c r="J98" s="22"/>
      <c r="K98" s="22" t="n">
        <v>660</v>
      </c>
      <c r="L98" s="23"/>
      <c r="M98" s="24" t="n">
        <f aca="false">SUM(H98:J98,K98/1.12)</f>
        <v>589.285714285714</v>
      </c>
      <c r="N98" s="24" t="n">
        <f aca="false">K98/1.12*0.12</f>
        <v>70.7142857142857</v>
      </c>
      <c r="O98" s="24" t="n">
        <f aca="false">-SUM(I98:J98,K98/1.12)*L98</f>
        <v>-0</v>
      </c>
      <c r="P98" s="24"/>
      <c r="Q98" s="25"/>
      <c r="R98" s="25"/>
      <c r="S98" s="26"/>
      <c r="T98" s="26"/>
      <c r="U98" s="26"/>
      <c r="V98" s="26"/>
      <c r="W98" s="26"/>
      <c r="X98" s="25"/>
      <c r="Y98" s="25"/>
      <c r="Z98" s="25"/>
      <c r="AA98" s="25"/>
      <c r="AB98" s="26"/>
      <c r="AC98" s="26"/>
      <c r="AD98" s="25"/>
      <c r="AE98" s="25" t="n">
        <v>589.29</v>
      </c>
      <c r="AF98" s="24" t="n">
        <f aca="false">-SUM(N98:AE98)</f>
        <v>-660.004285714286</v>
      </c>
      <c r="AG98" s="27" t="n">
        <f aca="false">SUM(H98:K98)+AF98+O98</f>
        <v>-0.00428571428562918</v>
      </c>
    </row>
    <row r="99" s="29" customFormat="true" ht="23.25" hidden="false" customHeight="true" outlineLevel="0" collapsed="false">
      <c r="A99" s="18" t="n">
        <v>43879</v>
      </c>
      <c r="B99" s="19"/>
      <c r="C99" s="20" t="s">
        <v>37</v>
      </c>
      <c r="D99" s="20"/>
      <c r="E99" s="20"/>
      <c r="F99" s="21"/>
      <c r="G99" s="21" t="s">
        <v>38</v>
      </c>
      <c r="H99" s="22" t="n">
        <v>164</v>
      </c>
      <c r="I99" s="22"/>
      <c r="J99" s="22"/>
      <c r="K99" s="22"/>
      <c r="L99" s="23"/>
      <c r="M99" s="24" t="n">
        <f aca="false">SUM(H99:J99,K99/1.12)</f>
        <v>164</v>
      </c>
      <c r="N99" s="24" t="n">
        <f aca="false">K99/1.12*0.12</f>
        <v>0</v>
      </c>
      <c r="O99" s="24" t="n">
        <f aca="false">-SUM(I99:J99,K99/1.12)*L99</f>
        <v>-0</v>
      </c>
      <c r="P99" s="24"/>
      <c r="Q99" s="25"/>
      <c r="R99" s="25"/>
      <c r="S99" s="26"/>
      <c r="T99" s="26"/>
      <c r="U99" s="26"/>
      <c r="V99" s="26"/>
      <c r="W99" s="26"/>
      <c r="X99" s="25"/>
      <c r="Y99" s="25"/>
      <c r="Z99" s="25"/>
      <c r="AA99" s="25" t="n">
        <v>164</v>
      </c>
      <c r="AB99" s="26"/>
      <c r="AC99" s="26"/>
      <c r="AD99" s="25"/>
      <c r="AE99" s="25"/>
      <c r="AF99" s="24" t="n">
        <f aca="false">-SUM(N99:AE99)</f>
        <v>-164</v>
      </c>
      <c r="AG99" s="27" t="n">
        <f aca="false">SUM(H99:K99)+AF99+O99</f>
        <v>0</v>
      </c>
    </row>
    <row r="100" s="29" customFormat="true" ht="23.25" hidden="false" customHeight="true" outlineLevel="0" collapsed="false">
      <c r="A100" s="18" t="n">
        <v>43879</v>
      </c>
      <c r="B100" s="19"/>
      <c r="C100" s="20" t="s">
        <v>55</v>
      </c>
      <c r="D100" s="20" t="s">
        <v>56</v>
      </c>
      <c r="E100" s="20" t="s">
        <v>57</v>
      </c>
      <c r="F100" s="21" t="n">
        <v>241427</v>
      </c>
      <c r="G100" s="21" t="s">
        <v>58</v>
      </c>
      <c r="H100" s="22"/>
      <c r="I100" s="22"/>
      <c r="J100" s="22"/>
      <c r="K100" s="22" t="n">
        <v>180</v>
      </c>
      <c r="L100" s="23"/>
      <c r="M100" s="24" t="n">
        <f aca="false">SUM(H100:J100,K100/1.12)</f>
        <v>160.714285714286</v>
      </c>
      <c r="N100" s="24" t="n">
        <f aca="false">K100/1.12*0.12</f>
        <v>19.2857142857143</v>
      </c>
      <c r="O100" s="24" t="n">
        <f aca="false">-SUM(I100:J100,K100/1.12)*L100</f>
        <v>-0</v>
      </c>
      <c r="P100" s="24"/>
      <c r="Q100" s="25" t="n">
        <v>160.71</v>
      </c>
      <c r="R100" s="25"/>
      <c r="S100" s="26"/>
      <c r="T100" s="26"/>
      <c r="U100" s="26"/>
      <c r="V100" s="26"/>
      <c r="W100" s="26"/>
      <c r="X100" s="25"/>
      <c r="Y100" s="25"/>
      <c r="Z100" s="25"/>
      <c r="AA100" s="25"/>
      <c r="AB100" s="26"/>
      <c r="AC100" s="26"/>
      <c r="AD100" s="25"/>
      <c r="AE100" s="25"/>
      <c r="AF100" s="24" t="n">
        <f aca="false">-SUM(N100:AE100)</f>
        <v>-179.995714285714</v>
      </c>
      <c r="AG100" s="27" t="n">
        <f aca="false">SUM(H100:K100)+AF100+O100</f>
        <v>0.00428571428571445</v>
      </c>
    </row>
    <row r="101" s="29" customFormat="true" ht="23.25" hidden="false" customHeight="true" outlineLevel="0" collapsed="false">
      <c r="A101" s="18" t="n">
        <v>43879</v>
      </c>
      <c r="B101" s="19"/>
      <c r="C101" s="20" t="s">
        <v>39</v>
      </c>
      <c r="D101" s="20" t="s">
        <v>40</v>
      </c>
      <c r="E101" s="20" t="s">
        <v>41</v>
      </c>
      <c r="F101" s="21" t="n">
        <v>127532</v>
      </c>
      <c r="G101" s="21" t="s">
        <v>270</v>
      </c>
      <c r="H101" s="22"/>
      <c r="I101" s="22"/>
      <c r="J101" s="22"/>
      <c r="K101" s="22" t="n">
        <v>542.6</v>
      </c>
      <c r="L101" s="23"/>
      <c r="M101" s="24" t="n">
        <f aca="false">SUM(H101:J101,K101/1.12)</f>
        <v>484.464285714286</v>
      </c>
      <c r="N101" s="24" t="n">
        <f aca="false">K101/1.12*0.12</f>
        <v>58.1357142857143</v>
      </c>
      <c r="O101" s="24" t="n">
        <f aca="false">-SUM(I101:J101,K101/1.12)*L101</f>
        <v>-0</v>
      </c>
      <c r="P101" s="24" t="n">
        <v>484.46</v>
      </c>
      <c r="Q101" s="25"/>
      <c r="R101" s="25"/>
      <c r="S101" s="26"/>
      <c r="T101" s="26"/>
      <c r="U101" s="26"/>
      <c r="V101" s="26"/>
      <c r="W101" s="26"/>
      <c r="X101" s="25"/>
      <c r="Y101" s="25"/>
      <c r="Z101" s="25"/>
      <c r="AA101" s="25"/>
      <c r="AB101" s="26"/>
      <c r="AC101" s="26"/>
      <c r="AD101" s="25"/>
      <c r="AE101" s="25"/>
      <c r="AF101" s="24" t="n">
        <f aca="false">-SUM(N101:AE101)</f>
        <v>-542.595714285714</v>
      </c>
      <c r="AG101" s="27" t="n">
        <f aca="false">SUM(H101:K101)+AF101+O101</f>
        <v>0.00428571428574287</v>
      </c>
      <c r="CE101" s="29" t="n">
        <v>1</v>
      </c>
    </row>
    <row r="102" s="29" customFormat="true" ht="23.25" hidden="false" customHeight="true" outlineLevel="0" collapsed="false">
      <c r="A102" s="18" t="n">
        <v>43879</v>
      </c>
      <c r="B102" s="19"/>
      <c r="C102" s="20" t="s">
        <v>45</v>
      </c>
      <c r="D102" s="20"/>
      <c r="E102" s="20"/>
      <c r="F102" s="21"/>
      <c r="G102" s="21" t="s">
        <v>104</v>
      </c>
      <c r="H102" s="22"/>
      <c r="I102" s="22"/>
      <c r="J102" s="22" t="n">
        <v>200</v>
      </c>
      <c r="K102" s="22"/>
      <c r="L102" s="23"/>
      <c r="M102" s="24" t="n">
        <f aca="false">SUM(H102:J102,K102/1.12)</f>
        <v>200</v>
      </c>
      <c r="N102" s="24" t="n">
        <f aca="false">K102/1.12*0.12</f>
        <v>0</v>
      </c>
      <c r="O102" s="24" t="n">
        <f aca="false">-SUM(I102:J102,K102/1.12)*L102</f>
        <v>-0</v>
      </c>
      <c r="P102" s="24" t="n">
        <v>200</v>
      </c>
      <c r="Q102" s="25"/>
      <c r="R102" s="25"/>
      <c r="S102" s="26"/>
      <c r="T102" s="26"/>
      <c r="U102" s="26"/>
      <c r="V102" s="26"/>
      <c r="W102" s="26"/>
      <c r="X102" s="25"/>
      <c r="Y102" s="25"/>
      <c r="Z102" s="25"/>
      <c r="AA102" s="25"/>
      <c r="AB102" s="26"/>
      <c r="AC102" s="26"/>
      <c r="AD102" s="25"/>
      <c r="AE102" s="25"/>
      <c r="AF102" s="24" t="n">
        <f aca="false">-SUM(N102:AE102)</f>
        <v>-200</v>
      </c>
      <c r="AG102" s="27" t="n">
        <f aca="false">SUM(H102:K102)+AF102+O102</f>
        <v>0</v>
      </c>
    </row>
    <row r="103" s="29" customFormat="true" ht="23.25" hidden="false" customHeight="true" outlineLevel="0" collapsed="false">
      <c r="A103" s="18" t="n">
        <v>43879</v>
      </c>
      <c r="B103" s="19"/>
      <c r="C103" s="20" t="s">
        <v>45</v>
      </c>
      <c r="D103" s="20"/>
      <c r="E103" s="20"/>
      <c r="F103" s="21"/>
      <c r="G103" s="21" t="s">
        <v>245</v>
      </c>
      <c r="H103" s="22"/>
      <c r="I103" s="22"/>
      <c r="J103" s="22" t="n">
        <v>300</v>
      </c>
      <c r="K103" s="22"/>
      <c r="L103" s="23"/>
      <c r="M103" s="24" t="n">
        <f aca="false">SUM(H103:J103,K103/1.12)</f>
        <v>300</v>
      </c>
      <c r="N103" s="24" t="n">
        <f aca="false">K103/1.12*0.12</f>
        <v>0</v>
      </c>
      <c r="O103" s="24" t="n">
        <f aca="false">-SUM(I103:J103,K103/1.12)*L103</f>
        <v>-0</v>
      </c>
      <c r="P103" s="24" t="n">
        <v>300</v>
      </c>
      <c r="Q103" s="25"/>
      <c r="R103" s="25"/>
      <c r="S103" s="26"/>
      <c r="T103" s="26"/>
      <c r="U103" s="26"/>
      <c r="V103" s="26"/>
      <c r="W103" s="26"/>
      <c r="X103" s="25"/>
      <c r="Y103" s="25"/>
      <c r="Z103" s="25"/>
      <c r="AA103" s="25"/>
      <c r="AB103" s="26"/>
      <c r="AC103" s="26"/>
      <c r="AD103" s="25"/>
      <c r="AE103" s="25"/>
      <c r="AF103" s="24" t="n">
        <f aca="false">-SUM(N103:AE103)</f>
        <v>-300</v>
      </c>
      <c r="AG103" s="27" t="n">
        <f aca="false">SUM(H103:K103)+AF103+O103</f>
        <v>0</v>
      </c>
    </row>
    <row r="104" s="29" customFormat="true" ht="23.25" hidden="false" customHeight="true" outlineLevel="0" collapsed="false">
      <c r="A104" s="18" t="n">
        <v>43879</v>
      </c>
      <c r="B104" s="19"/>
      <c r="C104" s="20" t="s">
        <v>45</v>
      </c>
      <c r="D104" s="20"/>
      <c r="E104" s="20"/>
      <c r="F104" s="21"/>
      <c r="G104" s="21" t="s">
        <v>46</v>
      </c>
      <c r="H104" s="22" t="n">
        <v>50</v>
      </c>
      <c r="I104" s="22"/>
      <c r="J104" s="22"/>
      <c r="K104" s="22"/>
      <c r="L104" s="23"/>
      <c r="M104" s="24" t="n">
        <f aca="false">SUM(H104:J104,K104/1.12)</f>
        <v>50</v>
      </c>
      <c r="N104" s="24" t="n">
        <f aca="false">K104/1.12*0.12</f>
        <v>0</v>
      </c>
      <c r="O104" s="24" t="n">
        <f aca="false">-SUM(I104:J104,K104/1.12)*L104</f>
        <v>-0</v>
      </c>
      <c r="P104" s="24"/>
      <c r="Q104" s="25"/>
      <c r="R104" s="25"/>
      <c r="S104" s="26"/>
      <c r="T104" s="26"/>
      <c r="U104" s="26"/>
      <c r="V104" s="26"/>
      <c r="W104" s="26"/>
      <c r="X104" s="25"/>
      <c r="Y104" s="25"/>
      <c r="Z104" s="25"/>
      <c r="AA104" s="25" t="n">
        <v>50</v>
      </c>
      <c r="AB104" s="26"/>
      <c r="AC104" s="26"/>
      <c r="AD104" s="25"/>
      <c r="AE104" s="25"/>
      <c r="AF104" s="24" t="n">
        <f aca="false">-SUM(N104:AE104)</f>
        <v>-50</v>
      </c>
      <c r="AG104" s="27" t="n">
        <f aca="false">SUM(H104:K104)+AF104+O104</f>
        <v>0</v>
      </c>
    </row>
    <row r="105" s="29" customFormat="true" ht="23.25" hidden="false" customHeight="true" outlineLevel="0" collapsed="false">
      <c r="A105" s="18" t="n">
        <v>43880</v>
      </c>
      <c r="B105" s="19"/>
      <c r="C105" s="20" t="s">
        <v>60</v>
      </c>
      <c r="D105" s="20"/>
      <c r="E105" s="20"/>
      <c r="F105" s="21"/>
      <c r="G105" s="21" t="s">
        <v>271</v>
      </c>
      <c r="H105" s="22" t="n">
        <v>50</v>
      </c>
      <c r="I105" s="22"/>
      <c r="J105" s="22"/>
      <c r="K105" s="22"/>
      <c r="L105" s="23"/>
      <c r="M105" s="24" t="n">
        <f aca="false">SUM(H105:J105,K105/1.12)</f>
        <v>50</v>
      </c>
      <c r="N105" s="24" t="n">
        <f aca="false">K105/1.12*0.12</f>
        <v>0</v>
      </c>
      <c r="O105" s="24" t="n">
        <f aca="false">-SUM(I105:J105,K105/1.12)*L105</f>
        <v>-0</v>
      </c>
      <c r="P105" s="24"/>
      <c r="Q105" s="25"/>
      <c r="R105" s="25"/>
      <c r="S105" s="26"/>
      <c r="T105" s="26"/>
      <c r="U105" s="26"/>
      <c r="V105" s="26"/>
      <c r="W105" s="26"/>
      <c r="X105" s="25"/>
      <c r="Y105" s="25"/>
      <c r="Z105" s="25"/>
      <c r="AA105" s="25" t="n">
        <v>50</v>
      </c>
      <c r="AB105" s="26"/>
      <c r="AC105" s="26"/>
      <c r="AD105" s="25"/>
      <c r="AE105" s="25"/>
      <c r="AF105" s="24" t="n">
        <f aca="false">-SUM(N105:AE105)</f>
        <v>-50</v>
      </c>
      <c r="AG105" s="27" t="n">
        <f aca="false">SUM(H105:K105)+AF105+O105</f>
        <v>0</v>
      </c>
    </row>
    <row r="106" s="29" customFormat="true" ht="23.25" hidden="false" customHeight="true" outlineLevel="0" collapsed="false">
      <c r="A106" s="18" t="n">
        <v>43880</v>
      </c>
      <c r="B106" s="19"/>
      <c r="C106" s="20" t="s">
        <v>225</v>
      </c>
      <c r="D106" s="20" t="s">
        <v>226</v>
      </c>
      <c r="E106" s="20" t="s">
        <v>41</v>
      </c>
      <c r="F106" s="21" t="n">
        <v>143678</v>
      </c>
      <c r="G106" s="21" t="s">
        <v>272</v>
      </c>
      <c r="H106" s="22"/>
      <c r="I106" s="22"/>
      <c r="J106" s="22"/>
      <c r="K106" s="22" t="n">
        <v>275</v>
      </c>
      <c r="L106" s="23"/>
      <c r="M106" s="24" t="n">
        <f aca="false">SUM(H106:J106,K106/1.12)</f>
        <v>245.535714285714</v>
      </c>
      <c r="N106" s="24" t="n">
        <f aca="false">K106/1.12*0.12</f>
        <v>29.4642857142857</v>
      </c>
      <c r="O106" s="24" t="n">
        <f aca="false">-SUM(I106:J106,K106/1.12)*L106</f>
        <v>-0</v>
      </c>
      <c r="P106" s="24" t="n">
        <v>245.54</v>
      </c>
      <c r="Q106" s="25"/>
      <c r="R106" s="25"/>
      <c r="S106" s="26"/>
      <c r="T106" s="26"/>
      <c r="U106" s="26"/>
      <c r="V106" s="26"/>
      <c r="W106" s="26"/>
      <c r="X106" s="25"/>
      <c r="Y106" s="25"/>
      <c r="Z106" s="25"/>
      <c r="AA106" s="25"/>
      <c r="AB106" s="26"/>
      <c r="AC106" s="26"/>
      <c r="AD106" s="25"/>
      <c r="AE106" s="25"/>
      <c r="AF106" s="24" t="n">
        <f aca="false">-SUM(N106:AE106)</f>
        <v>-275.004285714286</v>
      </c>
      <c r="AG106" s="27" t="n">
        <f aca="false">SUM(H106:K106)+AF106+O106</f>
        <v>-0.00428571428568603</v>
      </c>
    </row>
    <row r="107" s="29" customFormat="true" ht="23.25" hidden="false" customHeight="true" outlineLevel="0" collapsed="false">
      <c r="A107" s="18" t="n">
        <v>43880</v>
      </c>
      <c r="B107" s="19"/>
      <c r="C107" s="20" t="s">
        <v>106</v>
      </c>
      <c r="D107" s="20" t="s">
        <v>107</v>
      </c>
      <c r="E107" s="20" t="s">
        <v>49</v>
      </c>
      <c r="F107" s="21" t="n">
        <v>802300</v>
      </c>
      <c r="G107" s="21" t="s">
        <v>129</v>
      </c>
      <c r="H107" s="22"/>
      <c r="I107" s="22"/>
      <c r="J107" s="22"/>
      <c r="K107" s="22" t="n">
        <v>45</v>
      </c>
      <c r="L107" s="23"/>
      <c r="M107" s="24" t="n">
        <f aca="false">SUM(H107:J107,K107/1.12)</f>
        <v>40.1785714285714</v>
      </c>
      <c r="N107" s="24" t="n">
        <f aca="false">K107/1.12*0.12</f>
        <v>4.82142857142857</v>
      </c>
      <c r="O107" s="24" t="n">
        <f aca="false">-SUM(I107:J107,K107/1.12)*L107</f>
        <v>-0</v>
      </c>
      <c r="P107" s="24"/>
      <c r="Q107" s="25"/>
      <c r="R107" s="25"/>
      <c r="S107" s="26"/>
      <c r="T107" s="26"/>
      <c r="U107" s="26"/>
      <c r="V107" s="26"/>
      <c r="W107" s="26"/>
      <c r="X107" s="25"/>
      <c r="Y107" s="25"/>
      <c r="Z107" s="25" t="n">
        <v>40.18</v>
      </c>
      <c r="AA107" s="25"/>
      <c r="AB107" s="26"/>
      <c r="AC107" s="26"/>
      <c r="AD107" s="25"/>
      <c r="AE107" s="25"/>
      <c r="AF107" s="24" t="n">
        <f aca="false">-SUM(N107:AE107)</f>
        <v>-45.0014285714286</v>
      </c>
      <c r="AG107" s="27" t="n">
        <f aca="false">SUM(H107:K107)+AF107+O107</f>
        <v>-0.00142857142856911</v>
      </c>
    </row>
    <row r="108" s="29" customFormat="true" ht="23.25" hidden="false" customHeight="true" outlineLevel="0" collapsed="false">
      <c r="A108" s="18" t="n">
        <v>43880</v>
      </c>
      <c r="B108" s="19"/>
      <c r="C108" s="20" t="s">
        <v>62</v>
      </c>
      <c r="D108" s="20"/>
      <c r="E108" s="20"/>
      <c r="F108" s="21"/>
      <c r="G108" s="21" t="s">
        <v>63</v>
      </c>
      <c r="H108" s="22"/>
      <c r="I108" s="22"/>
      <c r="J108" s="22" t="n">
        <v>70</v>
      </c>
      <c r="K108" s="22"/>
      <c r="L108" s="23"/>
      <c r="M108" s="24" t="n">
        <f aca="false">SUM(H108:J108,K108/1.12)</f>
        <v>70</v>
      </c>
      <c r="N108" s="24" t="n">
        <f aca="false">K108/1.12*0.12</f>
        <v>0</v>
      </c>
      <c r="O108" s="24" t="n">
        <f aca="false">-SUM(I108:J108,K108/1.12)*L108</f>
        <v>-0</v>
      </c>
      <c r="P108" s="24" t="n">
        <v>70</v>
      </c>
      <c r="Q108" s="25"/>
      <c r="R108" s="25"/>
      <c r="S108" s="26"/>
      <c r="T108" s="26"/>
      <c r="U108" s="26"/>
      <c r="V108" s="26"/>
      <c r="W108" s="26"/>
      <c r="X108" s="25"/>
      <c r="Y108" s="25"/>
      <c r="Z108" s="25"/>
      <c r="AA108" s="25"/>
      <c r="AB108" s="26"/>
      <c r="AC108" s="26"/>
      <c r="AD108" s="25"/>
      <c r="AE108" s="25"/>
      <c r="AF108" s="24" t="n">
        <f aca="false">-SUM(N108:AE108)</f>
        <v>-70</v>
      </c>
      <c r="AG108" s="27" t="n">
        <f aca="false">SUM(H108:K108)+AF108+O108</f>
        <v>0</v>
      </c>
    </row>
    <row r="109" s="29" customFormat="true" ht="23.25" hidden="false" customHeight="true" outlineLevel="0" collapsed="false">
      <c r="A109" s="18" t="n">
        <v>43880</v>
      </c>
      <c r="B109" s="19"/>
      <c r="C109" s="20" t="s">
        <v>47</v>
      </c>
      <c r="D109" s="20" t="s">
        <v>48</v>
      </c>
      <c r="E109" s="20" t="s">
        <v>49</v>
      </c>
      <c r="F109" s="21" t="n">
        <v>189811</v>
      </c>
      <c r="G109" s="21" t="s">
        <v>273</v>
      </c>
      <c r="H109" s="22"/>
      <c r="I109" s="22"/>
      <c r="J109" s="22" t="n">
        <v>1440.4</v>
      </c>
      <c r="K109" s="22"/>
      <c r="L109" s="23"/>
      <c r="M109" s="24" t="n">
        <f aca="false">SUM(H109:J109,K109/1.12)</f>
        <v>1440.4</v>
      </c>
      <c r="N109" s="24" t="n">
        <f aca="false">K109/1.12*0.12</f>
        <v>0</v>
      </c>
      <c r="O109" s="24" t="n">
        <f aca="false">-SUM(I109:J109,K109/1.12)*L109</f>
        <v>-0</v>
      </c>
      <c r="P109" s="24" t="n">
        <v>1440.4</v>
      </c>
      <c r="Q109" s="25"/>
      <c r="R109" s="25"/>
      <c r="S109" s="26"/>
      <c r="T109" s="26"/>
      <c r="U109" s="26"/>
      <c r="V109" s="26"/>
      <c r="W109" s="26"/>
      <c r="X109" s="25"/>
      <c r="Y109" s="25"/>
      <c r="Z109" s="25"/>
      <c r="AA109" s="25"/>
      <c r="AB109" s="26"/>
      <c r="AC109" s="26"/>
      <c r="AD109" s="25"/>
      <c r="AE109" s="25"/>
      <c r="AF109" s="24" t="n">
        <f aca="false">-SUM(N109:AE109)</f>
        <v>-1440.4</v>
      </c>
      <c r="AG109" s="27" t="n">
        <f aca="false">SUM(H109:K109)+AF109+O109</f>
        <v>0</v>
      </c>
    </row>
    <row r="110" s="29" customFormat="true" ht="23.25" hidden="false" customHeight="true" outlineLevel="0" collapsed="false">
      <c r="A110" s="18" t="n">
        <v>43880</v>
      </c>
      <c r="B110" s="19"/>
      <c r="C110" s="20" t="s">
        <v>47</v>
      </c>
      <c r="D110" s="20" t="s">
        <v>48</v>
      </c>
      <c r="E110" s="20" t="s">
        <v>49</v>
      </c>
      <c r="F110" s="21" t="n">
        <v>189811</v>
      </c>
      <c r="G110" s="21" t="s">
        <v>274</v>
      </c>
      <c r="H110" s="22"/>
      <c r="I110" s="22"/>
      <c r="J110" s="22"/>
      <c r="K110" s="22" t="n">
        <f aca="false">1298.88+155.87</f>
        <v>1454.75</v>
      </c>
      <c r="L110" s="23"/>
      <c r="M110" s="24" t="n">
        <f aca="false">SUM(H110:J110,K110/1.12)</f>
        <v>1298.88392857143</v>
      </c>
      <c r="N110" s="24" t="n">
        <f aca="false">K110/1.12*0.12</f>
        <v>155.866071428571</v>
      </c>
      <c r="O110" s="24" t="n">
        <f aca="false">-SUM(I110:J110,K110/1.12)*L110</f>
        <v>-0</v>
      </c>
      <c r="P110" s="24" t="n">
        <v>1298.88</v>
      </c>
      <c r="Q110" s="25"/>
      <c r="R110" s="25"/>
      <c r="S110" s="26"/>
      <c r="T110" s="26"/>
      <c r="U110" s="26"/>
      <c r="V110" s="26"/>
      <c r="W110" s="26"/>
      <c r="X110" s="25"/>
      <c r="Y110" s="25"/>
      <c r="Z110" s="25"/>
      <c r="AA110" s="25"/>
      <c r="AB110" s="26"/>
      <c r="AC110" s="26"/>
      <c r="AD110" s="25"/>
      <c r="AE110" s="25"/>
      <c r="AF110" s="24" t="n">
        <f aca="false">-SUM(N110:AE110)</f>
        <v>-1454.74607142857</v>
      </c>
      <c r="AG110" s="27" t="n">
        <f aca="false">SUM(H110:K110)+AF110+O110</f>
        <v>0.00392857142855974</v>
      </c>
    </row>
    <row r="111" s="29" customFormat="true" ht="23.25" hidden="false" customHeight="true" outlineLevel="0" collapsed="false">
      <c r="A111" s="18" t="n">
        <v>43881</v>
      </c>
      <c r="B111" s="19"/>
      <c r="C111" s="20" t="s">
        <v>234</v>
      </c>
      <c r="D111" s="20" t="s">
        <v>71</v>
      </c>
      <c r="E111" s="20" t="s">
        <v>72</v>
      </c>
      <c r="F111" s="21" t="n">
        <v>17216</v>
      </c>
      <c r="G111" s="21" t="s">
        <v>275</v>
      </c>
      <c r="H111" s="22"/>
      <c r="I111" s="22"/>
      <c r="J111" s="22"/>
      <c r="K111" s="22" t="n">
        <v>205</v>
      </c>
      <c r="L111" s="23"/>
      <c r="M111" s="24" t="n">
        <f aca="false">SUM(H111:J111,K111/1.12)</f>
        <v>183.035714285714</v>
      </c>
      <c r="N111" s="24" t="n">
        <f aca="false">K111/1.12*0.12</f>
        <v>21.9642857142857</v>
      </c>
      <c r="O111" s="24" t="n">
        <f aca="false">-SUM(I111:J111,K111/1.12)*L111</f>
        <v>-0</v>
      </c>
      <c r="P111" s="24"/>
      <c r="Q111" s="25"/>
      <c r="R111" s="25"/>
      <c r="S111" s="26"/>
      <c r="T111" s="26"/>
      <c r="U111" s="26"/>
      <c r="V111" s="26"/>
      <c r="W111" s="26"/>
      <c r="X111" s="25" t="n">
        <v>183.04</v>
      </c>
      <c r="Y111" s="25"/>
      <c r="Z111" s="25"/>
      <c r="AA111" s="25"/>
      <c r="AB111" s="26"/>
      <c r="AC111" s="26"/>
      <c r="AD111" s="25"/>
      <c r="AE111" s="25"/>
      <c r="AF111" s="24" t="n">
        <f aca="false">-SUM(N111:AE111)</f>
        <v>-205.004285714286</v>
      </c>
      <c r="AG111" s="27" t="n">
        <f aca="false">SUM(H111:K111)+AF111+O111</f>
        <v>-0.00428571428571445</v>
      </c>
    </row>
    <row r="112" s="29" customFormat="true" ht="23.25" hidden="false" customHeight="true" outlineLevel="0" collapsed="false">
      <c r="A112" s="18" t="n">
        <v>43881</v>
      </c>
      <c r="B112" s="19"/>
      <c r="C112" s="20" t="s">
        <v>234</v>
      </c>
      <c r="D112" s="20" t="s">
        <v>71</v>
      </c>
      <c r="E112" s="20" t="s">
        <v>72</v>
      </c>
      <c r="F112" s="21" t="n">
        <v>17216</v>
      </c>
      <c r="G112" s="21" t="s">
        <v>276</v>
      </c>
      <c r="H112" s="22"/>
      <c r="I112" s="22"/>
      <c r="J112" s="22"/>
      <c r="K112" s="22" t="n">
        <v>503</v>
      </c>
      <c r="L112" s="23"/>
      <c r="M112" s="24" t="n">
        <f aca="false">SUM(H112:J112,K112/1.12)</f>
        <v>449.107142857143</v>
      </c>
      <c r="N112" s="24" t="n">
        <f aca="false">K112/1.12*0.12</f>
        <v>53.8928571428571</v>
      </c>
      <c r="O112" s="24" t="n">
        <f aca="false">-SUM(I112:J112,K112/1.12)*L112</f>
        <v>-0</v>
      </c>
      <c r="P112" s="24" t="n">
        <v>449.11</v>
      </c>
      <c r="Q112" s="25"/>
      <c r="R112" s="25"/>
      <c r="S112" s="26"/>
      <c r="T112" s="26"/>
      <c r="U112" s="26"/>
      <c r="V112" s="26"/>
      <c r="W112" s="26"/>
      <c r="X112" s="25"/>
      <c r="Y112" s="25"/>
      <c r="Z112" s="25"/>
      <c r="AA112" s="25"/>
      <c r="AB112" s="26"/>
      <c r="AC112" s="26"/>
      <c r="AD112" s="25"/>
      <c r="AE112" s="25"/>
      <c r="AF112" s="24" t="n">
        <f aca="false">-SUM(N112:AE112)</f>
        <v>-503.002857142857</v>
      </c>
      <c r="AG112" s="27" t="n">
        <f aca="false">SUM(H112:K112)+AF112+O112</f>
        <v>-0.00285714285712402</v>
      </c>
    </row>
    <row r="113" s="29" customFormat="true" ht="23.25" hidden="false" customHeight="true" outlineLevel="0" collapsed="false">
      <c r="A113" s="18" t="n">
        <v>43881</v>
      </c>
      <c r="B113" s="19"/>
      <c r="C113" s="20" t="s">
        <v>45</v>
      </c>
      <c r="D113" s="20"/>
      <c r="E113" s="20"/>
      <c r="F113" s="21"/>
      <c r="G113" s="21" t="s">
        <v>46</v>
      </c>
      <c r="H113" s="22" t="n">
        <v>100</v>
      </c>
      <c r="I113" s="22"/>
      <c r="J113" s="22"/>
      <c r="K113" s="22"/>
      <c r="L113" s="23"/>
      <c r="M113" s="24" t="n">
        <f aca="false">SUM(H113:J113,K113/1.12)</f>
        <v>100</v>
      </c>
      <c r="N113" s="24" t="n">
        <f aca="false">K113/1.12*0.12</f>
        <v>0</v>
      </c>
      <c r="O113" s="24" t="n">
        <f aca="false">-SUM(I113:J113,K113/1.12)*L113</f>
        <v>-0</v>
      </c>
      <c r="P113" s="24"/>
      <c r="Q113" s="25"/>
      <c r="R113" s="25"/>
      <c r="S113" s="26"/>
      <c r="T113" s="26"/>
      <c r="U113" s="26"/>
      <c r="V113" s="26"/>
      <c r="W113" s="26"/>
      <c r="X113" s="25"/>
      <c r="Y113" s="25"/>
      <c r="Z113" s="25"/>
      <c r="AA113" s="25" t="n">
        <v>100</v>
      </c>
      <c r="AB113" s="26"/>
      <c r="AC113" s="26"/>
      <c r="AD113" s="25"/>
      <c r="AE113" s="25"/>
      <c r="AF113" s="24" t="n">
        <f aca="false">-SUM(N113:AE113)</f>
        <v>-100</v>
      </c>
      <c r="AG113" s="27" t="n">
        <f aca="false">SUM(H113:K113)+AF113+O113</f>
        <v>0</v>
      </c>
    </row>
    <row r="114" s="29" customFormat="true" ht="23.25" hidden="false" customHeight="true" outlineLevel="0" collapsed="false">
      <c r="A114" s="18" t="n">
        <v>43881</v>
      </c>
      <c r="B114" s="19"/>
      <c r="C114" s="20" t="s">
        <v>45</v>
      </c>
      <c r="D114" s="20"/>
      <c r="E114" s="20"/>
      <c r="F114" s="21"/>
      <c r="G114" s="21" t="s">
        <v>277</v>
      </c>
      <c r="H114" s="22"/>
      <c r="I114" s="22"/>
      <c r="J114" s="22" t="n">
        <v>450</v>
      </c>
      <c r="K114" s="22"/>
      <c r="L114" s="23"/>
      <c r="M114" s="24" t="n">
        <f aca="false">SUM(H114:J114,K114/1.12)</f>
        <v>450</v>
      </c>
      <c r="N114" s="24" t="n">
        <f aca="false">K114/1.12*0.12</f>
        <v>0</v>
      </c>
      <c r="O114" s="24" t="n">
        <f aca="false">-SUM(I114:J114,K114/1.12)*L114</f>
        <v>-0</v>
      </c>
      <c r="P114" s="24" t="n">
        <v>450</v>
      </c>
      <c r="Q114" s="25"/>
      <c r="R114" s="25"/>
      <c r="S114" s="26"/>
      <c r="T114" s="26"/>
      <c r="U114" s="26"/>
      <c r="V114" s="26"/>
      <c r="W114" s="26"/>
      <c r="X114" s="25"/>
      <c r="Y114" s="25"/>
      <c r="Z114" s="25"/>
      <c r="AA114" s="25"/>
      <c r="AB114" s="26"/>
      <c r="AC114" s="26"/>
      <c r="AD114" s="25"/>
      <c r="AE114" s="25"/>
      <c r="AF114" s="24" t="n">
        <f aca="false">-SUM(N114:AE114)</f>
        <v>-450</v>
      </c>
      <c r="AG114" s="27" t="n">
        <f aca="false">SUM(H114:K114)+AF114+O114</f>
        <v>0</v>
      </c>
    </row>
    <row r="115" s="29" customFormat="true" ht="23.25" hidden="false" customHeight="true" outlineLevel="0" collapsed="false">
      <c r="A115" s="18" t="n">
        <v>43881</v>
      </c>
      <c r="B115" s="19"/>
      <c r="C115" s="20" t="s">
        <v>55</v>
      </c>
      <c r="D115" s="20" t="s">
        <v>56</v>
      </c>
      <c r="E115" s="20" t="s">
        <v>57</v>
      </c>
      <c r="F115" s="21" t="n">
        <v>107820</v>
      </c>
      <c r="G115" s="21" t="s">
        <v>58</v>
      </c>
      <c r="H115" s="22"/>
      <c r="I115" s="22"/>
      <c r="J115" s="22"/>
      <c r="K115" s="22" t="n">
        <v>180</v>
      </c>
      <c r="L115" s="23"/>
      <c r="M115" s="24" t="n">
        <f aca="false">SUM(H115:J115,K115/1.12)</f>
        <v>160.714285714286</v>
      </c>
      <c r="N115" s="24" t="n">
        <f aca="false">K115/1.12*0.12</f>
        <v>19.2857142857143</v>
      </c>
      <c r="O115" s="24" t="n">
        <f aca="false">-SUM(I115:J115,K115/1.12)*L115</f>
        <v>-0</v>
      </c>
      <c r="P115" s="24"/>
      <c r="Q115" s="25" t="n">
        <v>160.71</v>
      </c>
      <c r="R115" s="25"/>
      <c r="S115" s="26"/>
      <c r="T115" s="26"/>
      <c r="U115" s="26"/>
      <c r="V115" s="26"/>
      <c r="W115" s="26"/>
      <c r="X115" s="25"/>
      <c r="Y115" s="25"/>
      <c r="Z115" s="25"/>
      <c r="AA115" s="25"/>
      <c r="AB115" s="26"/>
      <c r="AC115" s="26"/>
      <c r="AD115" s="25"/>
      <c r="AE115" s="25"/>
      <c r="AF115" s="24" t="n">
        <f aca="false">-SUM(N115:AE115)</f>
        <v>-179.995714285714</v>
      </c>
      <c r="AG115" s="27" t="n">
        <f aca="false">SUM(H115:K115)+AF115+O115</f>
        <v>0.00428571428571445</v>
      </c>
    </row>
    <row r="116" s="29" customFormat="true" ht="23.25" hidden="false" customHeight="true" outlineLevel="0" collapsed="false">
      <c r="A116" s="18" t="n">
        <v>43882</v>
      </c>
      <c r="B116" s="19"/>
      <c r="C116" s="20" t="s">
        <v>45</v>
      </c>
      <c r="D116" s="20"/>
      <c r="E116" s="20"/>
      <c r="F116" s="21"/>
      <c r="G116" s="21" t="s">
        <v>278</v>
      </c>
      <c r="H116" s="22" t="n">
        <v>100</v>
      </c>
      <c r="I116" s="22"/>
      <c r="J116" s="22"/>
      <c r="K116" s="22"/>
      <c r="L116" s="23"/>
      <c r="M116" s="24" t="n">
        <f aca="false">SUM(H116:J116,K116/1.12)</f>
        <v>100</v>
      </c>
      <c r="N116" s="24" t="n">
        <f aca="false">K116/1.12*0.12</f>
        <v>0</v>
      </c>
      <c r="O116" s="24" t="n">
        <f aca="false">-SUM(I116:J116,K116/1.12)*L116</f>
        <v>-0</v>
      </c>
      <c r="P116" s="24"/>
      <c r="Q116" s="25"/>
      <c r="R116" s="25"/>
      <c r="S116" s="26"/>
      <c r="T116" s="26"/>
      <c r="U116" s="26"/>
      <c r="V116" s="26"/>
      <c r="W116" s="26"/>
      <c r="X116" s="25"/>
      <c r="Y116" s="25"/>
      <c r="Z116" s="25"/>
      <c r="AA116" s="25" t="n">
        <v>100</v>
      </c>
      <c r="AB116" s="26"/>
      <c r="AC116" s="26"/>
      <c r="AD116" s="25"/>
      <c r="AE116" s="25"/>
      <c r="AF116" s="24" t="n">
        <f aca="false">-SUM(N116:AE116)</f>
        <v>-100</v>
      </c>
      <c r="AG116" s="27" t="n">
        <f aca="false">SUM(H116:K116)+AF116+O116</f>
        <v>0</v>
      </c>
    </row>
    <row r="117" s="29" customFormat="true" ht="23.25" hidden="false" customHeight="true" outlineLevel="0" collapsed="false">
      <c r="A117" s="18" t="n">
        <v>43882</v>
      </c>
      <c r="B117" s="19"/>
      <c r="C117" s="20" t="s">
        <v>55</v>
      </c>
      <c r="D117" s="20" t="s">
        <v>56</v>
      </c>
      <c r="E117" s="20" t="s">
        <v>57</v>
      </c>
      <c r="F117" s="21" t="n">
        <v>247071</v>
      </c>
      <c r="G117" s="21" t="s">
        <v>58</v>
      </c>
      <c r="H117" s="22"/>
      <c r="I117" s="22"/>
      <c r="J117" s="22"/>
      <c r="K117" s="22" t="n">
        <v>180</v>
      </c>
      <c r="L117" s="23"/>
      <c r="M117" s="24" t="n">
        <f aca="false">SUM(H117:J117,K117/1.12)</f>
        <v>160.714285714286</v>
      </c>
      <c r="N117" s="24" t="n">
        <f aca="false">K117/1.12*0.12</f>
        <v>19.2857142857143</v>
      </c>
      <c r="O117" s="24" t="n">
        <f aca="false">-SUM(I117:J117,K117/1.12)*L117</f>
        <v>-0</v>
      </c>
      <c r="P117" s="24"/>
      <c r="Q117" s="25" t="n">
        <v>160.71</v>
      </c>
      <c r="R117" s="25"/>
      <c r="S117" s="26"/>
      <c r="T117" s="26"/>
      <c r="U117" s="26"/>
      <c r="V117" s="26"/>
      <c r="W117" s="26"/>
      <c r="X117" s="25"/>
      <c r="Y117" s="25"/>
      <c r="Z117" s="25"/>
      <c r="AA117" s="25"/>
      <c r="AB117" s="26"/>
      <c r="AC117" s="26"/>
      <c r="AD117" s="25"/>
      <c r="AE117" s="25"/>
      <c r="AF117" s="24" t="n">
        <f aca="false">-SUM(N117:AE117)</f>
        <v>-179.995714285714</v>
      </c>
      <c r="AG117" s="27" t="n">
        <f aca="false">SUM(H117:K117)+AF117+O117</f>
        <v>0.00428571428571445</v>
      </c>
    </row>
    <row r="118" s="29" customFormat="true" ht="23.25" hidden="false" customHeight="true" outlineLevel="0" collapsed="false">
      <c r="A118" s="18" t="n">
        <v>43882</v>
      </c>
      <c r="B118" s="19"/>
      <c r="C118" s="20" t="s">
        <v>279</v>
      </c>
      <c r="D118" s="20" t="s">
        <v>280</v>
      </c>
      <c r="E118" s="20" t="s">
        <v>281</v>
      </c>
      <c r="F118" s="21" t="n">
        <v>121720</v>
      </c>
      <c r="G118" s="21" t="s">
        <v>282</v>
      </c>
      <c r="H118" s="22"/>
      <c r="I118" s="22"/>
      <c r="J118" s="22"/>
      <c r="K118" s="22" t="n">
        <v>1329.54</v>
      </c>
      <c r="L118" s="23"/>
      <c r="M118" s="24" t="n">
        <f aca="false">SUM(H118:J118,K118/1.12)</f>
        <v>1187.08928571429</v>
      </c>
      <c r="N118" s="24" t="n">
        <f aca="false">K118/1.12*0.12</f>
        <v>142.450714285714</v>
      </c>
      <c r="O118" s="24" t="n">
        <f aca="false">-SUM(I118:J118,K118/1.12)*L118</f>
        <v>-0</v>
      </c>
      <c r="P118" s="24" t="n">
        <v>1187.09</v>
      </c>
      <c r="Q118" s="25"/>
      <c r="R118" s="25"/>
      <c r="S118" s="26"/>
      <c r="T118" s="26"/>
      <c r="U118" s="26"/>
      <c r="V118" s="26"/>
      <c r="W118" s="26"/>
      <c r="X118" s="25"/>
      <c r="Y118" s="25"/>
      <c r="Z118" s="25"/>
      <c r="AA118" s="25"/>
      <c r="AB118" s="26"/>
      <c r="AC118" s="26"/>
      <c r="AD118" s="25"/>
      <c r="AE118" s="25"/>
      <c r="AF118" s="24" t="n">
        <f aca="false">-SUM(N118:AE118)</f>
        <v>-1329.54071428571</v>
      </c>
      <c r="AG118" s="27" t="n">
        <f aca="false">SUM(H118:K118)+AF118+O118</f>
        <v>-0.000714285714138896</v>
      </c>
    </row>
    <row r="119" s="29" customFormat="true" ht="23.25" hidden="false" customHeight="true" outlineLevel="0" collapsed="false">
      <c r="A119" s="18" t="n">
        <v>43882</v>
      </c>
      <c r="B119" s="19"/>
      <c r="C119" s="20" t="s">
        <v>60</v>
      </c>
      <c r="D119" s="20"/>
      <c r="E119" s="20"/>
      <c r="F119" s="21"/>
      <c r="G119" s="21" t="s">
        <v>283</v>
      </c>
      <c r="H119" s="22" t="n">
        <v>50</v>
      </c>
      <c r="I119" s="22"/>
      <c r="J119" s="22"/>
      <c r="K119" s="22"/>
      <c r="L119" s="23"/>
      <c r="M119" s="24" t="n">
        <f aca="false">SUM(H119:J119,K119/1.12)</f>
        <v>50</v>
      </c>
      <c r="N119" s="24" t="n">
        <f aca="false">K119/1.12*0.12</f>
        <v>0</v>
      </c>
      <c r="O119" s="24" t="n">
        <f aca="false">-SUM(I119:J119,K119/1.12)*L119</f>
        <v>-0</v>
      </c>
      <c r="P119" s="24"/>
      <c r="Q119" s="25"/>
      <c r="R119" s="25"/>
      <c r="S119" s="26"/>
      <c r="T119" s="26"/>
      <c r="U119" s="26"/>
      <c r="V119" s="26"/>
      <c r="W119" s="26"/>
      <c r="X119" s="25"/>
      <c r="Y119" s="25"/>
      <c r="Z119" s="25"/>
      <c r="AA119" s="25" t="n">
        <v>50</v>
      </c>
      <c r="AB119" s="26"/>
      <c r="AC119" s="26"/>
      <c r="AD119" s="25"/>
      <c r="AE119" s="25"/>
      <c r="AF119" s="24" t="n">
        <f aca="false">-SUM(N119:AE119)</f>
        <v>-50</v>
      </c>
      <c r="AG119" s="27" t="n">
        <f aca="false">SUM(H119:K119)+AF119+O119</f>
        <v>0</v>
      </c>
    </row>
    <row r="120" s="29" customFormat="true" ht="23.25" hidden="false" customHeight="true" outlineLevel="0" collapsed="false">
      <c r="A120" s="18" t="n">
        <v>43882</v>
      </c>
      <c r="B120" s="19"/>
      <c r="C120" s="20" t="s">
        <v>47</v>
      </c>
      <c r="D120" s="20" t="s">
        <v>48</v>
      </c>
      <c r="E120" s="20" t="s">
        <v>49</v>
      </c>
      <c r="F120" s="21" t="n">
        <v>269110</v>
      </c>
      <c r="G120" s="21" t="s">
        <v>284</v>
      </c>
      <c r="H120" s="22"/>
      <c r="I120" s="22"/>
      <c r="J120" s="22" t="n">
        <v>441.75</v>
      </c>
      <c r="K120" s="22"/>
      <c r="L120" s="23"/>
      <c r="M120" s="24" t="n">
        <f aca="false">SUM(H120:J120,K120/1.12)</f>
        <v>441.75</v>
      </c>
      <c r="N120" s="24" t="n">
        <f aca="false">K120/1.12*0.12</f>
        <v>0</v>
      </c>
      <c r="O120" s="24" t="n">
        <f aca="false">-SUM(I120:J120,K120/1.12)*L120</f>
        <v>-0</v>
      </c>
      <c r="P120" s="24" t="n">
        <v>441.75</v>
      </c>
      <c r="Q120" s="25"/>
      <c r="R120" s="25"/>
      <c r="S120" s="26"/>
      <c r="T120" s="26"/>
      <c r="U120" s="26"/>
      <c r="V120" s="26"/>
      <c r="W120" s="26"/>
      <c r="X120" s="25"/>
      <c r="Y120" s="25"/>
      <c r="Z120" s="25"/>
      <c r="AA120" s="25"/>
      <c r="AB120" s="26"/>
      <c r="AC120" s="26"/>
      <c r="AD120" s="25"/>
      <c r="AE120" s="25"/>
      <c r="AF120" s="24" t="n">
        <f aca="false">-SUM(N120:AE120)</f>
        <v>-441.75</v>
      </c>
      <c r="AG120" s="27" t="n">
        <f aca="false">SUM(H120:K120)+AF120+O120</f>
        <v>0</v>
      </c>
    </row>
    <row r="121" s="29" customFormat="true" ht="23.25" hidden="false" customHeight="true" outlineLevel="0" collapsed="false">
      <c r="A121" s="18" t="n">
        <v>43882</v>
      </c>
      <c r="B121" s="19"/>
      <c r="C121" s="20" t="s">
        <v>47</v>
      </c>
      <c r="D121" s="20" t="s">
        <v>48</v>
      </c>
      <c r="E121" s="20" t="s">
        <v>49</v>
      </c>
      <c r="F121" s="21" t="n">
        <v>269110</v>
      </c>
      <c r="G121" s="21" t="s">
        <v>285</v>
      </c>
      <c r="H121" s="22"/>
      <c r="I121" s="22"/>
      <c r="J121" s="22"/>
      <c r="K121" s="22" t="n">
        <f aca="false">1791.16+214.94</f>
        <v>2006.1</v>
      </c>
      <c r="L121" s="23"/>
      <c r="M121" s="24" t="n">
        <f aca="false">SUM(H121:J121,K121/1.12)</f>
        <v>1791.16071428571</v>
      </c>
      <c r="N121" s="24" t="n">
        <f aca="false">K121/1.12*0.12</f>
        <v>214.939285714286</v>
      </c>
      <c r="O121" s="24" t="n">
        <f aca="false">-SUM(I121:J121,K121/1.12)*L121</f>
        <v>-0</v>
      </c>
      <c r="P121" s="24" t="n">
        <v>1791.16</v>
      </c>
      <c r="Q121" s="25"/>
      <c r="R121" s="25"/>
      <c r="S121" s="26"/>
      <c r="T121" s="26"/>
      <c r="U121" s="26"/>
      <c r="V121" s="26"/>
      <c r="W121" s="26"/>
      <c r="X121" s="25"/>
      <c r="Y121" s="25"/>
      <c r="Z121" s="25"/>
      <c r="AA121" s="25"/>
      <c r="AB121" s="26"/>
      <c r="AC121" s="26"/>
      <c r="AD121" s="25"/>
      <c r="AE121" s="25"/>
      <c r="AF121" s="24" t="n">
        <f aca="false">-SUM(N121:AE121)</f>
        <v>-2006.09928571429</v>
      </c>
      <c r="AG121" s="27" t="n">
        <f aca="false">SUM(H121:K121)+AF121+O121</f>
        <v>0.00071428571436627</v>
      </c>
    </row>
    <row r="122" s="29" customFormat="true" ht="23.25" hidden="false" customHeight="true" outlineLevel="0" collapsed="false">
      <c r="A122" s="18" t="n">
        <v>43883</v>
      </c>
      <c r="B122" s="19"/>
      <c r="C122" s="20" t="s">
        <v>65</v>
      </c>
      <c r="D122" s="20" t="s">
        <v>66</v>
      </c>
      <c r="E122" s="20" t="s">
        <v>67</v>
      </c>
      <c r="F122" s="21" t="n">
        <v>3429</v>
      </c>
      <c r="G122" s="21" t="s">
        <v>286</v>
      </c>
      <c r="H122" s="22"/>
      <c r="I122" s="22"/>
      <c r="J122" s="22" t="n">
        <v>1755</v>
      </c>
      <c r="K122" s="22"/>
      <c r="L122" s="23"/>
      <c r="M122" s="24" t="n">
        <f aca="false">SUM(H122:J122,K122/1.12)</f>
        <v>1755</v>
      </c>
      <c r="N122" s="24" t="n">
        <f aca="false">K122/1.12*0.12</f>
        <v>0</v>
      </c>
      <c r="O122" s="24" t="n">
        <f aca="false">-SUM(I122:J122,K122/1.12)*L122</f>
        <v>-0</v>
      </c>
      <c r="P122" s="24" t="n">
        <v>1755</v>
      </c>
      <c r="Q122" s="25"/>
      <c r="R122" s="25"/>
      <c r="S122" s="26"/>
      <c r="T122" s="26"/>
      <c r="U122" s="26"/>
      <c r="V122" s="26"/>
      <c r="W122" s="26"/>
      <c r="X122" s="25"/>
      <c r="Y122" s="25"/>
      <c r="Z122" s="25"/>
      <c r="AA122" s="25"/>
      <c r="AB122" s="26"/>
      <c r="AC122" s="26"/>
      <c r="AD122" s="25"/>
      <c r="AE122" s="25"/>
      <c r="AF122" s="24" t="n">
        <f aca="false">-SUM(N122:AE122)</f>
        <v>-1755</v>
      </c>
      <c r="AG122" s="27" t="n">
        <f aca="false">SUM(H122:K122)+AF122+O122</f>
        <v>0</v>
      </c>
    </row>
    <row r="123" s="29" customFormat="true" ht="23.25" hidden="false" customHeight="true" outlineLevel="0" collapsed="false">
      <c r="A123" s="18" t="n">
        <v>43883</v>
      </c>
      <c r="B123" s="19"/>
      <c r="C123" s="20" t="s">
        <v>45</v>
      </c>
      <c r="D123" s="20"/>
      <c r="E123" s="20"/>
      <c r="F123" s="21"/>
      <c r="G123" s="21" t="s">
        <v>287</v>
      </c>
      <c r="H123" s="22" t="n">
        <v>100</v>
      </c>
      <c r="I123" s="22"/>
      <c r="J123" s="22"/>
      <c r="K123" s="22"/>
      <c r="L123" s="23"/>
      <c r="M123" s="24" t="n">
        <f aca="false">SUM(H123:J123,K123/1.12)</f>
        <v>100</v>
      </c>
      <c r="N123" s="24" t="n">
        <f aca="false">K123/1.12*0.12</f>
        <v>0</v>
      </c>
      <c r="O123" s="24" t="n">
        <f aca="false">-SUM(I123:J123,K123/1.12)*L123</f>
        <v>-0</v>
      </c>
      <c r="P123" s="24"/>
      <c r="Q123" s="25"/>
      <c r="R123" s="25"/>
      <c r="S123" s="26"/>
      <c r="T123" s="26"/>
      <c r="U123" s="26"/>
      <c r="V123" s="26"/>
      <c r="W123" s="26"/>
      <c r="X123" s="25"/>
      <c r="Y123" s="25"/>
      <c r="Z123" s="25"/>
      <c r="AA123" s="25" t="n">
        <v>100</v>
      </c>
      <c r="AB123" s="26"/>
      <c r="AC123" s="26"/>
      <c r="AD123" s="25"/>
      <c r="AE123" s="25"/>
      <c r="AF123" s="24" t="n">
        <f aca="false">-SUM(N123:AE123)</f>
        <v>-100</v>
      </c>
      <c r="AG123" s="27" t="n">
        <f aca="false">SUM(H123:K123)+AF123+O123</f>
        <v>0</v>
      </c>
    </row>
    <row r="124" s="29" customFormat="true" ht="23.25" hidden="false" customHeight="true" outlineLevel="0" collapsed="false">
      <c r="A124" s="18" t="n">
        <v>43883</v>
      </c>
      <c r="B124" s="19"/>
      <c r="C124" s="20" t="s">
        <v>39</v>
      </c>
      <c r="D124" s="20" t="s">
        <v>40</v>
      </c>
      <c r="E124" s="20" t="s">
        <v>41</v>
      </c>
      <c r="F124" s="21" t="n">
        <v>157684</v>
      </c>
      <c r="G124" s="21" t="s">
        <v>288</v>
      </c>
      <c r="H124" s="22"/>
      <c r="I124" s="22"/>
      <c r="J124" s="22" t="n">
        <v>89.88</v>
      </c>
      <c r="K124" s="22"/>
      <c r="L124" s="23"/>
      <c r="M124" s="24" t="n">
        <f aca="false">SUM(H124:J124,K124/1.12)</f>
        <v>89.88</v>
      </c>
      <c r="N124" s="24" t="n">
        <f aca="false">K124/1.12*0.12</f>
        <v>0</v>
      </c>
      <c r="O124" s="24" t="n">
        <f aca="false">-SUM(I124:J124,K124/1.12)*L124</f>
        <v>-0</v>
      </c>
      <c r="P124" s="24" t="n">
        <v>89.88</v>
      </c>
      <c r="Q124" s="25"/>
      <c r="R124" s="25"/>
      <c r="S124" s="26"/>
      <c r="T124" s="26"/>
      <c r="U124" s="26"/>
      <c r="V124" s="26"/>
      <c r="W124" s="26"/>
      <c r="X124" s="25"/>
      <c r="Y124" s="25"/>
      <c r="Z124" s="25"/>
      <c r="AA124" s="25"/>
      <c r="AB124" s="26"/>
      <c r="AC124" s="26"/>
      <c r="AD124" s="25"/>
      <c r="AE124" s="25"/>
      <c r="AF124" s="24" t="n">
        <f aca="false">-SUM(N124:AE124)</f>
        <v>-89.88</v>
      </c>
      <c r="AG124" s="27" t="n">
        <f aca="false">SUM(H124:K124)+AF124+O124</f>
        <v>0</v>
      </c>
    </row>
    <row r="125" s="29" customFormat="true" ht="23.25" hidden="false" customHeight="true" outlineLevel="0" collapsed="false">
      <c r="A125" s="18" t="n">
        <v>43883</v>
      </c>
      <c r="B125" s="19"/>
      <c r="C125" s="20" t="s">
        <v>106</v>
      </c>
      <c r="D125" s="20" t="s">
        <v>107</v>
      </c>
      <c r="E125" s="20" t="s">
        <v>49</v>
      </c>
      <c r="F125" s="21" t="n">
        <v>802810</v>
      </c>
      <c r="G125" s="21" t="s">
        <v>289</v>
      </c>
      <c r="H125" s="22"/>
      <c r="I125" s="22"/>
      <c r="J125" s="22"/>
      <c r="K125" s="22" t="n">
        <v>76.25</v>
      </c>
      <c r="L125" s="23"/>
      <c r="M125" s="24" t="n">
        <f aca="false">SUM(H125:J125,K125/1.12)</f>
        <v>68.0803571428571</v>
      </c>
      <c r="N125" s="24" t="n">
        <f aca="false">K125/1.12*0.12</f>
        <v>8.16964285714286</v>
      </c>
      <c r="O125" s="24" t="n">
        <f aca="false">-SUM(I125:J125,K125/1.12)*L125</f>
        <v>-0</v>
      </c>
      <c r="P125" s="24" t="n">
        <v>68.08</v>
      </c>
      <c r="Q125" s="25"/>
      <c r="R125" s="25"/>
      <c r="S125" s="26"/>
      <c r="T125" s="26"/>
      <c r="U125" s="26"/>
      <c r="V125" s="26"/>
      <c r="W125" s="26"/>
      <c r="X125" s="25"/>
      <c r="Y125" s="25"/>
      <c r="Z125" s="25"/>
      <c r="AA125" s="25"/>
      <c r="AB125" s="26"/>
      <c r="AC125" s="26"/>
      <c r="AD125" s="25"/>
      <c r="AE125" s="25"/>
      <c r="AF125" s="24" t="n">
        <f aca="false">-SUM(N125:AE125)</f>
        <v>-76.2496428571429</v>
      </c>
      <c r="AG125" s="27" t="n">
        <f aca="false">SUM(H125:K125)+AF125+O125</f>
        <v>0.000357142857140502</v>
      </c>
    </row>
    <row r="126" s="29" customFormat="true" ht="23.25" hidden="false" customHeight="true" outlineLevel="0" collapsed="false">
      <c r="A126" s="18" t="n">
        <v>43883</v>
      </c>
      <c r="B126" s="19"/>
      <c r="C126" s="20" t="s">
        <v>39</v>
      </c>
      <c r="D126" s="20" t="s">
        <v>40</v>
      </c>
      <c r="E126" s="20" t="s">
        <v>41</v>
      </c>
      <c r="F126" s="21" t="n">
        <v>128669</v>
      </c>
      <c r="G126" s="21" t="s">
        <v>290</v>
      </c>
      <c r="H126" s="22"/>
      <c r="I126" s="22"/>
      <c r="J126" s="22"/>
      <c r="K126" s="22" t="n">
        <v>401</v>
      </c>
      <c r="L126" s="23"/>
      <c r="M126" s="24" t="n">
        <f aca="false">SUM(H126:J126,K126/1.12)</f>
        <v>358.035714285714</v>
      </c>
      <c r="N126" s="24" t="n">
        <f aca="false">K126/1.12*0.12</f>
        <v>42.9642857142857</v>
      </c>
      <c r="O126" s="24" t="n">
        <f aca="false">-SUM(I126:J126,K126/1.12)*L126</f>
        <v>-0</v>
      </c>
      <c r="P126" s="24" t="n">
        <v>358.04</v>
      </c>
      <c r="Q126" s="25"/>
      <c r="R126" s="25"/>
      <c r="S126" s="26"/>
      <c r="T126" s="26"/>
      <c r="U126" s="26"/>
      <c r="V126" s="26"/>
      <c r="W126" s="26"/>
      <c r="X126" s="25"/>
      <c r="Y126" s="25"/>
      <c r="Z126" s="25"/>
      <c r="AA126" s="25"/>
      <c r="AB126" s="26"/>
      <c r="AC126" s="26"/>
      <c r="AD126" s="25"/>
      <c r="AE126" s="25"/>
      <c r="AF126" s="24" t="n">
        <f aca="false">-SUM(N126:AE126)</f>
        <v>-401.004285714286</v>
      </c>
      <c r="AG126" s="27" t="n">
        <f aca="false">SUM(H126:K126)+AF126+O126</f>
        <v>-0.00428571428574287</v>
      </c>
    </row>
    <row r="127" s="29" customFormat="true" ht="23.25" hidden="false" customHeight="true" outlineLevel="0" collapsed="false">
      <c r="A127" s="18" t="n">
        <v>43885</v>
      </c>
      <c r="B127" s="19"/>
      <c r="C127" s="20" t="s">
        <v>62</v>
      </c>
      <c r="D127" s="20"/>
      <c r="E127" s="20"/>
      <c r="F127" s="21"/>
      <c r="G127" s="21" t="s">
        <v>291</v>
      </c>
      <c r="H127" s="22"/>
      <c r="I127" s="22"/>
      <c r="J127" s="22" t="n">
        <v>50</v>
      </c>
      <c r="K127" s="22"/>
      <c r="L127" s="23"/>
      <c r="M127" s="24" t="n">
        <f aca="false">SUM(H127:J127,K127/1.12)</f>
        <v>50</v>
      </c>
      <c r="N127" s="24" t="n">
        <f aca="false">K127/1.12*0.12</f>
        <v>0</v>
      </c>
      <c r="O127" s="24" t="n">
        <f aca="false">-SUM(I127:J127,K127/1.12)*L127</f>
        <v>-0</v>
      </c>
      <c r="P127" s="24" t="n">
        <v>50</v>
      </c>
      <c r="Q127" s="25"/>
      <c r="R127" s="25"/>
      <c r="S127" s="26"/>
      <c r="T127" s="26"/>
      <c r="U127" s="26"/>
      <c r="V127" s="26"/>
      <c r="W127" s="26"/>
      <c r="X127" s="25"/>
      <c r="Y127" s="25"/>
      <c r="Z127" s="25"/>
      <c r="AA127" s="25"/>
      <c r="AB127" s="26"/>
      <c r="AC127" s="26"/>
      <c r="AD127" s="25"/>
      <c r="AE127" s="25"/>
      <c r="AF127" s="24" t="n">
        <f aca="false">-SUM(N127:AE127)</f>
        <v>-50</v>
      </c>
      <c r="AG127" s="27" t="n">
        <f aca="false">SUM(H127:K127)+AF127+O127</f>
        <v>0</v>
      </c>
    </row>
    <row r="128" s="29" customFormat="true" ht="23.25" hidden="false" customHeight="true" outlineLevel="0" collapsed="false">
      <c r="A128" s="18" t="n">
        <v>43885</v>
      </c>
      <c r="B128" s="19"/>
      <c r="C128" s="20" t="s">
        <v>55</v>
      </c>
      <c r="D128" s="20" t="s">
        <v>56</v>
      </c>
      <c r="E128" s="20" t="s">
        <v>57</v>
      </c>
      <c r="F128" s="21" t="n">
        <v>247199</v>
      </c>
      <c r="G128" s="21" t="s">
        <v>58</v>
      </c>
      <c r="H128" s="22"/>
      <c r="I128" s="22"/>
      <c r="J128" s="22"/>
      <c r="K128" s="22" t="n">
        <v>180</v>
      </c>
      <c r="L128" s="23"/>
      <c r="M128" s="24" t="n">
        <f aca="false">SUM(H128:J128,K128/1.12)</f>
        <v>160.714285714286</v>
      </c>
      <c r="N128" s="24" t="n">
        <f aca="false">K128/1.12*0.12</f>
        <v>19.2857142857143</v>
      </c>
      <c r="O128" s="24" t="n">
        <f aca="false">-SUM(I128:J128,K128/1.12)*L128</f>
        <v>-0</v>
      </c>
      <c r="P128" s="24"/>
      <c r="Q128" s="25" t="n">
        <v>160.71</v>
      </c>
      <c r="R128" s="25"/>
      <c r="S128" s="26"/>
      <c r="T128" s="26"/>
      <c r="U128" s="26"/>
      <c r="V128" s="26"/>
      <c r="W128" s="26"/>
      <c r="X128" s="25"/>
      <c r="Y128" s="25"/>
      <c r="Z128" s="25"/>
      <c r="AA128" s="25"/>
      <c r="AB128" s="26"/>
      <c r="AC128" s="26"/>
      <c r="AD128" s="25"/>
      <c r="AE128" s="25"/>
      <c r="AF128" s="24" t="n">
        <f aca="false">-SUM(N128:AE128)</f>
        <v>-179.995714285714</v>
      </c>
      <c r="AG128" s="27" t="n">
        <f aca="false">SUM(H128:K128)+AF128+O128</f>
        <v>0.00428571428571445</v>
      </c>
    </row>
    <row r="129" s="29" customFormat="true" ht="23.25" hidden="false" customHeight="true" outlineLevel="0" collapsed="false">
      <c r="A129" s="18" t="n">
        <v>43885</v>
      </c>
      <c r="B129" s="19"/>
      <c r="C129" s="20" t="s">
        <v>39</v>
      </c>
      <c r="D129" s="20" t="s">
        <v>40</v>
      </c>
      <c r="E129" s="20" t="s">
        <v>41</v>
      </c>
      <c r="F129" s="21" t="n">
        <v>138757</v>
      </c>
      <c r="G129" s="21" t="s">
        <v>292</v>
      </c>
      <c r="H129" s="22"/>
      <c r="I129" s="22"/>
      <c r="J129" s="22"/>
      <c r="K129" s="22" t="n">
        <v>604</v>
      </c>
      <c r="L129" s="23"/>
      <c r="M129" s="24" t="n">
        <f aca="false">SUM(H129:J129,K129/1.12)</f>
        <v>539.285714285714</v>
      </c>
      <c r="N129" s="24" t="n">
        <f aca="false">K129/1.12*0.12</f>
        <v>64.7142857142857</v>
      </c>
      <c r="O129" s="24" t="n">
        <f aca="false">-SUM(I129:J129,K129/1.12)*L129</f>
        <v>-0</v>
      </c>
      <c r="P129" s="24" t="n">
        <v>539.29</v>
      </c>
      <c r="Q129" s="25"/>
      <c r="R129" s="25"/>
      <c r="S129" s="26"/>
      <c r="T129" s="26"/>
      <c r="U129" s="26"/>
      <c r="V129" s="26"/>
      <c r="W129" s="26"/>
      <c r="X129" s="25"/>
      <c r="Y129" s="25"/>
      <c r="Z129" s="25"/>
      <c r="AA129" s="25"/>
      <c r="AB129" s="26"/>
      <c r="AC129" s="26"/>
      <c r="AD129" s="25"/>
      <c r="AE129" s="25"/>
      <c r="AF129" s="24" t="n">
        <f aca="false">-SUM(N129:AE129)</f>
        <v>-604.004285714286</v>
      </c>
      <c r="AG129" s="27" t="n">
        <f aca="false">SUM(H129:K129)+AF129+O129</f>
        <v>-0.00428571428562918</v>
      </c>
    </row>
    <row r="130" s="29" customFormat="true" ht="23.25" hidden="false" customHeight="true" outlineLevel="0" collapsed="false">
      <c r="A130" s="18" t="n">
        <v>43886</v>
      </c>
      <c r="B130" s="19"/>
      <c r="C130" s="20" t="s">
        <v>225</v>
      </c>
      <c r="D130" s="20" t="s">
        <v>226</v>
      </c>
      <c r="E130" s="20" t="s">
        <v>41</v>
      </c>
      <c r="F130" s="21" t="n">
        <v>1146629</v>
      </c>
      <c r="G130" s="21" t="s">
        <v>58</v>
      </c>
      <c r="H130" s="22"/>
      <c r="I130" s="22"/>
      <c r="J130" s="22"/>
      <c r="K130" s="22" t="n">
        <v>80</v>
      </c>
      <c r="L130" s="23"/>
      <c r="M130" s="24" t="n">
        <f aca="false">SUM(H130:J130,K130/1.12)</f>
        <v>71.4285714285714</v>
      </c>
      <c r="N130" s="24" t="n">
        <f aca="false">K130/1.12*0.12</f>
        <v>8.57142857142857</v>
      </c>
      <c r="O130" s="24" t="n">
        <f aca="false">-SUM(I130:J130,K130/1.12)*L130</f>
        <v>-0</v>
      </c>
      <c r="P130" s="24"/>
      <c r="Q130" s="25" t="n">
        <v>71.43</v>
      </c>
      <c r="R130" s="25"/>
      <c r="S130" s="26"/>
      <c r="T130" s="26"/>
      <c r="U130" s="26"/>
      <c r="V130" s="26"/>
      <c r="W130" s="26"/>
      <c r="X130" s="25"/>
      <c r="Y130" s="25"/>
      <c r="Z130" s="25"/>
      <c r="AA130" s="25"/>
      <c r="AB130" s="26"/>
      <c r="AC130" s="26"/>
      <c r="AD130" s="25"/>
      <c r="AE130" s="25"/>
      <c r="AF130" s="24" t="n">
        <f aca="false">-SUM(N130:AE130)</f>
        <v>-80.0014285714286</v>
      </c>
      <c r="AG130" s="27" t="n">
        <f aca="false">SUM(H130:K130)+AF130+O130</f>
        <v>-0.00142857142857622</v>
      </c>
    </row>
    <row r="131" s="29" customFormat="true" ht="23.25" hidden="false" customHeight="true" outlineLevel="0" collapsed="false">
      <c r="A131" s="18" t="n">
        <v>43886</v>
      </c>
      <c r="B131" s="19"/>
      <c r="C131" s="20" t="s">
        <v>55</v>
      </c>
      <c r="D131" s="20" t="s">
        <v>56</v>
      </c>
      <c r="E131" s="20" t="s">
        <v>57</v>
      </c>
      <c r="F131" s="21" t="n">
        <v>106479</v>
      </c>
      <c r="G131" s="21" t="s">
        <v>58</v>
      </c>
      <c r="H131" s="22"/>
      <c r="I131" s="22"/>
      <c r="J131" s="22"/>
      <c r="K131" s="22" t="n">
        <v>180</v>
      </c>
      <c r="L131" s="23"/>
      <c r="M131" s="24" t="n">
        <f aca="false">SUM(H131:J131,K131/1.12)</f>
        <v>160.714285714286</v>
      </c>
      <c r="N131" s="24" t="n">
        <f aca="false">K131/1.12*0.12</f>
        <v>19.2857142857143</v>
      </c>
      <c r="O131" s="24" t="n">
        <f aca="false">-SUM(I131:J131,K131/1.12)*L131</f>
        <v>-0</v>
      </c>
      <c r="P131" s="24"/>
      <c r="Q131" s="25" t="n">
        <v>160.71</v>
      </c>
      <c r="R131" s="25"/>
      <c r="S131" s="26"/>
      <c r="T131" s="26"/>
      <c r="U131" s="26"/>
      <c r="V131" s="26"/>
      <c r="W131" s="26"/>
      <c r="X131" s="25"/>
      <c r="Y131" s="25"/>
      <c r="Z131" s="25"/>
      <c r="AA131" s="25"/>
      <c r="AB131" s="26"/>
      <c r="AC131" s="26"/>
      <c r="AD131" s="25"/>
      <c r="AE131" s="25"/>
      <c r="AF131" s="24" t="n">
        <f aca="false">-SUM(N131:AE131)</f>
        <v>-179.995714285714</v>
      </c>
      <c r="AG131" s="27" t="n">
        <f aca="false">SUM(H131:K131)+AF131+O131</f>
        <v>0.00428571428571445</v>
      </c>
    </row>
    <row r="132" s="29" customFormat="true" ht="23.25" hidden="false" customHeight="true" outlineLevel="0" collapsed="false">
      <c r="A132" s="18" t="n">
        <v>43887</v>
      </c>
      <c r="B132" s="19"/>
      <c r="C132" s="20" t="s">
        <v>293</v>
      </c>
      <c r="D132" s="20" t="s">
        <v>294</v>
      </c>
      <c r="E132" s="20" t="s">
        <v>295</v>
      </c>
      <c r="F132" s="21" t="n">
        <v>9260</v>
      </c>
      <c r="G132" s="20" t="s">
        <v>296</v>
      </c>
      <c r="H132" s="22"/>
      <c r="I132" s="22"/>
      <c r="J132" s="22"/>
      <c r="K132" s="22" t="n">
        <v>180</v>
      </c>
      <c r="L132" s="23"/>
      <c r="M132" s="24" t="n">
        <f aca="false">SUM(H132:J132,K132/1.12)</f>
        <v>160.714285714286</v>
      </c>
      <c r="N132" s="24" t="n">
        <f aca="false">K132/1.12*0.12</f>
        <v>19.2857142857143</v>
      </c>
      <c r="O132" s="24" t="n">
        <f aca="false">-SUM(I132:J132,K132/1.12)*L132</f>
        <v>-0</v>
      </c>
      <c r="P132" s="24"/>
      <c r="Q132" s="25"/>
      <c r="R132" s="25"/>
      <c r="S132" s="26"/>
      <c r="T132" s="26"/>
      <c r="U132" s="26"/>
      <c r="V132" s="26"/>
      <c r="W132" s="26"/>
      <c r="X132" s="25"/>
      <c r="Y132" s="25" t="n">
        <v>160.71</v>
      </c>
      <c r="Z132" s="25"/>
      <c r="AA132" s="25"/>
      <c r="AB132" s="26"/>
      <c r="AC132" s="26"/>
      <c r="AD132" s="25"/>
      <c r="AE132" s="25"/>
      <c r="AF132" s="24" t="n">
        <f aca="false">-SUM(N132:AE132)</f>
        <v>-179.995714285714</v>
      </c>
      <c r="AG132" s="27" t="n">
        <f aca="false">SUM(H132:K132)+AF132+O132</f>
        <v>0.00428571428571445</v>
      </c>
    </row>
    <row r="133" s="29" customFormat="true" ht="23.25" hidden="false" customHeight="true" outlineLevel="0" collapsed="false">
      <c r="A133" s="18" t="n">
        <v>43887</v>
      </c>
      <c r="B133" s="19"/>
      <c r="C133" s="20" t="s">
        <v>39</v>
      </c>
      <c r="D133" s="20" t="s">
        <v>40</v>
      </c>
      <c r="E133" s="20" t="s">
        <v>41</v>
      </c>
      <c r="F133" s="21" t="n">
        <v>708909</v>
      </c>
      <c r="G133" s="21" t="s">
        <v>138</v>
      </c>
      <c r="H133" s="22"/>
      <c r="I133" s="22"/>
      <c r="J133" s="22"/>
      <c r="K133" s="22" t="n">
        <v>390</v>
      </c>
      <c r="L133" s="23"/>
      <c r="M133" s="24" t="n">
        <f aca="false">SUM(H133:J133,K133/1.12)</f>
        <v>348.214285714286</v>
      </c>
      <c r="N133" s="24" t="n">
        <f aca="false">K133/1.12*0.12</f>
        <v>41.7857142857143</v>
      </c>
      <c r="O133" s="24" t="n">
        <f aca="false">-SUM(I133:J133,K133/1.12)*L133</f>
        <v>-0</v>
      </c>
      <c r="P133" s="24" t="n">
        <v>348.21</v>
      </c>
      <c r="Q133" s="25"/>
      <c r="R133" s="25"/>
      <c r="S133" s="26"/>
      <c r="T133" s="26"/>
      <c r="U133" s="26"/>
      <c r="V133" s="26"/>
      <c r="W133" s="26"/>
      <c r="X133" s="25"/>
      <c r="Y133" s="25"/>
      <c r="Z133" s="25"/>
      <c r="AA133" s="25"/>
      <c r="AB133" s="26"/>
      <c r="AC133" s="26"/>
      <c r="AD133" s="25"/>
      <c r="AE133" s="25"/>
      <c r="AF133" s="24" t="n">
        <f aca="false">-SUM(N133:AE133)</f>
        <v>-389.995714285714</v>
      </c>
      <c r="AG133" s="27" t="n">
        <f aca="false">SUM(H133:K133)+AF133+O133</f>
        <v>0.00428571428574287</v>
      </c>
    </row>
    <row r="134" s="29" customFormat="true" ht="23.25" hidden="false" customHeight="true" outlineLevel="0" collapsed="false">
      <c r="A134" s="18" t="n">
        <v>43887</v>
      </c>
      <c r="B134" s="19"/>
      <c r="C134" s="20" t="s">
        <v>47</v>
      </c>
      <c r="D134" s="20" t="s">
        <v>48</v>
      </c>
      <c r="E134" s="20" t="s">
        <v>49</v>
      </c>
      <c r="F134" s="21" t="n">
        <v>204484</v>
      </c>
      <c r="G134" s="21" t="s">
        <v>297</v>
      </c>
      <c r="H134" s="22"/>
      <c r="I134" s="22"/>
      <c r="J134" s="22"/>
      <c r="K134" s="22" t="n">
        <v>432.2</v>
      </c>
      <c r="L134" s="23"/>
      <c r="M134" s="24" t="n">
        <f aca="false">SUM(H134:J134,K134/1.12)</f>
        <v>385.892857142857</v>
      </c>
      <c r="N134" s="24" t="n">
        <f aca="false">K134/1.12*0.12</f>
        <v>46.3071428571429</v>
      </c>
      <c r="O134" s="24" t="n">
        <f aca="false">-SUM(I134:J134,K134/1.12)*L134</f>
        <v>-0</v>
      </c>
      <c r="P134" s="24" t="n">
        <v>385.89</v>
      </c>
      <c r="Q134" s="25"/>
      <c r="R134" s="25"/>
      <c r="S134" s="26"/>
      <c r="T134" s="26"/>
      <c r="U134" s="26"/>
      <c r="V134" s="26"/>
      <c r="W134" s="26"/>
      <c r="X134" s="25"/>
      <c r="Y134" s="25"/>
      <c r="Z134" s="25"/>
      <c r="AA134" s="25"/>
      <c r="AB134" s="26"/>
      <c r="AC134" s="26"/>
      <c r="AD134" s="25"/>
      <c r="AE134" s="25"/>
      <c r="AF134" s="24" t="n">
        <f aca="false">-SUM(N134:AE134)</f>
        <v>-432.197142857143</v>
      </c>
      <c r="AG134" s="27" t="n">
        <f aca="false">SUM(H134:K134)+AF134+O134</f>
        <v>0.00285714285718086</v>
      </c>
    </row>
    <row r="135" s="29" customFormat="true" ht="23.25" hidden="false" customHeight="true" outlineLevel="0" collapsed="false">
      <c r="A135" s="18" t="n">
        <v>43887</v>
      </c>
      <c r="B135" s="19"/>
      <c r="C135" s="20" t="s">
        <v>241</v>
      </c>
      <c r="D135" s="20" t="s">
        <v>298</v>
      </c>
      <c r="E135" s="20" t="s">
        <v>49</v>
      </c>
      <c r="F135" s="21" t="n">
        <v>576777</v>
      </c>
      <c r="G135" s="21" t="s">
        <v>299</v>
      </c>
      <c r="H135" s="22"/>
      <c r="I135" s="22"/>
      <c r="J135" s="22"/>
      <c r="K135" s="22" t="n">
        <v>2503.33</v>
      </c>
      <c r="L135" s="23"/>
      <c r="M135" s="24" t="n">
        <f aca="false">SUM(H135:J135,K135/1.12)</f>
        <v>2235.11607142857</v>
      </c>
      <c r="N135" s="24" t="n">
        <f aca="false">K135/1.12*0.12</f>
        <v>268.213928571429</v>
      </c>
      <c r="O135" s="24" t="n">
        <f aca="false">-SUM(I135:J135,K135/1.12)*L135</f>
        <v>-0</v>
      </c>
      <c r="P135" s="24" t="n">
        <v>2235.12</v>
      </c>
      <c r="Q135" s="25"/>
      <c r="R135" s="25"/>
      <c r="S135" s="26"/>
      <c r="T135" s="26"/>
      <c r="U135" s="26"/>
      <c r="V135" s="26"/>
      <c r="W135" s="26"/>
      <c r="X135" s="25"/>
      <c r="Y135" s="25"/>
      <c r="Z135" s="25"/>
      <c r="AA135" s="25"/>
      <c r="AB135" s="26"/>
      <c r="AC135" s="26"/>
      <c r="AD135" s="25"/>
      <c r="AE135" s="25"/>
      <c r="AF135" s="24" t="n">
        <f aca="false">-SUM(N135:AE135)</f>
        <v>-2503.33392857143</v>
      </c>
      <c r="AG135" s="27" t="n">
        <f aca="false">SUM(H135:K135)+AF135+O135</f>
        <v>-0.00392857142833236</v>
      </c>
    </row>
    <row r="136" s="29" customFormat="true" ht="23.25" hidden="false" customHeight="true" outlineLevel="0" collapsed="false">
      <c r="A136" s="18" t="n">
        <v>43887</v>
      </c>
      <c r="B136" s="19"/>
      <c r="C136" s="20" t="s">
        <v>225</v>
      </c>
      <c r="D136" s="20" t="s">
        <v>226</v>
      </c>
      <c r="E136" s="20" t="s">
        <v>41</v>
      </c>
      <c r="F136" s="21" t="n">
        <v>158085</v>
      </c>
      <c r="G136" s="21" t="s">
        <v>300</v>
      </c>
      <c r="H136" s="22"/>
      <c r="I136" s="22"/>
      <c r="J136" s="22"/>
      <c r="K136" s="22" t="n">
        <v>60</v>
      </c>
      <c r="L136" s="23"/>
      <c r="M136" s="24" t="n">
        <f aca="false">SUM(H136:J136,K136/1.12)</f>
        <v>53.5714285714286</v>
      </c>
      <c r="N136" s="24" t="n">
        <f aca="false">K136/1.12*0.12</f>
        <v>6.42857142857143</v>
      </c>
      <c r="O136" s="24" t="n">
        <f aca="false">-SUM(I136:J136,K136/1.12)*L136</f>
        <v>-0</v>
      </c>
      <c r="P136" s="24"/>
      <c r="Q136" s="25"/>
      <c r="R136" s="25"/>
      <c r="S136" s="26"/>
      <c r="T136" s="26"/>
      <c r="U136" s="26"/>
      <c r="V136" s="26"/>
      <c r="W136" s="26"/>
      <c r="X136" s="25"/>
      <c r="Y136" s="25" t="n">
        <v>53.57</v>
      </c>
      <c r="Z136" s="25"/>
      <c r="AA136" s="25"/>
      <c r="AB136" s="26"/>
      <c r="AC136" s="26"/>
      <c r="AD136" s="25"/>
      <c r="AE136" s="25"/>
      <c r="AF136" s="24" t="n">
        <f aca="false">-SUM(N136:AE136)</f>
        <v>-59.9985714285714</v>
      </c>
      <c r="AG136" s="27" t="n">
        <f aca="false">SUM(H136:K136)+AF136+O136</f>
        <v>0.00142857142856911</v>
      </c>
    </row>
    <row r="137" s="29" customFormat="true" ht="23.25" hidden="false" customHeight="true" outlineLevel="0" collapsed="false">
      <c r="A137" s="18" t="n">
        <v>43887</v>
      </c>
      <c r="B137" s="19"/>
      <c r="C137" s="20" t="s">
        <v>168</v>
      </c>
      <c r="D137" s="20"/>
      <c r="E137" s="20"/>
      <c r="F137" s="21"/>
      <c r="G137" s="21" t="s">
        <v>301</v>
      </c>
      <c r="H137" s="22" t="n">
        <v>88.77</v>
      </c>
      <c r="I137" s="22"/>
      <c r="J137" s="22"/>
      <c r="K137" s="22"/>
      <c r="L137" s="23"/>
      <c r="M137" s="24" t="n">
        <f aca="false">SUM(H137:J137,K137/1.12)</f>
        <v>88.77</v>
      </c>
      <c r="N137" s="24" t="n">
        <f aca="false">K137/1.12*0.12</f>
        <v>0</v>
      </c>
      <c r="O137" s="24" t="n">
        <f aca="false">-SUM(I137:J137,K137/1.12)*L137</f>
        <v>-0</v>
      </c>
      <c r="P137" s="24"/>
      <c r="Q137" s="25"/>
      <c r="R137" s="25"/>
      <c r="S137" s="26"/>
      <c r="T137" s="26"/>
      <c r="U137" s="26"/>
      <c r="V137" s="26"/>
      <c r="W137" s="26"/>
      <c r="X137" s="25"/>
      <c r="Y137" s="25"/>
      <c r="Z137" s="25"/>
      <c r="AA137" s="25"/>
      <c r="AB137" s="26"/>
      <c r="AC137" s="26"/>
      <c r="AD137" s="25" t="n">
        <v>88.77</v>
      </c>
      <c r="AE137" s="25"/>
      <c r="AF137" s="24" t="n">
        <f aca="false">-SUM(N137:AE137)</f>
        <v>-88.77</v>
      </c>
      <c r="AG137" s="27" t="n">
        <f aca="false">SUM(H137:K137)+AF137+O137</f>
        <v>0</v>
      </c>
    </row>
    <row r="138" s="42" customFormat="true" ht="23.25" hidden="false" customHeight="true" outlineLevel="0" collapsed="false">
      <c r="A138" s="32" t="n">
        <v>43887</v>
      </c>
      <c r="B138" s="33"/>
      <c r="C138" s="34" t="s">
        <v>37</v>
      </c>
      <c r="D138" s="34"/>
      <c r="E138" s="34"/>
      <c r="F138" s="35"/>
      <c r="G138" s="35" t="s">
        <v>38</v>
      </c>
      <c r="H138" s="36" t="n">
        <v>164</v>
      </c>
      <c r="I138" s="36"/>
      <c r="J138" s="36"/>
      <c r="K138" s="36"/>
      <c r="L138" s="37"/>
      <c r="M138" s="38" t="n">
        <f aca="false">SUM(H138:J138,K138/1.12)</f>
        <v>164</v>
      </c>
      <c r="N138" s="38" t="n">
        <f aca="false">K138/1.12*0.12</f>
        <v>0</v>
      </c>
      <c r="O138" s="38" t="n">
        <f aca="false">-SUM(I138:J138,K138/1.12)*L138</f>
        <v>-0</v>
      </c>
      <c r="P138" s="38"/>
      <c r="Q138" s="39"/>
      <c r="R138" s="39"/>
      <c r="S138" s="40"/>
      <c r="T138" s="40"/>
      <c r="U138" s="40"/>
      <c r="V138" s="40"/>
      <c r="W138" s="40"/>
      <c r="X138" s="39"/>
      <c r="Y138" s="39"/>
      <c r="Z138" s="39"/>
      <c r="AA138" s="39" t="n">
        <v>164</v>
      </c>
      <c r="AB138" s="40"/>
      <c r="AC138" s="40"/>
      <c r="AD138" s="39"/>
      <c r="AE138" s="39"/>
      <c r="AF138" s="38" t="n">
        <f aca="false">-SUM(N138:AE138)</f>
        <v>-164</v>
      </c>
      <c r="AG138" s="41" t="n">
        <f aca="false">SUM(H138:K138)+AF138+O138</f>
        <v>0</v>
      </c>
    </row>
    <row r="139" s="29" customFormat="true" ht="23.25" hidden="false" customHeight="true" outlineLevel="0" collapsed="false">
      <c r="A139" s="18" t="n">
        <v>43887</v>
      </c>
      <c r="B139" s="19"/>
      <c r="C139" s="20" t="s">
        <v>39</v>
      </c>
      <c r="D139" s="20" t="s">
        <v>40</v>
      </c>
      <c r="E139" s="20" t="s">
        <v>41</v>
      </c>
      <c r="F139" s="21" t="n">
        <v>139376</v>
      </c>
      <c r="G139" s="21" t="s">
        <v>302</v>
      </c>
      <c r="H139" s="22"/>
      <c r="I139" s="22"/>
      <c r="J139" s="22"/>
      <c r="K139" s="22" t="n">
        <v>220.25</v>
      </c>
      <c r="L139" s="23"/>
      <c r="M139" s="24" t="n">
        <f aca="false">SUM(H139:J139,K139/1.12)</f>
        <v>196.651785714286</v>
      </c>
      <c r="N139" s="24" t="n">
        <f aca="false">K139/1.12*0.12</f>
        <v>23.5982142857143</v>
      </c>
      <c r="O139" s="24" t="n">
        <f aca="false">-SUM(I139:J139,K139/1.12)*L139</f>
        <v>-0</v>
      </c>
      <c r="P139" s="24" t="n">
        <v>196.65</v>
      </c>
      <c r="Q139" s="25"/>
      <c r="R139" s="25"/>
      <c r="S139" s="26"/>
      <c r="T139" s="26"/>
      <c r="U139" s="26"/>
      <c r="V139" s="26"/>
      <c r="W139" s="26"/>
      <c r="X139" s="25"/>
      <c r="Y139" s="25"/>
      <c r="Z139" s="25"/>
      <c r="AA139" s="25"/>
      <c r="AB139" s="26"/>
      <c r="AC139" s="26"/>
      <c r="AD139" s="25"/>
      <c r="AE139" s="25"/>
      <c r="AF139" s="24" t="n">
        <f aca="false">-SUM(N139:AE139)</f>
        <v>-220.248214285714</v>
      </c>
      <c r="AG139" s="27" t="n">
        <f aca="false">SUM(H139:K139)+AF139+O139</f>
        <v>0.00178571428571672</v>
      </c>
    </row>
    <row r="140" s="29" customFormat="true" ht="23.25" hidden="false" customHeight="true" outlineLevel="0" collapsed="false">
      <c r="A140" s="18" t="n">
        <v>43888</v>
      </c>
      <c r="B140" s="19"/>
      <c r="C140" s="20" t="s">
        <v>55</v>
      </c>
      <c r="D140" s="20" t="s">
        <v>56</v>
      </c>
      <c r="E140" s="20" t="s">
        <v>57</v>
      </c>
      <c r="F140" s="21" t="n">
        <v>106234</v>
      </c>
      <c r="G140" s="21" t="s">
        <v>58</v>
      </c>
      <c r="H140" s="22"/>
      <c r="I140" s="22"/>
      <c r="J140" s="22"/>
      <c r="K140" s="22" t="n">
        <v>180</v>
      </c>
      <c r="L140" s="23"/>
      <c r="M140" s="24" t="n">
        <f aca="false">SUM(H140:J140,K140/1.12)</f>
        <v>160.714285714286</v>
      </c>
      <c r="N140" s="24" t="n">
        <f aca="false">K140/1.12*0.12</f>
        <v>19.2857142857143</v>
      </c>
      <c r="O140" s="24" t="n">
        <f aca="false">-SUM(I140:J140,K140/1.12)*L140</f>
        <v>-0</v>
      </c>
      <c r="P140" s="24"/>
      <c r="Q140" s="25" t="n">
        <v>160.71</v>
      </c>
      <c r="R140" s="25"/>
      <c r="S140" s="26"/>
      <c r="T140" s="26"/>
      <c r="U140" s="26"/>
      <c r="V140" s="26"/>
      <c r="W140" s="26"/>
      <c r="X140" s="25"/>
      <c r="Y140" s="25"/>
      <c r="Z140" s="25"/>
      <c r="AA140" s="25"/>
      <c r="AB140" s="26"/>
      <c r="AC140" s="26"/>
      <c r="AD140" s="25"/>
      <c r="AE140" s="25"/>
      <c r="AF140" s="24" t="n">
        <f aca="false">-SUM(N140:AE140)</f>
        <v>-179.995714285714</v>
      </c>
      <c r="AG140" s="27" t="n">
        <f aca="false">SUM(H140:K140)+AF140+O140</f>
        <v>0.00428571428571445</v>
      </c>
    </row>
    <row r="141" s="29" customFormat="true" ht="23.25" hidden="false" customHeight="true" outlineLevel="0" collapsed="false">
      <c r="A141" s="18" t="n">
        <v>43888</v>
      </c>
      <c r="B141" s="19"/>
      <c r="C141" s="20" t="s">
        <v>303</v>
      </c>
      <c r="D141" s="20" t="s">
        <v>304</v>
      </c>
      <c r="E141" s="20" t="s">
        <v>41</v>
      </c>
      <c r="F141" s="21" t="n">
        <v>1302</v>
      </c>
      <c r="G141" s="21" t="s">
        <v>300</v>
      </c>
      <c r="H141" s="22" t="n">
        <v>70</v>
      </c>
      <c r="I141" s="22"/>
      <c r="J141" s="22"/>
      <c r="K141" s="22"/>
      <c r="L141" s="23"/>
      <c r="M141" s="24" t="n">
        <f aca="false">SUM(H141:J141,K141/1.12)</f>
        <v>70</v>
      </c>
      <c r="N141" s="24" t="n">
        <f aca="false">K141/1.12*0.12</f>
        <v>0</v>
      </c>
      <c r="O141" s="24" t="n">
        <f aca="false">-SUM(I141:J141,K141/1.12)*L141</f>
        <v>-0</v>
      </c>
      <c r="P141" s="24"/>
      <c r="Q141" s="25"/>
      <c r="R141" s="25"/>
      <c r="S141" s="26"/>
      <c r="T141" s="26"/>
      <c r="U141" s="26"/>
      <c r="V141" s="26"/>
      <c r="W141" s="26"/>
      <c r="X141" s="25"/>
      <c r="Y141" s="25" t="n">
        <v>70</v>
      </c>
      <c r="Z141" s="25"/>
      <c r="AA141" s="25"/>
      <c r="AB141" s="26"/>
      <c r="AC141" s="26"/>
      <c r="AD141" s="25"/>
      <c r="AE141" s="25"/>
      <c r="AF141" s="24" t="n">
        <f aca="false">-SUM(N141:AE141)</f>
        <v>-70</v>
      </c>
      <c r="AG141" s="27" t="n">
        <f aca="false">SUM(H141:K141)+AF141+O141</f>
        <v>0</v>
      </c>
    </row>
    <row r="142" s="64" customFormat="true" ht="23.25" hidden="false" customHeight="true" outlineLevel="0" collapsed="false">
      <c r="A142" s="18" t="n">
        <v>43888</v>
      </c>
      <c r="B142" s="19"/>
      <c r="C142" s="20" t="s">
        <v>305</v>
      </c>
      <c r="D142" s="20" t="s">
        <v>306</v>
      </c>
      <c r="E142" s="20" t="s">
        <v>41</v>
      </c>
      <c r="F142" s="21" t="n">
        <v>77088</v>
      </c>
      <c r="G142" s="21" t="s">
        <v>307</v>
      </c>
      <c r="H142" s="22" t="n">
        <v>900</v>
      </c>
      <c r="I142" s="22"/>
      <c r="J142" s="22"/>
      <c r="K142" s="22"/>
      <c r="L142" s="23"/>
      <c r="M142" s="24" t="n">
        <f aca="false">SUM(H142:J142,K142/1.12)</f>
        <v>900</v>
      </c>
      <c r="N142" s="24" t="n">
        <f aca="false">K142/1.12*0.12</f>
        <v>0</v>
      </c>
      <c r="O142" s="24" t="n">
        <f aca="false">-SUM(I142:J142,K142/1.12)*L142</f>
        <v>-0</v>
      </c>
      <c r="P142" s="24"/>
      <c r="Q142" s="25"/>
      <c r="R142" s="25"/>
      <c r="S142" s="26"/>
      <c r="T142" s="26"/>
      <c r="U142" s="26"/>
      <c r="V142" s="26"/>
      <c r="W142" s="26"/>
      <c r="X142" s="25"/>
      <c r="Y142" s="25" t="n">
        <v>900</v>
      </c>
      <c r="Z142" s="25"/>
      <c r="AA142" s="25"/>
      <c r="AB142" s="26"/>
      <c r="AC142" s="26"/>
      <c r="AD142" s="25"/>
      <c r="AE142" s="25"/>
      <c r="AF142" s="24" t="n">
        <f aca="false">-SUM(N142:AE142)</f>
        <v>-900</v>
      </c>
      <c r="AG142" s="27" t="n">
        <f aca="false">SUM(H142:K142)+AF142+O142</f>
        <v>0</v>
      </c>
    </row>
    <row r="143" s="29" customFormat="true" ht="23.25" hidden="false" customHeight="true" outlineLevel="0" collapsed="false">
      <c r="A143" s="18" t="n">
        <v>43889</v>
      </c>
      <c r="B143" s="19"/>
      <c r="C143" s="20" t="s">
        <v>39</v>
      </c>
      <c r="D143" s="20" t="s">
        <v>40</v>
      </c>
      <c r="E143" s="20" t="s">
        <v>41</v>
      </c>
      <c r="F143" s="21" t="n">
        <v>709904</v>
      </c>
      <c r="G143" s="21" t="s">
        <v>138</v>
      </c>
      <c r="H143" s="22"/>
      <c r="I143" s="22"/>
      <c r="J143" s="22"/>
      <c r="K143" s="22" t="n">
        <v>312</v>
      </c>
      <c r="L143" s="23"/>
      <c r="M143" s="24" t="n">
        <f aca="false">SUM(H143:J143,K143/1.12)</f>
        <v>278.571428571429</v>
      </c>
      <c r="N143" s="24" t="n">
        <f aca="false">K143/1.12*0.12</f>
        <v>33.4285714285714</v>
      </c>
      <c r="O143" s="24" t="n">
        <f aca="false">-SUM(I143:J143,K143/1.12)*L143</f>
        <v>-0</v>
      </c>
      <c r="P143" s="24" t="n">
        <v>278.57</v>
      </c>
      <c r="Q143" s="25"/>
      <c r="R143" s="25"/>
      <c r="S143" s="26"/>
      <c r="T143" s="26"/>
      <c r="U143" s="26"/>
      <c r="V143" s="26"/>
      <c r="W143" s="26"/>
      <c r="X143" s="25"/>
      <c r="Y143" s="25"/>
      <c r="Z143" s="25"/>
      <c r="AA143" s="25"/>
      <c r="AB143" s="26"/>
      <c r="AC143" s="26"/>
      <c r="AD143" s="25"/>
      <c r="AE143" s="25"/>
      <c r="AF143" s="24" t="n">
        <f aca="false">-SUM(N143:AE143)</f>
        <v>-311.998571428571</v>
      </c>
      <c r="AG143" s="27" t="n">
        <f aca="false">SUM(H143:K143)+AF143+O143</f>
        <v>0.00142857142856201</v>
      </c>
    </row>
    <row r="144" s="29" customFormat="true" ht="23.25" hidden="false" customHeight="true" outlineLevel="0" collapsed="false">
      <c r="A144" s="18" t="n">
        <v>43889</v>
      </c>
      <c r="B144" s="19"/>
      <c r="C144" s="20" t="s">
        <v>45</v>
      </c>
      <c r="D144" s="20"/>
      <c r="E144" s="20"/>
      <c r="F144" s="21"/>
      <c r="G144" s="21" t="s">
        <v>308</v>
      </c>
      <c r="H144" s="22"/>
      <c r="I144" s="22"/>
      <c r="J144" s="22" t="n">
        <v>435</v>
      </c>
      <c r="K144" s="22"/>
      <c r="L144" s="23"/>
      <c r="M144" s="24" t="n">
        <f aca="false">SUM(H144:J144,K144/1.12)</f>
        <v>435</v>
      </c>
      <c r="N144" s="24" t="n">
        <f aca="false">K144/1.12*0.12</f>
        <v>0</v>
      </c>
      <c r="O144" s="24" t="n">
        <f aca="false">-SUM(I144:J144,K144/1.12)*L144</f>
        <v>-0</v>
      </c>
      <c r="P144" s="24" t="n">
        <v>435</v>
      </c>
      <c r="Q144" s="25"/>
      <c r="R144" s="25"/>
      <c r="S144" s="26"/>
      <c r="T144" s="26"/>
      <c r="U144" s="26"/>
      <c r="V144" s="26"/>
      <c r="W144" s="26"/>
      <c r="X144" s="25"/>
      <c r="Y144" s="25"/>
      <c r="Z144" s="25"/>
      <c r="AA144" s="25"/>
      <c r="AB144" s="26"/>
      <c r="AC144" s="26"/>
      <c r="AD144" s="25"/>
      <c r="AE144" s="25"/>
      <c r="AF144" s="24" t="n">
        <f aca="false">-SUM(N144:AE144)</f>
        <v>-435</v>
      </c>
      <c r="AG144" s="27" t="n">
        <f aca="false">SUM(H144:K144)+AF144+O144</f>
        <v>0</v>
      </c>
    </row>
    <row r="145" s="29" customFormat="true" ht="23.25" hidden="false" customHeight="true" outlineLevel="0" collapsed="false">
      <c r="A145" s="18" t="n">
        <v>43889</v>
      </c>
      <c r="B145" s="19"/>
      <c r="C145" s="20" t="s">
        <v>45</v>
      </c>
      <c r="D145" s="20"/>
      <c r="E145" s="20"/>
      <c r="F145" s="21"/>
      <c r="G145" s="21" t="s">
        <v>46</v>
      </c>
      <c r="H145" s="22" t="n">
        <v>100</v>
      </c>
      <c r="I145" s="22"/>
      <c r="J145" s="22"/>
      <c r="K145" s="22"/>
      <c r="L145" s="23"/>
      <c r="M145" s="24" t="n">
        <f aca="false">SUM(H145:J145,K145/1.12)</f>
        <v>100</v>
      </c>
      <c r="N145" s="24" t="n">
        <f aca="false">K145/1.12*0.12</f>
        <v>0</v>
      </c>
      <c r="O145" s="24" t="n">
        <f aca="false">-SUM(I145:J145,K145/1.12)*L145</f>
        <v>-0</v>
      </c>
      <c r="P145" s="24"/>
      <c r="Q145" s="25"/>
      <c r="R145" s="25"/>
      <c r="S145" s="26"/>
      <c r="T145" s="26"/>
      <c r="U145" s="26"/>
      <c r="V145" s="26"/>
      <c r="W145" s="26"/>
      <c r="X145" s="25"/>
      <c r="Y145" s="25"/>
      <c r="Z145" s="25"/>
      <c r="AA145" s="25" t="n">
        <v>100</v>
      </c>
      <c r="AB145" s="26"/>
      <c r="AC145" s="26"/>
      <c r="AD145" s="25"/>
      <c r="AE145" s="25"/>
      <c r="AF145" s="24" t="n">
        <f aca="false">-SUM(N145:AE145)</f>
        <v>-100</v>
      </c>
      <c r="AG145" s="27" t="n">
        <f aca="false">SUM(H145:K145)+AF145+O145</f>
        <v>0</v>
      </c>
    </row>
    <row r="146" s="29" customFormat="true" ht="23.25" hidden="false" customHeight="true" outlineLevel="0" collapsed="false">
      <c r="A146" s="18" t="n">
        <v>43889</v>
      </c>
      <c r="B146" s="19"/>
      <c r="C146" s="20" t="s">
        <v>309</v>
      </c>
      <c r="D146" s="20" t="s">
        <v>79</v>
      </c>
      <c r="E146" s="20" t="s">
        <v>41</v>
      </c>
      <c r="F146" s="21" t="n">
        <v>21061</v>
      </c>
      <c r="G146" s="21" t="s">
        <v>264</v>
      </c>
      <c r="H146" s="22"/>
      <c r="I146" s="22"/>
      <c r="J146" s="22" t="n">
        <v>250</v>
      </c>
      <c r="K146" s="22"/>
      <c r="L146" s="23"/>
      <c r="M146" s="24" t="n">
        <f aca="false">SUM(H146:J146,K146/1.12)</f>
        <v>250</v>
      </c>
      <c r="N146" s="24" t="n">
        <f aca="false">K146/1.12*0.12</f>
        <v>0</v>
      </c>
      <c r="O146" s="24" t="n">
        <f aca="false">-SUM(I146:J146,K146/1.12)*L146</f>
        <v>-0</v>
      </c>
      <c r="P146" s="24" t="n">
        <v>250</v>
      </c>
      <c r="Q146" s="25"/>
      <c r="R146" s="25"/>
      <c r="S146" s="26"/>
      <c r="T146" s="26"/>
      <c r="U146" s="26"/>
      <c r="V146" s="26"/>
      <c r="W146" s="26"/>
      <c r="X146" s="25"/>
      <c r="Y146" s="25"/>
      <c r="Z146" s="25"/>
      <c r="AA146" s="25"/>
      <c r="AB146" s="26"/>
      <c r="AC146" s="26"/>
      <c r="AD146" s="25"/>
      <c r="AE146" s="25"/>
      <c r="AF146" s="24" t="n">
        <f aca="false">-SUM(N146:AE146)</f>
        <v>-250</v>
      </c>
      <c r="AG146" s="27" t="n">
        <f aca="false">SUM(H146:K146)+AF146+O146</f>
        <v>0</v>
      </c>
    </row>
    <row r="147" s="29" customFormat="true" ht="23.25" hidden="false" customHeight="true" outlineLevel="0" collapsed="false">
      <c r="A147" s="18" t="n">
        <v>43889</v>
      </c>
      <c r="B147" s="19"/>
      <c r="C147" s="20" t="s">
        <v>310</v>
      </c>
      <c r="D147" s="20" t="s">
        <v>311</v>
      </c>
      <c r="E147" s="20" t="s">
        <v>312</v>
      </c>
      <c r="F147" s="21" t="n">
        <v>2412</v>
      </c>
      <c r="G147" s="21" t="s">
        <v>313</v>
      </c>
      <c r="H147" s="22"/>
      <c r="I147" s="22"/>
      <c r="J147" s="22"/>
      <c r="K147" s="22" t="n">
        <v>100</v>
      </c>
      <c r="L147" s="23"/>
      <c r="M147" s="24" t="n">
        <f aca="false">SUM(H147:J147,K147/1.12)</f>
        <v>89.2857142857143</v>
      </c>
      <c r="N147" s="24" t="n">
        <f aca="false">K147/1.12*0.12</f>
        <v>10.7142857142857</v>
      </c>
      <c r="O147" s="24" t="n">
        <f aca="false">-SUM(I147:J147,K147/1.12)*L147</f>
        <v>-0</v>
      </c>
      <c r="P147" s="24" t="n">
        <v>89.29</v>
      </c>
      <c r="Q147" s="25"/>
      <c r="R147" s="25"/>
      <c r="S147" s="26"/>
      <c r="T147" s="26"/>
      <c r="U147" s="26"/>
      <c r="V147" s="26"/>
      <c r="W147" s="26"/>
      <c r="X147" s="25"/>
      <c r="Y147" s="25"/>
      <c r="Z147" s="25"/>
      <c r="AA147" s="25"/>
      <c r="AB147" s="26"/>
      <c r="AC147" s="26"/>
      <c r="AD147" s="25"/>
      <c r="AE147" s="25"/>
      <c r="AF147" s="24" t="n">
        <f aca="false">-SUM(N147:AE147)</f>
        <v>-100.004285714286</v>
      </c>
      <c r="AG147" s="27" t="n">
        <f aca="false">SUM(H147:K147)+AF147+O147</f>
        <v>-0.00428571428571445</v>
      </c>
    </row>
    <row r="148" s="29" customFormat="true" ht="23.25" hidden="false" customHeight="true" outlineLevel="0" collapsed="false">
      <c r="A148" s="18" t="n">
        <v>43889</v>
      </c>
      <c r="B148" s="19"/>
      <c r="C148" s="20" t="s">
        <v>55</v>
      </c>
      <c r="D148" s="20" t="s">
        <v>56</v>
      </c>
      <c r="E148" s="20" t="s">
        <v>57</v>
      </c>
      <c r="F148" s="21" t="n">
        <v>171491</v>
      </c>
      <c r="G148" s="21" t="s">
        <v>58</v>
      </c>
      <c r="H148" s="22"/>
      <c r="I148" s="22"/>
      <c r="J148" s="22"/>
      <c r="K148" s="22" t="n">
        <v>180</v>
      </c>
      <c r="L148" s="23"/>
      <c r="M148" s="24" t="n">
        <f aca="false">SUM(H148:J148,K148/1.12)</f>
        <v>160.714285714286</v>
      </c>
      <c r="N148" s="24" t="n">
        <f aca="false">K148/1.12*0.12</f>
        <v>19.2857142857143</v>
      </c>
      <c r="O148" s="24" t="n">
        <f aca="false">-SUM(I148:J148,K148/1.12)*L148</f>
        <v>-0</v>
      </c>
      <c r="P148" s="24"/>
      <c r="Q148" s="25" t="n">
        <v>160.71</v>
      </c>
      <c r="R148" s="25"/>
      <c r="S148" s="26"/>
      <c r="T148" s="26"/>
      <c r="U148" s="26"/>
      <c r="V148" s="26"/>
      <c r="W148" s="26"/>
      <c r="X148" s="25"/>
      <c r="Y148" s="25"/>
      <c r="Z148" s="25"/>
      <c r="AA148" s="25"/>
      <c r="AB148" s="26"/>
      <c r="AC148" s="26"/>
      <c r="AD148" s="25"/>
      <c r="AE148" s="25"/>
      <c r="AF148" s="24" t="n">
        <f aca="false">-SUM(N148:AE148)</f>
        <v>-179.995714285714</v>
      </c>
      <c r="AG148" s="27" t="n">
        <f aca="false">SUM(H148:K148)+AF148+O148</f>
        <v>0.00428571428571445</v>
      </c>
    </row>
    <row r="149" s="29" customFormat="true" ht="23.25" hidden="false" customHeight="true" outlineLevel="0" collapsed="false">
      <c r="A149" s="18" t="n">
        <v>43889</v>
      </c>
      <c r="B149" s="19"/>
      <c r="C149" s="20" t="s">
        <v>39</v>
      </c>
      <c r="D149" s="20" t="s">
        <v>40</v>
      </c>
      <c r="E149" s="20" t="s">
        <v>41</v>
      </c>
      <c r="F149" s="21" t="n">
        <v>198749</v>
      </c>
      <c r="G149" s="21" t="s">
        <v>314</v>
      </c>
      <c r="H149" s="22"/>
      <c r="I149" s="22"/>
      <c r="J149" s="22"/>
      <c r="K149" s="22" t="n">
        <v>450</v>
      </c>
      <c r="L149" s="23"/>
      <c r="M149" s="24" t="n">
        <f aca="false">SUM(H149:J149,K149/1.12)</f>
        <v>401.785714285714</v>
      </c>
      <c r="N149" s="24" t="n">
        <f aca="false">K149/1.12*0.12</f>
        <v>48.2142857142857</v>
      </c>
      <c r="O149" s="24" t="n">
        <f aca="false">-SUM(I149:J149,K149/1.12)*L149</f>
        <v>-0</v>
      </c>
      <c r="P149" s="24" t="n">
        <v>401.79</v>
      </c>
      <c r="Q149" s="25"/>
      <c r="R149" s="25"/>
      <c r="S149" s="26"/>
      <c r="T149" s="26"/>
      <c r="U149" s="26"/>
      <c r="V149" s="26"/>
      <c r="W149" s="26"/>
      <c r="X149" s="25"/>
      <c r="Y149" s="25"/>
      <c r="Z149" s="25"/>
      <c r="AA149" s="25"/>
      <c r="AB149" s="26"/>
      <c r="AC149" s="26"/>
      <c r="AD149" s="25"/>
      <c r="AE149" s="25"/>
      <c r="AF149" s="24" t="n">
        <f aca="false">-SUM(N149:AE149)</f>
        <v>-450.004285714286</v>
      </c>
      <c r="AG149" s="27" t="n">
        <f aca="false">SUM(H149:K149)+AF149+O149</f>
        <v>-0.00428571428574287</v>
      </c>
    </row>
    <row r="150" s="29" customFormat="true" ht="23.25" hidden="false" customHeight="true" outlineLevel="0" collapsed="false">
      <c r="A150" s="18" t="n">
        <v>43889</v>
      </c>
      <c r="B150" s="19"/>
      <c r="C150" s="20" t="s">
        <v>39</v>
      </c>
      <c r="D150" s="20" t="s">
        <v>40</v>
      </c>
      <c r="E150" s="20" t="s">
        <v>41</v>
      </c>
      <c r="F150" s="21" t="n">
        <v>139894</v>
      </c>
      <c r="G150" s="21" t="s">
        <v>315</v>
      </c>
      <c r="H150" s="22"/>
      <c r="I150" s="22"/>
      <c r="J150" s="22"/>
      <c r="K150" s="22" t="n">
        <v>386</v>
      </c>
      <c r="L150" s="23"/>
      <c r="M150" s="24" t="n">
        <f aca="false">SUM(H150:J150,K150/1.12)</f>
        <v>344.642857142857</v>
      </c>
      <c r="N150" s="24" t="n">
        <f aca="false">K150/1.12*0.12</f>
        <v>41.3571428571429</v>
      </c>
      <c r="O150" s="24" t="n">
        <f aca="false">-SUM(I150:J150,K150/1.12)*L150</f>
        <v>-0</v>
      </c>
      <c r="P150" s="24" t="n">
        <v>344.64</v>
      </c>
      <c r="Q150" s="25"/>
      <c r="R150" s="25"/>
      <c r="S150" s="26"/>
      <c r="T150" s="26"/>
      <c r="U150" s="26"/>
      <c r="V150" s="26"/>
      <c r="W150" s="26"/>
      <c r="X150" s="25"/>
      <c r="Y150" s="25"/>
      <c r="Z150" s="25"/>
      <c r="AA150" s="25"/>
      <c r="AB150" s="26"/>
      <c r="AC150" s="26"/>
      <c r="AD150" s="25"/>
      <c r="AE150" s="25"/>
      <c r="AF150" s="24" t="n">
        <f aca="false">-SUM(N150:AE150)</f>
        <v>-385.997142857143</v>
      </c>
      <c r="AG150" s="27" t="n">
        <f aca="false">SUM(H150:K150)+AF150+O150</f>
        <v>0.00285714285718086</v>
      </c>
    </row>
    <row r="151" s="29" customFormat="true" ht="23.25" hidden="false" customHeight="true" outlineLevel="0" collapsed="false">
      <c r="A151" s="18" t="n">
        <v>43889</v>
      </c>
      <c r="B151" s="19"/>
      <c r="C151" s="20" t="s">
        <v>316</v>
      </c>
      <c r="D151" s="20" t="s">
        <v>226</v>
      </c>
      <c r="E151" s="20" t="s">
        <v>41</v>
      </c>
      <c r="F151" s="21" t="n">
        <v>159486</v>
      </c>
      <c r="G151" s="21" t="s">
        <v>300</v>
      </c>
      <c r="H151" s="22"/>
      <c r="I151" s="22"/>
      <c r="J151" s="22"/>
      <c r="K151" s="22" t="n">
        <v>100</v>
      </c>
      <c r="L151" s="23"/>
      <c r="M151" s="24" t="n">
        <f aca="false">SUM(H151:J151,K151/1.12)</f>
        <v>89.2857142857143</v>
      </c>
      <c r="N151" s="24" t="n">
        <f aca="false">K151/1.12*0.12</f>
        <v>10.7142857142857</v>
      </c>
      <c r="O151" s="24" t="n">
        <f aca="false">-SUM(I151:J151,K151/1.12)*L151</f>
        <v>-0</v>
      </c>
      <c r="P151" s="24"/>
      <c r="Q151" s="25"/>
      <c r="R151" s="25"/>
      <c r="S151" s="26"/>
      <c r="T151" s="26"/>
      <c r="U151" s="26"/>
      <c r="V151" s="26"/>
      <c r="W151" s="26"/>
      <c r="X151" s="25"/>
      <c r="Y151" s="25" t="n">
        <v>89.29</v>
      </c>
      <c r="Z151" s="25"/>
      <c r="AA151" s="25"/>
      <c r="AB151" s="26"/>
      <c r="AC151" s="26"/>
      <c r="AD151" s="25"/>
      <c r="AE151" s="25"/>
      <c r="AF151" s="24" t="n">
        <f aca="false">-SUM(N151:AE151)</f>
        <v>-100.004285714286</v>
      </c>
      <c r="AG151" s="27" t="n">
        <f aca="false">SUM(H151:K151)+AF151+O151</f>
        <v>-0.00428571428571445</v>
      </c>
    </row>
    <row r="152" s="64" customFormat="true" ht="23.25" hidden="false" customHeight="true" outlineLevel="0" collapsed="false">
      <c r="A152" s="18" t="n">
        <v>43889</v>
      </c>
      <c r="B152" s="19"/>
      <c r="C152" s="20" t="s">
        <v>47</v>
      </c>
      <c r="D152" s="20" t="s">
        <v>48</v>
      </c>
      <c r="E152" s="20" t="s">
        <v>49</v>
      </c>
      <c r="F152" s="21" t="n">
        <v>197908</v>
      </c>
      <c r="G152" s="21" t="s">
        <v>317</v>
      </c>
      <c r="H152" s="22"/>
      <c r="I152" s="22"/>
      <c r="J152" s="22" t="n">
        <v>1272.65</v>
      </c>
      <c r="K152" s="22"/>
      <c r="L152" s="23"/>
      <c r="M152" s="24" t="n">
        <f aca="false">SUM(H152:J152,K152/1.12)</f>
        <v>1272.65</v>
      </c>
      <c r="N152" s="24" t="n">
        <f aca="false">K152/1.12*0.12</f>
        <v>0</v>
      </c>
      <c r="O152" s="24" t="n">
        <f aca="false">-SUM(I152:J152,K152/1.12)*L152</f>
        <v>-0</v>
      </c>
      <c r="P152" s="24" t="n">
        <v>1272.65</v>
      </c>
      <c r="Q152" s="25"/>
      <c r="R152" s="25"/>
      <c r="S152" s="26"/>
      <c r="T152" s="26"/>
      <c r="U152" s="26"/>
      <c r="V152" s="26"/>
      <c r="W152" s="26"/>
      <c r="X152" s="25"/>
      <c r="Y152" s="25"/>
      <c r="Z152" s="25"/>
      <c r="AA152" s="25"/>
      <c r="AB152" s="26"/>
      <c r="AC152" s="26"/>
      <c r="AD152" s="25"/>
      <c r="AE152" s="25"/>
      <c r="AF152" s="24" t="n">
        <f aca="false">-SUM(N152:AE152)</f>
        <v>-1272.65</v>
      </c>
      <c r="AG152" s="27" t="n">
        <f aca="false">SUM(H152:K152)+AF152+O152</f>
        <v>0</v>
      </c>
    </row>
    <row r="153" s="64" customFormat="true" ht="23.25" hidden="false" customHeight="true" outlineLevel="0" collapsed="false">
      <c r="A153" s="18" t="n">
        <v>43889</v>
      </c>
      <c r="B153" s="19"/>
      <c r="C153" s="20" t="s">
        <v>47</v>
      </c>
      <c r="D153" s="20" t="s">
        <v>48</v>
      </c>
      <c r="E153" s="20" t="s">
        <v>49</v>
      </c>
      <c r="F153" s="21" t="n">
        <v>197908</v>
      </c>
      <c r="G153" s="21" t="s">
        <v>318</v>
      </c>
      <c r="H153" s="22"/>
      <c r="I153" s="22"/>
      <c r="J153" s="22"/>
      <c r="K153" s="22" t="n">
        <f aca="false">866.25+103.95</f>
        <v>970.2</v>
      </c>
      <c r="L153" s="23"/>
      <c r="M153" s="24" t="n">
        <f aca="false">SUM(H153:J153,K153/1.12)</f>
        <v>866.25</v>
      </c>
      <c r="N153" s="24" t="n">
        <f aca="false">K153/1.12*0.12</f>
        <v>103.95</v>
      </c>
      <c r="O153" s="24" t="n">
        <f aca="false">-SUM(I153:J153,K153/1.12)*L153</f>
        <v>-0</v>
      </c>
      <c r="P153" s="24" t="n">
        <v>866.25</v>
      </c>
      <c r="Q153" s="25"/>
      <c r="R153" s="25"/>
      <c r="S153" s="26"/>
      <c r="T153" s="26"/>
      <c r="U153" s="26"/>
      <c r="V153" s="26"/>
      <c r="W153" s="26"/>
      <c r="X153" s="25"/>
      <c r="Y153" s="25"/>
      <c r="Z153" s="25"/>
      <c r="AA153" s="25"/>
      <c r="AB153" s="26"/>
      <c r="AC153" s="26"/>
      <c r="AD153" s="25"/>
      <c r="AE153" s="25"/>
      <c r="AF153" s="24" t="n">
        <f aca="false">-SUM(N153:AE153)</f>
        <v>-970.2</v>
      </c>
      <c r="AG153" s="27" t="n">
        <f aca="false">SUM(H153:K153)+AF153+O153</f>
        <v>0</v>
      </c>
    </row>
    <row r="154" s="64" customFormat="true" ht="23.25" hidden="false" customHeight="true" outlineLevel="0" collapsed="false">
      <c r="A154" s="18" t="n">
        <v>43889</v>
      </c>
      <c r="B154" s="19"/>
      <c r="C154" s="20" t="s">
        <v>319</v>
      </c>
      <c r="D154" s="20" t="s">
        <v>320</v>
      </c>
      <c r="E154" s="20" t="s">
        <v>133</v>
      </c>
      <c r="F154" s="21" t="n">
        <v>604</v>
      </c>
      <c r="G154" s="21" t="s">
        <v>321</v>
      </c>
      <c r="H154" s="22" t="n">
        <v>3050</v>
      </c>
      <c r="I154" s="22"/>
      <c r="J154" s="22"/>
      <c r="K154" s="22"/>
      <c r="L154" s="23"/>
      <c r="M154" s="24" t="n">
        <f aca="false">SUM(H154:J154,K154/1.12)</f>
        <v>3050</v>
      </c>
      <c r="N154" s="24" t="n">
        <f aca="false">K154/1.12*0.12</f>
        <v>0</v>
      </c>
      <c r="O154" s="24" t="n">
        <f aca="false">-SUM(I154:J154,K154/1.12)*L154</f>
        <v>-0</v>
      </c>
      <c r="P154" s="24"/>
      <c r="Q154" s="25"/>
      <c r="R154" s="25"/>
      <c r="S154" s="26"/>
      <c r="T154" s="26"/>
      <c r="U154" s="26"/>
      <c r="V154" s="26"/>
      <c r="W154" s="26"/>
      <c r="X154" s="25"/>
      <c r="Y154" s="25" t="n">
        <v>3050</v>
      </c>
      <c r="Z154" s="25"/>
      <c r="AA154" s="25"/>
      <c r="AB154" s="26"/>
      <c r="AC154" s="26"/>
      <c r="AD154" s="25"/>
      <c r="AE154" s="25"/>
      <c r="AF154" s="24" t="n">
        <f aca="false">-SUM(N154:AE154)</f>
        <v>-3050</v>
      </c>
      <c r="AG154" s="27" t="n">
        <f aca="false">SUM(H154:K154)+AF154+O154</f>
        <v>0</v>
      </c>
    </row>
    <row r="155" s="29" customFormat="true" ht="23.25" hidden="false" customHeight="true" outlineLevel="0" collapsed="false">
      <c r="A155" s="18" t="n">
        <v>43889</v>
      </c>
      <c r="B155" s="19"/>
      <c r="C155" s="20" t="s">
        <v>322</v>
      </c>
      <c r="D155" s="20" t="s">
        <v>323</v>
      </c>
      <c r="E155" s="20" t="s">
        <v>49</v>
      </c>
      <c r="F155" s="21" t="n">
        <v>1990625</v>
      </c>
      <c r="G155" s="21" t="s">
        <v>324</v>
      </c>
      <c r="H155" s="22"/>
      <c r="I155" s="22"/>
      <c r="J155" s="22"/>
      <c r="K155" s="22" t="n">
        <v>3013.75</v>
      </c>
      <c r="L155" s="23"/>
      <c r="M155" s="24" t="n">
        <f aca="false">SUM(H155:J155,K155/1.12)</f>
        <v>2690.84821428571</v>
      </c>
      <c r="N155" s="24" t="n">
        <f aca="false">K155/1.12*0.12</f>
        <v>322.901785714286</v>
      </c>
      <c r="O155" s="24" t="n">
        <f aca="false">-SUM(I155:J155,K155/1.12)*L155</f>
        <v>-0</v>
      </c>
      <c r="P155" s="24"/>
      <c r="Q155" s="25"/>
      <c r="R155" s="25" t="n">
        <v>2690.85</v>
      </c>
      <c r="S155" s="26"/>
      <c r="T155" s="26"/>
      <c r="U155" s="26"/>
      <c r="V155" s="26"/>
      <c r="W155" s="26"/>
      <c r="X155" s="25"/>
      <c r="Y155" s="25"/>
      <c r="Z155" s="25"/>
      <c r="AA155" s="25"/>
      <c r="AB155" s="26"/>
      <c r="AC155" s="26"/>
      <c r="AD155" s="25"/>
      <c r="AE155" s="25"/>
      <c r="AF155" s="24" t="n">
        <f aca="false">-SUM(N155:AE155)</f>
        <v>-3013.75178571429</v>
      </c>
      <c r="AG155" s="27" t="n">
        <f aca="false">SUM(H155:K155)+AF155+O155</f>
        <v>-0.0017857142856883</v>
      </c>
    </row>
    <row r="156" s="29" customFormat="true" ht="23.25" hidden="false" customHeight="true" outlineLevel="0" collapsed="false">
      <c r="A156" s="18" t="n">
        <v>43889</v>
      </c>
      <c r="B156" s="19"/>
      <c r="C156" s="20" t="s">
        <v>39</v>
      </c>
      <c r="D156" s="20" t="s">
        <v>40</v>
      </c>
      <c r="E156" s="20" t="s">
        <v>41</v>
      </c>
      <c r="F156" s="21" t="n">
        <v>130610</v>
      </c>
      <c r="G156" s="20" t="s">
        <v>325</v>
      </c>
      <c r="H156" s="22"/>
      <c r="I156" s="22"/>
      <c r="J156" s="22"/>
      <c r="K156" s="22" t="n">
        <v>231</v>
      </c>
      <c r="L156" s="23"/>
      <c r="M156" s="24" t="n">
        <f aca="false">SUM(H156:J156,K156/1.12)</f>
        <v>206.25</v>
      </c>
      <c r="N156" s="24" t="n">
        <f aca="false">K156/1.12*0.12</f>
        <v>24.75</v>
      </c>
      <c r="O156" s="24" t="n">
        <f aca="false">-SUM(I156:J156,K156/1.12)*L156</f>
        <v>-0</v>
      </c>
      <c r="P156" s="24"/>
      <c r="Q156" s="25"/>
      <c r="R156" s="25" t="n">
        <v>206.25</v>
      </c>
      <c r="S156" s="26"/>
      <c r="T156" s="26"/>
      <c r="U156" s="26"/>
      <c r="V156" s="26"/>
      <c r="W156" s="26"/>
      <c r="X156" s="25"/>
      <c r="Y156" s="25"/>
      <c r="Z156" s="25"/>
      <c r="AA156" s="25"/>
      <c r="AB156" s="26"/>
      <c r="AC156" s="26"/>
      <c r="AD156" s="25"/>
      <c r="AE156" s="25"/>
      <c r="AF156" s="24" t="n">
        <f aca="false">-SUM(N156:AE156)</f>
        <v>-231</v>
      </c>
      <c r="AG156" s="27" t="n">
        <f aca="false">SUM(H156:K156)+AF156+O156</f>
        <v>0</v>
      </c>
    </row>
    <row r="157" s="29" customFormat="true" ht="23.25" hidden="false" customHeight="true" outlineLevel="0" collapsed="false">
      <c r="A157" s="18" t="n">
        <v>43889</v>
      </c>
      <c r="B157" s="19"/>
      <c r="C157" s="20" t="s">
        <v>310</v>
      </c>
      <c r="D157" s="20" t="s">
        <v>311</v>
      </c>
      <c r="E157" s="20" t="s">
        <v>312</v>
      </c>
      <c r="F157" s="21" t="n">
        <v>2446</v>
      </c>
      <c r="G157" s="21" t="s">
        <v>313</v>
      </c>
      <c r="H157" s="22"/>
      <c r="I157" s="22"/>
      <c r="J157" s="22"/>
      <c r="K157" s="22" t="n">
        <v>200</v>
      </c>
      <c r="L157" s="23"/>
      <c r="M157" s="24" t="n">
        <f aca="false">SUM(H157:J157,K157/1.12)</f>
        <v>178.571428571429</v>
      </c>
      <c r="N157" s="24" t="n">
        <f aca="false">K157/1.12*0.12</f>
        <v>21.4285714285714</v>
      </c>
      <c r="O157" s="24" t="n">
        <f aca="false">-SUM(I157:J157,K157/1.12)*L157</f>
        <v>-0</v>
      </c>
      <c r="P157" s="24" t="n">
        <v>178.57</v>
      </c>
      <c r="Q157" s="25"/>
      <c r="R157" s="25"/>
      <c r="S157" s="26"/>
      <c r="T157" s="26"/>
      <c r="U157" s="26"/>
      <c r="V157" s="26"/>
      <c r="W157" s="26"/>
      <c r="X157" s="25"/>
      <c r="Y157" s="25"/>
      <c r="Z157" s="25"/>
      <c r="AA157" s="25"/>
      <c r="AB157" s="26"/>
      <c r="AC157" s="26"/>
      <c r="AD157" s="25"/>
      <c r="AE157" s="25"/>
      <c r="AF157" s="24" t="n">
        <f aca="false">-SUM(N157:AE157)</f>
        <v>-199.998571428571</v>
      </c>
      <c r="AG157" s="27" t="n">
        <f aca="false">SUM(H157:K157)+AF157+O157</f>
        <v>0.00142857142859043</v>
      </c>
    </row>
    <row r="158" s="29" customFormat="true" ht="23.25" hidden="false" customHeight="true" outlineLevel="0" collapsed="false">
      <c r="A158" s="18" t="n">
        <v>43890</v>
      </c>
      <c r="B158" s="19"/>
      <c r="C158" s="20" t="s">
        <v>326</v>
      </c>
      <c r="D158" s="20"/>
      <c r="E158" s="20"/>
      <c r="F158" s="21"/>
      <c r="G158" s="21" t="s">
        <v>327</v>
      </c>
      <c r="H158" s="22" t="n">
        <v>59</v>
      </c>
      <c r="I158" s="22"/>
      <c r="J158" s="22"/>
      <c r="K158" s="22"/>
      <c r="L158" s="23"/>
      <c r="M158" s="24" t="n">
        <f aca="false">SUM(H158:J158,K158/1.12)</f>
        <v>59</v>
      </c>
      <c r="N158" s="24" t="n">
        <f aca="false">K158/1.12*0.12</f>
        <v>0</v>
      </c>
      <c r="O158" s="24" t="n">
        <f aca="false">-SUM(I158:J158,K158/1.12)*L158</f>
        <v>-0</v>
      </c>
      <c r="P158" s="24"/>
      <c r="Q158" s="25"/>
      <c r="R158" s="25"/>
      <c r="S158" s="26"/>
      <c r="T158" s="26"/>
      <c r="U158" s="26"/>
      <c r="V158" s="26"/>
      <c r="W158" s="26"/>
      <c r="X158" s="25"/>
      <c r="Y158" s="25"/>
      <c r="Z158" s="25"/>
      <c r="AA158" s="25" t="n">
        <v>59</v>
      </c>
      <c r="AB158" s="26"/>
      <c r="AC158" s="26"/>
      <c r="AD158" s="25"/>
      <c r="AE158" s="25"/>
      <c r="AF158" s="24" t="n">
        <f aca="false">-SUM(N158:AE158)</f>
        <v>-59</v>
      </c>
      <c r="AG158" s="27" t="n">
        <f aca="false">SUM(H158:K158)+AF158+O158</f>
        <v>0</v>
      </c>
    </row>
    <row r="159" s="29" customFormat="true" ht="23.25" hidden="false" customHeight="true" outlineLevel="0" collapsed="false">
      <c r="A159" s="18" t="n">
        <v>43890</v>
      </c>
      <c r="B159" s="19"/>
      <c r="C159" s="20" t="s">
        <v>328</v>
      </c>
      <c r="D159" s="20" t="s">
        <v>329</v>
      </c>
      <c r="E159" s="20" t="s">
        <v>49</v>
      </c>
      <c r="F159" s="21" t="n">
        <v>751478</v>
      </c>
      <c r="G159" s="21" t="s">
        <v>330</v>
      </c>
      <c r="H159" s="22"/>
      <c r="I159" s="22"/>
      <c r="J159" s="22"/>
      <c r="K159" s="22" t="n">
        <v>155</v>
      </c>
      <c r="L159" s="23"/>
      <c r="M159" s="24" t="n">
        <f aca="false">SUM(H159:J159,K159/1.12)</f>
        <v>138.392857142857</v>
      </c>
      <c r="N159" s="24" t="n">
        <f aca="false">K159/1.12*0.12</f>
        <v>16.6071428571429</v>
      </c>
      <c r="O159" s="24" t="n">
        <f aca="false">-SUM(I159:J159,K159/1.12)*L159</f>
        <v>-0</v>
      </c>
      <c r="P159" s="24"/>
      <c r="Q159" s="25"/>
      <c r="R159" s="25"/>
      <c r="S159" s="26"/>
      <c r="T159" s="26"/>
      <c r="U159" s="26"/>
      <c r="V159" s="26"/>
      <c r="W159" s="26"/>
      <c r="X159" s="25"/>
      <c r="Y159" s="25" t="n">
        <v>138.39</v>
      </c>
      <c r="Z159" s="25"/>
      <c r="AA159" s="25"/>
      <c r="AB159" s="26"/>
      <c r="AC159" s="26"/>
      <c r="AD159" s="25"/>
      <c r="AE159" s="25"/>
      <c r="AF159" s="24" t="n">
        <f aca="false">-SUM(N159:AE159)</f>
        <v>-154.997142857143</v>
      </c>
      <c r="AG159" s="27" t="n">
        <f aca="false">SUM(H159:K159)+AF159+O159</f>
        <v>0.00285714285715244</v>
      </c>
    </row>
    <row r="160" s="29" customFormat="true" ht="23.25" hidden="false" customHeight="true" outlineLevel="0" collapsed="false">
      <c r="A160" s="18" t="n">
        <v>43890</v>
      </c>
      <c r="B160" s="19"/>
      <c r="C160" s="20" t="s">
        <v>331</v>
      </c>
      <c r="D160" s="20" t="s">
        <v>332</v>
      </c>
      <c r="E160" s="20" t="s">
        <v>49</v>
      </c>
      <c r="F160" s="21" t="n">
        <v>50266</v>
      </c>
      <c r="G160" s="21" t="s">
        <v>333</v>
      </c>
      <c r="H160" s="22"/>
      <c r="I160" s="22"/>
      <c r="J160" s="22"/>
      <c r="K160" s="22" t="n">
        <v>108</v>
      </c>
      <c r="L160" s="23"/>
      <c r="M160" s="24" t="n">
        <f aca="false">SUM(H160:J160,K160/1.12)</f>
        <v>96.4285714285714</v>
      </c>
      <c r="N160" s="24" t="n">
        <f aca="false">K160/1.12*0.12</f>
        <v>11.5714285714286</v>
      </c>
      <c r="O160" s="24" t="n">
        <f aca="false">-SUM(I160:J160,K160/1.12)*L160</f>
        <v>-0</v>
      </c>
      <c r="P160" s="24"/>
      <c r="Q160" s="25"/>
      <c r="R160" s="25"/>
      <c r="S160" s="26"/>
      <c r="T160" s="26"/>
      <c r="U160" s="26"/>
      <c r="V160" s="26"/>
      <c r="W160" s="26"/>
      <c r="X160" s="25"/>
      <c r="Y160" s="25"/>
      <c r="Z160" s="25"/>
      <c r="AA160" s="25"/>
      <c r="AB160" s="26"/>
      <c r="AC160" s="26"/>
      <c r="AD160" s="25"/>
      <c r="AE160" s="25" t="n">
        <v>96.43</v>
      </c>
      <c r="AF160" s="24" t="n">
        <f aca="false">-SUM(N160:AE160)</f>
        <v>-108.001428571429</v>
      </c>
      <c r="AG160" s="27" t="n">
        <f aca="false">SUM(H160:K160)+AF160+O160</f>
        <v>-0.00142857142857622</v>
      </c>
    </row>
    <row r="161" s="64" customFormat="true" ht="23.25" hidden="false" customHeight="true" outlineLevel="0" collapsed="false">
      <c r="A161" s="18" t="n">
        <v>43890</v>
      </c>
      <c r="B161" s="19"/>
      <c r="C161" s="20" t="s">
        <v>47</v>
      </c>
      <c r="D161" s="20" t="s">
        <v>48</v>
      </c>
      <c r="E161" s="20" t="s">
        <v>49</v>
      </c>
      <c r="F161" s="21" t="n">
        <v>224459</v>
      </c>
      <c r="G161" s="21" t="s">
        <v>334</v>
      </c>
      <c r="H161" s="22"/>
      <c r="I161" s="22"/>
      <c r="J161" s="22"/>
      <c r="K161" s="22" t="n">
        <v>1749</v>
      </c>
      <c r="L161" s="23"/>
      <c r="M161" s="24" t="n">
        <f aca="false">SUM(H161:J161,K161/1.12)</f>
        <v>1561.60714285714</v>
      </c>
      <c r="N161" s="24" t="n">
        <f aca="false">K161/1.12*0.12</f>
        <v>187.392857142857</v>
      </c>
      <c r="O161" s="24" t="n">
        <f aca="false">-SUM(I161:J161,K161/1.12)*L161</f>
        <v>-0</v>
      </c>
      <c r="P161" s="24" t="n">
        <v>1561.61</v>
      </c>
      <c r="Q161" s="25"/>
      <c r="R161" s="25"/>
      <c r="S161" s="26"/>
      <c r="T161" s="26"/>
      <c r="U161" s="26"/>
      <c r="V161" s="26"/>
      <c r="W161" s="26"/>
      <c r="X161" s="25"/>
      <c r="Y161" s="25"/>
      <c r="Z161" s="25"/>
      <c r="AA161" s="25"/>
      <c r="AB161" s="26"/>
      <c r="AC161" s="26"/>
      <c r="AD161" s="25"/>
      <c r="AE161" s="25"/>
      <c r="AF161" s="24" t="n">
        <f aca="false">-SUM(N161:AE161)</f>
        <v>-1749.00285714286</v>
      </c>
      <c r="AG161" s="27" t="n">
        <f aca="false">SUM(H161:K161)+AF161+O161</f>
        <v>-0.00285714285701033</v>
      </c>
    </row>
    <row r="162" s="64" customFormat="true" ht="23.25" hidden="false" customHeight="true" outlineLevel="0" collapsed="false">
      <c r="A162" s="18" t="n">
        <v>43890</v>
      </c>
      <c r="B162" s="19"/>
      <c r="C162" s="20" t="s">
        <v>335</v>
      </c>
      <c r="D162" s="20"/>
      <c r="E162" s="20"/>
      <c r="F162" s="21"/>
      <c r="G162" s="21" t="s">
        <v>336</v>
      </c>
      <c r="H162" s="22" t="n">
        <v>1000</v>
      </c>
      <c r="I162" s="22"/>
      <c r="J162" s="22"/>
      <c r="K162" s="22"/>
      <c r="L162" s="23"/>
      <c r="M162" s="24" t="n">
        <f aca="false">SUM(H162:J162,K162/1.12)</f>
        <v>1000</v>
      </c>
      <c r="N162" s="24" t="n">
        <f aca="false">K162/1.12*0.12</f>
        <v>0</v>
      </c>
      <c r="O162" s="24" t="n">
        <f aca="false">-SUM(I162:J162,K162/1.12)*L162</f>
        <v>-0</v>
      </c>
      <c r="P162" s="24"/>
      <c r="Q162" s="25"/>
      <c r="R162" s="25"/>
      <c r="S162" s="26"/>
      <c r="T162" s="26"/>
      <c r="U162" s="26"/>
      <c r="V162" s="26"/>
      <c r="W162" s="26"/>
      <c r="X162" s="25"/>
      <c r="Y162" s="25"/>
      <c r="Z162" s="25"/>
      <c r="AA162" s="25"/>
      <c r="AB162" s="26"/>
      <c r="AC162" s="26"/>
      <c r="AD162" s="25" t="n">
        <v>1000</v>
      </c>
      <c r="AE162" s="25"/>
      <c r="AF162" s="24" t="n">
        <f aca="false">-SUM(N162:AE162)</f>
        <v>-1000</v>
      </c>
      <c r="AG162" s="27" t="n">
        <f aca="false">SUM(H162:K162)+AF162+O162</f>
        <v>0</v>
      </c>
    </row>
    <row r="163" s="29" customFormat="true" ht="23.25" hidden="false" customHeight="true" outlineLevel="0" collapsed="false">
      <c r="A163" s="18" t="n">
        <v>43890</v>
      </c>
      <c r="B163" s="19"/>
      <c r="C163" s="20" t="s">
        <v>39</v>
      </c>
      <c r="D163" s="20" t="s">
        <v>40</v>
      </c>
      <c r="E163" s="20" t="s">
        <v>41</v>
      </c>
      <c r="F163" s="21" t="n">
        <v>130609</v>
      </c>
      <c r="G163" s="21" t="s">
        <v>337</v>
      </c>
      <c r="H163" s="22"/>
      <c r="I163" s="22"/>
      <c r="J163" s="22"/>
      <c r="K163" s="22" t="n">
        <v>155.45</v>
      </c>
      <c r="L163" s="23"/>
      <c r="M163" s="24" t="n">
        <f aca="false">SUM(H163:J163,K163/1.12)</f>
        <v>138.794642857143</v>
      </c>
      <c r="N163" s="24" t="n">
        <f aca="false">K163/1.12*0.12</f>
        <v>16.6553571428571</v>
      </c>
      <c r="O163" s="24" t="n">
        <f aca="false">-SUM(I163:J163,K163/1.12)*L163</f>
        <v>-0</v>
      </c>
      <c r="P163" s="24"/>
      <c r="Q163" s="25"/>
      <c r="R163" s="25"/>
      <c r="S163" s="26"/>
      <c r="T163" s="26"/>
      <c r="U163" s="26"/>
      <c r="V163" s="26"/>
      <c r="W163" s="26"/>
      <c r="X163" s="25"/>
      <c r="Y163" s="25"/>
      <c r="Z163" s="25"/>
      <c r="AA163" s="25"/>
      <c r="AB163" s="26"/>
      <c r="AC163" s="26"/>
      <c r="AD163" s="25"/>
      <c r="AE163" s="25" t="n">
        <v>138.79</v>
      </c>
      <c r="AF163" s="24" t="n">
        <f aca="false">-SUM(N163:AE163)</f>
        <v>-155.445357142857</v>
      </c>
      <c r="AG163" s="27" t="n">
        <f aca="false">SUM(H163:K163)+AF163+O163</f>
        <v>0.00464285714286916</v>
      </c>
    </row>
    <row r="164" s="29" customFormat="true" ht="23.25" hidden="false" customHeight="true" outlineLevel="0" collapsed="false">
      <c r="A164" s="18"/>
      <c r="B164" s="19"/>
      <c r="C164" s="20"/>
      <c r="D164" s="20"/>
      <c r="E164" s="20"/>
      <c r="F164" s="21"/>
      <c r="G164" s="21"/>
      <c r="H164" s="22"/>
      <c r="I164" s="22"/>
      <c r="J164" s="22"/>
      <c r="K164" s="22"/>
      <c r="L164" s="23"/>
      <c r="M164" s="24"/>
      <c r="N164" s="24"/>
      <c r="O164" s="24"/>
      <c r="P164" s="24"/>
      <c r="Q164" s="25"/>
      <c r="R164" s="25"/>
      <c r="S164" s="26"/>
      <c r="T164" s="26"/>
      <c r="U164" s="26"/>
      <c r="V164" s="26"/>
      <c r="W164" s="26"/>
      <c r="X164" s="25"/>
      <c r="Y164" s="25"/>
      <c r="Z164" s="25"/>
      <c r="AA164" s="25"/>
      <c r="AB164" s="26"/>
      <c r="AC164" s="26"/>
      <c r="AD164" s="25"/>
      <c r="AE164" s="25"/>
      <c r="AF164" s="24"/>
      <c r="AG164" s="27"/>
    </row>
    <row r="165" s="29" customFormat="true" ht="19.5" hidden="false" customHeight="true" outlineLevel="0" collapsed="false">
      <c r="A165" s="18"/>
      <c r="B165" s="19"/>
      <c r="C165" s="43"/>
      <c r="D165" s="43"/>
      <c r="E165" s="43"/>
      <c r="F165" s="21"/>
      <c r="G165" s="30"/>
      <c r="H165" s="22"/>
      <c r="I165" s="22"/>
      <c r="J165" s="22"/>
      <c r="K165" s="22"/>
      <c r="L165" s="23"/>
      <c r="M165" s="25" t="n">
        <f aca="false">SUM(H165:J165,K165/1.12)</f>
        <v>0</v>
      </c>
      <c r="N165" s="25" t="n">
        <f aca="false">K165/1.12*0.12</f>
        <v>0</v>
      </c>
      <c r="O165" s="25" t="n">
        <f aca="false">-SUM(I165:J165,K165/1.12)*L165</f>
        <v>-0</v>
      </c>
      <c r="P165" s="25"/>
      <c r="Q165" s="25"/>
      <c r="R165" s="25"/>
      <c r="S165" s="25"/>
      <c r="T165" s="26"/>
      <c r="U165" s="26"/>
      <c r="V165" s="26"/>
      <c r="W165" s="26"/>
      <c r="X165" s="26"/>
      <c r="Y165" s="44"/>
      <c r="Z165" s="25"/>
      <c r="AA165" s="25"/>
      <c r="AB165" s="25"/>
      <c r="AC165" s="26"/>
      <c r="AD165" s="26"/>
      <c r="AE165" s="45"/>
      <c r="AF165" s="24" t="n">
        <f aca="false">-SUM(N165:AE165)</f>
        <v>-0</v>
      </c>
      <c r="AG165" s="27" t="n">
        <f aca="false">SUM(H165:K165)+AF165+O165</f>
        <v>0</v>
      </c>
    </row>
    <row r="166" s="52" customFormat="true" ht="12" hidden="false" customHeight="true" outlineLevel="0" collapsed="false">
      <c r="A166" s="46"/>
      <c r="B166" s="47"/>
      <c r="C166" s="48"/>
      <c r="D166" s="49"/>
      <c r="E166" s="49"/>
      <c r="F166" s="50"/>
      <c r="G166" s="48"/>
      <c r="H166" s="51" t="n">
        <f aca="false">SUM(H5:H165)</f>
        <v>10009.77</v>
      </c>
      <c r="I166" s="51" t="n">
        <f aca="false">SUM(I5:I165)</f>
        <v>0</v>
      </c>
      <c r="J166" s="51" t="n">
        <f aca="false">SUM(J5:J165)</f>
        <v>25484.01</v>
      </c>
      <c r="K166" s="51" t="n">
        <f aca="false">SUM(K5:K165)</f>
        <v>45483.87</v>
      </c>
      <c r="L166" s="51" t="n">
        <f aca="false">SUM(L5:L165)</f>
        <v>0</v>
      </c>
      <c r="M166" s="51" t="n">
        <f aca="false">SUM(M5:M165)</f>
        <v>76104.3782142857</v>
      </c>
      <c r="N166" s="51" t="n">
        <f aca="false">SUM(N5:N165)</f>
        <v>4873.27178571428</v>
      </c>
      <c r="O166" s="51" t="n">
        <f aca="false">SUM(O5:O165)</f>
        <v>0</v>
      </c>
      <c r="P166" s="51" t="n">
        <f aca="false">SUM(P5:P165)</f>
        <v>54628.92</v>
      </c>
      <c r="Q166" s="51" t="n">
        <f aca="false">SUM(Q5:Q165)</f>
        <v>3233.85</v>
      </c>
      <c r="R166" s="51" t="n">
        <f aca="false">SUM(R5:R165)</f>
        <v>3175.45</v>
      </c>
      <c r="S166" s="51" t="n">
        <f aca="false">SUM(S5:S165)</f>
        <v>1010.27</v>
      </c>
      <c r="T166" s="51" t="n">
        <f aca="false">SUM(T5:T165)</f>
        <v>767.19</v>
      </c>
      <c r="U166" s="51" t="n">
        <f aca="false">SUM(U5:U165)</f>
        <v>93.75</v>
      </c>
      <c r="V166" s="51" t="n">
        <f aca="false">SUM(V5:V165)</f>
        <v>0</v>
      </c>
      <c r="W166" s="51" t="n">
        <f aca="false">SUM(W5:W165)</f>
        <v>0</v>
      </c>
      <c r="X166" s="51" t="n">
        <f aca="false">SUM(X5:X165)</f>
        <v>1131.85</v>
      </c>
      <c r="Y166" s="51" t="n">
        <f aca="false">SUM(Y5:Y165)</f>
        <v>4946.38</v>
      </c>
      <c r="Z166" s="51" t="n">
        <f aca="false">SUM(Z5:Z165)</f>
        <v>80.36</v>
      </c>
      <c r="AA166" s="51" t="n">
        <f aca="false">SUM(AA5:AA165)</f>
        <v>2363</v>
      </c>
      <c r="AB166" s="51" t="n">
        <f aca="false">SUM(AB5:AB165)</f>
        <v>2148</v>
      </c>
      <c r="AC166" s="51" t="n">
        <f aca="false">SUM(AC5:AC165)</f>
        <v>612</v>
      </c>
      <c r="AD166" s="51" t="n">
        <f aca="false">SUM(AD5:AD165)</f>
        <v>1088.77</v>
      </c>
      <c r="AE166" s="51" t="n">
        <f aca="false">SUM(AE5:AE165)</f>
        <v>824.51</v>
      </c>
      <c r="AF166" s="51" t="n">
        <f aca="false">SUM(AF5:AF165)</f>
        <v>-80977.5717857143</v>
      </c>
      <c r="AG166" s="51" t="n">
        <f aca="false">SUM(AG5:AG165)</f>
        <v>0.07821428571566</v>
      </c>
    </row>
    <row r="167" customFormat="false" ht="12.75" hidden="false" customHeight="true" outlineLevel="0" collapsed="false"/>
    <row r="168" customFormat="false" ht="12" hidden="false" customHeight="false" outlineLevel="0" collapsed="false">
      <c r="K168" s="53" t="n">
        <f aca="false">H166+I166+J166+K166</f>
        <v>80977.65</v>
      </c>
      <c r="AF168" s="53" t="n">
        <f aca="false">+AF166</f>
        <v>-80977.5717857143</v>
      </c>
    </row>
    <row r="170" customFormat="false" ht="12" hidden="false" customHeight="false" outlineLevel="0" collapsed="false">
      <c r="C170" s="54" t="s">
        <v>191</v>
      </c>
      <c r="G170" s="52"/>
      <c r="K170" s="55"/>
      <c r="L170" s="55"/>
      <c r="M170" s="55"/>
    </row>
    <row r="173" s="3" customFormat="true" ht="11.25" hidden="false" customHeight="false" outlineLevel="0" collapsed="false">
      <c r="K173" s="5"/>
      <c r="L173" s="6"/>
      <c r="M173" s="5"/>
      <c r="Y173" s="5"/>
    </row>
    <row r="180" customFormat="false" ht="11.25" hidden="false" customHeight="false" outlineLevel="0" collapsed="false">
      <c r="Q180" s="5" t="n">
        <v>0</v>
      </c>
    </row>
  </sheetData>
  <mergeCells count="1">
    <mergeCell ref="K170:M1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false" outlineLevel="0" max="20" min="20" style="5" width="9.14"/>
    <col collapsed="false" customWidth="true" hidden="tru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false" outlineLevel="0" max="29" min="29" style="5" width="8"/>
    <col collapsed="false" customWidth="true" hidden="true" outlineLevel="0" max="30" min="30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810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40475</v>
      </c>
      <c r="B5" s="12"/>
      <c r="C5" s="20" t="s">
        <v>610</v>
      </c>
      <c r="D5" s="12"/>
      <c r="E5" s="12"/>
      <c r="F5" s="91"/>
      <c r="G5" s="91" t="s">
        <v>213</v>
      </c>
      <c r="H5" s="91" t="n">
        <v>70</v>
      </c>
      <c r="I5" s="91"/>
      <c r="J5" s="93"/>
      <c r="K5" s="93"/>
      <c r="L5" s="92"/>
      <c r="M5" s="24" t="n">
        <f aca="false">SUM(H5:J5,K5/1.12)</f>
        <v>70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70</v>
      </c>
      <c r="AB5" s="26"/>
      <c r="AC5" s="26"/>
      <c r="AD5" s="25"/>
      <c r="AE5" s="25"/>
      <c r="AF5" s="24" t="n">
        <f aca="false">-SUM(N5:AE5)</f>
        <v>-70</v>
      </c>
      <c r="AG5" s="27" t="n">
        <f aca="false">SUM(H5:K5)+AF5+O5</f>
        <v>0</v>
      </c>
    </row>
    <row r="6" s="17" customFormat="true" ht="19.5" hidden="false" customHeight="true" outlineLevel="0" collapsed="false">
      <c r="A6" s="90" t="n">
        <v>40475</v>
      </c>
      <c r="B6" s="12"/>
      <c r="C6" s="91" t="s">
        <v>570</v>
      </c>
      <c r="D6" s="12"/>
      <c r="E6" s="12"/>
      <c r="F6" s="91" t="n">
        <v>204515</v>
      </c>
      <c r="G6" s="91" t="s">
        <v>811</v>
      </c>
      <c r="H6" s="91"/>
      <c r="I6" s="91"/>
      <c r="J6" s="93"/>
      <c r="K6" s="93" t="n">
        <v>1256</v>
      </c>
      <c r="L6" s="92"/>
      <c r="M6" s="24" t="n">
        <f aca="false">SUM(H6:J6,K6/1.12)</f>
        <v>1121.42857142857</v>
      </c>
      <c r="N6" s="24" t="n">
        <f aca="false">K6/1.12*0.12</f>
        <v>134.571428571429</v>
      </c>
      <c r="O6" s="24" t="n">
        <f aca="false">-SUM(I6:J6,K6/1.12)*L6</f>
        <v>-0</v>
      </c>
      <c r="P6" s="24"/>
      <c r="Q6" s="25"/>
      <c r="R6" s="25" t="n">
        <v>1121.43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-1256.00142857143</v>
      </c>
      <c r="AG6" s="27" t="n">
        <f aca="false">SUM(H6:K6)+AF6+O6</f>
        <v>-0.00142857142873254</v>
      </c>
    </row>
    <row r="7" s="17" customFormat="true" ht="21" hidden="false" customHeight="true" outlineLevel="0" collapsed="false">
      <c r="A7" s="90" t="n">
        <v>40475</v>
      </c>
      <c r="B7" s="12"/>
      <c r="C7" s="20" t="s">
        <v>47</v>
      </c>
      <c r="D7" s="12"/>
      <c r="E7" s="12"/>
      <c r="F7" s="91" t="n">
        <v>130408</v>
      </c>
      <c r="G7" s="91" t="s">
        <v>812</v>
      </c>
      <c r="H7" s="91"/>
      <c r="I7" s="91"/>
      <c r="J7" s="93"/>
      <c r="K7" s="93" t="n">
        <v>4847.25</v>
      </c>
      <c r="L7" s="92"/>
      <c r="M7" s="24" t="n">
        <f aca="false">SUM(H7:J7,K7/1.12)</f>
        <v>4327.90178571429</v>
      </c>
      <c r="N7" s="24" t="n">
        <f aca="false">K7/1.12*0.12</f>
        <v>519.348214285714</v>
      </c>
      <c r="O7" s="24" t="n">
        <f aca="false">-SUM(I7:J7,K7/1.12)*L7</f>
        <v>-0</v>
      </c>
      <c r="P7" s="24" t="n">
        <v>4327.9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-4847.24821428571</v>
      </c>
      <c r="AG7" s="27" t="n">
        <f aca="false">SUM(H7:K7)+AF7+O7</f>
        <v>0.0017857142865978</v>
      </c>
    </row>
    <row r="8" s="17" customFormat="true" ht="18" hidden="false" customHeight="true" outlineLevel="0" collapsed="false">
      <c r="A8" s="90" t="n">
        <v>40475</v>
      </c>
      <c r="B8" s="12"/>
      <c r="C8" s="20" t="s">
        <v>45</v>
      </c>
      <c r="D8" s="12"/>
      <c r="E8" s="12"/>
      <c r="F8" s="12"/>
      <c r="G8" s="91" t="s">
        <v>46</v>
      </c>
      <c r="H8" s="93" t="n">
        <v>110</v>
      </c>
      <c r="I8" s="12"/>
      <c r="J8" s="12"/>
      <c r="K8" s="93"/>
      <c r="L8" s="13"/>
      <c r="M8" s="24" t="n">
        <f aca="false">SUM(H8:J8,K8/1.12)</f>
        <v>110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 t="n">
        <v>110</v>
      </c>
      <c r="AB8" s="26"/>
      <c r="AC8" s="26"/>
      <c r="AD8" s="25"/>
      <c r="AE8" s="25"/>
      <c r="AF8" s="24" t="n">
        <f aca="false">-SUM(N8:AE8)</f>
        <v>-110</v>
      </c>
      <c r="AG8" s="27" t="n">
        <f aca="false">SUM(H8:K8)+AF8+O8</f>
        <v>0</v>
      </c>
    </row>
    <row r="9" s="17" customFormat="true" ht="21.75" hidden="false" customHeight="true" outlineLevel="0" collapsed="false">
      <c r="A9" s="90" t="n">
        <v>40475</v>
      </c>
      <c r="B9" s="12"/>
      <c r="C9" s="20" t="s">
        <v>750</v>
      </c>
      <c r="D9" s="91"/>
      <c r="E9" s="91"/>
      <c r="F9" s="91" t="n">
        <v>2173</v>
      </c>
      <c r="G9" s="91" t="s">
        <v>194</v>
      </c>
      <c r="H9" s="93"/>
      <c r="I9" s="91"/>
      <c r="J9" s="91"/>
      <c r="K9" s="93" t="n">
        <v>105</v>
      </c>
      <c r="L9" s="13"/>
      <c r="M9" s="24" t="n">
        <f aca="false">SUM(H9:J9,K9/1.12)</f>
        <v>93.75</v>
      </c>
      <c r="N9" s="24" t="n">
        <f aca="false">K9/1.12*0.12</f>
        <v>11.25</v>
      </c>
      <c r="O9" s="24" t="n">
        <f aca="false">-SUM(I9:J9,K9/1.12)*L9</f>
        <v>-0</v>
      </c>
      <c r="P9" s="24"/>
      <c r="Q9" s="25"/>
      <c r="R9" s="25"/>
      <c r="S9" s="101"/>
      <c r="T9" s="26"/>
      <c r="U9" s="26"/>
      <c r="V9" s="26"/>
      <c r="W9" s="26"/>
      <c r="X9" s="25"/>
      <c r="Y9" s="25"/>
      <c r="Z9" s="25"/>
      <c r="AA9" s="25"/>
      <c r="AB9" s="26"/>
      <c r="AC9" s="26" t="n">
        <v>93.75</v>
      </c>
      <c r="AD9" s="25"/>
      <c r="AE9" s="25"/>
      <c r="AF9" s="24" t="n">
        <f aca="false">-SUM(N9:AE9)</f>
        <v>-105</v>
      </c>
      <c r="AG9" s="27" t="n">
        <f aca="false">SUM(H9:K9)+AF9+O9</f>
        <v>0</v>
      </c>
    </row>
    <row r="10" s="17" customFormat="true" ht="25.5" hidden="false" customHeight="true" outlineLevel="0" collapsed="false">
      <c r="A10" s="90" t="n">
        <v>40475</v>
      </c>
      <c r="B10" s="12"/>
      <c r="C10" s="20" t="s">
        <v>750</v>
      </c>
      <c r="D10" s="91"/>
      <c r="E10" s="91"/>
      <c r="F10" s="91" t="n">
        <v>2173</v>
      </c>
      <c r="G10" s="91" t="s">
        <v>813</v>
      </c>
      <c r="H10" s="91"/>
      <c r="I10" s="91"/>
      <c r="J10" s="100"/>
      <c r="K10" s="93" t="n">
        <f aca="false">72+199+156+132.5</f>
        <v>559.5</v>
      </c>
      <c r="L10" s="13"/>
      <c r="M10" s="24" t="n">
        <f aca="false">SUM(H10:J10,K10/1.12)</f>
        <v>499.553571428571</v>
      </c>
      <c r="N10" s="24" t="n">
        <f aca="false">K10/1.12*0.12</f>
        <v>59.9464285714286</v>
      </c>
      <c r="O10" s="24" t="n">
        <f aca="false">-SUM(I10:J10,K10/1.12)*L10</f>
        <v>-0</v>
      </c>
      <c r="P10" s="24" t="n">
        <v>499.55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-559.496428571429</v>
      </c>
      <c r="AG10" s="27" t="n">
        <f aca="false">SUM(H10:K10)+AF10+O10</f>
        <v>0.0035714285713766</v>
      </c>
    </row>
    <row r="11" s="29" customFormat="true" ht="23.25" hidden="false" customHeight="true" outlineLevel="0" collapsed="false">
      <c r="A11" s="90" t="n">
        <v>40474</v>
      </c>
      <c r="B11" s="91"/>
      <c r="C11" s="20" t="s">
        <v>814</v>
      </c>
      <c r="D11" s="20"/>
      <c r="E11" s="20"/>
      <c r="F11" s="21" t="n">
        <v>265045</v>
      </c>
      <c r="G11" s="21" t="s">
        <v>815</v>
      </c>
      <c r="H11" s="22"/>
      <c r="I11" s="22"/>
      <c r="J11" s="22"/>
      <c r="K11" s="22" t="n">
        <v>265</v>
      </c>
      <c r="L11" s="23"/>
      <c r="M11" s="24" t="n">
        <f aca="false">SUM(H11:J11,K11/1.12)</f>
        <v>236.607142857143</v>
      </c>
      <c r="N11" s="24" t="n">
        <f aca="false">K11/1.12*0.12</f>
        <v>28.3928571428571</v>
      </c>
      <c r="O11" s="24" t="n">
        <f aca="false">-SUM(I11:J11,K11/1.12)*L11</f>
        <v>-0</v>
      </c>
      <c r="P11" s="24" t="n">
        <v>236.61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-265.002857142857</v>
      </c>
      <c r="AG11" s="27" t="n">
        <f aca="false">SUM(H11:K11)+AF11+O11</f>
        <v>-0.00285714285712402</v>
      </c>
    </row>
    <row r="12" s="29" customFormat="true" ht="21.75" hidden="false" customHeight="true" outlineLevel="0" collapsed="false">
      <c r="A12" s="90" t="n">
        <v>40471</v>
      </c>
      <c r="B12" s="19"/>
      <c r="C12" s="20" t="s">
        <v>523</v>
      </c>
      <c r="D12" s="20"/>
      <c r="E12" s="20"/>
      <c r="F12" s="21" t="n">
        <v>3222</v>
      </c>
      <c r="G12" s="21" t="s">
        <v>816</v>
      </c>
      <c r="H12" s="22"/>
      <c r="I12" s="22"/>
      <c r="J12" s="22"/>
      <c r="K12" s="22" t="n">
        <v>104</v>
      </c>
      <c r="L12" s="23"/>
      <c r="M12" s="24" t="n">
        <f aca="false">SUM(H12:J12,K12/1.12)</f>
        <v>92.8571428571429</v>
      </c>
      <c r="N12" s="24" t="n">
        <f aca="false">K12/1.12*0.12</f>
        <v>11.1428571428571</v>
      </c>
      <c r="O12" s="24" t="n">
        <f aca="false">-SUM(I12:J12,K12/1.12)*L12</f>
        <v>-0</v>
      </c>
      <c r="P12" s="24"/>
      <c r="Q12" s="25" t="n">
        <v>92.86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-104.002857142857</v>
      </c>
      <c r="AG12" s="27" t="n">
        <f aca="false">SUM(H12:K12)+AF12+O12</f>
        <v>-0.00285714285713823</v>
      </c>
    </row>
    <row r="13" s="29" customFormat="true" ht="21" hidden="false" customHeight="true" outlineLevel="0" collapsed="false">
      <c r="A13" s="90" t="n">
        <v>40471</v>
      </c>
      <c r="B13" s="19"/>
      <c r="C13" s="20" t="s">
        <v>750</v>
      </c>
      <c r="D13" s="20"/>
      <c r="E13" s="20"/>
      <c r="F13" s="21" t="n">
        <v>24</v>
      </c>
      <c r="G13" s="21" t="s">
        <v>817</v>
      </c>
      <c r="H13" s="22"/>
      <c r="I13" s="22"/>
      <c r="J13" s="22"/>
      <c r="K13" s="22" t="n">
        <v>170</v>
      </c>
      <c r="L13" s="23"/>
      <c r="M13" s="24" t="n">
        <f aca="false">SUM(H13:J13,K13/1.12)</f>
        <v>151.785714285714</v>
      </c>
      <c r="N13" s="24" t="n">
        <f aca="false">K13/1.12*0.12</f>
        <v>18.2142857142857</v>
      </c>
      <c r="O13" s="24" t="n">
        <f aca="false">-SUM(I13:J13,K13/1.12)*L13</f>
        <v>-0</v>
      </c>
      <c r="P13" s="24"/>
      <c r="Q13" s="25" t="n">
        <v>151.79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-170.004285714286</v>
      </c>
      <c r="AG13" s="27" t="n">
        <f aca="false">SUM(H13:K13)+AF13+O13</f>
        <v>-0.00428571428571445</v>
      </c>
    </row>
    <row r="14" s="29" customFormat="true" ht="18.75" hidden="false" customHeight="true" outlineLevel="0" collapsed="false">
      <c r="A14" s="90" t="n">
        <v>40472</v>
      </c>
      <c r="B14" s="19"/>
      <c r="C14" s="20" t="s">
        <v>750</v>
      </c>
      <c r="D14" s="20"/>
      <c r="E14" s="20"/>
      <c r="F14" s="21" t="n">
        <v>22</v>
      </c>
      <c r="G14" s="21" t="s">
        <v>818</v>
      </c>
      <c r="H14" s="22"/>
      <c r="I14" s="22"/>
      <c r="J14" s="22"/>
      <c r="K14" s="22" t="n">
        <v>302.5</v>
      </c>
      <c r="L14" s="23"/>
      <c r="M14" s="24" t="n">
        <f aca="false">SUM(H14:J14,K14/1.12)</f>
        <v>270.089285714286</v>
      </c>
      <c r="N14" s="24" t="n">
        <f aca="false">K14/1.12*0.12</f>
        <v>32.4107142857143</v>
      </c>
      <c r="O14" s="24" t="n">
        <f aca="false">-SUM(I14:J14,K14/1.12)*L14</f>
        <v>-0</v>
      </c>
      <c r="P14" s="24" t="n">
        <v>270.09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-302.500714285714</v>
      </c>
      <c r="AG14" s="27" t="n">
        <f aca="false">SUM(H14:K14)+AF14+O14</f>
        <v>-0.000714285714252583</v>
      </c>
    </row>
    <row r="15" s="29" customFormat="true" ht="18.75" hidden="false" customHeight="true" outlineLevel="0" collapsed="false">
      <c r="A15" s="90" t="n">
        <v>40478</v>
      </c>
      <c r="B15" s="19"/>
      <c r="C15" s="20" t="s">
        <v>819</v>
      </c>
      <c r="D15" s="20"/>
      <c r="E15" s="20"/>
      <c r="F15" s="21" t="n">
        <v>824439</v>
      </c>
      <c r="G15" s="21" t="s">
        <v>820</v>
      </c>
      <c r="H15" s="22"/>
      <c r="I15" s="22"/>
      <c r="J15" s="22"/>
      <c r="K15" s="22" t="n">
        <v>239</v>
      </c>
      <c r="L15" s="23"/>
      <c r="M15" s="24" t="n">
        <f aca="false">SUM(H15:J15,K15/1.12)</f>
        <v>213.392857142857</v>
      </c>
      <c r="N15" s="24" t="n">
        <f aca="false">K15/1.12*0.12</f>
        <v>25.6071428571428</v>
      </c>
      <c r="O15" s="24" t="n">
        <f aca="false">-SUM(I15:J15,K15/1.12)*L15</f>
        <v>-0</v>
      </c>
      <c r="P15" s="24"/>
      <c r="Q15" s="25"/>
      <c r="R15" s="25"/>
      <c r="S15" s="26"/>
      <c r="T15" s="26" t="n">
        <v>213.39</v>
      </c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-238.997142857143</v>
      </c>
      <c r="AG15" s="27" t="n">
        <f aca="false">SUM(H15:K15)+AF15+O15</f>
        <v>0.00285714285715244</v>
      </c>
    </row>
    <row r="16" s="29" customFormat="true" ht="18.75" hidden="false" customHeight="true" outlineLevel="0" collapsed="false">
      <c r="A16" s="90" t="n">
        <v>40478</v>
      </c>
      <c r="B16" s="19"/>
      <c r="C16" s="20" t="s">
        <v>750</v>
      </c>
      <c r="D16" s="20"/>
      <c r="E16" s="20"/>
      <c r="F16" s="21" t="n">
        <v>2573</v>
      </c>
      <c r="G16" s="21" t="s">
        <v>821</v>
      </c>
      <c r="H16" s="22"/>
      <c r="I16" s="22"/>
      <c r="J16" s="22"/>
      <c r="K16" s="22" t="n">
        <v>215.35</v>
      </c>
      <c r="L16" s="23"/>
      <c r="M16" s="24" t="n">
        <f aca="false">SUM(H16:J16,K16/1.12)</f>
        <v>192.276785714286</v>
      </c>
      <c r="N16" s="24" t="n">
        <f aca="false">K16/1.12*0.12</f>
        <v>23.0732142857143</v>
      </c>
      <c r="O16" s="24" t="n">
        <f aca="false">-SUM(I16:J16,K16/1.12)*L16</f>
        <v>-0</v>
      </c>
      <c r="P16" s="24" t="n">
        <v>192.28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-215.353214285714</v>
      </c>
      <c r="AG16" s="27" t="n">
        <f aca="false">SUM(H16:K16)+AF16+O16</f>
        <v>-0.00321428571427873</v>
      </c>
    </row>
    <row r="17" s="29" customFormat="true" ht="18.75" hidden="false" customHeight="true" outlineLevel="0" collapsed="false">
      <c r="A17" s="90" t="n">
        <v>40477</v>
      </c>
      <c r="B17" s="19"/>
      <c r="C17" s="20" t="s">
        <v>60</v>
      </c>
      <c r="D17" s="20"/>
      <c r="E17" s="20"/>
      <c r="F17" s="21"/>
      <c r="G17" s="21" t="s">
        <v>440</v>
      </c>
      <c r="H17" s="22" t="n">
        <v>50</v>
      </c>
      <c r="I17" s="22"/>
      <c r="J17" s="22"/>
      <c r="K17" s="22"/>
      <c r="L17" s="23"/>
      <c r="M17" s="24" t="n">
        <f aca="false">SUM(H17:J17,K17/1.12)</f>
        <v>50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 t="n">
        <v>50</v>
      </c>
      <c r="AB17" s="26"/>
      <c r="AC17" s="26"/>
      <c r="AD17" s="25"/>
      <c r="AE17" s="25"/>
      <c r="AF17" s="24" t="n">
        <f aca="false">-SUM(N17:AE17)</f>
        <v>-50</v>
      </c>
      <c r="AG17" s="27"/>
    </row>
    <row r="18" s="29" customFormat="true" ht="23.25" hidden="false" customHeight="true" outlineLevel="0" collapsed="false">
      <c r="A18" s="90" t="n">
        <v>40477</v>
      </c>
      <c r="B18" s="19"/>
      <c r="C18" s="20" t="s">
        <v>550</v>
      </c>
      <c r="D18" s="20"/>
      <c r="E18" s="20"/>
      <c r="F18" s="21"/>
      <c r="G18" s="21" t="s">
        <v>629</v>
      </c>
      <c r="H18" s="22"/>
      <c r="I18" s="22"/>
      <c r="J18" s="22" t="n">
        <v>1150</v>
      </c>
      <c r="K18" s="22"/>
      <c r="L18" s="23"/>
      <c r="M18" s="24" t="n">
        <f aca="false">SUM(H18:J18,K18/1.12)</f>
        <v>1150</v>
      </c>
      <c r="N18" s="24" t="n">
        <f aca="false">K18/1.12*0.12</f>
        <v>0</v>
      </c>
      <c r="O18" s="24" t="n">
        <f aca="false">-SUM(I18:J18,K18/1.12)*L18</f>
        <v>-0</v>
      </c>
      <c r="P18" s="24" t="n">
        <v>1150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-1150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90" t="n">
        <v>40477</v>
      </c>
      <c r="B19" s="19"/>
      <c r="C19" s="20" t="s">
        <v>523</v>
      </c>
      <c r="D19" s="20"/>
      <c r="E19" s="20"/>
      <c r="F19" s="21" t="n">
        <v>54564</v>
      </c>
      <c r="G19" s="21" t="s">
        <v>822</v>
      </c>
      <c r="H19" s="22"/>
      <c r="I19" s="22"/>
      <c r="J19" s="22"/>
      <c r="K19" s="22" t="n">
        <v>100</v>
      </c>
      <c r="L19" s="23"/>
      <c r="M19" s="24" t="n">
        <f aca="false">SUM(H19:J19,K19/1.12)</f>
        <v>89.2857142857143</v>
      </c>
      <c r="N19" s="24" t="n">
        <f aca="false">K19/1.12*0.12</f>
        <v>10.7142857142857</v>
      </c>
      <c r="O19" s="24" t="n">
        <f aca="false">-SUM(I19:J19,K19/1.12)*L19</f>
        <v>-0</v>
      </c>
      <c r="P19" s="24"/>
      <c r="Q19" s="25"/>
      <c r="R19" s="25"/>
      <c r="S19" s="26"/>
      <c r="T19" s="26" t="n">
        <v>89.29</v>
      </c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-100.004285714286</v>
      </c>
      <c r="AG19" s="27"/>
    </row>
    <row r="20" s="29" customFormat="true" ht="23.25" hidden="false" customHeight="true" outlineLevel="0" collapsed="false">
      <c r="A20" s="90" t="n">
        <v>40478</v>
      </c>
      <c r="B20" s="19"/>
      <c r="C20" s="20" t="s">
        <v>750</v>
      </c>
      <c r="D20" s="20"/>
      <c r="E20" s="20"/>
      <c r="F20" s="21" t="n">
        <v>33</v>
      </c>
      <c r="G20" s="21" t="s">
        <v>823</v>
      </c>
      <c r="H20" s="22"/>
      <c r="I20" s="22"/>
      <c r="J20" s="22"/>
      <c r="K20" s="22" t="n">
        <v>400.75</v>
      </c>
      <c r="L20" s="23"/>
      <c r="M20" s="24" t="n">
        <f aca="false">SUM(H20:J20,K20/1.12)</f>
        <v>357.8125</v>
      </c>
      <c r="N20" s="24" t="n">
        <f aca="false">K20/1.12*0.12</f>
        <v>42.9375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-42.9375</v>
      </c>
      <c r="AG20" s="27"/>
    </row>
    <row r="21" s="29" customFormat="true" ht="23.25" hidden="false" customHeight="true" outlineLevel="0" collapsed="false">
      <c r="A21" s="90" t="n">
        <v>40480</v>
      </c>
      <c r="B21" s="19"/>
      <c r="C21" s="20" t="s">
        <v>824</v>
      </c>
      <c r="D21" s="20"/>
      <c r="E21" s="20"/>
      <c r="F21" s="21" t="n">
        <v>511831</v>
      </c>
      <c r="G21" s="21" t="s">
        <v>825</v>
      </c>
      <c r="H21" s="22"/>
      <c r="I21" s="22"/>
      <c r="J21" s="22"/>
      <c r="K21" s="22" t="n">
        <v>125</v>
      </c>
      <c r="L21" s="23"/>
      <c r="M21" s="24" t="n">
        <f aca="false">SUM(H21:J21,K21/1.12)</f>
        <v>111.607142857143</v>
      </c>
      <c r="N21" s="24" t="n">
        <f aca="false">K21/1.12*0.12</f>
        <v>13.3928571428571</v>
      </c>
      <c r="O21" s="24" t="n">
        <f aca="false">-SUM(I21:J21,K21/1.12)*L21</f>
        <v>-0</v>
      </c>
      <c r="P21" s="24"/>
      <c r="Q21" s="25" t="n">
        <v>111.61</v>
      </c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-125.002857142857</v>
      </c>
      <c r="AG21" s="27"/>
    </row>
    <row r="22" s="29" customFormat="true" ht="23.25" hidden="false" customHeight="true" outlineLevel="0" collapsed="false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 t="n">
        <f aca="false">SUM(H22:J22,K22/1.12)</f>
        <v>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-0</v>
      </c>
      <c r="AG22" s="27" t="n">
        <f aca="false">SUM(H22:K22)+AF22+O22</f>
        <v>0</v>
      </c>
    </row>
    <row r="23" s="29" customFormat="true" ht="12" hidden="false" customHeight="false" outlineLevel="0" collapsed="false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 t="n">
        <f aca="false">SUM(H23:J23,K23/1.12)</f>
        <v>0</v>
      </c>
      <c r="N23" s="25" t="n">
        <f aca="false">K23/1.12*0.12</f>
        <v>0</v>
      </c>
      <c r="O23" s="25" t="n">
        <f aca="false">-SUM(I23:J23,K23/1.12)*L23</f>
        <v>-0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 t="n">
        <f aca="false">-SUM(N23:AE23)</f>
        <v>-0</v>
      </c>
      <c r="AG23" s="27" t="n">
        <f aca="false">SUM(H23:K23)+AF23+O23</f>
        <v>0</v>
      </c>
    </row>
    <row r="24" s="52" customFormat="true" ht="12.75" hidden="false" customHeight="false" outlineLevel="0" collapsed="false">
      <c r="A24" s="46"/>
      <c r="B24" s="47"/>
      <c r="C24" s="48"/>
      <c r="D24" s="49"/>
      <c r="E24" s="49"/>
      <c r="F24" s="50"/>
      <c r="G24" s="48"/>
      <c r="H24" s="51" t="n">
        <f aca="false">SUM(H5:H22)</f>
        <v>230</v>
      </c>
      <c r="I24" s="51" t="n">
        <f aca="false">SUM(I11:I23)</f>
        <v>0</v>
      </c>
      <c r="J24" s="51" t="n">
        <f aca="false">SUM(J5:J22)</f>
        <v>1150</v>
      </c>
      <c r="K24" s="51" t="n">
        <f aca="false">SUM(K5:K22)</f>
        <v>8689.35</v>
      </c>
      <c r="L24" s="51" t="n">
        <f aca="false">SUM(L11:L23)</f>
        <v>0</v>
      </c>
      <c r="M24" s="51" t="n">
        <f aca="false">SUM(M5:M22)</f>
        <v>9138.34821428571</v>
      </c>
      <c r="N24" s="51" t="n">
        <f aca="false">SUM(N5:N22)</f>
        <v>931.001785714285</v>
      </c>
      <c r="O24" s="51" t="n">
        <f aca="false">SUM(O11:O23)</f>
        <v>0</v>
      </c>
      <c r="P24" s="51" t="n">
        <f aca="false">SUM(P5:P22)</f>
        <v>6676.43</v>
      </c>
      <c r="Q24" s="51" t="n">
        <f aca="false">SUM(Q5:Q22)</f>
        <v>356.26</v>
      </c>
      <c r="R24" s="51" t="n">
        <f aca="false">SUM(R5:R22)</f>
        <v>1121.43</v>
      </c>
      <c r="S24" s="51" t="n">
        <f aca="false">SUM(S7:S23)</f>
        <v>0</v>
      </c>
      <c r="T24" s="51" t="n">
        <f aca="false">SUM(T7:T23)</f>
        <v>302.68</v>
      </c>
      <c r="U24" s="51" t="n">
        <f aca="false">SUM(U7:U23)</f>
        <v>0</v>
      </c>
      <c r="V24" s="51" t="n">
        <f aca="false">SUM(V11:V23)</f>
        <v>0</v>
      </c>
      <c r="W24" s="51" t="n">
        <f aca="false">SUM(W11:W23)</f>
        <v>0</v>
      </c>
      <c r="X24" s="51" t="n">
        <f aca="false">SUM(X11:X23)</f>
        <v>0</v>
      </c>
      <c r="Y24" s="51" t="n">
        <f aca="false">SUM(Y11:Y23)</f>
        <v>0</v>
      </c>
      <c r="Z24" s="51" t="n">
        <f aca="false">SUM(Z11:Z23)</f>
        <v>0</v>
      </c>
      <c r="AA24" s="51" t="n">
        <f aca="false">SUM(AA5:AA22)</f>
        <v>230</v>
      </c>
      <c r="AB24" s="51" t="n">
        <f aca="false">SUM(AB11:AB23)</f>
        <v>0</v>
      </c>
      <c r="AC24" s="51" t="n">
        <f aca="false">SUM(AC5:AC22)</f>
        <v>93.75</v>
      </c>
      <c r="AD24" s="51" t="n">
        <f aca="false">SUM(AD5:AD22)</f>
        <v>0</v>
      </c>
      <c r="AE24" s="51" t="n">
        <f aca="false">SUM(AE11:AE23)</f>
        <v>0</v>
      </c>
      <c r="AF24" s="51" t="n">
        <f aca="false">SUM(AF5:AF22)</f>
        <v>-9711.55178571429</v>
      </c>
      <c r="AG24" s="51" t="n">
        <f aca="false">SUM(AG11:AG23)</f>
        <v>-0.0110714285713556</v>
      </c>
    </row>
    <row r="25" s="83" customFormat="true" ht="12" hidden="false" customHeight="false" outlineLevel="0" collapsed="false"/>
    <row r="26" customFormat="false" ht="12" hidden="false" customHeight="false" outlineLevel="0" collapsed="false">
      <c r="K26" s="53" t="n">
        <f aca="false">H24+J24+K24</f>
        <v>10069.35</v>
      </c>
      <c r="AF26" s="53" t="n">
        <f aca="false">+AF24</f>
        <v>-9711.55178571429</v>
      </c>
    </row>
    <row r="27" customFormat="false" ht="12" hidden="false" customHeight="false" outlineLevel="0" collapsed="false">
      <c r="K27" s="53"/>
      <c r="AF27" s="53"/>
    </row>
    <row r="28" customFormat="false" ht="12" hidden="false" customHeight="false" outlineLevel="0" collapsed="false">
      <c r="K28" s="53"/>
      <c r="AF28" s="53"/>
    </row>
    <row r="30" customFormat="false" ht="12.75" hidden="false" customHeight="false" outlineLevel="0" collapsed="false">
      <c r="C30" s="54" t="s">
        <v>191</v>
      </c>
      <c r="G30" s="52"/>
      <c r="J30" s="84" t="s">
        <v>727</v>
      </c>
      <c r="K30" s="84" t="n">
        <f aca="false">K7+K10+K11+K12+K13+K14+K16+J18+K20+K21</f>
        <v>8139.35</v>
      </c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C31" s="54"/>
      <c r="G31" s="52"/>
      <c r="J31" s="84" t="s">
        <v>729</v>
      </c>
      <c r="K31" s="84" t="n">
        <f aca="false">K15+K19</f>
        <v>339</v>
      </c>
      <c r="L31" s="80"/>
      <c r="M31" s="80"/>
      <c r="N31" s="53"/>
      <c r="O31" s="53"/>
      <c r="P31" s="53"/>
      <c r="Q31" s="53"/>
    </row>
    <row r="32" customFormat="false" ht="12.75" hidden="false" customHeight="false" outlineLevel="0" collapsed="false">
      <c r="J32" s="84" t="s">
        <v>731</v>
      </c>
      <c r="K32" s="84" t="n">
        <f aca="false">K6+K9</f>
        <v>1361</v>
      </c>
    </row>
    <row r="33" customFormat="false" ht="12.75" hidden="false" customHeight="false" outlineLevel="0" collapsed="false">
      <c r="J33" s="84" t="s">
        <v>732</v>
      </c>
      <c r="K33" s="84" t="n">
        <f aca="false">H5+H8+H17</f>
        <v>230</v>
      </c>
    </row>
    <row r="34" s="3" customFormat="true" ht="12.75" hidden="false" customHeight="false" outlineLevel="0" collapsed="false">
      <c r="J34" s="85" t="s">
        <v>733</v>
      </c>
      <c r="K34" s="86" t="n">
        <f aca="false">SUM(K30:K33)</f>
        <v>10069.35</v>
      </c>
      <c r="L34" s="6"/>
      <c r="M34" s="5"/>
      <c r="Y34" s="5"/>
    </row>
    <row r="35" customFormat="false" ht="12" hidden="false" customHeight="false" outlineLevel="0" collapsed="false">
      <c r="J35" s="53" t="s">
        <v>565</v>
      </c>
      <c r="K35" s="53" t="n">
        <v>10000</v>
      </c>
    </row>
    <row r="36" customFormat="false" ht="12" hidden="false" customHeight="false" outlineLevel="0" collapsed="false">
      <c r="H36" s="96"/>
      <c r="I36" s="96"/>
      <c r="J36" s="96" t="s">
        <v>620</v>
      </c>
      <c r="K36" s="96" t="n">
        <f aca="false">K35-K34</f>
        <v>-69.3500000000004</v>
      </c>
      <c r="L36" s="99"/>
      <c r="M36" s="98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  <c r="Q41" s="5" t="n">
        <v>0</v>
      </c>
    </row>
    <row r="42" s="3" customFormat="true" ht="12" hidden="false" customHeight="false" outlineLevel="0" collapsed="false">
      <c r="H42" s="97"/>
      <c r="I42" s="97"/>
      <c r="J42" s="97"/>
      <c r="K42" s="97"/>
      <c r="T42" s="5"/>
      <c r="U42" s="5"/>
      <c r="V42" s="5"/>
      <c r="W42" s="5"/>
      <c r="X42" s="5"/>
      <c r="Y42" s="5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2" hidden="false" customHeight="false" outlineLevel="0" collapsed="false">
      <c r="H46" s="96"/>
      <c r="I46" s="96"/>
      <c r="J46" s="96"/>
      <c r="K46" s="96"/>
    </row>
    <row r="47" customFormat="false" ht="11.25" hidden="false" customHeight="false" outlineLevel="0" collapsed="false">
      <c r="H47" s="98"/>
      <c r="I47" s="98"/>
      <c r="J47" s="98"/>
      <c r="K47" s="98"/>
    </row>
    <row r="48" customFormat="fals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  <row r="51" s="3" customFormat="true" ht="11.25" hidden="false" customHeight="false" outlineLevel="0" collapsed="false">
      <c r="H51" s="98"/>
      <c r="I51" s="98"/>
      <c r="J51" s="98"/>
      <c r="K51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tru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fals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826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40475</v>
      </c>
      <c r="B5" s="12"/>
      <c r="C5" s="20" t="s">
        <v>827</v>
      </c>
      <c r="D5" s="12"/>
      <c r="E5" s="12"/>
      <c r="F5" s="91" t="n">
        <v>4935</v>
      </c>
      <c r="G5" s="91" t="s">
        <v>134</v>
      </c>
      <c r="H5" s="91"/>
      <c r="I5" s="91"/>
      <c r="J5" s="93" t="n">
        <v>1300</v>
      </c>
      <c r="K5" s="93"/>
      <c r="L5" s="92"/>
      <c r="M5" s="24" t="n">
        <f aca="false">SUM(H5:J5,K5/1.12)</f>
        <v>1300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 t="n">
        <v>1300</v>
      </c>
      <c r="Z5" s="25"/>
      <c r="AA5" s="25"/>
      <c r="AB5" s="26"/>
      <c r="AC5" s="26"/>
      <c r="AD5" s="25"/>
      <c r="AE5" s="25"/>
      <c r="AF5" s="24" t="n">
        <f aca="false">-SUM(N5:AE5)</f>
        <v>-1300</v>
      </c>
      <c r="AG5" s="27" t="n">
        <f aca="false">SUM(H5:K5)+AF5+O5</f>
        <v>0</v>
      </c>
    </row>
    <row r="6" s="17" customFormat="true" ht="19.5" hidden="false" customHeight="true" outlineLevel="0" collapsed="false">
      <c r="A6" s="90" t="n">
        <v>40475</v>
      </c>
      <c r="B6" s="12"/>
      <c r="C6" s="91" t="s">
        <v>326</v>
      </c>
      <c r="D6" s="12"/>
      <c r="E6" s="12"/>
      <c r="F6" s="91"/>
      <c r="G6" s="91" t="s">
        <v>703</v>
      </c>
      <c r="H6" s="93" t="n">
        <v>500</v>
      </c>
      <c r="I6" s="91"/>
      <c r="J6" s="93"/>
      <c r="K6" s="93"/>
      <c r="L6" s="92"/>
      <c r="M6" s="24" t="n">
        <f aca="false">SUM(H6:J6,K6/1.12)</f>
        <v>500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 t="n">
        <v>500</v>
      </c>
      <c r="AB6" s="26"/>
      <c r="AC6" s="26"/>
      <c r="AD6" s="25"/>
      <c r="AE6" s="25"/>
      <c r="AF6" s="24" t="n">
        <f aca="false">-SUM(N6:AE6)</f>
        <v>-500</v>
      </c>
      <c r="AG6" s="27" t="n">
        <f aca="false">SUM(H6:K6)+AF6+O6</f>
        <v>0</v>
      </c>
    </row>
    <row r="7" s="17" customFormat="true" ht="21" hidden="false" customHeight="true" outlineLevel="0" collapsed="false">
      <c r="A7" s="90" t="n">
        <v>40481</v>
      </c>
      <c r="B7" s="12"/>
      <c r="C7" s="20" t="s">
        <v>170</v>
      </c>
      <c r="D7" s="12"/>
      <c r="E7" s="12"/>
      <c r="F7" s="91"/>
      <c r="G7" s="91" t="s">
        <v>828</v>
      </c>
      <c r="H7" s="93" t="n">
        <v>80</v>
      </c>
      <c r="I7" s="91"/>
      <c r="J7" s="93"/>
      <c r="K7" s="93"/>
      <c r="L7" s="92"/>
      <c r="M7" s="24" t="n">
        <f aca="false">SUM(H7:J7,K7/1.12)</f>
        <v>80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 t="n">
        <v>80</v>
      </c>
      <c r="Z7" s="25"/>
      <c r="AA7" s="25"/>
      <c r="AB7" s="26"/>
      <c r="AC7" s="26"/>
      <c r="AD7" s="25"/>
      <c r="AE7" s="25"/>
      <c r="AF7" s="24" t="n">
        <f aca="false">-SUM(N7:AE7)</f>
        <v>-80</v>
      </c>
      <c r="AG7" s="27" t="n">
        <f aca="false">SUM(H7:K7)+AF7+O7</f>
        <v>0</v>
      </c>
    </row>
    <row r="8" s="17" customFormat="true" ht="18" hidden="false" customHeight="true" outlineLevel="0" collapsed="false">
      <c r="A8" s="90" t="n">
        <v>40482</v>
      </c>
      <c r="B8" s="12"/>
      <c r="C8" s="20" t="s">
        <v>750</v>
      </c>
      <c r="D8" s="12"/>
      <c r="E8" s="12"/>
      <c r="F8" s="91" t="n">
        <v>2492</v>
      </c>
      <c r="G8" s="91" t="s">
        <v>400</v>
      </c>
      <c r="H8" s="93"/>
      <c r="I8" s="12"/>
      <c r="J8" s="91" t="n">
        <v>108.65</v>
      </c>
      <c r="K8" s="93"/>
      <c r="L8" s="13"/>
      <c r="M8" s="24" t="n">
        <f aca="false">SUM(H8:J8,K8/1.12)</f>
        <v>108.65</v>
      </c>
      <c r="N8" s="24" t="n">
        <f aca="false">K8/1.12*0.12</f>
        <v>0</v>
      </c>
      <c r="O8" s="24" t="n">
        <f aca="false">-SUM(I8:J8,K8/1.12)*L8</f>
        <v>-0</v>
      </c>
      <c r="P8" s="24" t="n">
        <v>108.65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-108.65</v>
      </c>
      <c r="AG8" s="27" t="n">
        <f aca="false">SUM(H8:K8)+AF8+O8</f>
        <v>0</v>
      </c>
    </row>
    <row r="9" s="17" customFormat="true" ht="21.75" hidden="true" customHeight="true" outlineLevel="0" collapsed="false">
      <c r="A9" s="90"/>
      <c r="B9" s="12"/>
      <c r="C9" s="20"/>
      <c r="D9" s="12"/>
      <c r="E9" s="12"/>
      <c r="F9" s="91"/>
      <c r="G9" s="91"/>
      <c r="H9" s="93"/>
      <c r="I9" s="91"/>
      <c r="J9" s="91"/>
      <c r="K9" s="93"/>
      <c r="L9" s="13"/>
      <c r="M9" s="24" t="n">
        <f aca="false">SUM(H9:J9,K9/1.12)</f>
        <v>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101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-0</v>
      </c>
      <c r="AG9" s="27" t="n">
        <f aca="false">SUM(H9:K9)+AF9+O9</f>
        <v>0</v>
      </c>
    </row>
    <row r="10" s="17" customFormat="true" ht="25.5" hidden="true" customHeight="true" outlineLevel="0" collapsed="false">
      <c r="A10" s="90"/>
      <c r="B10" s="12"/>
      <c r="C10" s="20"/>
      <c r="D10" s="91"/>
      <c r="E10" s="91"/>
      <c r="F10" s="91"/>
      <c r="G10" s="91"/>
      <c r="H10" s="91"/>
      <c r="I10" s="91"/>
      <c r="J10" s="100"/>
      <c r="K10" s="93"/>
      <c r="L10" s="13"/>
      <c r="M10" s="24" t="n">
        <f aca="false">SUM(H10:J10,K10/1.12)</f>
        <v>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-0</v>
      </c>
      <c r="AG10" s="27" t="n">
        <f aca="false">SUM(H10:K10)+AF10+O10</f>
        <v>0</v>
      </c>
    </row>
    <row r="11" s="29" customFormat="true" ht="23.25" hidden="false" customHeight="true" outlineLevel="0" collapsed="false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 t="n">
        <f aca="false">SUM(H11:J11,K11/1.12)</f>
        <v>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-0</v>
      </c>
      <c r="AG11" s="27" t="n">
        <f aca="false">SUM(H11:K11)+AF11+O11</f>
        <v>0</v>
      </c>
    </row>
    <row r="12" s="29" customFormat="true" ht="12" hidden="false" customHeight="false" outlineLevel="0" collapsed="false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 t="n">
        <f aca="false">SUM(H12:J12,K12/1.12)</f>
        <v>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51"/>
      <c r="V12" s="26"/>
      <c r="W12" s="26"/>
      <c r="X12" s="26"/>
      <c r="Y12" s="44"/>
      <c r="Z12" s="25"/>
      <c r="AA12" s="51"/>
      <c r="AB12" s="25"/>
      <c r="AC12" s="26"/>
      <c r="AD12" s="26"/>
      <c r="AE12" s="45"/>
      <c r="AF12" s="24" t="n">
        <f aca="false">-SUM(N12:AE12)</f>
        <v>-0</v>
      </c>
      <c r="AG12" s="27" t="n">
        <f aca="false">SUM(H12:K12)+AF12+O12</f>
        <v>0</v>
      </c>
    </row>
    <row r="13" s="52" customFormat="true" ht="12.75" hidden="false" customHeight="false" outlineLevel="0" collapsed="false">
      <c r="A13" s="46"/>
      <c r="B13" s="47"/>
      <c r="C13" s="48"/>
      <c r="D13" s="49"/>
      <c r="E13" s="49"/>
      <c r="F13" s="50"/>
      <c r="G13" s="48"/>
      <c r="H13" s="51" t="n">
        <f aca="false">SUM(H5:H11)</f>
        <v>580</v>
      </c>
      <c r="I13" s="51" t="n">
        <f aca="false">SUM(I11:I12)</f>
        <v>0</v>
      </c>
      <c r="J13" s="51" t="n">
        <f aca="false">SUM(J5:J11)</f>
        <v>1408.65</v>
      </c>
      <c r="K13" s="51" t="n">
        <f aca="false">SUM(K5:K11)</f>
        <v>0</v>
      </c>
      <c r="L13" s="51" t="n">
        <f aca="false">SUM(L11:L12)</f>
        <v>0</v>
      </c>
      <c r="M13" s="51" t="n">
        <f aca="false">SUM(M5:M11)</f>
        <v>1988.65</v>
      </c>
      <c r="N13" s="51" t="n">
        <f aca="false">SUM(N5:N11)</f>
        <v>0</v>
      </c>
      <c r="O13" s="51" t="n">
        <f aca="false">SUM(O11:O12)</f>
        <v>0</v>
      </c>
      <c r="P13" s="51" t="n">
        <f aca="false">SUM(P5:P11)</f>
        <v>108.65</v>
      </c>
      <c r="Q13" s="51" t="n">
        <f aca="false">SUM(Q5:Q11)</f>
        <v>0</v>
      </c>
      <c r="R13" s="51" t="n">
        <f aca="false">SUM(R5:R11)</f>
        <v>0</v>
      </c>
      <c r="S13" s="51" t="n">
        <f aca="false">SUM(S7:S12)</f>
        <v>0</v>
      </c>
      <c r="T13" s="51" t="n">
        <f aca="false">SUM(T7:T12)</f>
        <v>0</v>
      </c>
      <c r="U13" s="51" t="n">
        <f aca="false">SUM(U7:U12)</f>
        <v>0</v>
      </c>
      <c r="V13" s="51" t="n">
        <f aca="false">SUM(V11:V12)</f>
        <v>0</v>
      </c>
      <c r="W13" s="51" t="n">
        <f aca="false">SUM(W11:W12)</f>
        <v>0</v>
      </c>
      <c r="X13" s="51" t="n">
        <f aca="false">SUM(X11:X12)</f>
        <v>0</v>
      </c>
      <c r="Y13" s="51" t="n">
        <f aca="false">Y5+Y7</f>
        <v>1380</v>
      </c>
      <c r="Z13" s="51" t="n">
        <f aca="false">SUM(Z11:Z12)</f>
        <v>0</v>
      </c>
      <c r="AA13" s="51" t="n">
        <f aca="false">SUM(AA5:AA11)</f>
        <v>500</v>
      </c>
      <c r="AB13" s="51" t="n">
        <f aca="false">SUM(AB11:AB12)</f>
        <v>0</v>
      </c>
      <c r="AC13" s="51" t="n">
        <f aca="false">SUM(AC5:AC11)</f>
        <v>0</v>
      </c>
      <c r="AD13" s="51" t="n">
        <f aca="false">SUM(AD5:AD11)</f>
        <v>0</v>
      </c>
      <c r="AE13" s="51" t="n">
        <f aca="false">SUM(AE11:AE12)</f>
        <v>0</v>
      </c>
      <c r="AF13" s="51" t="n">
        <f aca="false">SUM(AF5:AF11)</f>
        <v>-1988.65</v>
      </c>
      <c r="AG13" s="51" t="n">
        <f aca="false">SUM(AG11:AG12)</f>
        <v>0</v>
      </c>
    </row>
    <row r="14" s="83" customFormat="true" ht="12" hidden="false" customHeight="false" outlineLevel="0" collapsed="false"/>
    <row r="15" customFormat="false" ht="12" hidden="false" customHeight="false" outlineLevel="0" collapsed="false">
      <c r="K15" s="53" t="n">
        <f aca="false">H13+J13+K13</f>
        <v>1988.65</v>
      </c>
      <c r="AF15" s="53" t="n">
        <f aca="false">+AF13</f>
        <v>-1988.65</v>
      </c>
    </row>
    <row r="16" customFormat="false" ht="12" hidden="false" customHeight="false" outlineLevel="0" collapsed="false">
      <c r="K16" s="53"/>
      <c r="AF16" s="53"/>
    </row>
    <row r="17" customFormat="false" ht="12" hidden="false" customHeight="false" outlineLevel="0" collapsed="false">
      <c r="K17" s="53"/>
      <c r="AF17" s="53"/>
    </row>
    <row r="19" customFormat="false" ht="12.75" hidden="false" customHeight="false" outlineLevel="0" collapsed="false">
      <c r="C19" s="54" t="s">
        <v>191</v>
      </c>
      <c r="G19" s="52"/>
      <c r="J19" s="84" t="s">
        <v>727</v>
      </c>
      <c r="K19" s="84" t="n">
        <f aca="false">J8</f>
        <v>108.65</v>
      </c>
      <c r="L19" s="80"/>
      <c r="M19" s="80"/>
      <c r="N19" s="53"/>
      <c r="O19" s="53"/>
      <c r="P19" s="53"/>
      <c r="Q19" s="53"/>
    </row>
    <row r="20" customFormat="false" ht="12.75" hidden="false" customHeight="false" outlineLevel="0" collapsed="false">
      <c r="C20" s="54"/>
      <c r="G20" s="52"/>
      <c r="J20" s="84" t="s">
        <v>729</v>
      </c>
      <c r="K20" s="84" t="n">
        <f aca="false">J5</f>
        <v>1300</v>
      </c>
      <c r="L20" s="80"/>
      <c r="M20" s="80"/>
      <c r="N20" s="53"/>
      <c r="O20" s="53"/>
      <c r="P20" s="53"/>
      <c r="Q20" s="53"/>
    </row>
    <row r="21" customFormat="false" ht="12.75" hidden="false" customHeight="false" outlineLevel="0" collapsed="false">
      <c r="J21" s="84" t="s">
        <v>731</v>
      </c>
      <c r="K21" s="84" t="n">
        <v>0</v>
      </c>
    </row>
    <row r="22" customFormat="false" ht="12.75" hidden="false" customHeight="false" outlineLevel="0" collapsed="false">
      <c r="J22" s="84" t="s">
        <v>732</v>
      </c>
      <c r="K22" s="84" t="n">
        <f aca="false">H6+H7</f>
        <v>580</v>
      </c>
    </row>
    <row r="23" s="3" customFormat="true" ht="12.75" hidden="false" customHeight="false" outlineLevel="0" collapsed="false">
      <c r="J23" s="85" t="s">
        <v>733</v>
      </c>
      <c r="K23" s="86" t="n">
        <f aca="false">SUM(K19:K22)</f>
        <v>1988.65</v>
      </c>
      <c r="L23" s="6"/>
      <c r="M23" s="5"/>
      <c r="Y23" s="5"/>
    </row>
    <row r="24" customFormat="false" ht="12" hidden="false" customHeight="false" outlineLevel="0" collapsed="false">
      <c r="J24" s="53" t="s">
        <v>565</v>
      </c>
      <c r="K24" s="53" t="n">
        <v>2000</v>
      </c>
    </row>
    <row r="25" customFormat="false" ht="12" hidden="false" customHeight="false" outlineLevel="0" collapsed="false">
      <c r="H25" s="96"/>
      <c r="I25" s="96"/>
      <c r="J25" s="96" t="s">
        <v>620</v>
      </c>
      <c r="K25" s="96" t="n">
        <f aca="false">K24-K23</f>
        <v>11.3499999999999</v>
      </c>
      <c r="L25" s="99"/>
      <c r="M25" s="98"/>
    </row>
    <row r="26" customFormat="false" ht="12" hidden="false" customHeight="false" outlineLevel="0" collapsed="false">
      <c r="H26" s="96"/>
      <c r="I26" s="96"/>
      <c r="J26" s="96"/>
      <c r="K26" s="96"/>
    </row>
    <row r="27" customFormat="false" ht="12" hidden="false" customHeight="false" outlineLevel="0" collapsed="false">
      <c r="H27" s="96"/>
      <c r="I27" s="96"/>
      <c r="J27" s="96"/>
      <c r="K27" s="96"/>
    </row>
    <row r="28" customFormat="false" ht="12" hidden="false" customHeight="false" outlineLevel="0" collapsed="false">
      <c r="H28" s="96"/>
      <c r="I28" s="96"/>
      <c r="J28" s="96"/>
      <c r="K28" s="96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  <c r="Q30" s="5" t="n">
        <v>0</v>
      </c>
    </row>
    <row r="31" s="3" customFormat="true" ht="12" hidden="false" customHeight="false" outlineLevel="0" collapsed="false">
      <c r="H31" s="97"/>
      <c r="I31" s="97"/>
      <c r="J31" s="97"/>
      <c r="K31" s="97"/>
      <c r="T31" s="5"/>
      <c r="U31" s="5"/>
      <c r="V31" s="5"/>
      <c r="W31" s="5"/>
      <c r="X31" s="5"/>
      <c r="Y31" s="5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1.25" hidden="false" customHeight="false" outlineLevel="0" collapsed="false">
      <c r="H36" s="98"/>
      <c r="I36" s="98"/>
      <c r="J36" s="98"/>
      <c r="K36" s="98"/>
    </row>
    <row r="37" customFormat="false" ht="11.25" hidden="false" customHeight="false" outlineLevel="0" collapsed="false">
      <c r="H37" s="98"/>
      <c r="I37" s="98"/>
      <c r="J37" s="98"/>
      <c r="K37" s="98"/>
    </row>
    <row r="38" s="3" customFormat="true" ht="11.25" hidden="false" customHeight="false" outlineLevel="0" collapsed="false">
      <c r="H38" s="98"/>
      <c r="I38" s="98"/>
      <c r="J38" s="98"/>
      <c r="K38" s="98"/>
    </row>
    <row r="39" s="3" customFormat="true" ht="11.25" hidden="false" customHeight="false" outlineLevel="0" collapsed="false">
      <c r="H39" s="98"/>
      <c r="I39" s="98"/>
      <c r="J39" s="98"/>
      <c r="K39" s="98"/>
    </row>
    <row r="40" s="3" customFormat="true" ht="11.25" hidden="false" customHeight="false" outlineLevel="0" collapsed="false">
      <c r="H40" s="98"/>
      <c r="I40" s="98"/>
      <c r="J40" s="98"/>
      <c r="K40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tru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829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44133</v>
      </c>
      <c r="B5" s="12"/>
      <c r="C5" s="20" t="s">
        <v>750</v>
      </c>
      <c r="D5" s="12"/>
      <c r="E5" s="12"/>
      <c r="F5" s="91" t="n">
        <v>47</v>
      </c>
      <c r="G5" s="91" t="s">
        <v>830</v>
      </c>
      <c r="H5" s="91"/>
      <c r="I5" s="91"/>
      <c r="J5" s="93"/>
      <c r="K5" s="93" t="n">
        <v>334.25</v>
      </c>
      <c r="L5" s="92"/>
      <c r="M5" s="24" t="n">
        <f aca="false">SUM(H5:J5,K5/1.12)</f>
        <v>298.4375</v>
      </c>
      <c r="N5" s="24" t="n">
        <f aca="false">K5/1.12*0.12</f>
        <v>35.8125</v>
      </c>
      <c r="O5" s="24" t="n">
        <f aca="false">-SUM(I5:J5,K5/1.12)*L5</f>
        <v>-0</v>
      </c>
      <c r="P5" s="24" t="n">
        <v>298.44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-334.2525</v>
      </c>
      <c r="AG5" s="27" t="n">
        <f aca="false">SUM(H5:K5)+AF5+O5</f>
        <v>-0.00249999999999773</v>
      </c>
    </row>
    <row r="6" s="17" customFormat="true" ht="19.5" hidden="false" customHeight="true" outlineLevel="0" collapsed="false">
      <c r="A6" s="90" t="n">
        <v>44133</v>
      </c>
      <c r="B6" s="12"/>
      <c r="C6" s="91" t="s">
        <v>831</v>
      </c>
      <c r="D6" s="12"/>
      <c r="E6" s="12"/>
      <c r="F6" s="91" t="n">
        <v>204724</v>
      </c>
      <c r="G6" s="91" t="s">
        <v>832</v>
      </c>
      <c r="H6" s="91"/>
      <c r="I6" s="91"/>
      <c r="J6" s="93"/>
      <c r="K6" s="93" t="n">
        <v>500</v>
      </c>
      <c r="L6" s="92"/>
      <c r="M6" s="24" t="n">
        <f aca="false">SUM(H6:J6,K6/1.12)</f>
        <v>446.428571428571</v>
      </c>
      <c r="N6" s="24" t="n">
        <f aca="false">K6/1.12*0.12</f>
        <v>53.5714285714286</v>
      </c>
      <c r="O6" s="24" t="n">
        <f aca="false">-SUM(I6:J6,K6/1.12)*L6</f>
        <v>-0</v>
      </c>
      <c r="P6" s="24"/>
      <c r="Q6" s="25"/>
      <c r="R6" s="25" t="n">
        <v>446.43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-500.001428571429</v>
      </c>
      <c r="AG6" s="27" t="n">
        <f aca="false">SUM(H6:K6)+AF6+O6</f>
        <v>-0.00142857142856201</v>
      </c>
    </row>
    <row r="7" s="17" customFormat="true" ht="21" hidden="false" customHeight="true" outlineLevel="0" collapsed="false">
      <c r="A7" s="90" t="n">
        <v>44133</v>
      </c>
      <c r="B7" s="12"/>
      <c r="C7" s="20" t="s">
        <v>610</v>
      </c>
      <c r="D7" s="12"/>
      <c r="E7" s="12"/>
      <c r="F7" s="91"/>
      <c r="G7" s="91" t="s">
        <v>213</v>
      </c>
      <c r="H7" s="93" t="n">
        <v>50</v>
      </c>
      <c r="I7" s="91"/>
      <c r="J7" s="93"/>
      <c r="K7" s="93"/>
      <c r="L7" s="92"/>
      <c r="M7" s="24" t="n">
        <f aca="false">SUM(H7:J7,K7/1.12)</f>
        <v>50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50</v>
      </c>
      <c r="AB7" s="26"/>
      <c r="AC7" s="26"/>
      <c r="AD7" s="25"/>
      <c r="AE7" s="25"/>
      <c r="AF7" s="24" t="n">
        <f aca="false">-SUM(N7:AE7)</f>
        <v>-50</v>
      </c>
      <c r="AG7" s="27" t="n">
        <f aca="false">SUM(H7:K7)+AF7+O7</f>
        <v>0</v>
      </c>
    </row>
    <row r="8" s="17" customFormat="true" ht="18" hidden="false" customHeight="true" outlineLevel="0" collapsed="false">
      <c r="A8" s="90" t="n">
        <v>44133</v>
      </c>
      <c r="B8" s="12"/>
      <c r="C8" s="20" t="s">
        <v>375</v>
      </c>
      <c r="D8" s="12"/>
      <c r="E8" s="12"/>
      <c r="F8" s="91" t="n">
        <v>2834184</v>
      </c>
      <c r="G8" s="91" t="s">
        <v>833</v>
      </c>
      <c r="H8" s="93"/>
      <c r="I8" s="12"/>
      <c r="J8" s="12"/>
      <c r="K8" s="93" t="n">
        <v>85</v>
      </c>
      <c r="L8" s="13"/>
      <c r="M8" s="24" t="n">
        <f aca="false">SUM(H8:J8,K8/1.12)</f>
        <v>75.8928571428571</v>
      </c>
      <c r="N8" s="24" t="n">
        <f aca="false">K8/1.12*0.12</f>
        <v>9.10714285714286</v>
      </c>
      <c r="O8" s="24" t="n">
        <f aca="false">-SUM(I8:J8,K8/1.12)*L8</f>
        <v>-0</v>
      </c>
      <c r="P8" s="24"/>
      <c r="Q8" s="25"/>
      <c r="R8" s="25"/>
      <c r="S8" s="26" t="n">
        <v>75.89</v>
      </c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-84.9971428571429</v>
      </c>
      <c r="AG8" s="27" t="n">
        <f aca="false">SUM(H8:K8)+AF8+O8</f>
        <v>0.00285714285713823</v>
      </c>
    </row>
    <row r="9" s="17" customFormat="true" ht="21.75" hidden="false" customHeight="true" outlineLevel="0" collapsed="false">
      <c r="A9" s="90" t="n">
        <v>44133</v>
      </c>
      <c r="B9" s="12"/>
      <c r="C9" s="20" t="s">
        <v>375</v>
      </c>
      <c r="D9" s="12"/>
      <c r="E9" s="12"/>
      <c r="F9" s="91" t="n">
        <v>2834184</v>
      </c>
      <c r="G9" s="91" t="s">
        <v>834</v>
      </c>
      <c r="H9" s="93"/>
      <c r="I9" s="91"/>
      <c r="J9" s="91"/>
      <c r="K9" s="93" t="n">
        <v>130</v>
      </c>
      <c r="L9" s="13"/>
      <c r="M9" s="24" t="n">
        <f aca="false">SUM(H9:J9,K9/1.12)</f>
        <v>116.071428571429</v>
      </c>
      <c r="N9" s="24" t="n">
        <f aca="false">K9/1.12*0.12</f>
        <v>13.9285714285714</v>
      </c>
      <c r="O9" s="24" t="n">
        <f aca="false">-SUM(I9:J9,K9/1.12)*L9</f>
        <v>-0</v>
      </c>
      <c r="P9" s="24"/>
      <c r="Q9" s="25"/>
      <c r="R9" s="25"/>
      <c r="S9" s="101"/>
      <c r="T9" s="26" t="n">
        <v>116.07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-129.998571428571</v>
      </c>
      <c r="AG9" s="27" t="n">
        <f aca="false">SUM(H9:K9)+AF9+O9</f>
        <v>0.00142857142859043</v>
      </c>
    </row>
    <row r="10" s="17" customFormat="true" ht="25.5" hidden="false" customHeight="true" outlineLevel="0" collapsed="false">
      <c r="A10" s="90" t="n">
        <v>44134</v>
      </c>
      <c r="B10" s="12"/>
      <c r="C10" s="20" t="s">
        <v>750</v>
      </c>
      <c r="D10" s="91"/>
      <c r="E10" s="91"/>
      <c r="F10" s="91" t="n">
        <v>3201</v>
      </c>
      <c r="G10" s="91" t="s">
        <v>835</v>
      </c>
      <c r="H10" s="91"/>
      <c r="I10" s="91"/>
      <c r="J10" s="100"/>
      <c r="K10" s="93" t="n">
        <v>408</v>
      </c>
      <c r="L10" s="13"/>
      <c r="M10" s="24" t="n">
        <f aca="false">SUM(H10:J10,K10/1.12)</f>
        <v>364.285714285714</v>
      </c>
      <c r="N10" s="24" t="n">
        <f aca="false">K10/1.12*0.12</f>
        <v>43.7142857142857</v>
      </c>
      <c r="O10" s="24" t="n">
        <f aca="false">-SUM(I10:J10,K10/1.12)*L10</f>
        <v>-0</v>
      </c>
      <c r="P10" s="24" t="n">
        <v>364.29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-408.004285714286</v>
      </c>
      <c r="AG10" s="27" t="n">
        <f aca="false">SUM(H10:K10)+AF10+O10</f>
        <v>-0.00428571428574287</v>
      </c>
    </row>
    <row r="11" s="29" customFormat="true" ht="23.25" hidden="false" customHeight="true" outlineLevel="0" collapsed="false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 t="n">
        <f aca="false">SUM(H11:J11,K11/1.12)</f>
        <v>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-0</v>
      </c>
      <c r="AG11" s="27" t="n">
        <f aca="false">SUM(H11:K11)+AF11+O11</f>
        <v>0</v>
      </c>
    </row>
    <row r="12" s="29" customFormat="true" ht="12" hidden="false" customHeight="false" outlineLevel="0" collapsed="false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 t="n">
        <f aca="false">SUM(H12:J12,K12/1.12)</f>
        <v>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51"/>
      <c r="V12" s="26"/>
      <c r="W12" s="26"/>
      <c r="X12" s="26"/>
      <c r="Y12" s="44"/>
      <c r="Z12" s="25"/>
      <c r="AA12" s="51"/>
      <c r="AB12" s="25"/>
      <c r="AC12" s="26"/>
      <c r="AD12" s="26"/>
      <c r="AE12" s="45"/>
      <c r="AF12" s="24" t="n">
        <f aca="false">-SUM(N12:AE12)</f>
        <v>-0</v>
      </c>
      <c r="AG12" s="27" t="n">
        <f aca="false">SUM(H12:K12)+AF12+O12</f>
        <v>0</v>
      </c>
    </row>
    <row r="13" s="52" customFormat="true" ht="12.75" hidden="false" customHeight="false" outlineLevel="0" collapsed="false">
      <c r="A13" s="46"/>
      <c r="B13" s="47"/>
      <c r="C13" s="48"/>
      <c r="D13" s="49"/>
      <c r="E13" s="49"/>
      <c r="F13" s="50"/>
      <c r="G13" s="48"/>
      <c r="H13" s="51" t="n">
        <f aca="false">SUM(H5:H11)</f>
        <v>50</v>
      </c>
      <c r="I13" s="51" t="n">
        <f aca="false">SUM(I11:I12)</f>
        <v>0</v>
      </c>
      <c r="J13" s="51" t="n">
        <f aca="false">SUM(J5:J11)</f>
        <v>0</v>
      </c>
      <c r="K13" s="51" t="n">
        <f aca="false">SUM(K5:K11)</f>
        <v>1457.25</v>
      </c>
      <c r="L13" s="51" t="n">
        <f aca="false">SUM(L11:L12)</f>
        <v>0</v>
      </c>
      <c r="M13" s="51" t="n">
        <f aca="false">SUM(M5:M11)</f>
        <v>1351.11607142857</v>
      </c>
      <c r="N13" s="51" t="n">
        <f aca="false">SUM(N5:N11)</f>
        <v>156.133928571429</v>
      </c>
      <c r="O13" s="51" t="n">
        <f aca="false">SUM(O11:O12)</f>
        <v>0</v>
      </c>
      <c r="P13" s="51" t="n">
        <f aca="false">SUM(P5:P11)</f>
        <v>662.73</v>
      </c>
      <c r="Q13" s="51" t="n">
        <f aca="false">SUM(Q5:Q11)</f>
        <v>0</v>
      </c>
      <c r="R13" s="51" t="n">
        <f aca="false">SUM(R5:R11)</f>
        <v>446.43</v>
      </c>
      <c r="S13" s="51" t="n">
        <f aca="false">SUM(S7:S12)</f>
        <v>75.89</v>
      </c>
      <c r="T13" s="51" t="n">
        <f aca="false">SUM(T7:T12)</f>
        <v>116.07</v>
      </c>
      <c r="U13" s="51" t="n">
        <f aca="false">SUM(U7:U12)</f>
        <v>0</v>
      </c>
      <c r="V13" s="51" t="n">
        <f aca="false">SUM(V11:V12)</f>
        <v>0</v>
      </c>
      <c r="W13" s="51" t="n">
        <f aca="false">SUM(W11:W12)</f>
        <v>0</v>
      </c>
      <c r="X13" s="51" t="n">
        <f aca="false">SUM(X11:X12)</f>
        <v>0</v>
      </c>
      <c r="Y13" s="51" t="n">
        <f aca="false">SUM(Y11:Y12)</f>
        <v>0</v>
      </c>
      <c r="Z13" s="51" t="n">
        <f aca="false">SUM(Z11:Z12)</f>
        <v>0</v>
      </c>
      <c r="AA13" s="51" t="n">
        <f aca="false">SUM(AA5:AA11)</f>
        <v>50</v>
      </c>
      <c r="AB13" s="51" t="n">
        <f aca="false">SUM(AB11:AB12)</f>
        <v>0</v>
      </c>
      <c r="AC13" s="51" t="n">
        <f aca="false">SUM(AC5:AC11)</f>
        <v>0</v>
      </c>
      <c r="AD13" s="51" t="n">
        <f aca="false">SUM(AD5:AD11)</f>
        <v>0</v>
      </c>
      <c r="AE13" s="51" t="n">
        <f aca="false">SUM(AE11:AE12)</f>
        <v>0</v>
      </c>
      <c r="AF13" s="51" t="n">
        <f aca="false">SUM(AF5:AF11)</f>
        <v>-1507.25392857143</v>
      </c>
      <c r="AG13" s="51" t="n">
        <f aca="false">SUM(AG11:AG12)</f>
        <v>0</v>
      </c>
    </row>
    <row r="14" s="83" customFormat="true" ht="12" hidden="false" customHeight="false" outlineLevel="0" collapsed="false"/>
    <row r="15" customFormat="false" ht="12" hidden="false" customHeight="false" outlineLevel="0" collapsed="false">
      <c r="K15" s="53" t="n">
        <f aca="false">H13+J13+K13</f>
        <v>1507.25</v>
      </c>
      <c r="AF15" s="53" t="n">
        <f aca="false">+AF13</f>
        <v>-1507.25392857143</v>
      </c>
    </row>
    <row r="16" customFormat="false" ht="12" hidden="false" customHeight="false" outlineLevel="0" collapsed="false">
      <c r="K16" s="53"/>
      <c r="AF16" s="53"/>
    </row>
    <row r="17" customFormat="false" ht="12" hidden="false" customHeight="false" outlineLevel="0" collapsed="false">
      <c r="K17" s="53"/>
      <c r="AF17" s="53"/>
    </row>
    <row r="19" customFormat="false" ht="12.75" hidden="false" customHeight="false" outlineLevel="0" collapsed="false">
      <c r="C19" s="54" t="s">
        <v>191</v>
      </c>
      <c r="G19" s="52"/>
      <c r="J19" s="84" t="s">
        <v>727</v>
      </c>
      <c r="K19" s="84" t="n">
        <f aca="false">K5+K10</f>
        <v>742.25</v>
      </c>
      <c r="L19" s="80"/>
      <c r="M19" s="80"/>
      <c r="N19" s="53"/>
      <c r="O19" s="53"/>
      <c r="P19" s="53"/>
      <c r="Q19" s="53"/>
    </row>
    <row r="20" customFormat="false" ht="12.75" hidden="false" customHeight="false" outlineLevel="0" collapsed="false">
      <c r="C20" s="54"/>
      <c r="G20" s="52"/>
      <c r="J20" s="84" t="s">
        <v>729</v>
      </c>
      <c r="K20" s="84" t="n">
        <f aca="false">K8+K9</f>
        <v>215</v>
      </c>
      <c r="L20" s="80"/>
      <c r="M20" s="80"/>
      <c r="N20" s="53"/>
      <c r="O20" s="53"/>
      <c r="P20" s="53"/>
      <c r="Q20" s="53"/>
    </row>
    <row r="21" customFormat="false" ht="12.75" hidden="false" customHeight="false" outlineLevel="0" collapsed="false">
      <c r="J21" s="84" t="s">
        <v>731</v>
      </c>
      <c r="K21" s="84" t="n">
        <f aca="false">K6</f>
        <v>500</v>
      </c>
    </row>
    <row r="22" customFormat="false" ht="12.75" hidden="false" customHeight="false" outlineLevel="0" collapsed="false">
      <c r="J22" s="84" t="s">
        <v>732</v>
      </c>
      <c r="K22" s="84" t="n">
        <f aca="false">H7</f>
        <v>50</v>
      </c>
    </row>
    <row r="23" s="3" customFormat="true" ht="12.75" hidden="false" customHeight="false" outlineLevel="0" collapsed="false">
      <c r="J23" s="85" t="s">
        <v>733</v>
      </c>
      <c r="K23" s="86" t="n">
        <f aca="false">SUM(K19:K22)</f>
        <v>1507.25</v>
      </c>
      <c r="L23" s="6"/>
      <c r="M23" s="5"/>
      <c r="Y23" s="5"/>
    </row>
    <row r="24" customFormat="false" ht="12" hidden="false" customHeight="false" outlineLevel="0" collapsed="false">
      <c r="J24" s="53" t="s">
        <v>565</v>
      </c>
      <c r="K24" s="53" t="n">
        <v>1600</v>
      </c>
    </row>
    <row r="25" customFormat="false" ht="12" hidden="false" customHeight="false" outlineLevel="0" collapsed="false">
      <c r="H25" s="96"/>
      <c r="I25" s="96"/>
      <c r="J25" s="96" t="s">
        <v>620</v>
      </c>
      <c r="K25" s="96" t="n">
        <f aca="false">K24-K23</f>
        <v>92.75</v>
      </c>
      <c r="L25" s="99"/>
      <c r="M25" s="98"/>
    </row>
    <row r="26" customFormat="false" ht="12" hidden="false" customHeight="false" outlineLevel="0" collapsed="false">
      <c r="H26" s="96"/>
      <c r="I26" s="96"/>
      <c r="J26" s="96"/>
      <c r="K26" s="96"/>
    </row>
    <row r="27" customFormat="false" ht="12" hidden="false" customHeight="false" outlineLevel="0" collapsed="false">
      <c r="H27" s="96"/>
      <c r="I27" s="96"/>
      <c r="J27" s="96"/>
      <c r="K27" s="96"/>
    </row>
    <row r="28" customFormat="false" ht="12" hidden="false" customHeight="false" outlineLevel="0" collapsed="false">
      <c r="H28" s="96"/>
      <c r="I28" s="96"/>
      <c r="J28" s="96"/>
      <c r="K28" s="96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  <c r="Q30" s="5" t="n">
        <v>0</v>
      </c>
    </row>
    <row r="31" s="3" customFormat="true" ht="12" hidden="false" customHeight="false" outlineLevel="0" collapsed="false">
      <c r="H31" s="97"/>
      <c r="I31" s="97"/>
      <c r="J31" s="97"/>
      <c r="K31" s="97"/>
      <c r="T31" s="5"/>
      <c r="U31" s="5"/>
      <c r="V31" s="5"/>
      <c r="W31" s="5"/>
      <c r="X31" s="5"/>
      <c r="Y31" s="5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1.25" hidden="false" customHeight="false" outlineLevel="0" collapsed="false">
      <c r="H36" s="98"/>
      <c r="I36" s="98"/>
      <c r="J36" s="98"/>
      <c r="K36" s="98"/>
    </row>
    <row r="37" customFormat="false" ht="11.25" hidden="false" customHeight="false" outlineLevel="0" collapsed="false">
      <c r="H37" s="98"/>
      <c r="I37" s="98"/>
      <c r="J37" s="98"/>
      <c r="K37" s="98"/>
    </row>
    <row r="38" s="3" customFormat="true" ht="11.25" hidden="false" customHeight="false" outlineLevel="0" collapsed="false">
      <c r="H38" s="98"/>
      <c r="I38" s="98"/>
      <c r="J38" s="98"/>
      <c r="K38" s="98"/>
    </row>
    <row r="39" s="3" customFormat="true" ht="11.25" hidden="false" customHeight="false" outlineLevel="0" collapsed="false">
      <c r="H39" s="98"/>
      <c r="I39" s="98"/>
      <c r="J39" s="98"/>
      <c r="K39" s="98"/>
    </row>
    <row r="40" s="3" customFormat="true" ht="11.25" hidden="false" customHeight="false" outlineLevel="0" collapsed="false">
      <c r="H40" s="98"/>
      <c r="I40" s="98"/>
      <c r="J40" s="98"/>
      <c r="K40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836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40490</v>
      </c>
      <c r="B5" s="12"/>
      <c r="C5" s="20" t="s">
        <v>45</v>
      </c>
      <c r="D5" s="12"/>
      <c r="E5" s="12"/>
      <c r="F5" s="91"/>
      <c r="G5" s="91" t="s">
        <v>837</v>
      </c>
      <c r="H5" s="93" t="n">
        <v>50</v>
      </c>
      <c r="I5" s="91"/>
      <c r="J5" s="93"/>
      <c r="K5" s="93"/>
      <c r="L5" s="92"/>
      <c r="M5" s="24" t="n">
        <f aca="false">SUM(H5:J5,K5/1.12)</f>
        <v>50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50</v>
      </c>
      <c r="AB5" s="26"/>
      <c r="AC5" s="26"/>
      <c r="AD5" s="25"/>
      <c r="AE5" s="25"/>
      <c r="AF5" s="24" t="n">
        <f aca="false">-SUM(N5:AE5)</f>
        <v>-50</v>
      </c>
      <c r="AG5" s="27" t="n">
        <f aca="false">SUM(H5:K5)+AF5+O5</f>
        <v>0</v>
      </c>
      <c r="AH5" s="102" t="n">
        <f aca="false">-AF5</f>
        <v>50</v>
      </c>
    </row>
    <row r="6" s="17" customFormat="true" ht="19.5" hidden="false" customHeight="true" outlineLevel="0" collapsed="false">
      <c r="A6" s="90" t="n">
        <v>40487</v>
      </c>
      <c r="B6" s="12"/>
      <c r="C6" s="91" t="s">
        <v>838</v>
      </c>
      <c r="D6" s="12"/>
      <c r="E6" s="12"/>
      <c r="F6" s="91"/>
      <c r="G6" s="91" t="s">
        <v>839</v>
      </c>
      <c r="H6" s="91"/>
      <c r="I6" s="91"/>
      <c r="J6" s="93" t="n">
        <v>1150</v>
      </c>
      <c r="K6" s="93"/>
      <c r="L6" s="92"/>
      <c r="M6" s="24" t="n">
        <f aca="false">SUM(H6:J6,K6/1.12)</f>
        <v>1150</v>
      </c>
      <c r="N6" s="24" t="n">
        <f aca="false">K6/1.12*0.12</f>
        <v>0</v>
      </c>
      <c r="O6" s="24" t="n">
        <f aca="false">-SUM(I6:J6,K6/1.12)*L6</f>
        <v>-0</v>
      </c>
      <c r="P6" s="24" t="n">
        <v>1150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-1150</v>
      </c>
      <c r="AG6" s="27" t="n">
        <f aca="false">SUM(H6:K6)+AF6+O6</f>
        <v>0</v>
      </c>
      <c r="AH6" s="102" t="n">
        <f aca="false">-AF6</f>
        <v>1150</v>
      </c>
    </row>
    <row r="7" s="17" customFormat="true" ht="19.5" hidden="false" customHeight="true" outlineLevel="0" collapsed="false">
      <c r="A7" s="90" t="n">
        <v>40487</v>
      </c>
      <c r="B7" s="12"/>
      <c r="C7" s="91" t="s">
        <v>838</v>
      </c>
      <c r="D7" s="12"/>
      <c r="E7" s="12"/>
      <c r="F7" s="91"/>
      <c r="G7" s="91" t="s">
        <v>840</v>
      </c>
      <c r="H7" s="91"/>
      <c r="I7" s="91"/>
      <c r="J7" s="93" t="n">
        <v>455</v>
      </c>
      <c r="K7" s="93"/>
      <c r="L7" s="92"/>
      <c r="M7" s="24" t="n">
        <f aca="false">SUM(H7:J7,K7/1.12)</f>
        <v>455</v>
      </c>
      <c r="N7" s="24" t="n">
        <f aca="false">K7/1.12*0.12</f>
        <v>0</v>
      </c>
      <c r="O7" s="24" t="n">
        <f aca="false">-SUM(I7:J7,K7/1.12)*L7</f>
        <v>-0</v>
      </c>
      <c r="P7" s="24" t="n">
        <v>455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-455</v>
      </c>
      <c r="AG7" s="27" t="n">
        <f aca="false">SUM(H7:K7)+AF7+O7</f>
        <v>0</v>
      </c>
      <c r="AH7" s="102" t="n">
        <f aca="false">-AF7</f>
        <v>455</v>
      </c>
    </row>
    <row r="8" s="17" customFormat="true" ht="19.5" hidden="false" customHeight="true" outlineLevel="0" collapsed="false">
      <c r="A8" s="90" t="n">
        <v>40487</v>
      </c>
      <c r="B8" s="12"/>
      <c r="C8" s="91" t="s">
        <v>708</v>
      </c>
      <c r="D8" s="12"/>
      <c r="E8" s="12"/>
      <c r="F8" s="91" t="n">
        <v>2474</v>
      </c>
      <c r="G8" s="91" t="s">
        <v>510</v>
      </c>
      <c r="H8" s="91"/>
      <c r="I8" s="91"/>
      <c r="J8" s="93" t="n">
        <v>1600</v>
      </c>
      <c r="K8" s="93"/>
      <c r="L8" s="92"/>
      <c r="M8" s="24" t="n">
        <f aca="false">SUM(H8:J8,K8/1.12)</f>
        <v>1600</v>
      </c>
      <c r="N8" s="24" t="n">
        <f aca="false">K8/1.12*0.12</f>
        <v>0</v>
      </c>
      <c r="O8" s="24" t="n">
        <f aca="false">-SUM(I8:J8,K8/1.12)*L8</f>
        <v>-0</v>
      </c>
      <c r="P8" s="24" t="n">
        <v>1600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-1600</v>
      </c>
      <c r="AG8" s="27" t="n">
        <f aca="false">SUM(H8:K8)+AF8+O8</f>
        <v>0</v>
      </c>
      <c r="AH8" s="102" t="n">
        <f aca="false">-AF8</f>
        <v>1600</v>
      </c>
    </row>
    <row r="9" s="17" customFormat="true" ht="19.5" hidden="false" customHeight="true" outlineLevel="0" collapsed="false">
      <c r="A9" s="90" t="n">
        <v>40487</v>
      </c>
      <c r="B9" s="12"/>
      <c r="C9" s="20" t="s">
        <v>47</v>
      </c>
      <c r="D9" s="12"/>
      <c r="E9" s="12"/>
      <c r="F9" s="91" t="n">
        <v>243012</v>
      </c>
      <c r="G9" s="91" t="s">
        <v>841</v>
      </c>
      <c r="H9" s="91"/>
      <c r="I9" s="91"/>
      <c r="J9" s="93"/>
      <c r="K9" s="93" t="n">
        <f aca="false">1444.2+173.3</f>
        <v>1617.5</v>
      </c>
      <c r="L9" s="92"/>
      <c r="M9" s="24" t="n">
        <f aca="false">SUM(H9:J9,K9/1.12)</f>
        <v>1444.19642857143</v>
      </c>
      <c r="N9" s="24" t="n">
        <f aca="false">K9/1.12*0.12</f>
        <v>173.303571428571</v>
      </c>
      <c r="O9" s="24" t="n">
        <f aca="false">-SUM(I9:J9,K9/1.12)*L9</f>
        <v>-0</v>
      </c>
      <c r="P9" s="24" t="n">
        <v>1444.2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-1617.50357142857</v>
      </c>
      <c r="AG9" s="27" t="n">
        <f aca="false">SUM(H9:K9)+AF9+O9</f>
        <v>-0.0035714285713766</v>
      </c>
      <c r="AH9" s="102" t="n">
        <f aca="false">-AF9</f>
        <v>1617.50357142857</v>
      </c>
    </row>
    <row r="10" s="17" customFormat="true" ht="21" hidden="false" customHeight="true" outlineLevel="0" collapsed="false">
      <c r="A10" s="90" t="n">
        <v>40487</v>
      </c>
      <c r="B10" s="12"/>
      <c r="C10" s="20" t="s">
        <v>47</v>
      </c>
      <c r="D10" s="12"/>
      <c r="E10" s="12"/>
      <c r="F10" s="91" t="n">
        <v>243012</v>
      </c>
      <c r="G10" s="91" t="s">
        <v>842</v>
      </c>
      <c r="H10" s="93"/>
      <c r="I10" s="91"/>
      <c r="J10" s="93" t="n">
        <v>127.5</v>
      </c>
      <c r="K10" s="93"/>
      <c r="L10" s="92"/>
      <c r="M10" s="24" t="n">
        <f aca="false">SUM(H10:J10,K10/1.12)</f>
        <v>127.5</v>
      </c>
      <c r="N10" s="24" t="n">
        <f aca="false">K10/1.12*0.12</f>
        <v>0</v>
      </c>
      <c r="O10" s="24" t="n">
        <f aca="false">-SUM(I10:J10,K10/1.12)*L10</f>
        <v>-0</v>
      </c>
      <c r="P10" s="24" t="n">
        <v>127.5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-127.5</v>
      </c>
      <c r="AG10" s="27" t="n">
        <f aca="false">SUM(H10:K10)+AF10+O10</f>
        <v>0</v>
      </c>
      <c r="AH10" s="102" t="n">
        <f aca="false">-AF10</f>
        <v>127.5</v>
      </c>
    </row>
    <row r="11" s="17" customFormat="true" ht="18" hidden="false" customHeight="true" outlineLevel="0" collapsed="false">
      <c r="A11" s="90" t="n">
        <v>40487</v>
      </c>
      <c r="B11" s="12"/>
      <c r="C11" s="20" t="s">
        <v>750</v>
      </c>
      <c r="D11" s="12"/>
      <c r="E11" s="12"/>
      <c r="F11" s="91" t="n">
        <v>3012</v>
      </c>
      <c r="G11" s="91" t="s">
        <v>843</v>
      </c>
      <c r="H11" s="93"/>
      <c r="I11" s="12"/>
      <c r="J11" s="12"/>
      <c r="K11" s="93" t="n">
        <v>232</v>
      </c>
      <c r="L11" s="13"/>
      <c r="M11" s="24" t="n">
        <f aca="false">SUM(H11:J11,K11/1.12)</f>
        <v>207.142857142857</v>
      </c>
      <c r="N11" s="24" t="n">
        <f aca="false">K11/1.12*0.12</f>
        <v>24.8571428571429</v>
      </c>
      <c r="O11" s="24" t="n">
        <f aca="false">-SUM(I11:J11,K11/1.12)*L11</f>
        <v>-0</v>
      </c>
      <c r="P11" s="24" t="n">
        <v>207.14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-231.997142857143</v>
      </c>
      <c r="AG11" s="27" t="n">
        <f aca="false">SUM(H11:K11)+AF11+O11</f>
        <v>0.00285714285715244</v>
      </c>
      <c r="AH11" s="102" t="n">
        <f aca="false">-AF11</f>
        <v>231.997142857143</v>
      </c>
    </row>
    <row r="12" s="17" customFormat="true" ht="21.75" hidden="false" customHeight="true" outlineLevel="0" collapsed="false">
      <c r="A12" s="90" t="n">
        <v>40488</v>
      </c>
      <c r="B12" s="12"/>
      <c r="C12" s="20" t="s">
        <v>750</v>
      </c>
      <c r="D12" s="12"/>
      <c r="E12" s="12"/>
      <c r="F12" s="91" t="n">
        <v>4258</v>
      </c>
      <c r="G12" s="91" t="s">
        <v>844</v>
      </c>
      <c r="H12" s="93"/>
      <c r="I12" s="91"/>
      <c r="J12" s="91" t="n">
        <v>79.1</v>
      </c>
      <c r="K12" s="93"/>
      <c r="L12" s="13"/>
      <c r="M12" s="24" t="n">
        <f aca="false">SUM(H12:J12,K12/1.12)</f>
        <v>79.1</v>
      </c>
      <c r="N12" s="24" t="n">
        <f aca="false">K12/1.12*0.12</f>
        <v>0</v>
      </c>
      <c r="O12" s="24" t="n">
        <f aca="false">-SUM(I12:J12,K12/1.12)*L12</f>
        <v>-0</v>
      </c>
      <c r="P12" s="24" t="n">
        <v>79.1</v>
      </c>
      <c r="Q12" s="25"/>
      <c r="R12" s="25"/>
      <c r="S12" s="101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-79.1</v>
      </c>
      <c r="AG12" s="27" t="n">
        <f aca="false">SUM(H12:K12)+AF12+O12</f>
        <v>0</v>
      </c>
      <c r="AH12" s="102" t="n">
        <f aca="false">-AF12</f>
        <v>79.1</v>
      </c>
    </row>
    <row r="13" s="17" customFormat="true" ht="25.5" hidden="false" customHeight="true" outlineLevel="0" collapsed="false">
      <c r="A13" s="90"/>
      <c r="B13" s="12"/>
      <c r="C13" s="20"/>
      <c r="D13" s="91"/>
      <c r="E13" s="91"/>
      <c r="F13" s="91"/>
      <c r="G13" s="91"/>
      <c r="H13" s="91"/>
      <c r="I13" s="91"/>
      <c r="J13" s="100"/>
      <c r="K13" s="93"/>
      <c r="L13" s="13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-0</v>
      </c>
      <c r="AG13" s="27" t="n">
        <f aca="false">SUM(H13:K13)+AF13+O13</f>
        <v>0</v>
      </c>
    </row>
    <row r="14" s="29" customFormat="true" ht="23.25" hidden="false" customHeight="true" outlineLevel="0" collapsed="false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-0</v>
      </c>
      <c r="AG14" s="27" t="n">
        <f aca="false">SUM(H14:K14)+AF14+O14</f>
        <v>0</v>
      </c>
    </row>
    <row r="15" s="29" customFormat="true" ht="12" hidden="false" customHeight="false" outlineLevel="0" collapsed="false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51"/>
      <c r="V15" s="26"/>
      <c r="W15" s="26"/>
      <c r="X15" s="26"/>
      <c r="Y15" s="44"/>
      <c r="Z15" s="25"/>
      <c r="AA15" s="51"/>
      <c r="AB15" s="25"/>
      <c r="AC15" s="26"/>
      <c r="AD15" s="26"/>
      <c r="AE15" s="45"/>
      <c r="AF15" s="24" t="n">
        <f aca="false">-SUM(N15:AE15)</f>
        <v>-0</v>
      </c>
      <c r="AG15" s="27" t="n">
        <f aca="false">SUM(H15:K15)+AF15+O15</f>
        <v>0</v>
      </c>
    </row>
    <row r="16" s="52" customFormat="true" ht="12.75" hidden="false" customHeight="false" outlineLevel="0" collapsed="false">
      <c r="A16" s="46"/>
      <c r="B16" s="47"/>
      <c r="C16" s="48"/>
      <c r="D16" s="49"/>
      <c r="E16" s="49"/>
      <c r="F16" s="50"/>
      <c r="G16" s="48"/>
      <c r="H16" s="51" t="n">
        <f aca="false">SUM(H5:H14)</f>
        <v>50</v>
      </c>
      <c r="I16" s="51" t="n">
        <f aca="false">SUM(I14:I15)</f>
        <v>0</v>
      </c>
      <c r="J16" s="51" t="n">
        <f aca="false">SUM(J5:J14)</f>
        <v>3411.6</v>
      </c>
      <c r="K16" s="51" t="n">
        <f aca="false">SUM(K5:K14)</f>
        <v>1849.5</v>
      </c>
      <c r="L16" s="51" t="n">
        <f aca="false">SUM(L14:L15)</f>
        <v>0</v>
      </c>
      <c r="M16" s="51" t="n">
        <f aca="false">SUM(M5:M14)</f>
        <v>5112.93928571429</v>
      </c>
      <c r="N16" s="51" t="n">
        <f aca="false">SUM(N5:N14)</f>
        <v>198.160714285714</v>
      </c>
      <c r="O16" s="51" t="n">
        <f aca="false">SUM(O14:O15)</f>
        <v>0</v>
      </c>
      <c r="P16" s="51" t="n">
        <f aca="false">SUM(P5:P14)</f>
        <v>5062.94</v>
      </c>
      <c r="Q16" s="51" t="n">
        <f aca="false">SUM(Q5:Q14)</f>
        <v>0</v>
      </c>
      <c r="R16" s="51" t="n">
        <f aca="false">SUM(R5:R14)</f>
        <v>0</v>
      </c>
      <c r="S16" s="51" t="n">
        <f aca="false">SUM(S10:S15)</f>
        <v>0</v>
      </c>
      <c r="T16" s="51" t="n">
        <f aca="false">SUM(T10:T15)</f>
        <v>0</v>
      </c>
      <c r="U16" s="51" t="n">
        <f aca="false">SUM(U10:U15)</f>
        <v>0</v>
      </c>
      <c r="V16" s="51" t="n">
        <f aca="false">SUM(V14:V15)</f>
        <v>0</v>
      </c>
      <c r="W16" s="51" t="n">
        <f aca="false">SUM(W14:W15)</f>
        <v>0</v>
      </c>
      <c r="X16" s="51" t="n">
        <f aca="false">SUM(X14:X15)</f>
        <v>0</v>
      </c>
      <c r="Y16" s="51" t="n">
        <f aca="false">SUM(Y14:Y15)</f>
        <v>0</v>
      </c>
      <c r="Z16" s="51" t="n">
        <f aca="false">SUM(Z14:Z15)</f>
        <v>0</v>
      </c>
      <c r="AA16" s="51" t="n">
        <f aca="false">SUM(AA5:AA14)</f>
        <v>50</v>
      </c>
      <c r="AB16" s="51" t="n">
        <f aca="false">SUM(AB14:AB15)</f>
        <v>0</v>
      </c>
      <c r="AC16" s="51" t="n">
        <f aca="false">SUM(AC5:AC14)</f>
        <v>0</v>
      </c>
      <c r="AD16" s="51" t="n">
        <f aca="false">SUM(AD5:AD14)</f>
        <v>0</v>
      </c>
      <c r="AE16" s="51" t="n">
        <f aca="false">SUM(AE14:AE15)</f>
        <v>0</v>
      </c>
      <c r="AF16" s="51" t="n">
        <f aca="false">SUM(AF5:AF14)</f>
        <v>-5311.10071428571</v>
      </c>
      <c r="AG16" s="51" t="n">
        <f aca="false">SUM(AG14:AG15)</f>
        <v>0</v>
      </c>
    </row>
    <row r="17" s="83" customFormat="true" ht="12" hidden="false" customHeight="false" outlineLevel="0" collapsed="false"/>
    <row r="18" customFormat="false" ht="12" hidden="false" customHeight="false" outlineLevel="0" collapsed="false">
      <c r="K18" s="53" t="n">
        <f aca="false">H16+J16+K16</f>
        <v>5311.1</v>
      </c>
      <c r="AF18" s="53" t="n">
        <f aca="false">+AF16</f>
        <v>-5311.10071428571</v>
      </c>
    </row>
    <row r="19" customFormat="false" ht="12" hidden="false" customHeight="false" outlineLevel="0" collapsed="false">
      <c r="K19" s="53"/>
      <c r="AF19" s="53"/>
    </row>
    <row r="20" customFormat="false" ht="12" hidden="false" customHeight="false" outlineLevel="0" collapsed="false">
      <c r="K20" s="53"/>
      <c r="AF20" s="53"/>
    </row>
    <row r="22" customFormat="false" ht="12.75" hidden="false" customHeight="false" outlineLevel="0" collapsed="false">
      <c r="C22" s="54" t="s">
        <v>191</v>
      </c>
      <c r="G22" s="52"/>
      <c r="J22" s="84" t="s">
        <v>727</v>
      </c>
      <c r="K22" s="84" t="n">
        <f aca="false">J6+J7+J8+K9+J10+K11+J12</f>
        <v>5261.1</v>
      </c>
      <c r="L22" s="80"/>
      <c r="M22" s="80"/>
      <c r="N22" s="53"/>
      <c r="O22" s="53"/>
      <c r="P22" s="53"/>
      <c r="Q22" s="53"/>
    </row>
    <row r="23" customFormat="false" ht="12.75" hidden="false" customHeight="false" outlineLevel="0" collapsed="false">
      <c r="C23" s="54"/>
      <c r="G23" s="52"/>
      <c r="J23" s="84" t="s">
        <v>729</v>
      </c>
      <c r="K23" s="84" t="n">
        <v>0</v>
      </c>
      <c r="L23" s="80"/>
      <c r="M23" s="80"/>
      <c r="N23" s="53"/>
      <c r="O23" s="53"/>
      <c r="P23" s="53"/>
      <c r="Q23" s="53"/>
    </row>
    <row r="24" customFormat="false" ht="12.75" hidden="false" customHeight="false" outlineLevel="0" collapsed="false">
      <c r="J24" s="84" t="s">
        <v>731</v>
      </c>
      <c r="K24" s="84" t="n">
        <f aca="false">K6</f>
        <v>0</v>
      </c>
    </row>
    <row r="25" customFormat="false" ht="12.75" hidden="false" customHeight="false" outlineLevel="0" collapsed="false">
      <c r="J25" s="84" t="s">
        <v>732</v>
      </c>
      <c r="K25" s="84" t="n">
        <f aca="false">H5</f>
        <v>50</v>
      </c>
    </row>
    <row r="26" s="3" customFormat="true" ht="12.75" hidden="false" customHeight="false" outlineLevel="0" collapsed="false">
      <c r="J26" s="85" t="s">
        <v>733</v>
      </c>
      <c r="K26" s="86" t="n">
        <f aca="false">SUM(K22:K25)</f>
        <v>5311.1</v>
      </c>
      <c r="L26" s="6"/>
      <c r="M26" s="5"/>
      <c r="Y26" s="5"/>
    </row>
    <row r="27" customFormat="false" ht="12" hidden="false" customHeight="false" outlineLevel="0" collapsed="false">
      <c r="J27" s="53" t="s">
        <v>565</v>
      </c>
      <c r="K27" s="53" t="n">
        <v>5000</v>
      </c>
    </row>
    <row r="28" customFormat="false" ht="12" hidden="false" customHeight="false" outlineLevel="0" collapsed="false">
      <c r="H28" s="96"/>
      <c r="I28" s="96"/>
      <c r="J28" s="96"/>
      <c r="K28" s="96" t="n">
        <f aca="false">K27-K26</f>
        <v>-311.1</v>
      </c>
      <c r="L28" s="99"/>
      <c r="M28" s="98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2" hidden="false" customHeight="false" outlineLevel="0" collapsed="false">
      <c r="H31" s="96"/>
      <c r="I31" s="96"/>
      <c r="J31" s="96"/>
      <c r="K31" s="96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2" hidden="false" customHeight="false" outlineLevel="0" collapsed="false">
      <c r="H33" s="96"/>
      <c r="I33" s="96"/>
      <c r="J33" s="96"/>
      <c r="K33" s="96"/>
      <c r="Q33" s="5" t="n">
        <v>0</v>
      </c>
    </row>
    <row r="34" s="3" customFormat="true" ht="12" hidden="false" customHeight="false" outlineLevel="0" collapsed="false">
      <c r="H34" s="97"/>
      <c r="I34" s="97"/>
      <c r="J34" s="97"/>
      <c r="K34" s="97"/>
      <c r="T34" s="5"/>
      <c r="U34" s="5"/>
      <c r="V34" s="5"/>
      <c r="W34" s="5"/>
      <c r="X34" s="5"/>
      <c r="Y34" s="5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1.25" hidden="false" customHeight="false" outlineLevel="0" collapsed="false">
      <c r="H39" s="98"/>
      <c r="I39" s="98"/>
      <c r="J39" s="98"/>
      <c r="K39" s="98"/>
    </row>
    <row r="40" customFormat="false" ht="11.25" hidden="false" customHeight="false" outlineLevel="0" collapsed="false">
      <c r="H40" s="98"/>
      <c r="I40" s="98"/>
      <c r="J40" s="98"/>
      <c r="K40" s="98"/>
    </row>
    <row r="41" s="3" customFormat="true" ht="11.25" hidden="false" customHeight="false" outlineLevel="0" collapsed="false">
      <c r="H41" s="98"/>
      <c r="I41" s="98"/>
      <c r="J41" s="98"/>
      <c r="K41" s="98"/>
    </row>
    <row r="42" s="3" customFormat="true" ht="11.25" hidden="false" customHeight="false" outlineLevel="0" collapsed="false">
      <c r="H42" s="98"/>
      <c r="I42" s="98"/>
      <c r="J42" s="98"/>
      <c r="K42" s="98"/>
    </row>
    <row r="43" s="3" customFormat="true" ht="11.25" hidden="false" customHeight="false" outlineLevel="0" collapsed="false">
      <c r="H43" s="98"/>
      <c r="I43" s="98"/>
      <c r="J43" s="98"/>
      <c r="K43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0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R16" activeCellId="0" sqref="R16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845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40486</v>
      </c>
      <c r="B5" s="12"/>
      <c r="C5" s="20" t="s">
        <v>523</v>
      </c>
      <c r="D5" s="12"/>
      <c r="E5" s="12"/>
      <c r="F5" s="91" t="n">
        <v>35454</v>
      </c>
      <c r="G5" s="91" t="s">
        <v>846</v>
      </c>
      <c r="H5" s="93"/>
      <c r="I5" s="91"/>
      <c r="J5" s="93"/>
      <c r="K5" s="93" t="n">
        <v>60</v>
      </c>
      <c r="L5" s="92"/>
      <c r="M5" s="24" t="n">
        <f aca="false">SUM(H5:J5,K5/1.12)</f>
        <v>53.5714285714286</v>
      </c>
      <c r="N5" s="24" t="n">
        <f aca="false">K5/1.12*0.12</f>
        <v>6.42857142857143</v>
      </c>
      <c r="O5" s="24" t="n">
        <f aca="false">-SUM(I5:J5,K5/1.12)*L5</f>
        <v>-0</v>
      </c>
      <c r="P5" s="24"/>
      <c r="Q5" s="25"/>
      <c r="R5" s="25"/>
      <c r="S5" s="26"/>
      <c r="T5" s="26" t="n">
        <v>53.57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-59.9985714285714</v>
      </c>
      <c r="AG5" s="27" t="n">
        <f aca="false">SUM(H5:K5)+AF5+O5</f>
        <v>0.00142857142856911</v>
      </c>
      <c r="AH5" s="102" t="n">
        <f aca="false">-AF5</f>
        <v>59.9985714285714</v>
      </c>
    </row>
    <row r="6" s="17" customFormat="true" ht="19.5" hidden="false" customHeight="true" outlineLevel="0" collapsed="false">
      <c r="A6" s="90" t="n">
        <v>40487</v>
      </c>
      <c r="B6" s="12"/>
      <c r="C6" s="91" t="s">
        <v>523</v>
      </c>
      <c r="D6" s="12"/>
      <c r="E6" s="12"/>
      <c r="F6" s="91" t="n">
        <v>65654</v>
      </c>
      <c r="G6" s="91" t="s">
        <v>847</v>
      </c>
      <c r="H6" s="91"/>
      <c r="I6" s="91"/>
      <c r="J6" s="93"/>
      <c r="K6" s="93" t="n">
        <v>30</v>
      </c>
      <c r="L6" s="92"/>
      <c r="M6" s="24" t="n">
        <f aca="false">SUM(H6:J6,K6/1.12)</f>
        <v>26.7857142857143</v>
      </c>
      <c r="N6" s="24" t="n">
        <f aca="false">K6/1.12*0.12</f>
        <v>3.21428571428571</v>
      </c>
      <c r="O6" s="24" t="n">
        <f aca="false">-SUM(I6:J6,K6/1.12)*L6</f>
        <v>-0</v>
      </c>
      <c r="P6" s="24" t="n">
        <v>26.79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-30.0042857142857</v>
      </c>
      <c r="AG6" s="27" t="n">
        <f aca="false">SUM(H6:K6)+AF6+O6</f>
        <v>-0.00428571428570734</v>
      </c>
      <c r="AH6" s="102" t="n">
        <f aca="false">-AF6</f>
        <v>30.0042857142857</v>
      </c>
    </row>
    <row r="7" s="17" customFormat="true" ht="19.5" hidden="false" customHeight="true" outlineLevel="0" collapsed="false">
      <c r="A7" s="90" t="n">
        <v>40487</v>
      </c>
      <c r="B7" s="12"/>
      <c r="C7" s="91" t="s">
        <v>437</v>
      </c>
      <c r="D7" s="12"/>
      <c r="E7" s="12"/>
      <c r="F7" s="91"/>
      <c r="G7" s="91" t="s">
        <v>848</v>
      </c>
      <c r="H7" s="93" t="n">
        <v>130</v>
      </c>
      <c r="I7" s="91"/>
      <c r="J7" s="93"/>
      <c r="K7" s="93"/>
      <c r="L7" s="92"/>
      <c r="M7" s="24" t="n">
        <f aca="false">SUM(H7:J7,K7/1.12)</f>
        <v>130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130</v>
      </c>
      <c r="AB7" s="26"/>
      <c r="AC7" s="26"/>
      <c r="AD7" s="25"/>
      <c r="AE7" s="25"/>
      <c r="AF7" s="24" t="n">
        <f aca="false">-SUM(N7:AE7)</f>
        <v>-130</v>
      </c>
      <c r="AG7" s="27" t="n">
        <f aca="false">SUM(H7:K7)+AF7+O7</f>
        <v>0</v>
      </c>
      <c r="AH7" s="102" t="n">
        <f aca="false">-AF7</f>
        <v>130</v>
      </c>
    </row>
    <row r="8" s="17" customFormat="true" ht="19.5" hidden="false" customHeight="true" outlineLevel="0" collapsed="false">
      <c r="A8" s="90" t="n">
        <v>40488</v>
      </c>
      <c r="B8" s="12"/>
      <c r="C8" s="20" t="s">
        <v>750</v>
      </c>
      <c r="D8" s="12"/>
      <c r="E8" s="12"/>
      <c r="F8" s="91" t="n">
        <v>4378</v>
      </c>
      <c r="G8" s="91" t="s">
        <v>138</v>
      </c>
      <c r="H8" s="91"/>
      <c r="I8" s="91"/>
      <c r="J8" s="93"/>
      <c r="K8" s="93" t="n">
        <v>78</v>
      </c>
      <c r="L8" s="92"/>
      <c r="M8" s="24" t="n">
        <f aca="false">SUM(H8:J8,K8/1.12)</f>
        <v>69.6428571428571</v>
      </c>
      <c r="N8" s="24" t="n">
        <f aca="false">K8/1.12*0.12</f>
        <v>8.35714285714286</v>
      </c>
      <c r="O8" s="24" t="n">
        <f aca="false">-SUM(I8:J8,K8/1.12)*L8</f>
        <v>-0</v>
      </c>
      <c r="P8" s="24" t="n">
        <v>69.64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-77.9971428571429</v>
      </c>
      <c r="AG8" s="27" t="n">
        <f aca="false">SUM(H8:K8)+AF8+O8</f>
        <v>0.00285714285713823</v>
      </c>
      <c r="AH8" s="102" t="n">
        <f aca="false">-AF8</f>
        <v>77.9971428571429</v>
      </c>
    </row>
    <row r="9" s="17" customFormat="true" ht="19.5" hidden="false" customHeight="true" outlineLevel="0" collapsed="false">
      <c r="A9" s="90" t="n">
        <v>40488</v>
      </c>
      <c r="B9" s="12"/>
      <c r="C9" s="20" t="s">
        <v>162</v>
      </c>
      <c r="D9" s="12"/>
      <c r="E9" s="12"/>
      <c r="F9" s="91" t="n">
        <v>10483107</v>
      </c>
      <c r="G9" s="91" t="s">
        <v>849</v>
      </c>
      <c r="H9" s="91"/>
      <c r="I9" s="91"/>
      <c r="J9" s="93" t="n">
        <v>301.78</v>
      </c>
      <c r="K9" s="93"/>
      <c r="L9" s="92"/>
      <c r="M9" s="24" t="n">
        <f aca="false">SUM(H9:J9,K9/1.12)</f>
        <v>301.78</v>
      </c>
      <c r="N9" s="24" t="n">
        <f aca="false">K9/1.12*0.12</f>
        <v>0</v>
      </c>
      <c r="O9" s="24" t="n">
        <f aca="false">-SUM(I9:J9,K9/1.12)*L9</f>
        <v>-0</v>
      </c>
      <c r="P9" s="24" t="n">
        <v>301.78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-301.78</v>
      </c>
      <c r="AG9" s="27" t="n">
        <f aca="false">SUM(H9:K9)+AF9+O9</f>
        <v>0</v>
      </c>
      <c r="AH9" s="102" t="n">
        <f aca="false">-AF9</f>
        <v>301.78</v>
      </c>
    </row>
    <row r="10" s="17" customFormat="true" ht="21" hidden="false" customHeight="true" outlineLevel="0" collapsed="false">
      <c r="A10" s="90" t="n">
        <v>40488</v>
      </c>
      <c r="B10" s="12"/>
      <c r="C10" s="20" t="s">
        <v>162</v>
      </c>
      <c r="D10" s="12"/>
      <c r="E10" s="12"/>
      <c r="F10" s="91" t="n">
        <v>10483107</v>
      </c>
      <c r="G10" s="91" t="s">
        <v>850</v>
      </c>
      <c r="H10" s="93"/>
      <c r="I10" s="91"/>
      <c r="J10" s="93"/>
      <c r="K10" s="93" t="n">
        <f aca="false">87.75+373.5+143</f>
        <v>604.25</v>
      </c>
      <c r="L10" s="92"/>
      <c r="M10" s="24" t="n">
        <f aca="false">SUM(H10:J10,K10/1.12)</f>
        <v>539.508928571429</v>
      </c>
      <c r="N10" s="24" t="n">
        <f aca="false">K10/1.12*0.12</f>
        <v>64.7410714285714</v>
      </c>
      <c r="O10" s="24" t="n">
        <f aca="false">-SUM(I10:J10,K10/1.12)*L10</f>
        <v>-0</v>
      </c>
      <c r="P10" s="24" t="n">
        <v>539.51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-604.251071428571</v>
      </c>
      <c r="AG10" s="27" t="n">
        <f aca="false">SUM(H10:K10)+AF10+O10</f>
        <v>-0.00107142857143572</v>
      </c>
      <c r="AH10" s="102" t="n">
        <f aca="false">-AF10</f>
        <v>604.251071428571</v>
      </c>
    </row>
    <row r="11" s="17" customFormat="true" ht="18" hidden="false" customHeight="true" outlineLevel="0" collapsed="false">
      <c r="A11" s="90" t="n">
        <v>40488</v>
      </c>
      <c r="B11" s="12"/>
      <c r="C11" s="20" t="s">
        <v>162</v>
      </c>
      <c r="D11" s="12"/>
      <c r="E11" s="12"/>
      <c r="F11" s="91" t="n">
        <v>10483107</v>
      </c>
      <c r="G11" s="91" t="s">
        <v>194</v>
      </c>
      <c r="H11" s="93"/>
      <c r="I11" s="12"/>
      <c r="J11" s="91" t="n">
        <v>157.75</v>
      </c>
      <c r="K11" s="93"/>
      <c r="L11" s="13"/>
      <c r="M11" s="24" t="n">
        <f aca="false">SUM(H11:J11,K11/1.12)</f>
        <v>157.75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 t="n">
        <v>157.75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-157.75</v>
      </c>
      <c r="AG11" s="27" t="n">
        <f aca="false">SUM(H11:K11)+AF11+O11</f>
        <v>0</v>
      </c>
      <c r="AH11" s="102" t="n">
        <f aca="false">-AF11</f>
        <v>157.75</v>
      </c>
    </row>
    <row r="12" s="17" customFormat="true" ht="21.75" hidden="false" customHeight="true" outlineLevel="0" collapsed="false">
      <c r="A12" s="90" t="n">
        <v>40488</v>
      </c>
      <c r="B12" s="12"/>
      <c r="C12" s="20" t="s">
        <v>750</v>
      </c>
      <c r="D12" s="12"/>
      <c r="E12" s="12"/>
      <c r="F12" s="91" t="n">
        <v>4377</v>
      </c>
      <c r="G12" s="91" t="s">
        <v>851</v>
      </c>
      <c r="H12" s="93"/>
      <c r="I12" s="91"/>
      <c r="J12" s="91"/>
      <c r="K12" s="93" t="n">
        <v>375</v>
      </c>
      <c r="L12" s="13"/>
      <c r="M12" s="24" t="n">
        <f aca="false">SUM(H12:J12,K12/1.12)</f>
        <v>334.821428571429</v>
      </c>
      <c r="N12" s="24" t="n">
        <f aca="false">K12/1.12*0.12</f>
        <v>40.1785714285714</v>
      </c>
      <c r="O12" s="24" t="n">
        <f aca="false">-SUM(I12:J12,K12/1.12)*L12</f>
        <v>-0</v>
      </c>
      <c r="P12" s="24"/>
      <c r="Q12" s="25"/>
      <c r="R12" s="25"/>
      <c r="S12" s="101"/>
      <c r="T12" s="26"/>
      <c r="U12" s="26"/>
      <c r="V12" s="26"/>
      <c r="W12" s="26" t="n">
        <v>334.82</v>
      </c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-374.998571428571</v>
      </c>
      <c r="AG12" s="27" t="n">
        <f aca="false">SUM(H12:K12)+AF12+O12</f>
        <v>0.00142857142861885</v>
      </c>
      <c r="AH12" s="102" t="n">
        <f aca="false">-AF12</f>
        <v>374.998571428571</v>
      </c>
    </row>
    <row r="13" s="17" customFormat="true" ht="21.75" hidden="false" customHeight="true" outlineLevel="0" collapsed="false">
      <c r="A13" s="90" t="n">
        <v>40488</v>
      </c>
      <c r="B13" s="12"/>
      <c r="C13" s="91" t="s">
        <v>523</v>
      </c>
      <c r="D13" s="12"/>
      <c r="E13" s="12"/>
      <c r="F13" s="91" t="n">
        <v>65544</v>
      </c>
      <c r="G13" s="91" t="s">
        <v>58</v>
      </c>
      <c r="H13" s="93"/>
      <c r="I13" s="91"/>
      <c r="J13" s="91"/>
      <c r="K13" s="93" t="n">
        <v>42</v>
      </c>
      <c r="L13" s="13"/>
      <c r="M13" s="24" t="n">
        <f aca="false">SUM(H13:J13,K13/1.12)</f>
        <v>37.5</v>
      </c>
      <c r="N13" s="24" t="n">
        <f aca="false">K13/1.12*0.12</f>
        <v>4.5</v>
      </c>
      <c r="O13" s="24" t="n">
        <f aca="false">-SUM(I13:J13,K13/1.12)*L13</f>
        <v>-0</v>
      </c>
      <c r="P13" s="24"/>
      <c r="Q13" s="25" t="n">
        <v>37.5</v>
      </c>
      <c r="R13" s="25"/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-42</v>
      </c>
      <c r="AG13" s="27" t="n">
        <f aca="false">SUM(H13:K13)+AF13+O13</f>
        <v>0</v>
      </c>
      <c r="AH13" s="102" t="n">
        <f aca="false">-AF13</f>
        <v>42</v>
      </c>
    </row>
    <row r="14" s="17" customFormat="true" ht="21.75" hidden="false" customHeight="true" outlineLevel="0" collapsed="false">
      <c r="A14" s="90" t="n">
        <v>40489</v>
      </c>
      <c r="B14" s="12"/>
      <c r="C14" s="20" t="s">
        <v>852</v>
      </c>
      <c r="D14" s="12"/>
      <c r="E14" s="12"/>
      <c r="F14" s="91" t="n">
        <v>205089</v>
      </c>
      <c r="G14" s="91" t="s">
        <v>853</v>
      </c>
      <c r="H14" s="93"/>
      <c r="I14" s="91"/>
      <c r="J14" s="93" t="n">
        <v>2768</v>
      </c>
      <c r="K14" s="93"/>
      <c r="L14" s="13"/>
      <c r="M14" s="24" t="n">
        <f aca="false">SUM(H14:J14,K14/1.12)</f>
        <v>2768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 t="n">
        <v>2768</v>
      </c>
      <c r="S14" s="101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-2768</v>
      </c>
      <c r="AG14" s="27" t="n">
        <f aca="false">SUM(H14:K14)+AF14+O14</f>
        <v>0</v>
      </c>
      <c r="AH14" s="102" t="n">
        <f aca="false">-AF14</f>
        <v>2768</v>
      </c>
    </row>
    <row r="15" s="17" customFormat="true" ht="21.75" hidden="false" customHeight="true" outlineLevel="0" collapsed="false">
      <c r="A15" s="90" t="n">
        <v>40489</v>
      </c>
      <c r="B15" s="12"/>
      <c r="C15" s="20" t="s">
        <v>750</v>
      </c>
      <c r="D15" s="12"/>
      <c r="E15" s="12"/>
      <c r="F15" s="91" t="n">
        <v>4407</v>
      </c>
      <c r="G15" s="91" t="s">
        <v>854</v>
      </c>
      <c r="H15" s="93"/>
      <c r="I15" s="91"/>
      <c r="J15" s="91"/>
      <c r="K15" s="93" t="n">
        <v>76</v>
      </c>
      <c r="L15" s="13"/>
      <c r="M15" s="24" t="n">
        <f aca="false">SUM(H15:J15,K15/1.12)</f>
        <v>67.8571428571429</v>
      </c>
      <c r="N15" s="24" t="n">
        <f aca="false">K15/1.12*0.12</f>
        <v>8.14285714285714</v>
      </c>
      <c r="O15" s="24" t="n">
        <f aca="false">-SUM(I15:J15,K15/1.12)*L15</f>
        <v>-0</v>
      </c>
      <c r="P15" s="24"/>
      <c r="Q15" s="25"/>
      <c r="R15" s="25"/>
      <c r="S15" s="101"/>
      <c r="T15" s="26"/>
      <c r="U15" s="26"/>
      <c r="V15" s="26" t="n">
        <v>67.86</v>
      </c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-76.0028571428571</v>
      </c>
      <c r="AG15" s="27" t="n">
        <f aca="false">SUM(H15:K15)+AF15+O15</f>
        <v>-0.00285714285713823</v>
      </c>
      <c r="AH15" s="102" t="n">
        <f aca="false">-AF15</f>
        <v>76.0028571428571</v>
      </c>
    </row>
    <row r="16" s="17" customFormat="true" ht="21.75" hidden="false" customHeight="true" outlineLevel="0" collapsed="false">
      <c r="A16" s="90" t="n">
        <v>40489</v>
      </c>
      <c r="B16" s="12"/>
      <c r="C16" s="20" t="s">
        <v>610</v>
      </c>
      <c r="D16" s="12"/>
      <c r="E16" s="12"/>
      <c r="F16" s="91"/>
      <c r="G16" s="91" t="s">
        <v>855</v>
      </c>
      <c r="H16" s="93" t="n">
        <v>80</v>
      </c>
      <c r="I16" s="91"/>
      <c r="J16" s="91"/>
      <c r="K16" s="93"/>
      <c r="L16" s="13"/>
      <c r="M16" s="24" t="n">
        <f aca="false">SUM(H16:J16,K16/1.12)</f>
        <v>80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 t="n">
        <v>80</v>
      </c>
      <c r="AB16" s="26"/>
      <c r="AC16" s="26"/>
      <c r="AD16" s="25"/>
      <c r="AE16" s="25"/>
      <c r="AF16" s="24" t="n">
        <f aca="false">-SUM(N16:AE16)</f>
        <v>-80</v>
      </c>
      <c r="AG16" s="27" t="n">
        <f aca="false">SUM(H16:K16)+AF16+O16</f>
        <v>0</v>
      </c>
      <c r="AH16" s="102" t="n">
        <f aca="false">-AF16</f>
        <v>80</v>
      </c>
    </row>
    <row r="17" s="17" customFormat="true" ht="21.75" hidden="false" customHeight="true" outlineLevel="0" collapsed="false">
      <c r="A17" s="90" t="n">
        <v>40489</v>
      </c>
      <c r="B17" s="12"/>
      <c r="C17" s="91" t="s">
        <v>523</v>
      </c>
      <c r="D17" s="12"/>
      <c r="E17" s="12"/>
      <c r="F17" s="91" t="n">
        <v>731652</v>
      </c>
      <c r="G17" s="91" t="s">
        <v>58</v>
      </c>
      <c r="H17" s="93"/>
      <c r="I17" s="91"/>
      <c r="J17" s="91"/>
      <c r="K17" s="93" t="n">
        <v>42</v>
      </c>
      <c r="L17" s="13"/>
      <c r="M17" s="24" t="n">
        <f aca="false">SUM(H17:J17,K17/1.12)</f>
        <v>37.5</v>
      </c>
      <c r="N17" s="24" t="n">
        <f aca="false">K17/1.12*0.12</f>
        <v>4.5</v>
      </c>
      <c r="O17" s="24" t="n">
        <f aca="false">-SUM(I17:J17,K17/1.12)*L17</f>
        <v>-0</v>
      </c>
      <c r="P17" s="24"/>
      <c r="Q17" s="25" t="n">
        <v>37.5</v>
      </c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-42</v>
      </c>
      <c r="AG17" s="27" t="n">
        <f aca="false">SUM(H17:K17)+AF17+O17</f>
        <v>0</v>
      </c>
      <c r="AH17" s="102" t="n">
        <f aca="false">-AF17</f>
        <v>42</v>
      </c>
    </row>
    <row r="18" s="17" customFormat="true" ht="21.75" hidden="false" customHeight="true" outlineLevel="0" collapsed="false">
      <c r="A18" s="103" t="n">
        <v>40492</v>
      </c>
      <c r="B18" s="104"/>
      <c r="C18" s="34" t="s">
        <v>106</v>
      </c>
      <c r="D18" s="104"/>
      <c r="E18" s="104"/>
      <c r="F18" s="105" t="n">
        <v>825479</v>
      </c>
      <c r="G18" s="105" t="s">
        <v>856</v>
      </c>
      <c r="H18" s="106"/>
      <c r="I18" s="105"/>
      <c r="J18" s="105"/>
      <c r="K18" s="106" t="n">
        <v>116</v>
      </c>
      <c r="L18" s="13"/>
      <c r="M18" s="24" t="n">
        <f aca="false">SUM(H18:J18,K18/1.12)</f>
        <v>103.571428571429</v>
      </c>
      <c r="N18" s="24" t="n">
        <f aca="false">K18/1.12*0.12</f>
        <v>12.4285714285714</v>
      </c>
      <c r="O18" s="24" t="n">
        <f aca="false">-SUM(I18:J18,K18/1.12)*L18</f>
        <v>-0</v>
      </c>
      <c r="P18" s="24"/>
      <c r="Q18" s="25"/>
      <c r="R18" s="25"/>
      <c r="S18" s="101"/>
      <c r="T18" s="26" t="n">
        <v>103.57</v>
      </c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-115.998571428571</v>
      </c>
      <c r="AG18" s="27" t="n">
        <f aca="false">SUM(H18:K18)+AF18+O18</f>
        <v>0.00142857142860464</v>
      </c>
      <c r="AH18" s="102" t="n">
        <f aca="false">-AF18</f>
        <v>115.998571428571</v>
      </c>
    </row>
    <row r="19" s="17" customFormat="true" ht="21.75" hidden="false" customHeight="true" outlineLevel="0" collapsed="false">
      <c r="A19" s="103" t="n">
        <v>40492</v>
      </c>
      <c r="B19" s="104"/>
      <c r="C19" s="34" t="s">
        <v>437</v>
      </c>
      <c r="D19" s="104"/>
      <c r="E19" s="104"/>
      <c r="F19" s="105"/>
      <c r="G19" s="105" t="s">
        <v>857</v>
      </c>
      <c r="H19" s="106" t="n">
        <v>161</v>
      </c>
      <c r="I19" s="105"/>
      <c r="J19" s="105"/>
      <c r="K19" s="106"/>
      <c r="L19" s="13"/>
      <c r="M19" s="24" t="n">
        <f aca="false">SUM(H19:J19,K19/1.12)</f>
        <v>161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101"/>
      <c r="T19" s="26"/>
      <c r="U19" s="26"/>
      <c r="V19" s="26"/>
      <c r="W19" s="26"/>
      <c r="X19" s="25"/>
      <c r="Y19" s="25"/>
      <c r="Z19" s="25"/>
      <c r="AA19" s="25" t="n">
        <v>161</v>
      </c>
      <c r="AB19" s="26"/>
      <c r="AC19" s="26"/>
      <c r="AD19" s="25"/>
      <c r="AE19" s="25"/>
      <c r="AF19" s="24" t="n">
        <f aca="false">-SUM(N19:AE19)</f>
        <v>-161</v>
      </c>
      <c r="AG19" s="27" t="n">
        <f aca="false">SUM(H19:K19)+AF19+O19</f>
        <v>0</v>
      </c>
      <c r="AH19" s="102" t="n">
        <f aca="false">-AF19</f>
        <v>161</v>
      </c>
    </row>
    <row r="20" s="17" customFormat="true" ht="21.75" hidden="false" customHeight="true" outlineLevel="0" collapsed="false">
      <c r="A20" s="90"/>
      <c r="B20" s="12"/>
      <c r="C20" s="20"/>
      <c r="D20" s="12"/>
      <c r="E20" s="12"/>
      <c r="F20" s="91"/>
      <c r="G20" s="91"/>
      <c r="H20" s="93"/>
      <c r="I20" s="91"/>
      <c r="J20" s="91"/>
      <c r="K20" s="93"/>
      <c r="L20" s="1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101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29" customFormat="true" ht="23.25" hidden="false" customHeight="true" outlineLevel="0" collapsed="false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-0</v>
      </c>
      <c r="AG21" s="27" t="n">
        <f aca="false">SUM(H21:K21)+AF21+O21</f>
        <v>0</v>
      </c>
    </row>
    <row r="22" s="29" customFormat="true" ht="12" hidden="false" customHeight="false" outlineLevel="0" collapsed="false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 t="n">
        <f aca="false">SUM(H22:J22,K22/1.12)</f>
        <v>0</v>
      </c>
      <c r="N22" s="25" t="n">
        <f aca="false">K22/1.12*0.12</f>
        <v>0</v>
      </c>
      <c r="O22" s="25" t="n">
        <f aca="false">-SUM(I22:J22,K22/1.12)*L22</f>
        <v>-0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 t="n">
        <f aca="false">-SUM(N22:AE22)</f>
        <v>-0</v>
      </c>
      <c r="AG22" s="27" t="n">
        <f aca="false">SUM(H22:K22)+AF22+O22</f>
        <v>0</v>
      </c>
    </row>
    <row r="23" s="52" customFormat="true" ht="12.75" hidden="false" customHeight="false" outlineLevel="0" collapsed="false">
      <c r="A23" s="46"/>
      <c r="B23" s="47"/>
      <c r="C23" s="48"/>
      <c r="D23" s="49"/>
      <c r="E23" s="49"/>
      <c r="F23" s="50"/>
      <c r="G23" s="48"/>
      <c r="H23" s="51" t="n">
        <f aca="false">SUM(H5:H21)</f>
        <v>371</v>
      </c>
      <c r="I23" s="51" t="n">
        <f aca="false">SUM(I21:I22)</f>
        <v>0</v>
      </c>
      <c r="J23" s="51" t="n">
        <f aca="false">SUM(J5:J21)</f>
        <v>3227.53</v>
      </c>
      <c r="K23" s="51" t="n">
        <f aca="false">SUM(K5:K21)</f>
        <v>1423.25</v>
      </c>
      <c r="L23" s="51" t="n">
        <f aca="false">SUM(L21:L22)</f>
        <v>0</v>
      </c>
      <c r="M23" s="51" t="n">
        <f aca="false">SUM(M5:M21)</f>
        <v>4869.28892857143</v>
      </c>
      <c r="N23" s="51" t="n">
        <f aca="false">SUM(N5:N21)</f>
        <v>152.491071428571</v>
      </c>
      <c r="O23" s="51" t="n">
        <f aca="false">SUM(O21:O22)</f>
        <v>0</v>
      </c>
      <c r="P23" s="51" t="n">
        <f aca="false">SUM(P5:P21)</f>
        <v>937.72</v>
      </c>
      <c r="Q23" s="51" t="n">
        <f aca="false">SUM(Q5:Q21)</f>
        <v>75</v>
      </c>
      <c r="R23" s="51" t="n">
        <f aca="false">SUM(R5:R21)</f>
        <v>2925.75</v>
      </c>
      <c r="S23" s="51" t="n">
        <f aca="false">SUM(S10:S22)</f>
        <v>0</v>
      </c>
      <c r="T23" s="51" t="n">
        <f aca="false">SUM(T10:T22)</f>
        <v>103.57</v>
      </c>
      <c r="U23" s="51" t="n">
        <f aca="false">SUM(U10:U22)</f>
        <v>0</v>
      </c>
      <c r="V23" s="51" t="n">
        <f aca="false">SUM(V10:V22)</f>
        <v>67.86</v>
      </c>
      <c r="W23" s="51" t="n">
        <f aca="false">SUM(W21:W22)</f>
        <v>0</v>
      </c>
      <c r="X23" s="51" t="n">
        <f aca="false">SUM(X21:X22)</f>
        <v>0</v>
      </c>
      <c r="Y23" s="51" t="n">
        <f aca="false">SUM(Y21:Y22)</f>
        <v>0</v>
      </c>
      <c r="Z23" s="51" t="n">
        <f aca="false">SUM(Z21:Z22)</f>
        <v>0</v>
      </c>
      <c r="AA23" s="51" t="n">
        <f aca="false">SUM(AA5:AA21)</f>
        <v>371</v>
      </c>
      <c r="AB23" s="51" t="n">
        <f aca="false">SUM(AB21:AB22)</f>
        <v>0</v>
      </c>
      <c r="AC23" s="51" t="n">
        <f aca="false">SUM(AC5:AC21)</f>
        <v>0</v>
      </c>
      <c r="AD23" s="51" t="n">
        <f aca="false">SUM(AD5:AD21)</f>
        <v>0</v>
      </c>
      <c r="AE23" s="51" t="n">
        <f aca="false">SUM(AE21:AE22)</f>
        <v>0</v>
      </c>
      <c r="AF23" s="51" t="n">
        <f aca="false">SUM(AF5:AF21)</f>
        <v>-5021.78107142857</v>
      </c>
      <c r="AG23" s="51" t="n">
        <f aca="false">SUM(AG21:AG22)</f>
        <v>0</v>
      </c>
    </row>
    <row r="24" s="83" customFormat="true" ht="12" hidden="false" customHeight="false" outlineLevel="0" collapsed="false"/>
    <row r="25" customFormat="false" ht="12" hidden="false" customHeight="false" outlineLevel="0" collapsed="false">
      <c r="K25" s="53" t="n">
        <f aca="false">H23+J23+K23</f>
        <v>5021.78</v>
      </c>
      <c r="AF25" s="53" t="n">
        <f aca="false">+AF23</f>
        <v>-5021.78107142857</v>
      </c>
    </row>
    <row r="26" customFormat="false" ht="12" hidden="false" customHeight="false" outlineLevel="0" collapsed="false">
      <c r="K26" s="53"/>
      <c r="AF26" s="53"/>
    </row>
    <row r="27" customFormat="false" ht="12" hidden="false" customHeight="false" outlineLevel="0" collapsed="false">
      <c r="K27" s="53"/>
      <c r="AF27" s="53"/>
    </row>
    <row r="29" customFormat="false" ht="12.75" hidden="false" customHeight="false" outlineLevel="0" collapsed="false">
      <c r="C29" s="54" t="s">
        <v>191</v>
      </c>
      <c r="G29" s="52"/>
      <c r="J29" s="84" t="s">
        <v>727</v>
      </c>
      <c r="K29" s="84" t="n">
        <f aca="false">K6+K8+J9+K10+K13+K17</f>
        <v>1098.03</v>
      </c>
      <c r="L29" s="80"/>
      <c r="M29" s="80"/>
      <c r="N29" s="53"/>
      <c r="O29" s="53"/>
      <c r="P29" s="53"/>
      <c r="Q29" s="53"/>
    </row>
    <row r="30" customFormat="false" ht="12.75" hidden="false" customHeight="false" outlineLevel="0" collapsed="false">
      <c r="C30" s="54"/>
      <c r="G30" s="52"/>
      <c r="J30" s="84" t="s">
        <v>729</v>
      </c>
      <c r="K30" s="84" t="n">
        <f aca="false">K5+J11+K12+K15+K18</f>
        <v>784.75</v>
      </c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J31" s="84" t="s">
        <v>731</v>
      </c>
      <c r="K31" s="84" t="n">
        <f aca="false">J14</f>
        <v>2768</v>
      </c>
    </row>
    <row r="32" customFormat="false" ht="12.75" hidden="false" customHeight="false" outlineLevel="0" collapsed="false">
      <c r="J32" s="84" t="s">
        <v>732</v>
      </c>
      <c r="K32" s="84" t="n">
        <f aca="false">H23</f>
        <v>371</v>
      </c>
    </row>
    <row r="33" s="3" customFormat="true" ht="12.75" hidden="false" customHeight="false" outlineLevel="0" collapsed="false">
      <c r="J33" s="85" t="s">
        <v>733</v>
      </c>
      <c r="K33" s="86" t="n">
        <f aca="false">SUM(K29:K32)</f>
        <v>5021.78</v>
      </c>
      <c r="L33" s="6"/>
      <c r="M33" s="5"/>
      <c r="Y33" s="5"/>
    </row>
    <row r="34" customFormat="false" ht="12" hidden="false" customHeight="false" outlineLevel="0" collapsed="false">
      <c r="J34" s="53" t="s">
        <v>565</v>
      </c>
      <c r="K34" s="53" t="n">
        <v>5000</v>
      </c>
    </row>
    <row r="35" customFormat="false" ht="12" hidden="false" customHeight="false" outlineLevel="0" collapsed="false">
      <c r="H35" s="96"/>
      <c r="I35" s="96"/>
      <c r="J35" s="96"/>
      <c r="K35" s="96" t="n">
        <f aca="false">K34-K33</f>
        <v>-21.7799999999997</v>
      </c>
      <c r="L35" s="99"/>
      <c r="M35" s="98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  <c r="Q40" s="5" t="n">
        <v>0</v>
      </c>
    </row>
    <row r="41" s="3" customFormat="true" ht="12" hidden="false" customHeight="false" outlineLevel="0" collapsed="false">
      <c r="H41" s="97"/>
      <c r="I41" s="97"/>
      <c r="J41" s="97"/>
      <c r="K41" s="97"/>
      <c r="T41" s="5"/>
      <c r="U41" s="5"/>
      <c r="V41" s="5"/>
      <c r="W41" s="5"/>
      <c r="X41" s="5"/>
      <c r="Y41" s="5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1.25" hidden="false" customHeight="false" outlineLevel="0" collapsed="false">
      <c r="H46" s="98"/>
      <c r="I46" s="98"/>
      <c r="J46" s="98"/>
      <c r="K46" s="98"/>
    </row>
    <row r="47" customFormat="false" ht="11.25" hidden="false" customHeight="false" outlineLevel="0" collapsed="false">
      <c r="H47" s="98"/>
      <c r="I47" s="98"/>
      <c r="J47" s="98"/>
      <c r="K47" s="98"/>
    </row>
    <row r="48" s="3" customFormat="tru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true" outlineLevel="0" max="20" min="20" style="5" width="9.14"/>
    <col collapsed="false" customWidth="true" hidden="fals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858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40489</v>
      </c>
      <c r="B5" s="12"/>
      <c r="C5" s="20" t="s">
        <v>326</v>
      </c>
      <c r="D5" s="12"/>
      <c r="E5" s="12"/>
      <c r="F5" s="91"/>
      <c r="G5" s="91" t="s">
        <v>859</v>
      </c>
      <c r="H5" s="93" t="n">
        <v>500</v>
      </c>
      <c r="I5" s="91"/>
      <c r="J5" s="93"/>
      <c r="K5" s="93"/>
      <c r="L5" s="92"/>
      <c r="M5" s="24" t="n">
        <f aca="false">SUM(H5:J5,K5/1.12)</f>
        <v>500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500</v>
      </c>
      <c r="AB5" s="26"/>
      <c r="AC5" s="26"/>
      <c r="AD5" s="25"/>
      <c r="AE5" s="25"/>
      <c r="AF5" s="24" t="n">
        <f aca="false">-SUM(N5:AE5)</f>
        <v>-500</v>
      </c>
      <c r="AG5" s="27" t="n">
        <f aca="false">SUM(H5:K5)+AF5+O5</f>
        <v>0</v>
      </c>
      <c r="AH5" s="102" t="n">
        <f aca="false">-AF5</f>
        <v>500</v>
      </c>
    </row>
    <row r="6" s="17" customFormat="true" ht="19.5" hidden="false" customHeight="true" outlineLevel="0" collapsed="false">
      <c r="A6" s="90" t="n">
        <v>40492</v>
      </c>
      <c r="B6" s="12"/>
      <c r="C6" s="91" t="s">
        <v>170</v>
      </c>
      <c r="D6" s="12"/>
      <c r="E6" s="12"/>
      <c r="F6" s="91"/>
      <c r="G6" s="91" t="s">
        <v>828</v>
      </c>
      <c r="H6" s="93" t="n">
        <v>30</v>
      </c>
      <c r="I6" s="91"/>
      <c r="J6" s="93"/>
      <c r="K6" s="93"/>
      <c r="L6" s="92"/>
      <c r="M6" s="24" t="n">
        <f aca="false">SUM(H6:J6,K6/1.12)</f>
        <v>30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 t="n">
        <v>30</v>
      </c>
      <c r="AB6" s="26"/>
      <c r="AC6" s="26"/>
      <c r="AD6" s="25"/>
      <c r="AE6" s="25"/>
      <c r="AF6" s="24" t="n">
        <f aca="false">-SUM(N6:AE6)</f>
        <v>-30</v>
      </c>
      <c r="AG6" s="27" t="n">
        <f aca="false">SUM(H6:K6)+AF6+O6</f>
        <v>0</v>
      </c>
      <c r="AH6" s="102" t="n">
        <f aca="false">-AF6</f>
        <v>30</v>
      </c>
    </row>
    <row r="7" s="17" customFormat="true" ht="19.5" hidden="false" customHeight="true" outlineLevel="0" collapsed="false">
      <c r="A7" s="90" t="n">
        <v>40491</v>
      </c>
      <c r="B7" s="12"/>
      <c r="C7" s="91" t="s">
        <v>523</v>
      </c>
      <c r="D7" s="12"/>
      <c r="E7" s="12"/>
      <c r="F7" s="91" t="n">
        <v>65981</v>
      </c>
      <c r="G7" s="91" t="s">
        <v>860</v>
      </c>
      <c r="H7" s="93"/>
      <c r="I7" s="91"/>
      <c r="J7" s="93"/>
      <c r="K7" s="93" t="n">
        <v>100</v>
      </c>
      <c r="L7" s="92"/>
      <c r="M7" s="24" t="n">
        <f aca="false">SUM(H7:J7,K7/1.12)</f>
        <v>89.2857142857143</v>
      </c>
      <c r="N7" s="24" t="n">
        <f aca="false">K7/1.12*0.12</f>
        <v>10.7142857142857</v>
      </c>
      <c r="O7" s="24" t="n">
        <f aca="false">-SUM(I7:J7,K7/1.12)*L7</f>
        <v>-0</v>
      </c>
      <c r="P7" s="24"/>
      <c r="Q7" s="25"/>
      <c r="R7" s="25"/>
      <c r="S7" s="26"/>
      <c r="T7" s="26" t="n">
        <v>89.29</v>
      </c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-100.004285714286</v>
      </c>
      <c r="AG7" s="27" t="n">
        <f aca="false">SUM(H7:K7)+AF7+O7</f>
        <v>-0.00428571428570024</v>
      </c>
      <c r="AH7" s="102" t="n">
        <f aca="false">-AF7</f>
        <v>100.004285714286</v>
      </c>
    </row>
    <row r="8" s="17" customFormat="true" ht="19.5" hidden="false" customHeight="true" outlineLevel="0" collapsed="false">
      <c r="A8" s="90" t="n">
        <v>40491</v>
      </c>
      <c r="B8" s="12"/>
      <c r="C8" s="20" t="s">
        <v>750</v>
      </c>
      <c r="D8" s="12"/>
      <c r="E8" s="12"/>
      <c r="F8" s="91" t="n">
        <v>4665</v>
      </c>
      <c r="G8" s="91" t="s">
        <v>861</v>
      </c>
      <c r="H8" s="91"/>
      <c r="I8" s="91"/>
      <c r="J8" s="93"/>
      <c r="K8" s="93" t="n">
        <v>650</v>
      </c>
      <c r="L8" s="92"/>
      <c r="M8" s="24" t="n">
        <f aca="false">SUM(H8:J8,K8/1.12)</f>
        <v>580.357142857143</v>
      </c>
      <c r="N8" s="24" t="n">
        <f aca="false">K8/1.12*0.12</f>
        <v>69.6428571428571</v>
      </c>
      <c r="O8" s="24" t="n">
        <f aca="false">-SUM(I8:J8,K8/1.12)*L8</f>
        <v>-0</v>
      </c>
      <c r="P8" s="24" t="n">
        <v>580.36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-650.002857142857</v>
      </c>
      <c r="AG8" s="27" t="n">
        <f aca="false">SUM(H8:K8)+AF8+O8</f>
        <v>-0.00285714285712402</v>
      </c>
      <c r="AH8" s="102" t="n">
        <f aca="false">-AF8</f>
        <v>650.002857142857</v>
      </c>
    </row>
    <row r="9" s="17" customFormat="true" ht="19.5" hidden="false" customHeight="true" outlineLevel="0" collapsed="false">
      <c r="A9" s="90" t="n">
        <v>40492</v>
      </c>
      <c r="B9" s="12"/>
      <c r="C9" s="20" t="s">
        <v>862</v>
      </c>
      <c r="D9" s="12"/>
      <c r="E9" s="12"/>
      <c r="F9" s="91" t="n">
        <v>516959</v>
      </c>
      <c r="G9" s="91" t="s">
        <v>825</v>
      </c>
      <c r="H9" s="91"/>
      <c r="I9" s="91"/>
      <c r="J9" s="93"/>
      <c r="K9" s="93" t="n">
        <v>125</v>
      </c>
      <c r="L9" s="92"/>
      <c r="M9" s="24" t="n">
        <f aca="false">SUM(H9:J9,K9/1.12)</f>
        <v>111.607142857143</v>
      </c>
      <c r="N9" s="24" t="n">
        <f aca="false">K9/1.12*0.12</f>
        <v>13.3928571428571</v>
      </c>
      <c r="O9" s="24" t="n">
        <f aca="false">-SUM(I9:J9,K9/1.12)*L9</f>
        <v>-0</v>
      </c>
      <c r="P9" s="24"/>
      <c r="Q9" s="25" t="n">
        <v>111.61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-125.002857142857</v>
      </c>
      <c r="AG9" s="27" t="n">
        <f aca="false">SUM(H9:K9)+AF9+O9</f>
        <v>-0.0028571428570956</v>
      </c>
      <c r="AH9" s="102" t="n">
        <f aca="false">-AF9</f>
        <v>125.002857142857</v>
      </c>
    </row>
    <row r="10" s="17" customFormat="true" ht="30.75" hidden="false" customHeight="true" outlineLevel="0" collapsed="false">
      <c r="A10" s="90" t="n">
        <v>40492</v>
      </c>
      <c r="B10" s="12"/>
      <c r="C10" s="20" t="s">
        <v>47</v>
      </c>
      <c r="D10" s="12"/>
      <c r="E10" s="12"/>
      <c r="F10" s="91" t="n">
        <v>277039</v>
      </c>
      <c r="G10" s="91" t="s">
        <v>863</v>
      </c>
      <c r="H10" s="93"/>
      <c r="I10" s="91"/>
      <c r="J10" s="93"/>
      <c r="K10" s="93" t="n">
        <v>5988.6</v>
      </c>
      <c r="L10" s="92"/>
      <c r="M10" s="24" t="n">
        <f aca="false">SUM(H10:J10,K10/1.12)</f>
        <v>5346.96428571429</v>
      </c>
      <c r="N10" s="24" t="n">
        <f aca="false">K10/1.12*0.12</f>
        <v>641.635714285714</v>
      </c>
      <c r="O10" s="24" t="n">
        <f aca="false">-SUM(I10:J10,K10/1.12)*L10</f>
        <v>-0</v>
      </c>
      <c r="P10" s="24" t="n">
        <v>5346.96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-5988.59571428571</v>
      </c>
      <c r="AG10" s="27" t="n">
        <f aca="false">SUM(H10:K10)+AF10+O10</f>
        <v>0.00428571428619762</v>
      </c>
      <c r="AH10" s="102" t="n">
        <f aca="false">-AF10</f>
        <v>5988.59571428571</v>
      </c>
    </row>
    <row r="11" s="17" customFormat="true" ht="18" hidden="false" customHeight="true" outlineLevel="0" collapsed="false">
      <c r="A11" s="90" t="n">
        <v>40492</v>
      </c>
      <c r="B11" s="12"/>
      <c r="C11" s="20" t="s">
        <v>47</v>
      </c>
      <c r="D11" s="12"/>
      <c r="E11" s="12"/>
      <c r="F11" s="91" t="n">
        <v>277039</v>
      </c>
      <c r="G11" s="91" t="s">
        <v>864</v>
      </c>
      <c r="H11" s="93"/>
      <c r="I11" s="12"/>
      <c r="J11" s="93" t="n">
        <v>292.9</v>
      </c>
      <c r="K11" s="93"/>
      <c r="L11" s="13"/>
      <c r="M11" s="24" t="n">
        <f aca="false">SUM(H11:J11,K11/1.12)</f>
        <v>292.9</v>
      </c>
      <c r="N11" s="24" t="n">
        <f aca="false">K11/1.12*0.12</f>
        <v>0</v>
      </c>
      <c r="O11" s="24" t="n">
        <f aca="false">-SUM(I11:J11,K11/1.12)*L11</f>
        <v>-0</v>
      </c>
      <c r="P11" s="24" t="n">
        <v>292.9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-292.9</v>
      </c>
      <c r="AG11" s="27" t="n">
        <f aca="false">SUM(H11:K11)+AF11+O11</f>
        <v>0</v>
      </c>
      <c r="AH11" s="102" t="n">
        <f aca="false">-AF11</f>
        <v>292.9</v>
      </c>
    </row>
    <row r="12" s="17" customFormat="true" ht="21.75" hidden="false" customHeight="true" outlineLevel="0" collapsed="false">
      <c r="A12" s="90" t="n">
        <v>40492</v>
      </c>
      <c r="B12" s="12"/>
      <c r="C12" s="20" t="s">
        <v>865</v>
      </c>
      <c r="D12" s="12"/>
      <c r="E12" s="12"/>
      <c r="F12" s="91"/>
      <c r="G12" s="91" t="s">
        <v>700</v>
      </c>
      <c r="H12" s="93" t="n">
        <v>80</v>
      </c>
      <c r="I12" s="91"/>
      <c r="J12" s="91"/>
      <c r="K12" s="93"/>
      <c r="L12" s="13"/>
      <c r="M12" s="24" t="n">
        <f aca="false">SUM(H12:J12,K12/1.12)</f>
        <v>80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101"/>
      <c r="T12" s="26"/>
      <c r="U12" s="26"/>
      <c r="V12" s="26"/>
      <c r="W12" s="26"/>
      <c r="X12" s="25"/>
      <c r="Y12" s="25"/>
      <c r="Z12" s="25"/>
      <c r="AA12" s="25" t="n">
        <v>80</v>
      </c>
      <c r="AB12" s="26"/>
      <c r="AC12" s="26"/>
      <c r="AD12" s="25"/>
      <c r="AE12" s="25"/>
      <c r="AF12" s="24" t="n">
        <f aca="false">-SUM(N12:AE12)</f>
        <v>-80</v>
      </c>
      <c r="AG12" s="27" t="n">
        <f aca="false">SUM(H12:K12)+AF12+O12</f>
        <v>0</v>
      </c>
      <c r="AH12" s="102" t="n">
        <f aca="false">-AF12</f>
        <v>80</v>
      </c>
    </row>
    <row r="13" s="17" customFormat="true" ht="21.75" hidden="false" customHeight="true" outlineLevel="0" collapsed="false">
      <c r="A13" s="90" t="n">
        <v>40492</v>
      </c>
      <c r="B13" s="12"/>
      <c r="C13" s="20" t="s">
        <v>750</v>
      </c>
      <c r="D13" s="12"/>
      <c r="E13" s="12"/>
      <c r="F13" s="91" t="n">
        <v>4803</v>
      </c>
      <c r="G13" s="91" t="s">
        <v>866</v>
      </c>
      <c r="H13" s="93"/>
      <c r="I13" s="91"/>
      <c r="J13" s="91"/>
      <c r="K13" s="93" t="n">
        <v>350.53</v>
      </c>
      <c r="L13" s="13"/>
      <c r="M13" s="24" t="n">
        <f aca="false">SUM(H13:J13,K13/1.12)</f>
        <v>312.973214285714</v>
      </c>
      <c r="N13" s="24" t="n">
        <f aca="false">K13/1.12*0.12</f>
        <v>37.5567857142857</v>
      </c>
      <c r="O13" s="24" t="n">
        <f aca="false">-SUM(I13:J13,K13/1.12)*L13</f>
        <v>-0</v>
      </c>
      <c r="P13" s="24" t="n">
        <v>312.97</v>
      </c>
      <c r="Q13" s="25" t="n">
        <v>0</v>
      </c>
      <c r="R13" s="25"/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-350.526785714286</v>
      </c>
      <c r="AG13" s="27" t="n">
        <f aca="false">SUM(H13:K13)+AF13+O13</f>
        <v>0.00321428571425031</v>
      </c>
      <c r="AH13" s="102" t="n">
        <f aca="false">-AF13</f>
        <v>350.526785714286</v>
      </c>
    </row>
    <row r="14" s="17" customFormat="true" ht="21.75" hidden="false" customHeight="true" outlineLevel="0" collapsed="false">
      <c r="A14" s="90" t="n">
        <v>44146</v>
      </c>
      <c r="B14" s="12"/>
      <c r="C14" s="20" t="s">
        <v>47</v>
      </c>
      <c r="D14" s="12"/>
      <c r="E14" s="12"/>
      <c r="F14" s="91" t="n">
        <v>209412</v>
      </c>
      <c r="G14" s="91" t="s">
        <v>867</v>
      </c>
      <c r="H14" s="93"/>
      <c r="I14" s="91"/>
      <c r="J14" s="93"/>
      <c r="K14" s="93" t="n">
        <f aca="false">348+260</f>
        <v>608</v>
      </c>
      <c r="L14" s="13"/>
      <c r="M14" s="24" t="n">
        <f aca="false">SUM(H14:J14,K14/1.12)</f>
        <v>542.857142857143</v>
      </c>
      <c r="N14" s="24" t="n">
        <f aca="false">K14/1.12*0.12</f>
        <v>65.1428571428571</v>
      </c>
      <c r="O14" s="24" t="n">
        <f aca="false">-SUM(I14:J14,K14/1.12)*L14</f>
        <v>-0</v>
      </c>
      <c r="P14" s="24" t="n">
        <v>542.86</v>
      </c>
      <c r="Q14" s="25"/>
      <c r="R14" s="25"/>
      <c r="S14" s="101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-608.002857142857</v>
      </c>
      <c r="AG14" s="27" t="n">
        <f aca="false">SUM(H14:K14)+AF14+O14</f>
        <v>-0.00285714285712402</v>
      </c>
      <c r="AH14" s="102" t="n">
        <f aca="false">-AF14</f>
        <v>608.002857142857</v>
      </c>
    </row>
    <row r="15" s="17" customFormat="true" ht="21.75" hidden="false" customHeight="true" outlineLevel="0" collapsed="false">
      <c r="A15" s="90" t="n">
        <v>44146</v>
      </c>
      <c r="B15" s="12"/>
      <c r="C15" s="20" t="s">
        <v>47</v>
      </c>
      <c r="D15" s="12"/>
      <c r="E15" s="12"/>
      <c r="F15" s="91" t="n">
        <v>209412</v>
      </c>
      <c r="G15" s="91" t="s">
        <v>194</v>
      </c>
      <c r="H15" s="93"/>
      <c r="I15" s="91"/>
      <c r="J15" s="91"/>
      <c r="K15" s="93" t="n">
        <v>73</v>
      </c>
      <c r="L15" s="13"/>
      <c r="M15" s="24" t="n">
        <f aca="false">SUM(H15:J15,K15/1.12)</f>
        <v>65.1785714285714</v>
      </c>
      <c r="N15" s="24" t="n">
        <f aca="false">K15/1.12*0.12</f>
        <v>7.82142857142857</v>
      </c>
      <c r="O15" s="24" t="n">
        <f aca="false">-SUM(I15:J15,K15/1.12)*L15</f>
        <v>-0</v>
      </c>
      <c r="P15" s="24"/>
      <c r="Q15" s="25"/>
      <c r="R15" s="25"/>
      <c r="S15" s="101"/>
      <c r="T15" s="26"/>
      <c r="U15" s="26" t="n">
        <v>65.18</v>
      </c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-73.0014285714286</v>
      </c>
      <c r="AG15" s="27" t="n">
        <f aca="false">SUM(H15:K15)+AF15+O15</f>
        <v>-0.00142857142857622</v>
      </c>
      <c r="AH15" s="102" t="n">
        <f aca="false">-AF15</f>
        <v>73.0014285714286</v>
      </c>
    </row>
    <row r="16" s="17" customFormat="true" ht="21.75" hidden="false" customHeight="true" outlineLevel="0" collapsed="false">
      <c r="A16" s="90" t="n">
        <v>44146</v>
      </c>
      <c r="B16" s="12"/>
      <c r="C16" s="20" t="s">
        <v>750</v>
      </c>
      <c r="D16" s="12"/>
      <c r="E16" s="12"/>
      <c r="F16" s="91" t="n">
        <v>4992</v>
      </c>
      <c r="G16" s="91" t="s">
        <v>222</v>
      </c>
      <c r="H16" s="93"/>
      <c r="I16" s="91"/>
      <c r="J16" s="91"/>
      <c r="K16" s="93" t="n">
        <v>24</v>
      </c>
      <c r="L16" s="13"/>
      <c r="M16" s="24" t="n">
        <f aca="false">SUM(H16:J16,K16/1.12)</f>
        <v>21.4285714285714</v>
      </c>
      <c r="N16" s="24" t="n">
        <f aca="false">K16/1.12*0.12</f>
        <v>2.57142857142857</v>
      </c>
      <c r="O16" s="24" t="n">
        <f aca="false">-SUM(I16:J16,K16/1.12)*L16</f>
        <v>-0</v>
      </c>
      <c r="P16" s="24" t="n">
        <v>21.43</v>
      </c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-24.0014285714286</v>
      </c>
      <c r="AG16" s="27" t="n">
        <f aca="false">SUM(H16:K16)+AF16+O16</f>
        <v>-0.00142857142856911</v>
      </c>
      <c r="AH16" s="102" t="n">
        <f aca="false">-AF16</f>
        <v>24.0014285714286</v>
      </c>
    </row>
    <row r="17" s="17" customFormat="true" ht="21.75" hidden="false" customHeight="true" outlineLevel="0" collapsed="false">
      <c r="A17" s="90" t="n">
        <v>44146</v>
      </c>
      <c r="B17" s="12"/>
      <c r="C17" s="91" t="s">
        <v>410</v>
      </c>
      <c r="D17" s="12"/>
      <c r="E17" s="12"/>
      <c r="F17" s="91" t="n">
        <v>639</v>
      </c>
      <c r="G17" s="91" t="s">
        <v>868</v>
      </c>
      <c r="H17" s="93"/>
      <c r="I17" s="91"/>
      <c r="J17" s="93" t="n">
        <v>8400</v>
      </c>
      <c r="K17" s="93"/>
      <c r="L17" s="13"/>
      <c r="M17" s="24" t="n">
        <f aca="false">SUM(H17:J17,K17/1.12)</f>
        <v>8400</v>
      </c>
      <c r="N17" s="24" t="n">
        <f aca="false">K17/1.12*0.12</f>
        <v>0</v>
      </c>
      <c r="O17" s="24" t="n">
        <f aca="false">-SUM(I17:J17,K17/1.12)*L17</f>
        <v>-0</v>
      </c>
      <c r="P17" s="24" t="n">
        <v>8400</v>
      </c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-8400</v>
      </c>
      <c r="AG17" s="27" t="n">
        <f aca="false">SUM(H17:K17)+AF17+O17</f>
        <v>0</v>
      </c>
      <c r="AH17" s="102" t="n">
        <f aca="false">-AF17</f>
        <v>8400</v>
      </c>
    </row>
    <row r="18" s="29" customFormat="true" ht="23.25" hidden="false" customHeight="true" outlineLevel="0" collapsed="false">
      <c r="A18" s="18" t="n">
        <v>40496</v>
      </c>
      <c r="B18" s="19"/>
      <c r="C18" s="20" t="s">
        <v>550</v>
      </c>
      <c r="D18" s="20"/>
      <c r="E18" s="20"/>
      <c r="F18" s="21"/>
      <c r="G18" s="21" t="s">
        <v>63</v>
      </c>
      <c r="H18" s="22"/>
      <c r="I18" s="22"/>
      <c r="J18" s="22" t="n">
        <v>150</v>
      </c>
      <c r="K18" s="22"/>
      <c r="L18" s="23"/>
      <c r="M18" s="24" t="n">
        <f aca="false">SUM(H18:J18,K18/1.12)</f>
        <v>150</v>
      </c>
      <c r="N18" s="24" t="n">
        <f aca="false">K18/1.12*0.12</f>
        <v>0</v>
      </c>
      <c r="O18" s="24" t="n">
        <f aca="false">-SUM(I18:J18,K18/1.12)*L18</f>
        <v>-0</v>
      </c>
      <c r="P18" s="24" t="n">
        <v>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-150</v>
      </c>
      <c r="AG18" s="27" t="n">
        <f aca="false">SUM(H18:K18)+AF18+O18</f>
        <v>0</v>
      </c>
      <c r="AH18" s="102" t="n">
        <f aca="false">-AF18</f>
        <v>150</v>
      </c>
    </row>
    <row r="19" s="29" customFormat="true" ht="23.25" hidden="false" customHeight="true" outlineLevel="0" collapsed="false">
      <c r="A19" s="18" t="n">
        <v>40496</v>
      </c>
      <c r="B19" s="19"/>
      <c r="C19" s="20" t="s">
        <v>570</v>
      </c>
      <c r="D19" s="20"/>
      <c r="E19" s="20"/>
      <c r="F19" s="21" t="n">
        <v>205392</v>
      </c>
      <c r="G19" s="21" t="s">
        <v>869</v>
      </c>
      <c r="H19" s="22"/>
      <c r="I19" s="22"/>
      <c r="J19" s="22"/>
      <c r="K19" s="22" t="n">
        <v>542</v>
      </c>
      <c r="L19" s="23"/>
      <c r="M19" s="24" t="n">
        <f aca="false">SUM(H19:J19,K19/1.12)</f>
        <v>483.928571428571</v>
      </c>
      <c r="N19" s="24" t="n">
        <f aca="false">K19/1.12*0.12</f>
        <v>58.0714285714286</v>
      </c>
      <c r="O19" s="24" t="n">
        <f aca="false">-SUM(I19:J19,K19/1.12)*L19</f>
        <v>-0</v>
      </c>
      <c r="P19" s="24"/>
      <c r="Q19" s="25"/>
      <c r="R19" s="25" t="n">
        <v>483.93</v>
      </c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-542.001428571429</v>
      </c>
      <c r="AG19" s="27" t="n">
        <f aca="false">SUM(H19:K19)+AF19+O19</f>
        <v>-0.00142857142861885</v>
      </c>
      <c r="AH19" s="102" t="n">
        <f aca="false">-AF19</f>
        <v>542.001428571429</v>
      </c>
    </row>
    <row r="20" s="29" customFormat="true" ht="23.25" hidden="false" customHeight="true" outlineLevel="0" collapsed="false">
      <c r="A20" s="18" t="n">
        <v>40496</v>
      </c>
      <c r="B20" s="19"/>
      <c r="C20" s="20" t="s">
        <v>610</v>
      </c>
      <c r="D20" s="20"/>
      <c r="E20" s="20"/>
      <c r="F20" s="21"/>
      <c r="G20" s="21" t="s">
        <v>870</v>
      </c>
      <c r="H20" s="22" t="n">
        <v>70</v>
      </c>
      <c r="I20" s="22"/>
      <c r="J20" s="22"/>
      <c r="K20" s="22"/>
      <c r="L20" s="23"/>
      <c r="M20" s="24" t="n">
        <f aca="false">SUM(H20:J20,K20/1.12)</f>
        <v>70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 t="n">
        <v>70</v>
      </c>
      <c r="AB20" s="26"/>
      <c r="AC20" s="26"/>
      <c r="AD20" s="25"/>
      <c r="AE20" s="25"/>
      <c r="AF20" s="24" t="n">
        <f aca="false">-SUM(N20:AE20)</f>
        <v>-70</v>
      </c>
      <c r="AG20" s="27" t="n">
        <f aca="false">SUM(H20:K20)+AF20+O20</f>
        <v>0</v>
      </c>
      <c r="AH20" s="102" t="n">
        <f aca="false">-AF20</f>
        <v>70</v>
      </c>
    </row>
    <row r="21" s="29" customFormat="true" ht="23.25" hidden="false" customHeight="true" outlineLevel="0" collapsed="false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-0</v>
      </c>
      <c r="AG21" s="27" t="n">
        <f aca="false">SUM(H21:K21)+AF21+O21</f>
        <v>0</v>
      </c>
    </row>
    <row r="22" s="29" customFormat="true" ht="23.25" hidden="false" customHeight="true" outlineLevel="0" collapsed="false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 t="n">
        <f aca="false">SUM(H22:J22,K22/1.12)</f>
        <v>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-0</v>
      </c>
      <c r="AG22" s="27" t="n">
        <f aca="false">SUM(H22:K22)+AF22+O22</f>
        <v>0</v>
      </c>
    </row>
    <row r="23" s="29" customFormat="true" ht="12" hidden="false" customHeight="false" outlineLevel="0" collapsed="false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 t="n">
        <f aca="false">SUM(H23:J23,K23/1.12)</f>
        <v>0</v>
      </c>
      <c r="N23" s="25" t="n">
        <f aca="false">K23/1.12*0.12</f>
        <v>0</v>
      </c>
      <c r="O23" s="25" t="n">
        <f aca="false">-SUM(I23:J23,K23/1.12)*L23</f>
        <v>-0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 t="n">
        <f aca="false">-SUM(N23:AE23)</f>
        <v>-0</v>
      </c>
      <c r="AG23" s="27" t="n">
        <f aca="false">SUM(H23:K23)+AF23+O23</f>
        <v>0</v>
      </c>
    </row>
    <row r="24" s="52" customFormat="true" ht="12.75" hidden="false" customHeight="false" outlineLevel="0" collapsed="false">
      <c r="A24" s="46"/>
      <c r="B24" s="47"/>
      <c r="C24" s="48"/>
      <c r="D24" s="49"/>
      <c r="E24" s="49"/>
      <c r="F24" s="50"/>
      <c r="G24" s="48"/>
      <c r="H24" s="51" t="n">
        <f aca="false">SUM(H5:H22)</f>
        <v>680</v>
      </c>
      <c r="I24" s="51" t="n">
        <f aca="false">SUM(I22:I23)</f>
        <v>0</v>
      </c>
      <c r="J24" s="51" t="n">
        <f aca="false">SUM(J5:J22)</f>
        <v>8842.9</v>
      </c>
      <c r="K24" s="51" t="n">
        <f aca="false">SUM(K5:K22)</f>
        <v>8461.13</v>
      </c>
      <c r="L24" s="51" t="n">
        <f aca="false">SUM(L22:L23)</f>
        <v>0</v>
      </c>
      <c r="M24" s="51" t="n">
        <f aca="false">SUM(M5:M22)</f>
        <v>17077.4803571429</v>
      </c>
      <c r="N24" s="51" t="n">
        <f aca="false">SUM(N5:N22)</f>
        <v>906.549642857143</v>
      </c>
      <c r="O24" s="51" t="n">
        <f aca="false">SUM(O22:O23)</f>
        <v>0</v>
      </c>
      <c r="P24" s="51" t="n">
        <f aca="false">SUM(P5:P22)</f>
        <v>15647.48</v>
      </c>
      <c r="Q24" s="51" t="n">
        <f aca="false">SUM(Q5:Q22)</f>
        <v>111.61</v>
      </c>
      <c r="R24" s="51" t="n">
        <f aca="false">SUM(R5:R22)</f>
        <v>483.93</v>
      </c>
      <c r="S24" s="51" t="n">
        <f aca="false">SUM(S10:S23)</f>
        <v>0</v>
      </c>
      <c r="T24" s="51" t="n">
        <f aca="false">SUM(T10:T23)</f>
        <v>0</v>
      </c>
      <c r="U24" s="51" t="n">
        <f aca="false">SUM(U10:U23)</f>
        <v>65.18</v>
      </c>
      <c r="V24" s="51" t="n">
        <f aca="false">SUM(V10:V23)</f>
        <v>0</v>
      </c>
      <c r="W24" s="51" t="n">
        <f aca="false">SUM(W22:W23)</f>
        <v>0</v>
      </c>
      <c r="X24" s="51" t="n">
        <f aca="false">SUM(X22:X23)</f>
        <v>0</v>
      </c>
      <c r="Y24" s="51" t="n">
        <f aca="false">SUM(Y22:Y23)</f>
        <v>0</v>
      </c>
      <c r="Z24" s="51" t="n">
        <f aca="false">SUM(Z22:Z23)</f>
        <v>0</v>
      </c>
      <c r="AA24" s="51" t="n">
        <f aca="false">SUM(AA5:AA22)</f>
        <v>680</v>
      </c>
      <c r="AB24" s="51" t="n">
        <f aca="false">SUM(AB22:AB23)</f>
        <v>0</v>
      </c>
      <c r="AC24" s="51" t="n">
        <f aca="false">SUM(AC5:AC22)</f>
        <v>0</v>
      </c>
      <c r="AD24" s="51" t="n">
        <f aca="false">SUM(AD5:AD22)</f>
        <v>0</v>
      </c>
      <c r="AE24" s="51" t="n">
        <f aca="false">SUM(AE22:AE23)</f>
        <v>0</v>
      </c>
      <c r="AF24" s="51" t="n">
        <f aca="false">SUM(AF5:AF22)</f>
        <v>-17984.0396428571</v>
      </c>
      <c r="AG24" s="51" t="n">
        <f aca="false">SUM(AG22:AG23)</f>
        <v>0</v>
      </c>
    </row>
    <row r="25" s="83" customFormat="true" ht="12" hidden="false" customHeight="false" outlineLevel="0" collapsed="false"/>
    <row r="26" customFormat="false" ht="12" hidden="false" customHeight="false" outlineLevel="0" collapsed="false">
      <c r="K26" s="53" t="e">
        <f aca="false">H24+J24+K24+1:1048576+AA24</f>
        <v>#VALUE!</v>
      </c>
      <c r="AF26" s="53" t="n">
        <f aca="false">+AF24</f>
        <v>-17984.0396428571</v>
      </c>
    </row>
    <row r="27" customFormat="false" ht="12" hidden="false" customHeight="false" outlineLevel="0" collapsed="false">
      <c r="K27" s="53"/>
      <c r="AF27" s="53"/>
    </row>
    <row r="28" customFormat="false" ht="12" hidden="false" customHeight="false" outlineLevel="0" collapsed="false">
      <c r="K28" s="53"/>
      <c r="AF28" s="53"/>
    </row>
    <row r="30" customFormat="false" ht="12.75" hidden="false" customHeight="false" outlineLevel="0" collapsed="false">
      <c r="C30" s="54" t="s">
        <v>191</v>
      </c>
      <c r="G30" s="52"/>
      <c r="J30" s="84" t="s">
        <v>727</v>
      </c>
      <c r="K30" s="84" t="n">
        <f aca="false">K8+K9+K10+J11+K13+K14+K16+J17+J18</f>
        <v>16589.03</v>
      </c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C31" s="54"/>
      <c r="G31" s="52"/>
      <c r="J31" s="84" t="s">
        <v>729</v>
      </c>
      <c r="K31" s="84" t="n">
        <f aca="false">K7++K15</f>
        <v>173</v>
      </c>
      <c r="L31" s="80"/>
      <c r="M31" s="80"/>
      <c r="N31" s="53"/>
      <c r="O31" s="53"/>
      <c r="P31" s="53"/>
      <c r="Q31" s="53"/>
    </row>
    <row r="32" customFormat="false" ht="12.75" hidden="false" customHeight="false" outlineLevel="0" collapsed="false">
      <c r="J32" s="84" t="s">
        <v>731</v>
      </c>
      <c r="K32" s="84" t="n">
        <f aca="false">K19</f>
        <v>542</v>
      </c>
    </row>
    <row r="33" customFormat="false" ht="12.75" hidden="false" customHeight="false" outlineLevel="0" collapsed="false">
      <c r="J33" s="84" t="s">
        <v>732</v>
      </c>
      <c r="K33" s="84" t="n">
        <f aca="false">H24</f>
        <v>680</v>
      </c>
    </row>
    <row r="34" s="3" customFormat="true" ht="12.75" hidden="false" customHeight="false" outlineLevel="0" collapsed="false">
      <c r="J34" s="85" t="s">
        <v>733</v>
      </c>
      <c r="K34" s="86" t="n">
        <f aca="false">SUM(K30:K33)</f>
        <v>17984.03</v>
      </c>
      <c r="L34" s="6"/>
      <c r="M34" s="5"/>
      <c r="Y34" s="5"/>
    </row>
    <row r="35" customFormat="false" ht="12" hidden="false" customHeight="false" outlineLevel="0" collapsed="false">
      <c r="J35" s="53" t="s">
        <v>565</v>
      </c>
      <c r="K35" s="53" t="n">
        <v>18000</v>
      </c>
    </row>
    <row r="36" customFormat="false" ht="12" hidden="false" customHeight="false" outlineLevel="0" collapsed="false">
      <c r="H36" s="96"/>
      <c r="I36" s="96"/>
      <c r="J36" s="96"/>
      <c r="K36" s="96" t="n">
        <f aca="false">K35-K34</f>
        <v>15.9700000000012</v>
      </c>
      <c r="L36" s="99"/>
      <c r="M36" s="98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  <c r="Q41" s="5" t="n">
        <v>0</v>
      </c>
    </row>
    <row r="42" s="3" customFormat="true" ht="12" hidden="false" customHeight="false" outlineLevel="0" collapsed="false">
      <c r="H42" s="97"/>
      <c r="I42" s="97"/>
      <c r="J42" s="97"/>
      <c r="K42" s="97"/>
      <c r="T42" s="5"/>
      <c r="U42" s="5"/>
      <c r="V42" s="5"/>
      <c r="W42" s="5"/>
      <c r="X42" s="5"/>
      <c r="Y42" s="5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2" hidden="false" customHeight="false" outlineLevel="0" collapsed="false">
      <c r="H46" s="96"/>
      <c r="I46" s="96"/>
      <c r="J46" s="96"/>
      <c r="K46" s="96"/>
    </row>
    <row r="47" customFormat="false" ht="11.25" hidden="false" customHeight="false" outlineLevel="0" collapsed="false">
      <c r="H47" s="98"/>
      <c r="I47" s="98"/>
      <c r="J47" s="98"/>
      <c r="K47" s="98"/>
    </row>
    <row r="48" customFormat="fals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  <row r="51" s="3" customFormat="true" ht="11.25" hidden="false" customHeight="false" outlineLevel="0" collapsed="false">
      <c r="H51" s="98"/>
      <c r="I51" s="98"/>
      <c r="J51" s="98"/>
      <c r="K51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G4" activeCellId="0" sqref="AG4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false" outlineLevel="0" max="20" min="20" style="5" width="9.14"/>
    <col collapsed="false" customWidth="true" hidden="tru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871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40495</v>
      </c>
      <c r="B5" s="12"/>
      <c r="C5" s="20" t="s">
        <v>60</v>
      </c>
      <c r="D5" s="12"/>
      <c r="E5" s="12"/>
      <c r="F5" s="91"/>
      <c r="G5" s="91" t="s">
        <v>440</v>
      </c>
      <c r="H5" s="93" t="n">
        <v>50</v>
      </c>
      <c r="I5" s="91"/>
      <c r="J5" s="93"/>
      <c r="K5" s="93"/>
      <c r="L5" s="92"/>
      <c r="M5" s="24" t="n">
        <f aca="false">SUM(H5:J5,K5/1.12)</f>
        <v>50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50</v>
      </c>
      <c r="AB5" s="26"/>
      <c r="AC5" s="26"/>
      <c r="AD5" s="25"/>
      <c r="AE5" s="25"/>
      <c r="AF5" s="24" t="n">
        <f aca="false">-SUM(N5:AE5)</f>
        <v>-50</v>
      </c>
      <c r="AG5" s="27" t="n">
        <f aca="false">SUM(H5:K5)+AF5+O5</f>
        <v>0</v>
      </c>
      <c r="AH5" s="102" t="n">
        <f aca="false">-AF5</f>
        <v>50</v>
      </c>
    </row>
    <row r="6" s="17" customFormat="true" ht="19.5" hidden="true" customHeight="true" outlineLevel="0" collapsed="false">
      <c r="A6" s="90" t="n">
        <v>40495</v>
      </c>
      <c r="B6" s="12"/>
      <c r="C6" s="91" t="s">
        <v>550</v>
      </c>
      <c r="D6" s="12"/>
      <c r="E6" s="12"/>
      <c r="F6" s="91"/>
      <c r="G6" s="91" t="s">
        <v>400</v>
      </c>
      <c r="H6" s="93"/>
      <c r="I6" s="91"/>
      <c r="J6" s="93" t="n">
        <v>280</v>
      </c>
      <c r="K6" s="93"/>
      <c r="L6" s="92"/>
      <c r="M6" s="24" t="n">
        <f aca="false">SUM(H6:J6,K6/1.12)</f>
        <v>280</v>
      </c>
      <c r="N6" s="24" t="n">
        <f aca="false">K6/1.12*0.12</f>
        <v>0</v>
      </c>
      <c r="O6" s="24" t="n">
        <f aca="false">-SUM(I6:J6,K6/1.12)*L6</f>
        <v>-0</v>
      </c>
      <c r="P6" s="24" t="n">
        <v>280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-280</v>
      </c>
      <c r="AG6" s="27" t="n">
        <f aca="false">SUM(H6:K6)+AF6+O6</f>
        <v>0</v>
      </c>
      <c r="AH6" s="102" t="n">
        <f aca="false">-AF6</f>
        <v>280</v>
      </c>
    </row>
    <row r="7" s="17" customFormat="true" ht="19.5" hidden="true" customHeight="true" outlineLevel="0" collapsed="false">
      <c r="A7" s="90" t="n">
        <v>40495</v>
      </c>
      <c r="B7" s="12"/>
      <c r="C7" s="91" t="s">
        <v>550</v>
      </c>
      <c r="D7" s="12"/>
      <c r="E7" s="12"/>
      <c r="F7" s="91"/>
      <c r="G7" s="91" t="s">
        <v>42</v>
      </c>
      <c r="H7" s="93"/>
      <c r="I7" s="91"/>
      <c r="J7" s="93" t="n">
        <v>1200</v>
      </c>
      <c r="K7" s="93"/>
      <c r="L7" s="92"/>
      <c r="M7" s="24" t="n">
        <f aca="false">SUM(H7:J7,K7/1.12)</f>
        <v>1200</v>
      </c>
      <c r="N7" s="24" t="n">
        <f aca="false">K7/1.12*0.12</f>
        <v>0</v>
      </c>
      <c r="O7" s="24" t="n">
        <f aca="false">-SUM(I7:J7,K7/1.12)*L7</f>
        <v>-0</v>
      </c>
      <c r="P7" s="24" t="n">
        <v>1200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-1200</v>
      </c>
      <c r="AG7" s="27" t="n">
        <f aca="false">SUM(H7:K7)+AF7+O7</f>
        <v>0</v>
      </c>
      <c r="AH7" s="102" t="n">
        <f aca="false">-AF7</f>
        <v>1200</v>
      </c>
    </row>
    <row r="8" s="17" customFormat="true" ht="19.5" hidden="true" customHeight="true" outlineLevel="0" collapsed="false">
      <c r="A8" s="90" t="n">
        <v>40495</v>
      </c>
      <c r="B8" s="12"/>
      <c r="C8" s="20" t="s">
        <v>106</v>
      </c>
      <c r="D8" s="12"/>
      <c r="E8" s="12"/>
      <c r="F8" s="91" t="n">
        <v>826780</v>
      </c>
      <c r="G8" s="91" t="s">
        <v>872</v>
      </c>
      <c r="H8" s="91"/>
      <c r="I8" s="91"/>
      <c r="J8" s="93"/>
      <c r="K8" s="93" t="n">
        <v>205</v>
      </c>
      <c r="L8" s="92"/>
      <c r="M8" s="24" t="n">
        <f aca="false">SUM(H8:J8,K8/1.12)</f>
        <v>183.035714285714</v>
      </c>
      <c r="N8" s="24" t="n">
        <f aca="false">K8/1.12*0.12</f>
        <v>21.9642857142857</v>
      </c>
      <c r="O8" s="24" t="n">
        <f aca="false">-SUM(I8:J8,K8/1.12)*L8</f>
        <v>-0</v>
      </c>
      <c r="P8" s="24"/>
      <c r="Q8" s="25"/>
      <c r="R8" s="25"/>
      <c r="S8" s="26"/>
      <c r="T8" s="26" t="n">
        <v>183.04</v>
      </c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-205.004285714286</v>
      </c>
      <c r="AG8" s="27" t="n">
        <f aca="false">SUM(H8:K8)+AF8+O8</f>
        <v>-0.00428571428571445</v>
      </c>
      <c r="AH8" s="102" t="n">
        <f aca="false">-AF8</f>
        <v>205.004285714286</v>
      </c>
    </row>
    <row r="9" s="17" customFormat="true" ht="19.5" hidden="true" customHeight="true" outlineLevel="0" collapsed="false">
      <c r="A9" s="90" t="n">
        <v>40495</v>
      </c>
      <c r="B9" s="12"/>
      <c r="C9" s="20" t="s">
        <v>407</v>
      </c>
      <c r="D9" s="12"/>
      <c r="E9" s="12"/>
      <c r="F9" s="91" t="n">
        <v>2840827</v>
      </c>
      <c r="G9" s="91" t="s">
        <v>272</v>
      </c>
      <c r="H9" s="91"/>
      <c r="I9" s="91"/>
      <c r="J9" s="93"/>
      <c r="K9" s="93" t="n">
        <v>110</v>
      </c>
      <c r="L9" s="92"/>
      <c r="M9" s="24" t="n">
        <f aca="false">SUM(H9:J9,K9/1.12)</f>
        <v>98.2142857142857</v>
      </c>
      <c r="N9" s="24" t="n">
        <f aca="false">K9/1.12*0.12</f>
        <v>11.7857142857143</v>
      </c>
      <c r="O9" s="24" t="n">
        <f aca="false">-SUM(I9:J9,K9/1.12)*L9</f>
        <v>-0</v>
      </c>
      <c r="P9" s="24"/>
      <c r="Q9" s="25" t="n">
        <v>98.21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-109.995714285714</v>
      </c>
      <c r="AG9" s="27" t="n">
        <f aca="false">SUM(H9:K9)+AF9+O9</f>
        <v>0.00428571428571445</v>
      </c>
      <c r="AH9" s="102" t="n">
        <f aca="false">-AF9</f>
        <v>109.995714285714</v>
      </c>
    </row>
    <row r="10" s="17" customFormat="true" ht="21" hidden="true" customHeight="true" outlineLevel="0" collapsed="false">
      <c r="A10" s="90" t="n">
        <v>40495</v>
      </c>
      <c r="B10" s="12"/>
      <c r="C10" s="20" t="s">
        <v>750</v>
      </c>
      <c r="D10" s="12"/>
      <c r="E10" s="12"/>
      <c r="F10" s="91" t="n">
        <v>3966</v>
      </c>
      <c r="G10" s="91" t="s">
        <v>873</v>
      </c>
      <c r="H10" s="93"/>
      <c r="I10" s="91"/>
      <c r="J10" s="93"/>
      <c r="K10" s="93" t="n">
        <v>126</v>
      </c>
      <c r="L10" s="92"/>
      <c r="M10" s="24" t="n">
        <f aca="false">SUM(H10:J10,K10/1.12)</f>
        <v>112.5</v>
      </c>
      <c r="N10" s="24" t="n">
        <f aca="false">K10/1.12*0.12</f>
        <v>13.5</v>
      </c>
      <c r="O10" s="24" t="n">
        <f aca="false">-SUM(I10:J10,K10/1.12)*L10</f>
        <v>-0</v>
      </c>
      <c r="P10" s="24"/>
      <c r="Q10" s="25" t="n">
        <v>112.5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-126</v>
      </c>
      <c r="AG10" s="27" t="n">
        <f aca="false">SUM(H10:K10)+AF10+O10</f>
        <v>0</v>
      </c>
      <c r="AH10" s="102" t="n">
        <f aca="false">-AF10</f>
        <v>126</v>
      </c>
    </row>
    <row r="11" s="17" customFormat="true" ht="18" hidden="false" customHeight="true" outlineLevel="0" collapsed="false">
      <c r="A11" s="90" t="n">
        <v>40495</v>
      </c>
      <c r="B11" s="12"/>
      <c r="C11" s="20" t="s">
        <v>750</v>
      </c>
      <c r="D11" s="12"/>
      <c r="E11" s="12"/>
      <c r="F11" s="91" t="n">
        <v>5248</v>
      </c>
      <c r="G11" s="91" t="s">
        <v>499</v>
      </c>
      <c r="H11" s="93"/>
      <c r="I11" s="12"/>
      <c r="J11" s="91"/>
      <c r="K11" s="93" t="n">
        <v>82</v>
      </c>
      <c r="L11" s="13"/>
      <c r="M11" s="24" t="n">
        <f aca="false">SUM(H11:J11,K11/1.12)</f>
        <v>73.2142857142857</v>
      </c>
      <c r="N11" s="24" t="n">
        <f aca="false">K11/1.12*0.12</f>
        <v>8.78571428571429</v>
      </c>
      <c r="O11" s="24" t="n">
        <f aca="false">-SUM(I11:J11,K11/1.12)*L11</f>
        <v>-0</v>
      </c>
      <c r="P11" s="24" t="n">
        <v>73.21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-81.9957142857143</v>
      </c>
      <c r="AG11" s="27" t="n">
        <f aca="false">SUM(H11:K11)+AF11+O11</f>
        <v>0.00428571428571445</v>
      </c>
      <c r="AH11" s="102" t="n">
        <f aca="false">-AF11</f>
        <v>81.9957142857143</v>
      </c>
    </row>
    <row r="12" s="29" customFormat="true" ht="23.25" hidden="false" customHeight="true" outlineLevel="0" collapsed="false">
      <c r="A12" s="18"/>
      <c r="B12" s="19"/>
      <c r="C12" s="20"/>
      <c r="D12" s="20"/>
      <c r="E12" s="20"/>
      <c r="F12" s="21"/>
      <c r="G12" s="21"/>
      <c r="H12" s="22"/>
      <c r="I12" s="22"/>
      <c r="J12" s="22"/>
      <c r="K12" s="22"/>
      <c r="L12" s="23"/>
      <c r="M12" s="24" t="n">
        <f aca="false">SUM(H12:J12,K12/1.12)</f>
        <v>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-0</v>
      </c>
      <c r="AG12" s="27" t="n">
        <f aca="false">SUM(H12:K12)+AF12+O12</f>
        <v>0</v>
      </c>
    </row>
    <row r="13" s="29" customFormat="true" ht="12" hidden="false" customHeight="false" outlineLevel="0" collapsed="false">
      <c r="A13" s="18"/>
      <c r="B13" s="19"/>
      <c r="C13" s="43"/>
      <c r="D13" s="43"/>
      <c r="E13" s="43"/>
      <c r="F13" s="21"/>
      <c r="G13" s="30"/>
      <c r="H13" s="22"/>
      <c r="I13" s="22"/>
      <c r="J13" s="22"/>
      <c r="K13" s="22"/>
      <c r="L13" s="23"/>
      <c r="M13" s="25" t="n">
        <f aca="false">SUM(H13:J13,K13/1.12)</f>
        <v>0</v>
      </c>
      <c r="N13" s="25" t="n">
        <f aca="false">K13/1.12*0.12</f>
        <v>0</v>
      </c>
      <c r="O13" s="25" t="n">
        <f aca="false">-SUM(I13:J13,K13/1.12)*L13</f>
        <v>-0</v>
      </c>
      <c r="P13" s="25"/>
      <c r="Q13" s="25"/>
      <c r="R13" s="25"/>
      <c r="S13" s="25"/>
      <c r="T13" s="26"/>
      <c r="U13" s="51"/>
      <c r="V13" s="26"/>
      <c r="W13" s="26"/>
      <c r="X13" s="26"/>
      <c r="Y13" s="44"/>
      <c r="Z13" s="25"/>
      <c r="AA13" s="51"/>
      <c r="AB13" s="25"/>
      <c r="AC13" s="26"/>
      <c r="AD13" s="26"/>
      <c r="AE13" s="45"/>
      <c r="AF13" s="24" t="n">
        <f aca="false">-SUM(N13:AE13)</f>
        <v>-0</v>
      </c>
      <c r="AG13" s="27" t="n">
        <f aca="false">SUM(H13:K13)+AF13+O13</f>
        <v>0</v>
      </c>
    </row>
    <row r="14" s="52" customFormat="true" ht="12.75" hidden="false" customHeight="false" outlineLevel="0" collapsed="false">
      <c r="A14" s="46"/>
      <c r="B14" s="47"/>
      <c r="C14" s="48"/>
      <c r="D14" s="49"/>
      <c r="E14" s="49"/>
      <c r="F14" s="50"/>
      <c r="G14" s="48"/>
      <c r="H14" s="51" t="n">
        <f aca="false">SUM(H5:H12)</f>
        <v>50</v>
      </c>
      <c r="I14" s="51" t="n">
        <f aca="false">SUM(I12:I13)</f>
        <v>0</v>
      </c>
      <c r="J14" s="51" t="n">
        <f aca="false">SUM(J5:J12)</f>
        <v>1480</v>
      </c>
      <c r="K14" s="51" t="n">
        <f aca="false">SUM(K5:K12)</f>
        <v>523</v>
      </c>
      <c r="L14" s="51" t="n">
        <f aca="false">SUM(L12:L13)</f>
        <v>0</v>
      </c>
      <c r="M14" s="51" t="n">
        <f aca="false">SUM(M5:M12)</f>
        <v>1996.96428571429</v>
      </c>
      <c r="N14" s="51" t="n">
        <f aca="false">SUM(N5:N12)</f>
        <v>56.0357142857143</v>
      </c>
      <c r="O14" s="51" t="n">
        <f aca="false">SUM(O12:O13)</f>
        <v>0</v>
      </c>
      <c r="P14" s="51" t="n">
        <f aca="false">SUM(P5:P12)</f>
        <v>1553.21</v>
      </c>
      <c r="Q14" s="51" t="n">
        <f aca="false">SUM(Q5:Q12)</f>
        <v>210.71</v>
      </c>
      <c r="R14" s="51" t="n">
        <f aca="false">SUM(R5:R12)</f>
        <v>0</v>
      </c>
      <c r="S14" s="51" t="n">
        <f aca="false">SUM(S10:S13)</f>
        <v>0</v>
      </c>
      <c r="T14" s="51" t="n">
        <f aca="false">SUM(T5:T12)</f>
        <v>183.04</v>
      </c>
      <c r="U14" s="51" t="n">
        <f aca="false">SUM(U10:U13)</f>
        <v>0</v>
      </c>
      <c r="V14" s="51" t="n">
        <f aca="false">SUM(V10:V13)</f>
        <v>0</v>
      </c>
      <c r="W14" s="51" t="n">
        <f aca="false">SUM(W12:W13)</f>
        <v>0</v>
      </c>
      <c r="X14" s="51" t="n">
        <f aca="false">SUM(X12:X13)</f>
        <v>0</v>
      </c>
      <c r="Y14" s="51" t="n">
        <f aca="false">SUM(Y12:Y13)</f>
        <v>0</v>
      </c>
      <c r="Z14" s="51" t="n">
        <f aca="false">SUM(Z12:Z13)</f>
        <v>0</v>
      </c>
      <c r="AA14" s="51" t="n">
        <f aca="false">SUM(AA5:AA12)</f>
        <v>50</v>
      </c>
      <c r="AB14" s="51" t="n">
        <f aca="false">SUM(AB12:AB13)</f>
        <v>0</v>
      </c>
      <c r="AC14" s="51" t="n">
        <f aca="false">SUM(AC5:AC12)</f>
        <v>0</v>
      </c>
      <c r="AD14" s="51" t="n">
        <f aca="false">SUM(AD5:AD12)</f>
        <v>0</v>
      </c>
      <c r="AE14" s="51" t="n">
        <f aca="false">SUM(AE12:AE13)</f>
        <v>0</v>
      </c>
      <c r="AF14" s="51" t="n">
        <f aca="false">SUM(AF5:AF12)</f>
        <v>-2052.99571428571</v>
      </c>
      <c r="AG14" s="51" t="n">
        <f aca="false">SUM(AG12:AG13)</f>
        <v>0</v>
      </c>
    </row>
    <row r="15" s="83" customFormat="true" ht="12" hidden="false" customHeight="false" outlineLevel="0" collapsed="false"/>
    <row r="16" customFormat="false" ht="12" hidden="false" customHeight="false" outlineLevel="0" collapsed="false">
      <c r="K16" s="53" t="n">
        <f aca="false">H14+J14+K14</f>
        <v>2053</v>
      </c>
      <c r="AF16" s="53" t="n">
        <f aca="false">+AF14</f>
        <v>-2052.99571428571</v>
      </c>
    </row>
    <row r="17" customFormat="false" ht="12" hidden="false" customHeight="false" outlineLevel="0" collapsed="false">
      <c r="K17" s="53"/>
      <c r="AF17" s="53"/>
    </row>
    <row r="18" customFormat="false" ht="12" hidden="false" customHeight="false" outlineLevel="0" collapsed="false">
      <c r="K18" s="53"/>
      <c r="AF18" s="53"/>
    </row>
    <row r="20" customFormat="false" ht="12.75" hidden="false" customHeight="false" outlineLevel="0" collapsed="false">
      <c r="C20" s="54" t="s">
        <v>191</v>
      </c>
      <c r="G20" s="52"/>
      <c r="J20" s="84" t="s">
        <v>727</v>
      </c>
      <c r="K20" s="84" t="n">
        <f aca="false">H6+H7+K9+K10+K11+J6+J7</f>
        <v>1798</v>
      </c>
      <c r="L20" s="80"/>
      <c r="M20" s="80"/>
      <c r="N20" s="53"/>
      <c r="O20" s="53"/>
      <c r="P20" s="53"/>
      <c r="Q20" s="53"/>
    </row>
    <row r="21" customFormat="false" ht="12.75" hidden="false" customHeight="false" outlineLevel="0" collapsed="false">
      <c r="C21" s="54"/>
      <c r="G21" s="52"/>
      <c r="J21" s="84" t="s">
        <v>729</v>
      </c>
      <c r="K21" s="84" t="n">
        <f aca="false">K8</f>
        <v>205</v>
      </c>
      <c r="L21" s="80"/>
      <c r="M21" s="80"/>
      <c r="N21" s="53"/>
      <c r="O21" s="53"/>
      <c r="P21" s="53"/>
      <c r="Q21" s="53"/>
    </row>
    <row r="22" customFormat="false" ht="12.75" hidden="false" customHeight="false" outlineLevel="0" collapsed="false">
      <c r="J22" s="84" t="s">
        <v>731</v>
      </c>
      <c r="K22" s="84" t="n">
        <v>0</v>
      </c>
    </row>
    <row r="23" customFormat="false" ht="12.75" hidden="false" customHeight="false" outlineLevel="0" collapsed="false">
      <c r="J23" s="84" t="s">
        <v>732</v>
      </c>
      <c r="K23" s="84" t="n">
        <f aca="false">H5</f>
        <v>50</v>
      </c>
    </row>
    <row r="24" s="3" customFormat="true" ht="12.75" hidden="false" customHeight="false" outlineLevel="0" collapsed="false">
      <c r="J24" s="85" t="s">
        <v>733</v>
      </c>
      <c r="K24" s="86" t="n">
        <f aca="false">SUM(K20:K23)</f>
        <v>2053</v>
      </c>
      <c r="L24" s="6"/>
      <c r="M24" s="5"/>
      <c r="Y24" s="5"/>
    </row>
    <row r="25" customFormat="false" ht="12" hidden="false" customHeight="false" outlineLevel="0" collapsed="false">
      <c r="J25" s="53" t="s">
        <v>565</v>
      </c>
      <c r="K25" s="53" t="n">
        <v>0</v>
      </c>
    </row>
    <row r="26" customFormat="false" ht="12" hidden="false" customHeight="false" outlineLevel="0" collapsed="false">
      <c r="H26" s="96"/>
      <c r="I26" s="96"/>
      <c r="J26" s="96"/>
      <c r="K26" s="96" t="n">
        <f aca="false">K25-K24</f>
        <v>-2053</v>
      </c>
      <c r="L26" s="99"/>
      <c r="M26" s="98"/>
    </row>
    <row r="27" customFormat="false" ht="12" hidden="false" customHeight="false" outlineLevel="0" collapsed="false">
      <c r="H27" s="96"/>
      <c r="I27" s="96"/>
      <c r="J27" s="96"/>
      <c r="K27" s="96"/>
    </row>
    <row r="28" customFormat="false" ht="12" hidden="false" customHeight="false" outlineLevel="0" collapsed="false">
      <c r="H28" s="96"/>
      <c r="I28" s="96"/>
      <c r="J28" s="96"/>
      <c r="K28" s="96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2" hidden="false" customHeight="false" outlineLevel="0" collapsed="false">
      <c r="H31" s="96"/>
      <c r="I31" s="96"/>
      <c r="J31" s="96"/>
      <c r="K31" s="96"/>
      <c r="Q31" s="5" t="n">
        <v>0</v>
      </c>
    </row>
    <row r="32" s="3" customFormat="true" ht="12" hidden="false" customHeight="false" outlineLevel="0" collapsed="false">
      <c r="H32" s="97"/>
      <c r="I32" s="97"/>
      <c r="J32" s="97"/>
      <c r="K32" s="97"/>
      <c r="T32" s="5"/>
      <c r="U32" s="5"/>
      <c r="V32" s="5"/>
      <c r="W32" s="5"/>
      <c r="X32" s="5"/>
      <c r="Y32" s="5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1.25" hidden="false" customHeight="false" outlineLevel="0" collapsed="false">
      <c r="H37" s="98"/>
      <c r="I37" s="98"/>
      <c r="J37" s="98"/>
      <c r="K37" s="98"/>
    </row>
    <row r="38" customFormat="false" ht="11.25" hidden="false" customHeight="false" outlineLevel="0" collapsed="false">
      <c r="H38" s="98"/>
      <c r="I38" s="98"/>
      <c r="J38" s="98"/>
      <c r="K38" s="98"/>
    </row>
    <row r="39" s="3" customFormat="true" ht="11.25" hidden="false" customHeight="false" outlineLevel="0" collapsed="false">
      <c r="H39" s="98"/>
      <c r="I39" s="98"/>
      <c r="J39" s="98"/>
      <c r="K39" s="98"/>
    </row>
    <row r="40" s="3" customFormat="true" ht="11.25" hidden="false" customHeight="false" outlineLevel="0" collapsed="false">
      <c r="H40" s="98"/>
      <c r="I40" s="98"/>
      <c r="J40" s="98"/>
      <c r="K40" s="98"/>
    </row>
    <row r="41" s="3" customFormat="true" ht="11.25" hidden="false" customHeight="false" outlineLevel="0" collapsed="false">
      <c r="H41" s="98"/>
      <c r="I41" s="98"/>
      <c r="J41" s="98"/>
      <c r="K41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7" activeCellId="0" sqref="Q7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9.85"/>
    <col collapsed="false" customWidth="true" hidden="true" outlineLevel="0" max="19" min="19" style="5" width="9.57"/>
    <col collapsed="false" customWidth="true" hidden="false" outlineLevel="0" max="20" min="20" style="5" width="10.57"/>
    <col collapsed="false" customWidth="true" hidden="fals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874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24</v>
      </c>
      <c r="S4" s="13" t="s">
        <v>796</v>
      </c>
      <c r="T4" s="13" t="s">
        <v>23</v>
      </c>
      <c r="U4" s="13" t="s">
        <v>22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44149</v>
      </c>
      <c r="B5" s="12"/>
      <c r="C5" s="20" t="s">
        <v>47</v>
      </c>
      <c r="D5" s="12"/>
      <c r="E5" s="12"/>
      <c r="F5" s="91"/>
      <c r="G5" s="91" t="s">
        <v>875</v>
      </c>
      <c r="H5" s="93"/>
      <c r="I5" s="91"/>
      <c r="J5" s="93"/>
      <c r="K5" s="93" t="n">
        <f aca="false">104+26+130+580+130+130+615</f>
        <v>1715</v>
      </c>
      <c r="L5" s="92"/>
      <c r="M5" s="24" t="n">
        <f aca="false">SUM(H5:J5,K5/1.12)</f>
        <v>1531.25</v>
      </c>
      <c r="N5" s="24" t="n">
        <f aca="false">K5/1.12*0.12</f>
        <v>183.75</v>
      </c>
      <c r="O5" s="24" t="n">
        <f aca="false">-SUM(I5:J5,K5/1.12)*L5</f>
        <v>-0</v>
      </c>
      <c r="P5" s="24"/>
      <c r="Q5" s="25" t="n">
        <v>1531.25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-1715</v>
      </c>
      <c r="AG5" s="27" t="n">
        <f aca="false">SUM(H5:K5)+AF5+O5</f>
        <v>0</v>
      </c>
      <c r="AH5" s="102" t="n">
        <f aca="false">-AF5</f>
        <v>1715</v>
      </c>
    </row>
    <row r="6" s="17" customFormat="true" ht="19.5" hidden="false" customHeight="true" outlineLevel="0" collapsed="false">
      <c r="A6" s="90" t="n">
        <v>44149</v>
      </c>
      <c r="B6" s="12"/>
      <c r="C6" s="20" t="s">
        <v>47</v>
      </c>
      <c r="D6" s="12"/>
      <c r="E6" s="12"/>
      <c r="F6" s="91"/>
      <c r="G6" s="91" t="s">
        <v>876</v>
      </c>
      <c r="H6" s="93"/>
      <c r="I6" s="91"/>
      <c r="J6" s="93"/>
      <c r="K6" s="93" t="n">
        <f aca="false">3296.6-K5</f>
        <v>1581.6</v>
      </c>
      <c r="L6" s="92"/>
      <c r="M6" s="24" t="n">
        <f aca="false">SUM(H6:J6,K6/1.12)</f>
        <v>1412.14285714286</v>
      </c>
      <c r="N6" s="24" t="n">
        <f aca="false">K6/1.12*0.12</f>
        <v>169.457142857143</v>
      </c>
      <c r="O6" s="24" t="n">
        <f aca="false">-SUM(I6:J6,K6/1.12)*L6</f>
        <v>-0</v>
      </c>
      <c r="P6" s="24" t="n">
        <v>1412.14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-1581.59714285714</v>
      </c>
      <c r="AG6" s="27" t="n">
        <f aca="false">SUM(H6:K6)+AF6+O6</f>
        <v>0.00285714285678296</v>
      </c>
      <c r="AH6" s="102" t="n">
        <f aca="false">-AF6</f>
        <v>1581.59714285714</v>
      </c>
    </row>
    <row r="7" s="17" customFormat="true" ht="19.5" hidden="false" customHeight="true" outlineLevel="0" collapsed="false">
      <c r="A7" s="90" t="n">
        <v>44149</v>
      </c>
      <c r="B7" s="12"/>
      <c r="C7" s="91" t="s">
        <v>610</v>
      </c>
      <c r="D7" s="12"/>
      <c r="E7" s="12"/>
      <c r="F7" s="91"/>
      <c r="G7" s="91" t="s">
        <v>787</v>
      </c>
      <c r="H7" s="93" t="n">
        <v>100</v>
      </c>
      <c r="I7" s="91"/>
      <c r="J7" s="93"/>
      <c r="K7" s="93"/>
      <c r="L7" s="92"/>
      <c r="M7" s="24" t="n">
        <f aca="false">SUM(H7:J7,K7/1.12)</f>
        <v>100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100</v>
      </c>
      <c r="AB7" s="26"/>
      <c r="AC7" s="26"/>
      <c r="AD7" s="25"/>
      <c r="AE7" s="25"/>
      <c r="AF7" s="24" t="n">
        <f aca="false">-SUM(N7:AE7)</f>
        <v>-100</v>
      </c>
      <c r="AG7" s="27" t="n">
        <f aca="false">SUM(H7:K7)+AF7+O7</f>
        <v>0</v>
      </c>
      <c r="AH7" s="102" t="n">
        <f aca="false">-AF7</f>
        <v>100</v>
      </c>
    </row>
    <row r="8" s="17" customFormat="true" ht="19.5" hidden="false" customHeight="true" outlineLevel="0" collapsed="false">
      <c r="A8" s="90" t="n">
        <v>44151</v>
      </c>
      <c r="B8" s="12"/>
      <c r="C8" s="20" t="s">
        <v>123</v>
      </c>
      <c r="D8" s="12"/>
      <c r="E8" s="12"/>
      <c r="F8" s="91"/>
      <c r="G8" s="91" t="s">
        <v>602</v>
      </c>
      <c r="H8" s="91"/>
      <c r="I8" s="91"/>
      <c r="J8" s="93" t="n">
        <v>680</v>
      </c>
      <c r="K8" s="93"/>
      <c r="L8" s="92"/>
      <c r="M8" s="24" t="n">
        <f aca="false">SUM(H8:J8,K8/1.12)</f>
        <v>680</v>
      </c>
      <c r="N8" s="24" t="n">
        <f aca="false">K8/1.12*0.12</f>
        <v>0</v>
      </c>
      <c r="O8" s="24" t="n">
        <f aca="false">-SUM(I8:J8,K8/1.12)*L8</f>
        <v>-0</v>
      </c>
      <c r="P8" s="24" t="n">
        <v>680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-680</v>
      </c>
      <c r="AG8" s="27" t="n">
        <f aca="false">SUM(H8:K8)+AF8+O8</f>
        <v>0</v>
      </c>
      <c r="AH8" s="102" t="n">
        <f aca="false">-AF8</f>
        <v>680</v>
      </c>
    </row>
    <row r="9" s="17" customFormat="true" ht="19.5" hidden="false" customHeight="true" outlineLevel="0" collapsed="false">
      <c r="A9" s="90" t="n">
        <v>44151</v>
      </c>
      <c r="B9" s="12"/>
      <c r="C9" s="20" t="s">
        <v>597</v>
      </c>
      <c r="D9" s="12"/>
      <c r="E9" s="12"/>
      <c r="F9" s="91"/>
      <c r="G9" s="91" t="s">
        <v>877</v>
      </c>
      <c r="H9" s="91"/>
      <c r="I9" s="91"/>
      <c r="J9" s="93" t="n">
        <v>500</v>
      </c>
      <c r="K9" s="93"/>
      <c r="L9" s="92"/>
      <c r="M9" s="24" t="n">
        <f aca="false">SUM(H9:J9,K9/1.12)</f>
        <v>500</v>
      </c>
      <c r="N9" s="24" t="n">
        <f aca="false">K9/1.12*0.12</f>
        <v>0</v>
      </c>
      <c r="O9" s="24" t="n">
        <f aca="false">-SUM(I9:J9,K9/1.12)*L9</f>
        <v>-0</v>
      </c>
      <c r="P9" s="24" t="n">
        <v>500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-500</v>
      </c>
      <c r="AG9" s="27" t="n">
        <f aca="false">SUM(H9:K9)+AF9+O9</f>
        <v>0</v>
      </c>
      <c r="AH9" s="102" t="n">
        <f aca="false">-AF9</f>
        <v>500</v>
      </c>
    </row>
    <row r="10" s="17" customFormat="true" ht="17.25" hidden="false" customHeight="true" outlineLevel="0" collapsed="false">
      <c r="A10" s="90" t="n">
        <v>44151</v>
      </c>
      <c r="B10" s="12"/>
      <c r="C10" s="20" t="s">
        <v>878</v>
      </c>
      <c r="D10" s="12"/>
      <c r="E10" s="12"/>
      <c r="F10" s="91"/>
      <c r="G10" s="91" t="s">
        <v>879</v>
      </c>
      <c r="H10" s="93"/>
      <c r="I10" s="91"/>
      <c r="J10" s="93"/>
      <c r="K10" s="93" t="n">
        <v>329</v>
      </c>
      <c r="L10" s="92"/>
      <c r="M10" s="24" t="n">
        <f aca="false">SUM(H10:J10,K10/1.12)</f>
        <v>293.75</v>
      </c>
      <c r="N10" s="24" t="n">
        <f aca="false">K10/1.12*0.12</f>
        <v>35.25</v>
      </c>
      <c r="O10" s="24" t="n">
        <f aca="false">-SUM(I10:J10,K10/1.12)*L10</f>
        <v>-0</v>
      </c>
      <c r="P10" s="24" t="n">
        <v>293.75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-329</v>
      </c>
      <c r="AG10" s="27" t="n">
        <f aca="false">SUM(H10:K10)+AF10+O10</f>
        <v>0</v>
      </c>
      <c r="AH10" s="102" t="n">
        <f aca="false">-AF10</f>
        <v>329</v>
      </c>
    </row>
    <row r="11" s="17" customFormat="true" ht="18" hidden="false" customHeight="true" outlineLevel="0" collapsed="false">
      <c r="A11" s="90" t="n">
        <v>44151</v>
      </c>
      <c r="B11" s="12"/>
      <c r="C11" s="20" t="s">
        <v>45</v>
      </c>
      <c r="D11" s="12"/>
      <c r="E11" s="12"/>
      <c r="F11" s="91"/>
      <c r="G11" s="91" t="s">
        <v>165</v>
      </c>
      <c r="H11" s="93" t="n">
        <v>100</v>
      </c>
      <c r="I11" s="12"/>
      <c r="J11" s="93"/>
      <c r="K11" s="93"/>
      <c r="L11" s="13"/>
      <c r="M11" s="24" t="n">
        <f aca="false">SUM(H11:J11,K11/1.12)</f>
        <v>100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 t="n">
        <v>100</v>
      </c>
      <c r="AB11" s="26"/>
      <c r="AC11" s="26"/>
      <c r="AD11" s="25"/>
      <c r="AE11" s="25"/>
      <c r="AF11" s="24" t="n">
        <f aca="false">-SUM(N11:AE11)</f>
        <v>-100</v>
      </c>
      <c r="AG11" s="27" t="n">
        <f aca="false">SUM(H11:K11)+AF11+O11</f>
        <v>0</v>
      </c>
      <c r="AH11" s="102" t="n">
        <f aca="false">-AF11</f>
        <v>100</v>
      </c>
    </row>
    <row r="12" s="17" customFormat="true" ht="21.75" hidden="false" customHeight="true" outlineLevel="0" collapsed="false">
      <c r="A12" s="90" t="n">
        <v>44151</v>
      </c>
      <c r="B12" s="12"/>
      <c r="C12" s="20" t="s">
        <v>47</v>
      </c>
      <c r="D12" s="12"/>
      <c r="E12" s="12"/>
      <c r="F12" s="91"/>
      <c r="G12" s="91" t="s">
        <v>880</v>
      </c>
      <c r="H12" s="93"/>
      <c r="I12" s="91"/>
      <c r="J12" s="91"/>
      <c r="K12" s="93" t="n">
        <f aca="false">3428.15-K13</f>
        <v>3188.55</v>
      </c>
      <c r="L12" s="13"/>
      <c r="M12" s="24" t="n">
        <f aca="false">SUM(H12:J12,K12/1.12)</f>
        <v>2846.91964285714</v>
      </c>
      <c r="N12" s="24" t="n">
        <f aca="false">K12/1.12*0.12</f>
        <v>341.630357142857</v>
      </c>
      <c r="O12" s="24" t="n">
        <f aca="false">-SUM(I12:J12,K12/1.12)*L12</f>
        <v>-0</v>
      </c>
      <c r="P12" s="24" t="n">
        <v>2846.92</v>
      </c>
      <c r="Q12" s="25"/>
      <c r="R12" s="25"/>
      <c r="S12" s="101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-3188.55035714286</v>
      </c>
      <c r="AG12" s="27" t="n">
        <f aca="false">SUM(H12:K12)+AF12+O12</f>
        <v>-0.000357142856955761</v>
      </c>
      <c r="AH12" s="102" t="n">
        <f aca="false">-AF12</f>
        <v>3188.55035714286</v>
      </c>
    </row>
    <row r="13" s="17" customFormat="true" ht="21.75" hidden="false" customHeight="true" outlineLevel="0" collapsed="false">
      <c r="A13" s="90" t="n">
        <v>44151</v>
      </c>
      <c r="B13" s="12"/>
      <c r="C13" s="20" t="s">
        <v>47</v>
      </c>
      <c r="D13" s="12"/>
      <c r="E13" s="12"/>
      <c r="F13" s="91"/>
      <c r="G13" s="91" t="s">
        <v>881</v>
      </c>
      <c r="H13" s="93"/>
      <c r="I13" s="91"/>
      <c r="J13" s="91"/>
      <c r="K13" s="93" t="n">
        <v>239.6</v>
      </c>
      <c r="L13" s="13"/>
      <c r="M13" s="24" t="n">
        <f aca="false">SUM(H13:J13,K13/1.12)</f>
        <v>213.928571428571</v>
      </c>
      <c r="N13" s="24" t="n">
        <f aca="false">K13/1.12*0.12</f>
        <v>25.6714285714286</v>
      </c>
      <c r="O13" s="24" t="n">
        <f aca="false">-SUM(I13:J13,K13/1.12)*L13</f>
        <v>-0</v>
      </c>
      <c r="P13" s="24"/>
      <c r="Q13" s="25"/>
      <c r="R13" s="25"/>
      <c r="S13" s="101"/>
      <c r="T13" s="26"/>
      <c r="U13" s="26" t="n">
        <v>213.93</v>
      </c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-239.601428571429</v>
      </c>
      <c r="AG13" s="27" t="n">
        <f aca="false">SUM(H13:K13)+AF13+O13</f>
        <v>-0.00142857142861885</v>
      </c>
      <c r="AH13" s="102" t="n">
        <f aca="false">-AF13</f>
        <v>239.601428571429</v>
      </c>
    </row>
    <row r="14" s="17" customFormat="true" ht="21.75" hidden="false" customHeight="true" outlineLevel="0" collapsed="false">
      <c r="A14" s="90" t="n">
        <v>44151</v>
      </c>
      <c r="B14" s="12"/>
      <c r="C14" s="20" t="s">
        <v>45</v>
      </c>
      <c r="D14" s="12"/>
      <c r="E14" s="12"/>
      <c r="F14" s="91"/>
      <c r="G14" s="91" t="s">
        <v>787</v>
      </c>
      <c r="H14" s="93" t="n">
        <v>80</v>
      </c>
      <c r="I14" s="91"/>
      <c r="J14" s="91"/>
      <c r="K14" s="93"/>
      <c r="L14" s="13"/>
      <c r="M14" s="24"/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101"/>
      <c r="T14" s="26"/>
      <c r="U14" s="26"/>
      <c r="V14" s="26"/>
      <c r="W14" s="26"/>
      <c r="X14" s="25"/>
      <c r="Y14" s="25"/>
      <c r="Z14" s="25"/>
      <c r="AA14" s="25" t="n">
        <v>80</v>
      </c>
      <c r="AB14" s="26"/>
      <c r="AC14" s="26"/>
      <c r="AD14" s="25"/>
      <c r="AE14" s="25"/>
      <c r="AF14" s="24" t="n">
        <f aca="false">-SUM(N14:AE14)</f>
        <v>-80</v>
      </c>
      <c r="AG14" s="27"/>
      <c r="AH14" s="102" t="n">
        <f aca="false">-AF14</f>
        <v>80</v>
      </c>
    </row>
    <row r="15" s="17" customFormat="true" ht="21.75" hidden="false" customHeight="true" outlineLevel="0" collapsed="false">
      <c r="A15" s="90" t="n">
        <v>44151</v>
      </c>
      <c r="B15" s="12"/>
      <c r="C15" s="20" t="s">
        <v>326</v>
      </c>
      <c r="D15" s="12"/>
      <c r="E15" s="12"/>
      <c r="F15" s="91"/>
      <c r="G15" s="91" t="s">
        <v>882</v>
      </c>
      <c r="H15" s="93" t="n">
        <v>20</v>
      </c>
      <c r="I15" s="91"/>
      <c r="J15" s="93"/>
      <c r="K15" s="93"/>
      <c r="L15" s="13"/>
      <c r="M15" s="24" t="n">
        <f aca="false">SUM(H15:J15,K15/1.12)</f>
        <v>20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101"/>
      <c r="T15" s="26"/>
      <c r="U15" s="26" t="n">
        <v>20</v>
      </c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-20</v>
      </c>
      <c r="AG15" s="27" t="n">
        <f aca="false">SUM(H15:K15)+AF15+O15</f>
        <v>0</v>
      </c>
      <c r="AH15" s="102" t="n">
        <f aca="false">-AF15</f>
        <v>20</v>
      </c>
    </row>
    <row r="16" s="17" customFormat="true" ht="21.75" hidden="false" customHeight="true" outlineLevel="0" collapsed="false">
      <c r="A16" s="90" t="n">
        <v>44151</v>
      </c>
      <c r="B16" s="12"/>
      <c r="C16" s="20" t="s">
        <v>790</v>
      </c>
      <c r="D16" s="12"/>
      <c r="E16" s="12"/>
      <c r="F16" s="91"/>
      <c r="G16" s="91" t="s">
        <v>883</v>
      </c>
      <c r="H16" s="93"/>
      <c r="I16" s="91"/>
      <c r="J16" s="93" t="n">
        <v>148</v>
      </c>
      <c r="K16" s="93"/>
      <c r="L16" s="13"/>
      <c r="M16" s="24" t="n">
        <f aca="false">SUM(H16:J16,K16/1.12)</f>
        <v>148</v>
      </c>
      <c r="N16" s="24" t="n">
        <f aca="false">K16/1.12*0.12</f>
        <v>0</v>
      </c>
      <c r="O16" s="24" t="n">
        <f aca="false">-SUM(I16:J16,K16/1.12)*L16</f>
        <v>-0</v>
      </c>
      <c r="P16" s="24" t="n">
        <v>148</v>
      </c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-148</v>
      </c>
      <c r="AG16" s="27" t="n">
        <f aca="false">SUM(H16:K16)+AF16+O16</f>
        <v>0</v>
      </c>
      <c r="AH16" s="102" t="n">
        <f aca="false">-AF16</f>
        <v>148</v>
      </c>
    </row>
    <row r="17" s="17" customFormat="true" ht="21.75" hidden="false" customHeight="true" outlineLevel="0" collapsed="false">
      <c r="A17" s="90" t="n">
        <v>44151</v>
      </c>
      <c r="B17" s="12"/>
      <c r="C17" s="20" t="s">
        <v>790</v>
      </c>
      <c r="D17" s="12"/>
      <c r="E17" s="12"/>
      <c r="F17" s="91"/>
      <c r="G17" s="91" t="s">
        <v>751</v>
      </c>
      <c r="H17" s="93"/>
      <c r="I17" s="91"/>
      <c r="J17" s="91"/>
      <c r="K17" s="93" t="n">
        <v>195</v>
      </c>
      <c r="L17" s="13"/>
      <c r="M17" s="24" t="n">
        <f aca="false">SUM(H17:J17,K17/1.12)</f>
        <v>174.107142857143</v>
      </c>
      <c r="N17" s="24" t="n">
        <f aca="false">K17/1.12*0.12</f>
        <v>20.8928571428571</v>
      </c>
      <c r="O17" s="24" t="n">
        <f aca="false">-SUM(I17:J17,K17/1.12)*L17</f>
        <v>-0</v>
      </c>
      <c r="P17" s="24" t="n">
        <v>174.11</v>
      </c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-195.002857142857</v>
      </c>
      <c r="AG17" s="27" t="n">
        <f aca="false">SUM(H17:K17)+AF17+O17</f>
        <v>-0.00285714285712402</v>
      </c>
      <c r="AH17" s="102" t="n">
        <f aca="false">-AF17</f>
        <v>195.002857142857</v>
      </c>
    </row>
    <row r="18" s="17" customFormat="true" ht="21.75" hidden="false" customHeight="true" outlineLevel="0" collapsed="false">
      <c r="A18" s="90" t="n">
        <v>44151</v>
      </c>
      <c r="B18" s="12"/>
      <c r="C18" s="91" t="s">
        <v>326</v>
      </c>
      <c r="D18" s="12"/>
      <c r="E18" s="12"/>
      <c r="F18" s="91"/>
      <c r="G18" s="91" t="s">
        <v>884</v>
      </c>
      <c r="H18" s="93" t="n">
        <v>180</v>
      </c>
      <c r="I18" s="91"/>
      <c r="J18" s="93"/>
      <c r="K18" s="93"/>
      <c r="L18" s="13"/>
      <c r="M18" s="24" t="n">
        <f aca="false">SUM(H18:J18,K18/1.12)</f>
        <v>180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101"/>
      <c r="T18" s="26"/>
      <c r="U18" s="26"/>
      <c r="V18" s="26"/>
      <c r="W18" s="26"/>
      <c r="X18" s="25"/>
      <c r="Y18" s="25"/>
      <c r="Z18" s="25"/>
      <c r="AA18" s="25" t="n">
        <v>180</v>
      </c>
      <c r="AB18" s="26"/>
      <c r="AC18" s="26"/>
      <c r="AD18" s="25"/>
      <c r="AE18" s="25"/>
      <c r="AF18" s="24" t="n">
        <f aca="false">-SUM(N18:AE18)</f>
        <v>-180</v>
      </c>
      <c r="AG18" s="27" t="n">
        <f aca="false">SUM(H18:K18)+AF18+O18</f>
        <v>0</v>
      </c>
      <c r="AH18" s="102" t="n">
        <f aca="false">-AF18</f>
        <v>180</v>
      </c>
    </row>
    <row r="19" s="29" customFormat="true" ht="23.25" hidden="false" customHeight="true" outlineLevel="0" collapsed="false">
      <c r="A19" s="90" t="n">
        <v>44152</v>
      </c>
      <c r="B19" s="19"/>
      <c r="C19" s="58" t="s">
        <v>106</v>
      </c>
      <c r="D19" s="20"/>
      <c r="E19" s="20"/>
      <c r="F19" s="21"/>
      <c r="G19" s="21" t="s">
        <v>885</v>
      </c>
      <c r="H19" s="22"/>
      <c r="I19" s="22"/>
      <c r="J19" s="22"/>
      <c r="K19" s="22" t="n">
        <v>297.25</v>
      </c>
      <c r="L19" s="23"/>
      <c r="M19" s="24" t="n">
        <f aca="false">SUM(H19:J19,K19/1.12)</f>
        <v>265.401785714286</v>
      </c>
      <c r="N19" s="24" t="n">
        <f aca="false">K19/1.12*0.12</f>
        <v>31.8482142857143</v>
      </c>
      <c r="O19" s="24" t="n">
        <f aca="false">-SUM(I19:J19,K19/1.12)*L19</f>
        <v>-0</v>
      </c>
      <c r="P19" s="24"/>
      <c r="Q19" s="25"/>
      <c r="R19" s="25" t="n">
        <v>265.4</v>
      </c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-297.248214285714</v>
      </c>
      <c r="AG19" s="27" t="n">
        <f aca="false">SUM(H19:K19)+AF19+O19</f>
        <v>0.00178571428574514</v>
      </c>
      <c r="AH19" s="102" t="n">
        <f aca="false">-AF19</f>
        <v>297.248214285714</v>
      </c>
    </row>
    <row r="20" s="29" customFormat="true" ht="23.25" hidden="false" customHeight="true" outlineLevel="0" collapsed="false">
      <c r="A20" s="90" t="n">
        <v>44153</v>
      </c>
      <c r="B20" s="19"/>
      <c r="C20" s="20" t="s">
        <v>886</v>
      </c>
      <c r="D20" s="20"/>
      <c r="E20" s="20"/>
      <c r="F20" s="21"/>
      <c r="G20" s="21" t="s">
        <v>887</v>
      </c>
      <c r="H20" s="22" t="n">
        <v>164</v>
      </c>
      <c r="I20" s="22"/>
      <c r="J20" s="22"/>
      <c r="K20" s="22"/>
      <c r="L20" s="23"/>
      <c r="M20" s="24" t="n">
        <f aca="false">SUM(H20:J20,K20/1.12)</f>
        <v>164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 t="n">
        <v>164</v>
      </c>
      <c r="AB20" s="26"/>
      <c r="AC20" s="26"/>
      <c r="AD20" s="25"/>
      <c r="AE20" s="25"/>
      <c r="AF20" s="24" t="n">
        <f aca="false">-SUM(N20:AE20)</f>
        <v>-164</v>
      </c>
      <c r="AG20" s="27" t="n">
        <f aca="false">SUM(H20:K20)+AF20+O20</f>
        <v>0</v>
      </c>
      <c r="AH20" s="102" t="n">
        <f aca="false">-AF20</f>
        <v>164</v>
      </c>
    </row>
    <row r="21" s="29" customFormat="true" ht="23.25" hidden="false" customHeight="true" outlineLevel="0" collapsed="false">
      <c r="A21" s="90" t="n">
        <v>44153</v>
      </c>
      <c r="B21" s="19"/>
      <c r="C21" s="20" t="s">
        <v>888</v>
      </c>
      <c r="D21" s="20"/>
      <c r="E21" s="20"/>
      <c r="F21" s="21"/>
      <c r="G21" s="21" t="s">
        <v>889</v>
      </c>
      <c r="H21" s="22"/>
      <c r="I21" s="22"/>
      <c r="J21" s="22"/>
      <c r="K21" s="22" t="n">
        <v>1491</v>
      </c>
      <c r="L21" s="23"/>
      <c r="M21" s="24" t="n">
        <f aca="false">SUM(H21:J21,K21/1.12)</f>
        <v>1331.25</v>
      </c>
      <c r="N21" s="24" t="n">
        <f aca="false">K21/1.12*0.12</f>
        <v>159.75</v>
      </c>
      <c r="O21" s="24" t="n">
        <f aca="false">-SUM(I21:J21,K21/1.12)*L21</f>
        <v>-0</v>
      </c>
      <c r="P21" s="24"/>
      <c r="Q21" s="25"/>
      <c r="R21" s="25"/>
      <c r="S21" s="26"/>
      <c r="T21" s="26" t="n">
        <v>1331.25</v>
      </c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-1491</v>
      </c>
      <c r="AG21" s="27"/>
      <c r="AH21" s="102" t="n">
        <f aca="false">-AF21</f>
        <v>1491</v>
      </c>
    </row>
    <row r="22" s="29" customFormat="true" ht="23.25" hidden="false" customHeight="true" outlineLevel="0" collapsed="false">
      <c r="A22" s="90" t="n">
        <v>44153</v>
      </c>
      <c r="B22" s="19"/>
      <c r="C22" s="20" t="s">
        <v>890</v>
      </c>
      <c r="D22" s="20"/>
      <c r="E22" s="20"/>
      <c r="F22" s="21"/>
      <c r="G22" s="21" t="s">
        <v>891</v>
      </c>
      <c r="H22" s="22"/>
      <c r="I22" s="22"/>
      <c r="J22" s="22" t="n">
        <v>240</v>
      </c>
      <c r="K22" s="22"/>
      <c r="L22" s="23"/>
      <c r="M22" s="24" t="n">
        <f aca="false">SUM(H22:J22,K22/1.12)</f>
        <v>240</v>
      </c>
      <c r="N22" s="24" t="n">
        <f aca="false">K22/1.12*0.12</f>
        <v>0</v>
      </c>
      <c r="O22" s="24" t="n">
        <f aca="false">-SUM(I22:J22,K22/1.12)*L22</f>
        <v>-0</v>
      </c>
      <c r="P22" s="24" t="n">
        <v>240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-240</v>
      </c>
      <c r="AG22" s="27"/>
      <c r="AH22" s="102" t="n">
        <f aca="false">-AF22</f>
        <v>240</v>
      </c>
    </row>
    <row r="23" s="29" customFormat="true" ht="23.25" hidden="false" customHeight="true" outlineLevel="0" collapsed="false">
      <c r="A23" s="90" t="n">
        <v>44153</v>
      </c>
      <c r="B23" s="19"/>
      <c r="C23" s="20" t="s">
        <v>610</v>
      </c>
      <c r="D23" s="20"/>
      <c r="E23" s="20"/>
      <c r="F23" s="21"/>
      <c r="G23" s="21" t="s">
        <v>892</v>
      </c>
      <c r="H23" s="22" t="n">
        <v>70</v>
      </c>
      <c r="I23" s="22"/>
      <c r="J23" s="22"/>
      <c r="K23" s="22"/>
      <c r="L23" s="23"/>
      <c r="M23" s="24" t="n">
        <f aca="false">SUM(H23:J23,K23/1.12)</f>
        <v>70</v>
      </c>
      <c r="N23" s="24" t="n">
        <f aca="false">K23/1.12*0.12</f>
        <v>0</v>
      </c>
      <c r="O23" s="24" t="n">
        <f aca="false">-SUM(I23:J23,K23/1.12)*L23</f>
        <v>-0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 t="n">
        <v>70</v>
      </c>
      <c r="AB23" s="26"/>
      <c r="AC23" s="26"/>
      <c r="AD23" s="25"/>
      <c r="AE23" s="25"/>
      <c r="AF23" s="24" t="n">
        <f aca="false">-SUM(N23:AE23)</f>
        <v>-70</v>
      </c>
      <c r="AG23" s="27" t="n">
        <f aca="false">SUM(H23:K23)+AF23+O23</f>
        <v>0</v>
      </c>
      <c r="AH23" s="102" t="n">
        <f aca="false">-AF23</f>
        <v>70</v>
      </c>
    </row>
    <row r="24" s="29" customFormat="true" ht="23.25" hidden="false" customHeight="true" outlineLevel="0" collapsed="false">
      <c r="A24" s="90" t="n">
        <v>44154</v>
      </c>
      <c r="B24" s="19"/>
      <c r="C24" s="58" t="s">
        <v>106</v>
      </c>
      <c r="D24" s="20"/>
      <c r="E24" s="20"/>
      <c r="F24" s="21"/>
      <c r="G24" s="21" t="s">
        <v>893</v>
      </c>
      <c r="H24" s="22"/>
      <c r="I24" s="22"/>
      <c r="J24" s="22"/>
      <c r="K24" s="22" t="n">
        <v>475</v>
      </c>
      <c r="L24" s="23"/>
      <c r="M24" s="24" t="n">
        <f aca="false">SUM(H24:J24,K24/1.12)</f>
        <v>424.107142857143</v>
      </c>
      <c r="N24" s="24" t="n">
        <f aca="false">K24/1.12*0.12</f>
        <v>50.8928571428571</v>
      </c>
      <c r="O24" s="24" t="n">
        <f aca="false">-SUM(I24:J24,K24/1.12)*L24</f>
        <v>-0</v>
      </c>
      <c r="P24" s="24"/>
      <c r="Q24" s="25"/>
      <c r="R24" s="25" t="n">
        <v>424.11</v>
      </c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-475.002857142857</v>
      </c>
      <c r="AG24" s="27" t="n">
        <f aca="false">SUM(H24:K24)+AF24+O24</f>
        <v>-0.00285714285712402</v>
      </c>
      <c r="AH24" s="102" t="n">
        <f aca="false">-AF24</f>
        <v>475.002857142857</v>
      </c>
    </row>
    <row r="25" s="29" customFormat="true" ht="23.25" hidden="false" customHeight="true" outlineLevel="0" collapsed="false">
      <c r="A25" s="90" t="n">
        <v>44154</v>
      </c>
      <c r="B25" s="19"/>
      <c r="C25" s="20" t="s">
        <v>720</v>
      </c>
      <c r="D25" s="20"/>
      <c r="E25" s="20"/>
      <c r="F25" s="21"/>
      <c r="G25" s="21" t="s">
        <v>894</v>
      </c>
      <c r="H25" s="22"/>
      <c r="I25" s="22"/>
      <c r="J25" s="22"/>
      <c r="K25" s="22" t="n">
        <v>244.75</v>
      </c>
      <c r="L25" s="23"/>
      <c r="M25" s="24" t="n">
        <f aca="false">SUM(H25:J25,K25/1.12)</f>
        <v>218.526785714286</v>
      </c>
      <c r="N25" s="24" t="n">
        <f aca="false">K25/1.12*0.12</f>
        <v>26.2232142857143</v>
      </c>
      <c r="O25" s="24" t="n">
        <f aca="false">-SUM(I25:J25,K25/1.12)*L25</f>
        <v>-0</v>
      </c>
      <c r="P25" s="24" t="n">
        <v>218.53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-244.753214285714</v>
      </c>
      <c r="AG25" s="27" t="n">
        <f aca="false">SUM(H25:K25)+AF25+O25</f>
        <v>-0.00321428571427873</v>
      </c>
      <c r="AH25" s="102" t="n">
        <f aca="false">-AF25</f>
        <v>244.753214285714</v>
      </c>
    </row>
    <row r="26" s="29" customFormat="true" ht="12" hidden="false" customHeight="false" outlineLevel="0" collapsed="false">
      <c r="A26" s="18"/>
      <c r="B26" s="19"/>
      <c r="C26" s="43"/>
      <c r="D26" s="43"/>
      <c r="E26" s="43"/>
      <c r="F26" s="21"/>
      <c r="G26" s="30"/>
      <c r="H26" s="22"/>
      <c r="I26" s="22"/>
      <c r="J26" s="22"/>
      <c r="K26" s="22"/>
      <c r="L26" s="23"/>
      <c r="M26" s="25" t="n">
        <f aca="false">SUM(H26:J26,K26/1.12)</f>
        <v>0</v>
      </c>
      <c r="N26" s="25" t="n">
        <f aca="false">K26/1.12*0.12</f>
        <v>0</v>
      </c>
      <c r="O26" s="25" t="n">
        <f aca="false">-SUM(I26:J26,K26/1.12)*L26</f>
        <v>-0</v>
      </c>
      <c r="P26" s="25"/>
      <c r="Q26" s="25"/>
      <c r="R26" s="25"/>
      <c r="S26" s="25"/>
      <c r="T26" s="26"/>
      <c r="U26" s="51"/>
      <c r="V26" s="26"/>
      <c r="W26" s="26"/>
      <c r="X26" s="26"/>
      <c r="Y26" s="44"/>
      <c r="Z26" s="25"/>
      <c r="AA26" s="51"/>
      <c r="AB26" s="25"/>
      <c r="AC26" s="26"/>
      <c r="AD26" s="26"/>
      <c r="AE26" s="45"/>
      <c r="AF26" s="24" t="n">
        <f aca="false">-SUM(N26:AE26)</f>
        <v>-0</v>
      </c>
      <c r="AG26" s="27" t="n">
        <f aca="false">SUM(H26:K26)+AF26+O26</f>
        <v>0</v>
      </c>
    </row>
    <row r="27" s="52" customFormat="true" ht="12.75" hidden="false" customHeight="false" outlineLevel="0" collapsed="false">
      <c r="A27" s="46"/>
      <c r="B27" s="47"/>
      <c r="C27" s="48"/>
      <c r="D27" s="49"/>
      <c r="E27" s="49"/>
      <c r="F27" s="50"/>
      <c r="G27" s="48"/>
      <c r="H27" s="51" t="n">
        <f aca="false">SUM(H5:H25)</f>
        <v>714</v>
      </c>
      <c r="I27" s="51" t="n">
        <f aca="false">SUM(I25:I26)</f>
        <v>0</v>
      </c>
      <c r="J27" s="51" t="n">
        <f aca="false">SUM(J5:J25)</f>
        <v>1568</v>
      </c>
      <c r="K27" s="51" t="n">
        <f aca="false">SUM(K5:K25)</f>
        <v>9756.75</v>
      </c>
      <c r="L27" s="51" t="n">
        <f aca="false">SUM(L25:L26)</f>
        <v>0</v>
      </c>
      <c r="M27" s="51" t="n">
        <f aca="false">SUM(M5:M25)</f>
        <v>10913.3839285714</v>
      </c>
      <c r="N27" s="51" t="n">
        <f aca="false">SUM(N5:N25)</f>
        <v>1045.36607142857</v>
      </c>
      <c r="O27" s="51" t="n">
        <f aca="false">SUM(O25:O26)</f>
        <v>0</v>
      </c>
      <c r="P27" s="51" t="n">
        <f aca="false">SUM(P5:P25)</f>
        <v>6513.45</v>
      </c>
      <c r="Q27" s="51" t="n">
        <f aca="false">SUM(Q5:Q25)</f>
        <v>1531.25</v>
      </c>
      <c r="R27" s="51" t="n">
        <f aca="false">SUM(R5:R25)</f>
        <v>689.51</v>
      </c>
      <c r="S27" s="51" t="n">
        <f aca="false">SUM(S10:S26)</f>
        <v>0</v>
      </c>
      <c r="T27" s="51" t="n">
        <f aca="false">SUM(T10:T26)</f>
        <v>1331.25</v>
      </c>
      <c r="U27" s="51" t="n">
        <f aca="false">SUM(U10:U26)</f>
        <v>233.93</v>
      </c>
      <c r="V27" s="51" t="n">
        <f aca="false">SUM(V10:V26)</f>
        <v>0</v>
      </c>
      <c r="W27" s="51" t="n">
        <f aca="false">SUM(W25:W26)</f>
        <v>0</v>
      </c>
      <c r="X27" s="51" t="n">
        <f aca="false">SUM(X25:X26)</f>
        <v>0</v>
      </c>
      <c r="Y27" s="51" t="n">
        <f aca="false">SUM(Y25:Y26)</f>
        <v>0</v>
      </c>
      <c r="Z27" s="51" t="n">
        <f aca="false">SUM(Z25:Z26)</f>
        <v>0</v>
      </c>
      <c r="AA27" s="51" t="n">
        <f aca="false">SUM(AA5:AA25)</f>
        <v>694</v>
      </c>
      <c r="AB27" s="51" t="n">
        <f aca="false">SUM(AB25:AB26)</f>
        <v>0</v>
      </c>
      <c r="AC27" s="51" t="n">
        <f aca="false">SUM(AC5:AC25)</f>
        <v>0</v>
      </c>
      <c r="AD27" s="51" t="n">
        <f aca="false">SUM(AD5:AD25)</f>
        <v>0</v>
      </c>
      <c r="AE27" s="51" t="n">
        <f aca="false">SUM(AE25:AE26)</f>
        <v>0</v>
      </c>
      <c r="AF27" s="51" t="n">
        <f aca="false">SUM(AF5:AF25)</f>
        <v>-12038.7560714286</v>
      </c>
      <c r="AG27" s="51" t="n">
        <f aca="false">SUM(AG25:AG26)</f>
        <v>-0.00321428571427873</v>
      </c>
    </row>
    <row r="28" s="83" customFormat="true" ht="12" hidden="false" customHeight="false" outlineLevel="0" collapsed="false"/>
    <row r="29" customFormat="false" ht="12" hidden="false" customHeight="false" outlineLevel="0" collapsed="false">
      <c r="K29" s="53" t="n">
        <f aca="false">H27+J27+K27</f>
        <v>12038.75</v>
      </c>
      <c r="AF29" s="53" t="n">
        <f aca="false">+AF27</f>
        <v>-12038.7560714286</v>
      </c>
    </row>
    <row r="30" customFormat="false" ht="12" hidden="false" customHeight="false" outlineLevel="0" collapsed="false">
      <c r="K30" s="53"/>
      <c r="AF30" s="53"/>
    </row>
    <row r="31" customFormat="false" ht="12" hidden="false" customHeight="false" outlineLevel="0" collapsed="false">
      <c r="K31" s="53"/>
      <c r="AF31" s="53"/>
    </row>
    <row r="33" customFormat="false" ht="12.75" hidden="false" customHeight="false" outlineLevel="0" collapsed="false">
      <c r="C33" s="54" t="s">
        <v>588</v>
      </c>
      <c r="G33" s="52"/>
      <c r="J33" s="84" t="s">
        <v>727</v>
      </c>
      <c r="K33" s="84" t="n">
        <f aca="false">K6+J8+J9+K10+K12+J16+K17+J22+K25</f>
        <v>7106.9</v>
      </c>
      <c r="L33" s="80"/>
      <c r="M33" s="80"/>
      <c r="N33" s="53"/>
      <c r="O33" s="53"/>
      <c r="P33" s="53" t="s">
        <v>895</v>
      </c>
      <c r="Q33" s="53" t="n">
        <v>10000</v>
      </c>
    </row>
    <row r="34" customFormat="false" ht="12.75" hidden="false" customHeight="false" outlineLevel="0" collapsed="false">
      <c r="C34" s="54"/>
      <c r="G34" s="52"/>
      <c r="J34" s="84" t="s">
        <v>729</v>
      </c>
      <c r="K34" s="84" t="n">
        <f aca="false">1715+K21</f>
        <v>3206</v>
      </c>
      <c r="L34" s="80"/>
      <c r="M34" s="80"/>
      <c r="N34" s="53"/>
      <c r="O34" s="53"/>
      <c r="P34" s="53" t="s">
        <v>896</v>
      </c>
      <c r="Q34" s="53" t="n">
        <v>2000</v>
      </c>
      <c r="R34" s="5" t="s">
        <v>897</v>
      </c>
    </row>
    <row r="35" customFormat="false" ht="12.75" hidden="false" customHeight="false" outlineLevel="0" collapsed="false">
      <c r="J35" s="84" t="s">
        <v>898</v>
      </c>
      <c r="K35" s="84" t="n">
        <f aca="false">297.25+239.6+20+K24</f>
        <v>1031.85</v>
      </c>
      <c r="P35" s="5" t="s">
        <v>733</v>
      </c>
      <c r="Q35" s="5" t="n">
        <f aca="false">SUM(Q33:Q34)</f>
        <v>12000</v>
      </c>
    </row>
    <row r="36" customFormat="false" ht="12.75" hidden="false" customHeight="false" outlineLevel="0" collapsed="false">
      <c r="J36" s="84" t="s">
        <v>732</v>
      </c>
      <c r="K36" s="84" t="n">
        <f aca="false">AA27</f>
        <v>694</v>
      </c>
      <c r="P36" s="5" t="s">
        <v>899</v>
      </c>
      <c r="Q36" s="5" t="n">
        <f aca="false">K29</f>
        <v>12038.75</v>
      </c>
    </row>
    <row r="37" s="3" customFormat="true" ht="12.75" hidden="false" customHeight="false" outlineLevel="0" collapsed="false">
      <c r="J37" s="85" t="s">
        <v>733</v>
      </c>
      <c r="K37" s="86" t="n">
        <f aca="false">SUM(K33:K36)</f>
        <v>12038.75</v>
      </c>
      <c r="L37" s="6"/>
      <c r="M37" s="5"/>
      <c r="P37" s="3" t="s">
        <v>620</v>
      </c>
      <c r="Q37" s="110" t="n">
        <f aca="false">Q35-Q36</f>
        <v>-38.75</v>
      </c>
      <c r="Y37" s="5"/>
    </row>
    <row r="38" customFormat="false" ht="12" hidden="false" customHeight="false" outlineLevel="0" collapsed="false">
      <c r="J38" s="53" t="s">
        <v>565</v>
      </c>
      <c r="K38" s="53" t="n">
        <v>12000</v>
      </c>
    </row>
    <row r="39" customFormat="false" ht="12" hidden="false" customHeight="false" outlineLevel="0" collapsed="false">
      <c r="H39" s="96"/>
      <c r="I39" s="96"/>
      <c r="J39" s="96"/>
      <c r="K39" s="96" t="n">
        <f aca="false">K38-K37</f>
        <v>-38.75</v>
      </c>
      <c r="L39" s="99"/>
      <c r="M39" s="98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  <c r="Q44" s="5" t="n">
        <v>0</v>
      </c>
    </row>
    <row r="45" s="3" customFormat="true" ht="12" hidden="false" customHeight="false" outlineLevel="0" collapsed="false">
      <c r="H45" s="97"/>
      <c r="I45" s="97"/>
      <c r="J45" s="97"/>
      <c r="K45" s="97"/>
      <c r="T45" s="5"/>
      <c r="U45" s="5"/>
      <c r="V45" s="5"/>
      <c r="W45" s="5"/>
      <c r="X45" s="5"/>
      <c r="Y45" s="5"/>
    </row>
    <row r="46" customFormat="false" ht="12" hidden="false" customHeight="false" outlineLevel="0" collapsed="false">
      <c r="H46" s="96"/>
      <c r="I46" s="96"/>
      <c r="J46" s="96"/>
      <c r="K46" s="96"/>
    </row>
    <row r="47" customFormat="false" ht="12" hidden="false" customHeight="false" outlineLevel="0" collapsed="false">
      <c r="H47" s="96"/>
      <c r="I47" s="96"/>
      <c r="J47" s="96"/>
      <c r="K47" s="96"/>
    </row>
    <row r="48" customFormat="false" ht="12" hidden="false" customHeight="false" outlineLevel="0" collapsed="false">
      <c r="H48" s="96"/>
      <c r="I48" s="96"/>
      <c r="J48" s="96"/>
      <c r="K48" s="96"/>
    </row>
    <row r="49" customFormat="false" ht="12" hidden="false" customHeight="false" outlineLevel="0" collapsed="false">
      <c r="H49" s="96"/>
      <c r="I49" s="96"/>
      <c r="J49" s="96"/>
      <c r="K49" s="96"/>
    </row>
    <row r="50" customFormat="false" ht="11.25" hidden="false" customHeight="false" outlineLevel="0" collapsed="false">
      <c r="H50" s="98"/>
      <c r="I50" s="98"/>
      <c r="J50" s="98"/>
      <c r="K50" s="98"/>
    </row>
    <row r="51" customFormat="false" ht="11.25" hidden="false" customHeight="false" outlineLevel="0" collapsed="false">
      <c r="H51" s="98"/>
      <c r="I51" s="98"/>
      <c r="J51" s="98"/>
      <c r="K51" s="98"/>
    </row>
    <row r="52" s="3" customFormat="true" ht="11.25" hidden="false" customHeight="false" outlineLevel="0" collapsed="false">
      <c r="H52" s="98"/>
      <c r="I52" s="98"/>
      <c r="J52" s="98"/>
      <c r="K52" s="98"/>
    </row>
    <row r="53" s="3" customFormat="true" ht="11.25" hidden="false" customHeight="false" outlineLevel="0" collapsed="false">
      <c r="H53" s="98"/>
      <c r="I53" s="98"/>
      <c r="J53" s="98"/>
      <c r="K53" s="98"/>
    </row>
    <row r="54" s="3" customFormat="true" ht="11.25" hidden="false" customHeight="false" outlineLevel="0" collapsed="false">
      <c r="H54" s="98"/>
      <c r="I54" s="98"/>
      <c r="J54" s="98"/>
      <c r="K54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900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44153</v>
      </c>
      <c r="B5" s="12"/>
      <c r="C5" s="20" t="s">
        <v>410</v>
      </c>
      <c r="D5" s="12"/>
      <c r="E5" s="12"/>
      <c r="F5" s="91" t="n">
        <v>647</v>
      </c>
      <c r="G5" s="91" t="s">
        <v>257</v>
      </c>
      <c r="H5" s="93"/>
      <c r="I5" s="91"/>
      <c r="J5" s="93" t="n">
        <v>8302</v>
      </c>
      <c r="K5" s="93"/>
      <c r="L5" s="92"/>
      <c r="M5" s="24" t="n">
        <f aca="false">SUM(H5:J5,K5/1.12)</f>
        <v>8302</v>
      </c>
      <c r="N5" s="24" t="n">
        <f aca="false">K5/1.12*0.12</f>
        <v>0</v>
      </c>
      <c r="O5" s="24" t="n">
        <f aca="false">-SUM(I5:J5,K5/1.12)*L5</f>
        <v>-0</v>
      </c>
      <c r="P5" s="24" t="n">
        <v>8302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-8302</v>
      </c>
      <c r="AG5" s="27" t="n">
        <f aca="false">SUM(H5:K5)+AF5+O5</f>
        <v>0</v>
      </c>
      <c r="AH5" s="102" t="n">
        <f aca="false">-AF5</f>
        <v>8302</v>
      </c>
    </row>
    <row r="6" s="17" customFormat="true" ht="19.5" hidden="false" customHeight="true" outlineLevel="0" collapsed="false">
      <c r="A6" s="90" t="n">
        <v>44153</v>
      </c>
      <c r="B6" s="12"/>
      <c r="C6" s="20" t="s">
        <v>901</v>
      </c>
      <c r="D6" s="12"/>
      <c r="E6" s="12"/>
      <c r="F6" s="91" t="n">
        <v>254</v>
      </c>
      <c r="G6" s="91" t="s">
        <v>482</v>
      </c>
      <c r="H6" s="93"/>
      <c r="I6" s="91"/>
      <c r="J6" s="93" t="n">
        <v>2640.3</v>
      </c>
      <c r="K6" s="93"/>
      <c r="L6" s="92"/>
      <c r="M6" s="24" t="n">
        <f aca="false">SUM(H6:J6,K6/1.12)</f>
        <v>2640.3</v>
      </c>
      <c r="N6" s="24" t="n">
        <f aca="false">K6/1.12*0.12</f>
        <v>0</v>
      </c>
      <c r="O6" s="24" t="n">
        <f aca="false">-SUM(I6:J6,K6/1.12)*L6</f>
        <v>-0</v>
      </c>
      <c r="P6" s="24" t="n">
        <v>2640.3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-2640.3</v>
      </c>
      <c r="AG6" s="27" t="n">
        <f aca="false">SUM(H6:K6)+AF6+O6</f>
        <v>0</v>
      </c>
      <c r="AH6" s="102" t="n">
        <f aca="false">-AF6</f>
        <v>2640.3</v>
      </c>
    </row>
    <row r="7" s="17" customFormat="true" ht="19.5" hidden="false" customHeight="true" outlineLevel="0" collapsed="false">
      <c r="A7" s="90" t="n">
        <v>44155</v>
      </c>
      <c r="B7" s="12"/>
      <c r="C7" s="20" t="s">
        <v>902</v>
      </c>
      <c r="D7" s="12"/>
      <c r="E7" s="12"/>
      <c r="F7" s="91"/>
      <c r="G7" s="91" t="s">
        <v>903</v>
      </c>
      <c r="H7" s="93" t="n">
        <v>100</v>
      </c>
      <c r="I7" s="91"/>
      <c r="J7" s="93"/>
      <c r="K7" s="93"/>
      <c r="L7" s="92"/>
      <c r="M7" s="24" t="n">
        <f aca="false">SUM(H7:J7,K7/1.12)</f>
        <v>100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100</v>
      </c>
      <c r="AB7" s="26"/>
      <c r="AC7" s="26"/>
      <c r="AD7" s="25"/>
      <c r="AE7" s="25"/>
      <c r="AF7" s="24" t="n">
        <f aca="false">-SUM(N7:AE7)</f>
        <v>-100</v>
      </c>
      <c r="AG7" s="27" t="n">
        <f aca="false">SUM(H7:K7)+AF7+O7</f>
        <v>0</v>
      </c>
      <c r="AH7" s="102" t="n">
        <f aca="false">-AF7</f>
        <v>100</v>
      </c>
    </row>
    <row r="8" s="17" customFormat="true" ht="19.5" hidden="false" customHeight="true" outlineLevel="0" collapsed="false">
      <c r="A8" s="90" t="n">
        <v>44155</v>
      </c>
      <c r="B8" s="12"/>
      <c r="C8" s="20" t="s">
        <v>326</v>
      </c>
      <c r="D8" s="12"/>
      <c r="E8" s="12"/>
      <c r="F8" s="91"/>
      <c r="G8" s="91" t="s">
        <v>828</v>
      </c>
      <c r="H8" s="93" t="n">
        <v>120</v>
      </c>
      <c r="I8" s="91"/>
      <c r="J8" s="93"/>
      <c r="K8" s="93"/>
      <c r="L8" s="92"/>
      <c r="M8" s="24" t="n">
        <f aca="false">SUM(H8:J8,K8/1.12)</f>
        <v>120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 t="n">
        <v>120</v>
      </c>
      <c r="AB8" s="26"/>
      <c r="AC8" s="26"/>
      <c r="AD8" s="25"/>
      <c r="AE8" s="25"/>
      <c r="AF8" s="24" t="n">
        <f aca="false">-SUM(N8:AE8)</f>
        <v>-120</v>
      </c>
      <c r="AG8" s="27" t="n">
        <f aca="false">SUM(H8:K8)+AF8+O8</f>
        <v>0</v>
      </c>
      <c r="AH8" s="102" t="n">
        <f aca="false">-AF8</f>
        <v>120</v>
      </c>
    </row>
    <row r="9" s="17" customFormat="true" ht="19.5" hidden="false" customHeight="true" outlineLevel="0" collapsed="false">
      <c r="A9" s="90" t="n">
        <v>44155</v>
      </c>
      <c r="B9" s="12"/>
      <c r="C9" s="20" t="s">
        <v>47</v>
      </c>
      <c r="D9" s="12"/>
      <c r="E9" s="12"/>
      <c r="F9" s="91" t="n">
        <v>319965</v>
      </c>
      <c r="G9" s="91" t="s">
        <v>904</v>
      </c>
      <c r="H9" s="93"/>
      <c r="I9" s="91"/>
      <c r="J9" s="93" t="n">
        <v>511.4</v>
      </c>
      <c r="K9" s="93"/>
      <c r="L9" s="92"/>
      <c r="M9" s="24" t="n">
        <f aca="false">SUM(H9:J9,K9/1.12)</f>
        <v>511.4</v>
      </c>
      <c r="N9" s="24" t="n">
        <f aca="false">K9/1.12*0.12</f>
        <v>0</v>
      </c>
      <c r="O9" s="24" t="n">
        <f aca="false">-SUM(I9:J9,K9/1.12)*L9</f>
        <v>-0</v>
      </c>
      <c r="P9" s="24" t="n">
        <v>511.4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-511.4</v>
      </c>
      <c r="AG9" s="27" t="n">
        <f aca="false">SUM(H9:K9)+AF9+O9</f>
        <v>0</v>
      </c>
      <c r="AH9" s="102" t="n">
        <f aca="false">-AF9</f>
        <v>511.4</v>
      </c>
    </row>
    <row r="10" s="17" customFormat="true" ht="21.75" hidden="false" customHeight="true" outlineLevel="0" collapsed="false">
      <c r="A10" s="90" t="n">
        <v>44155</v>
      </c>
      <c r="B10" s="12"/>
      <c r="C10" s="20" t="s">
        <v>750</v>
      </c>
      <c r="D10" s="12"/>
      <c r="E10" s="12"/>
      <c r="F10" s="91" t="n">
        <v>3287</v>
      </c>
      <c r="G10" s="91" t="s">
        <v>138</v>
      </c>
      <c r="H10" s="93"/>
      <c r="I10" s="91"/>
      <c r="J10" s="93"/>
      <c r="K10" s="93" t="n">
        <v>156</v>
      </c>
      <c r="L10" s="92"/>
      <c r="M10" s="24" t="n">
        <f aca="false">SUM(H10:J10,K10/1.12)</f>
        <v>139.285714285714</v>
      </c>
      <c r="N10" s="24" t="n">
        <f aca="false">K10/1.12*0.12</f>
        <v>16.7142857142857</v>
      </c>
      <c r="O10" s="24" t="n">
        <f aca="false">-SUM(I10:J10,K10/1.12)*L10</f>
        <v>-0</v>
      </c>
      <c r="P10" s="24" t="n">
        <v>139.29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-156.004285714286</v>
      </c>
      <c r="AG10" s="27" t="n">
        <f aca="false">SUM(H10:K10)+AF10+O10</f>
        <v>-0.00428571428568603</v>
      </c>
      <c r="AH10" s="102" t="n">
        <f aca="false">-AF10</f>
        <v>156.004285714286</v>
      </c>
    </row>
    <row r="11" s="17" customFormat="true" ht="18" hidden="false" customHeight="true" outlineLevel="0" collapsed="false">
      <c r="A11" s="90" t="n">
        <v>44155</v>
      </c>
      <c r="B11" s="12"/>
      <c r="C11" s="20" t="s">
        <v>905</v>
      </c>
      <c r="D11" s="12"/>
      <c r="E11" s="12"/>
      <c r="F11" s="91" t="n">
        <v>320525</v>
      </c>
      <c r="G11" s="91" t="s">
        <v>825</v>
      </c>
      <c r="H11" s="93"/>
      <c r="I11" s="12"/>
      <c r="J11" s="93"/>
      <c r="K11" s="93" t="n">
        <v>125</v>
      </c>
      <c r="L11" s="13"/>
      <c r="M11" s="24" t="n">
        <f aca="false">SUM(H11:J11,K11/1.12)</f>
        <v>111.607142857143</v>
      </c>
      <c r="N11" s="24" t="n">
        <f aca="false">K11/1.12*0.12</f>
        <v>13.3928571428571</v>
      </c>
      <c r="O11" s="24" t="n">
        <f aca="false">-SUM(I11:J11,K11/1.12)*L11</f>
        <v>-0</v>
      </c>
      <c r="P11" s="24"/>
      <c r="Q11" s="25" t="n">
        <v>111.61</v>
      </c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-125.002857142857</v>
      </c>
      <c r="AG11" s="27" t="n">
        <f aca="false">SUM(H11:K11)+AF11+O11</f>
        <v>-0.00285714285713823</v>
      </c>
      <c r="AH11" s="102" t="n">
        <f aca="false">-AF11</f>
        <v>125.002857142857</v>
      </c>
    </row>
    <row r="12" s="17" customFormat="true" ht="21.75" hidden="false" customHeight="true" outlineLevel="0" collapsed="false">
      <c r="A12" s="90"/>
      <c r="B12" s="12"/>
      <c r="C12" s="20"/>
      <c r="D12" s="12"/>
      <c r="E12" s="12"/>
      <c r="F12" s="91"/>
      <c r="G12" s="91"/>
      <c r="H12" s="93"/>
      <c r="I12" s="91"/>
      <c r="J12" s="91"/>
      <c r="K12" s="93"/>
      <c r="L12" s="13"/>
      <c r="M12" s="24" t="n">
        <f aca="false">SUM(H12:J12,K12/1.12)</f>
        <v>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101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-0</v>
      </c>
      <c r="AG12" s="27" t="n">
        <f aca="false">SUM(H12:K12)+AF12+O12</f>
        <v>0</v>
      </c>
    </row>
    <row r="13" s="17" customFormat="true" ht="21.75" hidden="false" customHeight="true" outlineLevel="0" collapsed="false">
      <c r="A13" s="90"/>
      <c r="B13" s="12"/>
      <c r="C13" s="20"/>
      <c r="D13" s="12"/>
      <c r="E13" s="12"/>
      <c r="F13" s="91"/>
      <c r="G13" s="91"/>
      <c r="H13" s="93"/>
      <c r="I13" s="91"/>
      <c r="J13" s="91"/>
      <c r="K13" s="93"/>
      <c r="L13" s="13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-0</v>
      </c>
      <c r="AG13" s="27" t="n">
        <f aca="false">SUM(H13:K13)+AF13+O13</f>
        <v>0</v>
      </c>
    </row>
    <row r="14" s="17" customFormat="true" ht="21.75" hidden="false" customHeight="true" outlineLevel="0" collapsed="false">
      <c r="A14" s="90"/>
      <c r="B14" s="12"/>
      <c r="C14" s="20"/>
      <c r="D14" s="12"/>
      <c r="E14" s="12"/>
      <c r="F14" s="91"/>
      <c r="G14" s="91"/>
      <c r="H14" s="93"/>
      <c r="I14" s="91"/>
      <c r="J14" s="93"/>
      <c r="K14" s="93"/>
      <c r="L14" s="1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101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-0</v>
      </c>
      <c r="AG14" s="27" t="n">
        <f aca="false">SUM(H14:K14)+AF14+O14</f>
        <v>0</v>
      </c>
    </row>
    <row r="15" s="17" customFormat="true" ht="21.75" hidden="false" customHeight="true" outlineLevel="0" collapsed="false">
      <c r="A15" s="90"/>
      <c r="B15" s="12"/>
      <c r="C15" s="20"/>
      <c r="D15" s="12"/>
      <c r="E15" s="12"/>
      <c r="F15" s="91"/>
      <c r="G15" s="91"/>
      <c r="H15" s="93"/>
      <c r="I15" s="91"/>
      <c r="J15" s="91"/>
      <c r="K15" s="93"/>
      <c r="L15" s="13"/>
      <c r="M15" s="24" t="n">
        <f aca="false">SUM(H15:J15,K15/1.12)</f>
        <v>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101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-0</v>
      </c>
      <c r="AG15" s="27" t="n">
        <f aca="false">SUM(H15:K15)+AF15+O15</f>
        <v>0</v>
      </c>
    </row>
    <row r="16" s="17" customFormat="true" ht="21.75" hidden="false" customHeight="true" outlineLevel="0" collapsed="false">
      <c r="A16" s="90"/>
      <c r="B16" s="12"/>
      <c r="C16" s="20"/>
      <c r="D16" s="12"/>
      <c r="E16" s="12"/>
      <c r="F16" s="91"/>
      <c r="G16" s="91"/>
      <c r="H16" s="93"/>
      <c r="I16" s="91"/>
      <c r="J16" s="91"/>
      <c r="K16" s="93"/>
      <c r="L16" s="13"/>
      <c r="M16" s="24" t="n">
        <f aca="false">SUM(H16:J16,K16/1.12)</f>
        <v>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-0</v>
      </c>
      <c r="AG16" s="27" t="n">
        <f aca="false">SUM(H16:K16)+AF16+O16</f>
        <v>0</v>
      </c>
    </row>
    <row r="17" s="17" customFormat="true" ht="21.75" hidden="false" customHeight="true" outlineLevel="0" collapsed="false">
      <c r="A17" s="90"/>
      <c r="B17" s="12"/>
      <c r="C17" s="91"/>
      <c r="D17" s="12"/>
      <c r="E17" s="12"/>
      <c r="F17" s="91"/>
      <c r="G17" s="59"/>
      <c r="H17" s="93"/>
      <c r="I17" s="91"/>
      <c r="J17" s="93"/>
      <c r="K17" s="93"/>
      <c r="L17" s="1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 t="n">
        <f aca="false">SUM(H17:K17)+AF17+O17</f>
        <v>0</v>
      </c>
    </row>
    <row r="18" s="29" customFormat="true" ht="12" hidden="false" customHeight="false" outlineLevel="0" collapsed="false">
      <c r="A18" s="18"/>
      <c r="B18" s="19"/>
      <c r="C18" s="43"/>
      <c r="D18" s="43"/>
      <c r="E18" s="43"/>
      <c r="F18" s="21"/>
      <c r="G18" s="30"/>
      <c r="H18" s="22"/>
      <c r="I18" s="22"/>
      <c r="J18" s="22"/>
      <c r="K18" s="22"/>
      <c r="L18" s="23"/>
      <c r="M18" s="25" t="n">
        <f aca="false">SUM(H18:J18,K18/1.12)</f>
        <v>0</v>
      </c>
      <c r="N18" s="25" t="n">
        <f aca="false">K18/1.12*0.12</f>
        <v>0</v>
      </c>
      <c r="O18" s="25" t="n">
        <f aca="false">-SUM(I18:J18,K18/1.12)*L18</f>
        <v>-0</v>
      </c>
      <c r="P18" s="25"/>
      <c r="Q18" s="25"/>
      <c r="R18" s="25"/>
      <c r="S18" s="25"/>
      <c r="T18" s="26"/>
      <c r="U18" s="51"/>
      <c r="V18" s="26"/>
      <c r="W18" s="26"/>
      <c r="X18" s="26"/>
      <c r="Y18" s="44"/>
      <c r="Z18" s="25"/>
      <c r="AA18" s="51"/>
      <c r="AB18" s="25"/>
      <c r="AC18" s="26"/>
      <c r="AD18" s="26"/>
      <c r="AE18" s="45"/>
      <c r="AF18" s="24" t="n">
        <f aca="false">-SUM(N18:AE18)</f>
        <v>-0</v>
      </c>
      <c r="AG18" s="27" t="n">
        <f aca="false">SUM(H18:K18)+AF18+O18</f>
        <v>0</v>
      </c>
    </row>
    <row r="19" s="52" customFormat="true" ht="12.75" hidden="false" customHeight="false" outlineLevel="0" collapsed="false">
      <c r="A19" s="46"/>
      <c r="B19" s="47"/>
      <c r="C19" s="48"/>
      <c r="D19" s="49"/>
      <c r="E19" s="49"/>
      <c r="F19" s="50"/>
      <c r="G19" s="48"/>
      <c r="H19" s="51" t="n">
        <f aca="false">SUM(H5:H17)</f>
        <v>220</v>
      </c>
      <c r="I19" s="51" t="n">
        <f aca="false">SUM(I18:I18)</f>
        <v>0</v>
      </c>
      <c r="J19" s="51" t="n">
        <f aca="false">SUM(J5:J17)</f>
        <v>11453.7</v>
      </c>
      <c r="K19" s="51" t="n">
        <f aca="false">SUM(K5:K17)</f>
        <v>281</v>
      </c>
      <c r="L19" s="51" t="n">
        <f aca="false">SUM(L18:L18)</f>
        <v>0</v>
      </c>
      <c r="M19" s="51" t="n">
        <f aca="false">SUM(M5:M17)</f>
        <v>11924.5928571429</v>
      </c>
      <c r="N19" s="51" t="n">
        <f aca="false">SUM(N5:N17)</f>
        <v>30.1071428571429</v>
      </c>
      <c r="O19" s="51" t="n">
        <f aca="false">SUM(O18:O18)</f>
        <v>0</v>
      </c>
      <c r="P19" s="51" t="n">
        <f aca="false">SUM(P5:P17)</f>
        <v>11592.99</v>
      </c>
      <c r="Q19" s="51" t="n">
        <f aca="false">SUM(Q5:Q17)</f>
        <v>111.61</v>
      </c>
      <c r="R19" s="51" t="n">
        <f aca="false">SUM(R5:R17)</f>
        <v>0</v>
      </c>
      <c r="S19" s="51" t="n">
        <f aca="false">SUM(S10:S18)</f>
        <v>0</v>
      </c>
      <c r="T19" s="51" t="n">
        <f aca="false">SUM(T10:T18)</f>
        <v>0</v>
      </c>
      <c r="U19" s="51" t="n">
        <f aca="false">SUM(U10:U18)</f>
        <v>0</v>
      </c>
      <c r="V19" s="51" t="n">
        <f aca="false">SUM(V10:V18)</f>
        <v>0</v>
      </c>
      <c r="W19" s="51" t="n">
        <f aca="false">SUM(W18:W18)</f>
        <v>0</v>
      </c>
      <c r="X19" s="51" t="n">
        <f aca="false">SUM(X18:X18)</f>
        <v>0</v>
      </c>
      <c r="Y19" s="51" t="n">
        <f aca="false">SUM(Y18:Y18)</f>
        <v>0</v>
      </c>
      <c r="Z19" s="51" t="n">
        <f aca="false">SUM(Z18:Z18)</f>
        <v>0</v>
      </c>
      <c r="AA19" s="51" t="n">
        <f aca="false">SUM(AA5:AA17)</f>
        <v>220</v>
      </c>
      <c r="AB19" s="51" t="n">
        <f aca="false">SUM(AB18:AB18)</f>
        <v>0</v>
      </c>
      <c r="AC19" s="51" t="n">
        <f aca="false">SUM(AC5:AC17)</f>
        <v>0</v>
      </c>
      <c r="AD19" s="51" t="n">
        <f aca="false">SUM(AD5:AD17)</f>
        <v>0</v>
      </c>
      <c r="AE19" s="51" t="n">
        <f aca="false">SUM(AE18:AE18)</f>
        <v>0</v>
      </c>
      <c r="AF19" s="51" t="n">
        <f aca="false">SUM(AF5:AF17)</f>
        <v>-11954.7071428571</v>
      </c>
      <c r="AG19" s="51" t="n">
        <f aca="false">SUM(AG18:AG18)</f>
        <v>0</v>
      </c>
    </row>
    <row r="20" s="83" customFormat="true" ht="12" hidden="false" customHeight="false" outlineLevel="0" collapsed="false"/>
    <row r="21" customFormat="false" ht="12" hidden="false" customHeight="false" outlineLevel="0" collapsed="false">
      <c r="K21" s="53" t="e">
        <f aca="false">H19+J19+K19+1:1048576+AA19</f>
        <v>#VALUE!</v>
      </c>
      <c r="AF21" s="53" t="n">
        <f aca="false">+AF19</f>
        <v>-11954.7071428571</v>
      </c>
    </row>
    <row r="22" customFormat="false" ht="12" hidden="false" customHeight="false" outlineLevel="0" collapsed="false">
      <c r="K22" s="53"/>
      <c r="AF22" s="53"/>
    </row>
    <row r="23" customFormat="false" ht="12" hidden="false" customHeight="false" outlineLevel="0" collapsed="false">
      <c r="K23" s="53"/>
      <c r="AF23" s="53"/>
    </row>
    <row r="25" customFormat="false" ht="12.75" hidden="false" customHeight="false" outlineLevel="0" collapsed="false">
      <c r="C25" s="54" t="s">
        <v>191</v>
      </c>
      <c r="G25" s="52"/>
      <c r="J25" s="84" t="s">
        <v>727</v>
      </c>
      <c r="K25" s="84" t="n">
        <f aca="false">J5+J6+J9+K10+K11</f>
        <v>11734.7</v>
      </c>
      <c r="L25" s="80"/>
      <c r="M25" s="80"/>
      <c r="N25" s="53"/>
      <c r="O25" s="53"/>
      <c r="P25" s="53"/>
      <c r="Q25" s="53"/>
    </row>
    <row r="26" customFormat="false" ht="12.75" hidden="false" customHeight="false" outlineLevel="0" collapsed="false">
      <c r="C26" s="54"/>
      <c r="G26" s="52"/>
      <c r="J26" s="84" t="s">
        <v>729</v>
      </c>
      <c r="K26" s="84" t="n">
        <f aca="false">K5</f>
        <v>0</v>
      </c>
      <c r="L26" s="80"/>
      <c r="M26" s="80"/>
      <c r="N26" s="53"/>
      <c r="O26" s="53"/>
      <c r="P26" s="53"/>
      <c r="Q26" s="53"/>
    </row>
    <row r="27" customFormat="false" ht="12.75" hidden="false" customHeight="false" outlineLevel="0" collapsed="false">
      <c r="J27" s="84" t="s">
        <v>731</v>
      </c>
      <c r="K27" s="84" t="n">
        <v>0</v>
      </c>
    </row>
    <row r="28" customFormat="false" ht="12.75" hidden="false" customHeight="false" outlineLevel="0" collapsed="false">
      <c r="J28" s="84" t="s">
        <v>732</v>
      </c>
      <c r="K28" s="84" t="n">
        <f aca="false">H19</f>
        <v>220</v>
      </c>
    </row>
    <row r="29" s="3" customFormat="true" ht="12.75" hidden="false" customHeight="false" outlineLevel="0" collapsed="false">
      <c r="J29" s="85" t="s">
        <v>733</v>
      </c>
      <c r="K29" s="86" t="n">
        <f aca="false">SUM(K25:K28)</f>
        <v>11954.7</v>
      </c>
      <c r="L29" s="6"/>
      <c r="M29" s="5"/>
      <c r="Y29" s="5"/>
    </row>
    <row r="30" customFormat="false" ht="12" hidden="false" customHeight="false" outlineLevel="0" collapsed="false">
      <c r="J30" s="53" t="s">
        <v>565</v>
      </c>
      <c r="K30" s="53" t="n">
        <v>12000</v>
      </c>
    </row>
    <row r="31" customFormat="false" ht="12" hidden="false" customHeight="false" outlineLevel="0" collapsed="false">
      <c r="H31" s="96"/>
      <c r="I31" s="96"/>
      <c r="J31" s="96"/>
      <c r="K31" s="96" t="n">
        <f aca="false">K30-K29</f>
        <v>45.3000000000011</v>
      </c>
      <c r="L31" s="99"/>
      <c r="M31" s="98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  <c r="Q36" s="5" t="n">
        <v>0</v>
      </c>
    </row>
    <row r="37" s="3" customFormat="true" ht="12" hidden="false" customHeight="false" outlineLevel="0" collapsed="false">
      <c r="H37" s="97"/>
      <c r="I37" s="97"/>
      <c r="J37" s="97"/>
      <c r="K37" s="97"/>
      <c r="T37" s="5"/>
      <c r="U37" s="5"/>
      <c r="V37" s="5"/>
      <c r="W37" s="5"/>
      <c r="X37" s="5"/>
      <c r="Y37" s="5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</row>
    <row r="42" customFormat="false" ht="11.25" hidden="false" customHeight="false" outlineLevel="0" collapsed="false">
      <c r="H42" s="98"/>
      <c r="I42" s="98"/>
      <c r="J42" s="98"/>
      <c r="K42" s="98"/>
    </row>
    <row r="43" customFormat="false" ht="11.25" hidden="false" customHeight="false" outlineLevel="0" collapsed="false">
      <c r="H43" s="98"/>
      <c r="I43" s="98"/>
      <c r="J43" s="98"/>
      <c r="K43" s="98"/>
    </row>
    <row r="44" s="3" customFormat="true" ht="11.25" hidden="false" customHeight="false" outlineLevel="0" collapsed="false">
      <c r="H44" s="98"/>
      <c r="I44" s="98"/>
      <c r="J44" s="98"/>
      <c r="K44" s="98"/>
    </row>
    <row r="45" s="3" customFormat="true" ht="11.25" hidden="false" customHeight="false" outlineLevel="0" collapsed="false">
      <c r="H45" s="98"/>
      <c r="I45" s="98"/>
      <c r="J45" s="98"/>
      <c r="K45" s="98"/>
    </row>
    <row r="46" s="3" customFormat="true" ht="11.25" hidden="false" customHeight="false" outlineLevel="0" collapsed="false">
      <c r="H46" s="98"/>
      <c r="I46" s="98"/>
      <c r="J46" s="98"/>
      <c r="K46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tru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false" outlineLevel="0" max="25" min="25" style="5" width="9.28"/>
    <col collapsed="false" customWidth="true" hidden="true" outlineLevel="0" max="26" min="26" style="5" width="8.28"/>
    <col collapsed="false" customWidth="true" hidden="tru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906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44158</v>
      </c>
      <c r="B5" s="12"/>
      <c r="C5" s="20" t="s">
        <v>907</v>
      </c>
      <c r="D5" s="12"/>
      <c r="E5" s="12"/>
      <c r="F5" s="91" t="n">
        <v>220797</v>
      </c>
      <c r="G5" s="91" t="s">
        <v>908</v>
      </c>
      <c r="H5" s="93"/>
      <c r="I5" s="91"/>
      <c r="J5" s="93"/>
      <c r="K5" s="93" t="n">
        <v>240</v>
      </c>
      <c r="L5" s="92"/>
      <c r="M5" s="24" t="n">
        <f aca="false">SUM(H5:J5,K5/1.12)</f>
        <v>214.285714285714</v>
      </c>
      <c r="N5" s="24" t="n">
        <f aca="false">K5/1.12*0.12</f>
        <v>25.7142857142857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 t="n">
        <v>214.29</v>
      </c>
      <c r="Z5" s="25"/>
      <c r="AA5" s="25"/>
      <c r="AB5" s="26"/>
      <c r="AC5" s="26"/>
      <c r="AD5" s="25"/>
      <c r="AE5" s="25"/>
      <c r="AF5" s="24" t="n">
        <f aca="false">-SUM(N5:AE5)</f>
        <v>-240.004285714286</v>
      </c>
      <c r="AG5" s="27" t="n">
        <f aca="false">SUM(H5:K5)+AF5+O5</f>
        <v>-0.00428571428571445</v>
      </c>
      <c r="AH5" s="102" t="n">
        <f aca="false">-AF5</f>
        <v>240.004285714286</v>
      </c>
    </row>
    <row r="6" s="17" customFormat="true" ht="19.5" hidden="false" customHeight="true" outlineLevel="0" collapsed="false">
      <c r="A6" s="90" t="n">
        <v>44158</v>
      </c>
      <c r="B6" s="12"/>
      <c r="C6" s="20" t="s">
        <v>47</v>
      </c>
      <c r="D6" s="12"/>
      <c r="E6" s="12"/>
      <c r="F6" s="91" t="n">
        <v>265098</v>
      </c>
      <c r="G6" s="91" t="s">
        <v>909</v>
      </c>
      <c r="H6" s="93"/>
      <c r="I6" s="91"/>
      <c r="J6" s="93"/>
      <c r="K6" s="93" t="n">
        <v>1639.6</v>
      </c>
      <c r="L6" s="92"/>
      <c r="M6" s="24" t="n">
        <f aca="false">SUM(H6:J6,K6/1.12)</f>
        <v>1463.92857142857</v>
      </c>
      <c r="N6" s="24" t="n">
        <f aca="false">K6/1.12*0.12</f>
        <v>175.671428571429</v>
      </c>
      <c r="O6" s="24" t="n">
        <f aca="false">-SUM(I6:J6,K6/1.12)*L6</f>
        <v>-0</v>
      </c>
      <c r="P6" s="24" t="n">
        <v>1463.93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-1639.60142857143</v>
      </c>
      <c r="AG6" s="27" t="n">
        <f aca="false">SUM(H6:K6)+AF6+O6</f>
        <v>-0.00142857142873254</v>
      </c>
      <c r="AH6" s="102" t="n">
        <f aca="false">-AF6</f>
        <v>1639.60142857143</v>
      </c>
    </row>
    <row r="7" s="17" customFormat="true" ht="19.5" hidden="false" customHeight="true" outlineLevel="0" collapsed="false">
      <c r="A7" s="90" t="n">
        <v>40506</v>
      </c>
      <c r="B7" s="12"/>
      <c r="C7" s="20" t="s">
        <v>47</v>
      </c>
      <c r="D7" s="12"/>
      <c r="E7" s="12"/>
      <c r="F7" s="91" t="n">
        <v>123941</v>
      </c>
      <c r="G7" s="91" t="s">
        <v>910</v>
      </c>
      <c r="H7" s="93"/>
      <c r="I7" s="91"/>
      <c r="J7" s="93"/>
      <c r="K7" s="93" t="n">
        <v>639.5</v>
      </c>
      <c r="L7" s="92"/>
      <c r="M7" s="24" t="n">
        <f aca="false">SUM(H7:J7,K7/1.12)</f>
        <v>570.982142857143</v>
      </c>
      <c r="N7" s="24" t="n">
        <f aca="false">K7/1.12*0.12</f>
        <v>68.5178571428571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 t="n">
        <v>570.98</v>
      </c>
      <c r="Z7" s="25"/>
      <c r="AA7" s="25"/>
      <c r="AB7" s="26"/>
      <c r="AC7" s="26"/>
      <c r="AD7" s="25"/>
      <c r="AE7" s="25"/>
      <c r="AF7" s="24" t="n">
        <f aca="false">-SUM(N7:AE7)</f>
        <v>-639.497857142857</v>
      </c>
      <c r="AG7" s="27" t="n">
        <f aca="false">SUM(H7:K7)+AF7+O7</f>
        <v>0.00214285714287143</v>
      </c>
      <c r="AH7" s="102" t="n">
        <f aca="false">-AF7</f>
        <v>639.497857142857</v>
      </c>
    </row>
    <row r="8" s="17" customFormat="true" ht="21.75" hidden="false" customHeight="true" outlineLevel="0" collapsed="false">
      <c r="A8" s="90"/>
      <c r="B8" s="12"/>
      <c r="C8" s="91"/>
      <c r="D8" s="12"/>
      <c r="E8" s="12"/>
      <c r="F8" s="91"/>
      <c r="G8" s="59"/>
      <c r="H8" s="93"/>
      <c r="I8" s="91"/>
      <c r="J8" s="93"/>
      <c r="K8" s="93"/>
      <c r="L8" s="13"/>
      <c r="M8" s="24" t="n">
        <f aca="false">SUM(H8:J8,K8/1.12)</f>
        <v>0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101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-0</v>
      </c>
      <c r="AG8" s="27" t="n">
        <f aca="false">SUM(H8:K8)+AF8+O8</f>
        <v>0</v>
      </c>
    </row>
    <row r="9" s="29" customFormat="true" ht="12" hidden="false" customHeight="false" outlineLevel="0" collapsed="false">
      <c r="A9" s="18"/>
      <c r="B9" s="19"/>
      <c r="C9" s="43"/>
      <c r="D9" s="43"/>
      <c r="E9" s="43"/>
      <c r="F9" s="21"/>
      <c r="G9" s="30"/>
      <c r="H9" s="22"/>
      <c r="I9" s="22"/>
      <c r="J9" s="22"/>
      <c r="K9" s="22"/>
      <c r="L9" s="23"/>
      <c r="M9" s="25" t="n">
        <f aca="false">SUM(H9:J9,K9/1.12)</f>
        <v>0</v>
      </c>
      <c r="N9" s="25" t="n">
        <f aca="false">K9/1.12*0.12</f>
        <v>0</v>
      </c>
      <c r="O9" s="25" t="n">
        <f aca="false">-SUM(I9:J9,K9/1.12)*L9</f>
        <v>-0</v>
      </c>
      <c r="P9" s="25"/>
      <c r="Q9" s="25"/>
      <c r="R9" s="25"/>
      <c r="S9" s="25"/>
      <c r="T9" s="26"/>
      <c r="U9" s="51"/>
      <c r="V9" s="26"/>
      <c r="W9" s="26"/>
      <c r="X9" s="26"/>
      <c r="Y9" s="44"/>
      <c r="Z9" s="25"/>
      <c r="AA9" s="51"/>
      <c r="AB9" s="25"/>
      <c r="AC9" s="26"/>
      <c r="AD9" s="26"/>
      <c r="AE9" s="45"/>
      <c r="AF9" s="24" t="n">
        <f aca="false">-SUM(N9:AE9)</f>
        <v>-0</v>
      </c>
      <c r="AG9" s="27" t="n">
        <f aca="false">SUM(H9:K9)+AF9+O9</f>
        <v>0</v>
      </c>
    </row>
    <row r="10" s="52" customFormat="true" ht="12.75" hidden="false" customHeight="false" outlineLevel="0" collapsed="false">
      <c r="A10" s="46"/>
      <c r="B10" s="47"/>
      <c r="C10" s="48"/>
      <c r="D10" s="49"/>
      <c r="E10" s="49"/>
      <c r="F10" s="50"/>
      <c r="G10" s="48"/>
      <c r="H10" s="51" t="n">
        <f aca="false">SUM(H5:H8)</f>
        <v>0</v>
      </c>
      <c r="I10" s="51" t="n">
        <f aca="false">SUM(I9:I9)</f>
        <v>0</v>
      </c>
      <c r="J10" s="51" t="n">
        <f aca="false">SUM(J5:J8)</f>
        <v>0</v>
      </c>
      <c r="K10" s="51" t="n">
        <f aca="false">SUM(K5:K8)</f>
        <v>2519.1</v>
      </c>
      <c r="L10" s="51" t="n">
        <f aca="false">SUM(L9:L9)</f>
        <v>0</v>
      </c>
      <c r="M10" s="51" t="n">
        <f aca="false">SUM(M5:M8)</f>
        <v>2249.19642857143</v>
      </c>
      <c r="N10" s="51" t="n">
        <f aca="false">SUM(N5:N8)</f>
        <v>269.903571428571</v>
      </c>
      <c r="O10" s="51" t="n">
        <f aca="false">SUM(O9:O9)</f>
        <v>0</v>
      </c>
      <c r="P10" s="51" t="n">
        <f aca="false">SUM(P5:P8)</f>
        <v>1463.93</v>
      </c>
      <c r="Q10" s="51" t="n">
        <f aca="false">SUM(Q5:Q8)</f>
        <v>0</v>
      </c>
      <c r="R10" s="51" t="n">
        <f aca="false">SUM(R5:R8)</f>
        <v>0</v>
      </c>
      <c r="S10" s="51" t="n">
        <f aca="false">SUM(S8:S9)</f>
        <v>0</v>
      </c>
      <c r="T10" s="51" t="n">
        <f aca="false">SUM(T8:T9)</f>
        <v>0</v>
      </c>
      <c r="U10" s="51" t="n">
        <f aca="false">SUM(U8:U9)</f>
        <v>0</v>
      </c>
      <c r="V10" s="51" t="n">
        <f aca="false">SUM(V8:V9)</f>
        <v>0</v>
      </c>
      <c r="W10" s="51" t="n">
        <f aca="false">SUM(W9:W9)</f>
        <v>0</v>
      </c>
      <c r="X10" s="51" t="n">
        <f aca="false">SUM(X9:X9)</f>
        <v>0</v>
      </c>
      <c r="Y10" s="51" t="n">
        <f aca="false">SUM(Y9:Y9)</f>
        <v>0</v>
      </c>
      <c r="Z10" s="51" t="n">
        <f aca="false">SUM(Z9:Z9)</f>
        <v>0</v>
      </c>
      <c r="AA10" s="51" t="n">
        <f aca="false">SUM(AA5:AA8)</f>
        <v>0</v>
      </c>
      <c r="AB10" s="51" t="n">
        <f aca="false">SUM(AB9:AB9)</f>
        <v>0</v>
      </c>
      <c r="AC10" s="51" t="n">
        <f aca="false">SUM(AC5:AC8)</f>
        <v>0</v>
      </c>
      <c r="AD10" s="51" t="n">
        <f aca="false">SUM(AD5:AD8)</f>
        <v>0</v>
      </c>
      <c r="AE10" s="51" t="n">
        <f aca="false">SUM(AE9:AE9)</f>
        <v>0</v>
      </c>
      <c r="AF10" s="51" t="n">
        <f aca="false">SUM(AF5:AF8)</f>
        <v>-2519.10357142857</v>
      </c>
      <c r="AG10" s="51" t="n">
        <f aca="false">SUM(AG9:AG9)</f>
        <v>0</v>
      </c>
    </row>
    <row r="11" s="83" customFormat="true" ht="12" hidden="false" customHeight="false" outlineLevel="0" collapsed="false"/>
    <row r="12" customFormat="false" ht="12" hidden="false" customHeight="false" outlineLevel="0" collapsed="false">
      <c r="K12" s="53" t="e">
        <f aca="false">H10+J10+K10+1:1048576+AA10</f>
        <v>#VALUE!</v>
      </c>
      <c r="AF12" s="53" t="n">
        <f aca="false">+AF10</f>
        <v>-2519.10357142857</v>
      </c>
    </row>
    <row r="13" customFormat="false" ht="12" hidden="false" customHeight="false" outlineLevel="0" collapsed="false">
      <c r="K13" s="53"/>
      <c r="AF13" s="53"/>
    </row>
    <row r="14" customFormat="false" ht="12" hidden="false" customHeight="false" outlineLevel="0" collapsed="false">
      <c r="K14" s="53"/>
      <c r="AF14" s="53"/>
    </row>
    <row r="16" customFormat="false" ht="12.75" hidden="false" customHeight="false" outlineLevel="0" collapsed="false">
      <c r="C16" s="54" t="s">
        <v>191</v>
      </c>
      <c r="G16" s="52"/>
      <c r="J16" s="84" t="s">
        <v>727</v>
      </c>
      <c r="K16" s="84" t="n">
        <f aca="false">K6</f>
        <v>1639.6</v>
      </c>
      <c r="L16" s="80"/>
      <c r="M16" s="80"/>
      <c r="N16" s="53"/>
      <c r="O16" s="53"/>
      <c r="P16" s="53"/>
      <c r="Q16" s="53"/>
    </row>
    <row r="17" customFormat="false" ht="12.75" hidden="false" customHeight="false" outlineLevel="0" collapsed="false">
      <c r="C17" s="54"/>
      <c r="G17" s="52"/>
      <c r="J17" s="84" t="s">
        <v>729</v>
      </c>
      <c r="K17" s="84" t="n">
        <f aca="false">K5+K7</f>
        <v>879.5</v>
      </c>
      <c r="L17" s="80"/>
      <c r="M17" s="80"/>
      <c r="N17" s="53"/>
      <c r="O17" s="53"/>
      <c r="P17" s="53"/>
      <c r="Q17" s="53"/>
    </row>
    <row r="18" customFormat="false" ht="12.75" hidden="false" customHeight="false" outlineLevel="0" collapsed="false">
      <c r="J18" s="84" t="s">
        <v>731</v>
      </c>
      <c r="K18" s="84" t="n">
        <v>0</v>
      </c>
    </row>
    <row r="19" customFormat="false" ht="12.75" hidden="false" customHeight="false" outlineLevel="0" collapsed="false">
      <c r="J19" s="84" t="s">
        <v>732</v>
      </c>
      <c r="K19" s="84" t="n">
        <v>0</v>
      </c>
    </row>
    <row r="20" s="3" customFormat="true" ht="12.75" hidden="false" customHeight="false" outlineLevel="0" collapsed="false">
      <c r="J20" s="85" t="s">
        <v>733</v>
      </c>
      <c r="K20" s="86" t="n">
        <f aca="false">K16+K17+K18+K19</f>
        <v>2519.1</v>
      </c>
      <c r="L20" s="6"/>
      <c r="M20" s="5"/>
      <c r="Y20" s="5"/>
    </row>
    <row r="21" customFormat="false" ht="12" hidden="false" customHeight="false" outlineLevel="0" collapsed="false">
      <c r="J21" s="53" t="s">
        <v>565</v>
      </c>
      <c r="K21" s="53" t="n">
        <v>2592</v>
      </c>
    </row>
    <row r="22" customFormat="false" ht="12" hidden="false" customHeight="false" outlineLevel="0" collapsed="false">
      <c r="H22" s="96"/>
      <c r="I22" s="96"/>
      <c r="J22" s="96"/>
      <c r="K22" s="96" t="n">
        <f aca="false">K21-K20</f>
        <v>72.9000000000001</v>
      </c>
      <c r="L22" s="99"/>
      <c r="M22" s="98"/>
    </row>
    <row r="23" customFormat="false" ht="12" hidden="false" customHeight="false" outlineLevel="0" collapsed="false">
      <c r="H23" s="96"/>
      <c r="I23" s="96"/>
      <c r="J23" s="96"/>
      <c r="K23" s="96"/>
    </row>
    <row r="24" customFormat="false" ht="12" hidden="false" customHeight="false" outlineLevel="0" collapsed="false">
      <c r="H24" s="96"/>
      <c r="I24" s="96"/>
      <c r="J24" s="96"/>
      <c r="K24" s="96"/>
    </row>
    <row r="25" customFormat="false" ht="12" hidden="false" customHeight="false" outlineLevel="0" collapsed="false">
      <c r="H25" s="96"/>
      <c r="I25" s="96"/>
      <c r="J25" s="96"/>
      <c r="K25" s="96"/>
    </row>
    <row r="26" customFormat="false" ht="12" hidden="false" customHeight="false" outlineLevel="0" collapsed="false">
      <c r="H26" s="96"/>
      <c r="I26" s="96"/>
      <c r="J26" s="96"/>
      <c r="K26" s="96"/>
    </row>
    <row r="27" customFormat="false" ht="12" hidden="false" customHeight="false" outlineLevel="0" collapsed="false">
      <c r="H27" s="96"/>
      <c r="I27" s="96"/>
      <c r="J27" s="96"/>
      <c r="K27" s="96"/>
      <c r="Q27" s="5" t="n">
        <v>0</v>
      </c>
    </row>
    <row r="28" s="3" customFormat="true" ht="12" hidden="false" customHeight="false" outlineLevel="0" collapsed="false">
      <c r="H28" s="97"/>
      <c r="I28" s="97"/>
      <c r="J28" s="97"/>
      <c r="K28" s="97"/>
      <c r="T28" s="5"/>
      <c r="U28" s="5"/>
      <c r="V28" s="5"/>
      <c r="W28" s="5"/>
      <c r="X28" s="5"/>
      <c r="Y28" s="5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2" hidden="false" customHeight="false" outlineLevel="0" collapsed="false">
      <c r="H31" s="96"/>
      <c r="I31" s="96"/>
      <c r="J31" s="96"/>
      <c r="K31" s="96"/>
    </row>
    <row r="32" customFormat="false" ht="12" hidden="false" customHeight="false" outlineLevel="0" collapsed="false">
      <c r="H32" s="96"/>
      <c r="I32" s="96"/>
      <c r="J32" s="96"/>
      <c r="K32" s="96"/>
    </row>
    <row r="33" customFormat="false" ht="11.25" hidden="false" customHeight="false" outlineLevel="0" collapsed="false">
      <c r="H33" s="98"/>
      <c r="I33" s="98"/>
      <c r="J33" s="98"/>
      <c r="K33" s="98"/>
    </row>
    <row r="34" customFormat="false" ht="11.25" hidden="false" customHeight="false" outlineLevel="0" collapsed="false">
      <c r="H34" s="98"/>
      <c r="I34" s="98"/>
      <c r="J34" s="98"/>
      <c r="K34" s="98"/>
    </row>
    <row r="35" s="3" customFormat="true" ht="11.25" hidden="false" customHeight="false" outlineLevel="0" collapsed="false">
      <c r="H35" s="98"/>
      <c r="I35" s="98"/>
      <c r="J35" s="98"/>
      <c r="K35" s="98"/>
    </row>
    <row r="36" s="3" customFormat="true" ht="11.25" hidden="false" customHeight="false" outlineLevel="0" collapsed="false">
      <c r="H36" s="98"/>
      <c r="I36" s="98"/>
      <c r="J36" s="98"/>
      <c r="K36" s="98"/>
    </row>
    <row r="37" s="3" customFormat="true" ht="11.25" hidden="false" customHeight="false" outlineLevel="0" collapsed="false">
      <c r="H37" s="98"/>
      <c r="I37" s="98"/>
      <c r="J37" s="98"/>
      <c r="K37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7.7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338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43892</v>
      </c>
      <c r="B5" s="19"/>
      <c r="C5" s="20" t="s">
        <v>39</v>
      </c>
      <c r="D5" s="20" t="s">
        <v>40</v>
      </c>
      <c r="E5" s="20" t="s">
        <v>41</v>
      </c>
      <c r="F5" s="21" t="n">
        <v>160532</v>
      </c>
      <c r="G5" s="21" t="s">
        <v>339</v>
      </c>
      <c r="H5" s="22"/>
      <c r="I5" s="22"/>
      <c r="J5" s="22"/>
      <c r="K5" s="22" t="n">
        <v>488</v>
      </c>
      <c r="L5" s="23"/>
      <c r="M5" s="24" t="n">
        <f aca="false">SUM(H5:J5,K5/1.12)</f>
        <v>435.714285714286</v>
      </c>
      <c r="N5" s="24" t="n">
        <f aca="false">K5/1.12*0.12</f>
        <v>52.2857142857143</v>
      </c>
      <c r="O5" s="24" t="n">
        <f aca="false">-SUM(I5:J5,K5/1.12)*L5</f>
        <v>-0</v>
      </c>
      <c r="P5" s="24" t="n">
        <v>435.71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-487.995714285714</v>
      </c>
      <c r="AG5" s="27" t="n">
        <f aca="false">SUM(H5:K5)+AF5+O5</f>
        <v>0.00428571428574287</v>
      </c>
    </row>
    <row r="6" s="29" customFormat="true" ht="23.25" hidden="false" customHeight="true" outlineLevel="0" collapsed="false">
      <c r="A6" s="18" t="n">
        <v>43892</v>
      </c>
      <c r="B6" s="19"/>
      <c r="C6" s="20" t="s">
        <v>45</v>
      </c>
      <c r="D6" s="20"/>
      <c r="E6" s="20"/>
      <c r="F6" s="21"/>
      <c r="G6" s="21" t="s">
        <v>245</v>
      </c>
      <c r="H6" s="22"/>
      <c r="I6" s="22"/>
      <c r="J6" s="22" t="n">
        <v>500</v>
      </c>
      <c r="K6" s="22"/>
      <c r="L6" s="23"/>
      <c r="M6" s="24" t="n">
        <f aca="false">SUM(H6:J6,K6/1.12)</f>
        <v>500</v>
      </c>
      <c r="N6" s="24" t="n">
        <f aca="false">K6/1.12*0.12</f>
        <v>0</v>
      </c>
      <c r="O6" s="24" t="n">
        <f aca="false">-SUM(I6:J6,K6/1.12)*L6</f>
        <v>-0</v>
      </c>
      <c r="P6" s="24" t="n">
        <v>500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-500</v>
      </c>
      <c r="AG6" s="27" t="n">
        <f aca="false">SUM(H6:K6)+AF6+O6</f>
        <v>0</v>
      </c>
    </row>
    <row r="7" s="29" customFormat="true" ht="23.25" hidden="false" customHeight="true" outlineLevel="0" collapsed="false">
      <c r="A7" s="18" t="n">
        <v>43892</v>
      </c>
      <c r="B7" s="19"/>
      <c r="C7" s="20" t="s">
        <v>45</v>
      </c>
      <c r="D7" s="20"/>
      <c r="E7" s="20"/>
      <c r="F7" s="21"/>
      <c r="G7" s="21" t="s">
        <v>46</v>
      </c>
      <c r="H7" s="22" t="n">
        <v>50</v>
      </c>
      <c r="I7" s="22"/>
      <c r="J7" s="22"/>
      <c r="K7" s="22"/>
      <c r="L7" s="23"/>
      <c r="M7" s="24" t="n">
        <f aca="false">SUM(H7:J7,K7/1.12)</f>
        <v>50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 t="n">
        <v>50</v>
      </c>
      <c r="AB7" s="26"/>
      <c r="AC7" s="26"/>
      <c r="AD7" s="25"/>
      <c r="AE7" s="25"/>
      <c r="AF7" s="24" t="n">
        <f aca="false">-SUM(N7:AE7)</f>
        <v>-50</v>
      </c>
      <c r="AG7" s="27" t="n">
        <f aca="false">SUM(H7:K7)+AF7+O7</f>
        <v>0</v>
      </c>
    </row>
    <row r="8" s="29" customFormat="true" ht="23.25" hidden="false" customHeight="true" outlineLevel="0" collapsed="false">
      <c r="A8" s="18" t="n">
        <v>43892</v>
      </c>
      <c r="B8" s="19"/>
      <c r="C8" s="20" t="s">
        <v>55</v>
      </c>
      <c r="D8" s="20" t="s">
        <v>56</v>
      </c>
      <c r="E8" s="20" t="s">
        <v>57</v>
      </c>
      <c r="F8" s="21" t="n">
        <v>171821</v>
      </c>
      <c r="G8" s="21" t="s">
        <v>58</v>
      </c>
      <c r="H8" s="22"/>
      <c r="I8" s="22"/>
      <c r="J8" s="22"/>
      <c r="K8" s="22" t="n">
        <v>180</v>
      </c>
      <c r="L8" s="23"/>
      <c r="M8" s="24" t="n">
        <f aca="false">SUM(H8:J8,K8/1.12)</f>
        <v>160.714285714286</v>
      </c>
      <c r="N8" s="24" t="n">
        <f aca="false">K8/1.12*0.12</f>
        <v>19.2857142857143</v>
      </c>
      <c r="O8" s="24" t="n">
        <f aca="false">-SUM(I8:J8,K8/1.12)*L8</f>
        <v>-0</v>
      </c>
      <c r="P8" s="24"/>
      <c r="Q8" s="25" t="n">
        <v>160.71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-179.995714285714</v>
      </c>
      <c r="AG8" s="27" t="n">
        <f aca="false">SUM(H8:K8)+AF8+O8</f>
        <v>0.00428571428571445</v>
      </c>
    </row>
    <row r="9" s="64" customFormat="true" ht="23.25" hidden="false" customHeight="true" outlineLevel="0" collapsed="false">
      <c r="A9" s="18" t="n">
        <v>43892</v>
      </c>
      <c r="B9" s="19"/>
      <c r="C9" s="20" t="s">
        <v>340</v>
      </c>
      <c r="D9" s="20"/>
      <c r="E9" s="20"/>
      <c r="F9" s="21"/>
      <c r="G9" s="21" t="s">
        <v>341</v>
      </c>
      <c r="H9" s="22"/>
      <c r="I9" s="22"/>
      <c r="J9" s="22"/>
      <c r="K9" s="22" t="n">
        <v>6500</v>
      </c>
      <c r="L9" s="23"/>
      <c r="M9" s="24" t="n">
        <f aca="false">SUM(H9:J9,K9/1.12)</f>
        <v>5803.57142857143</v>
      </c>
      <c r="N9" s="24" t="n">
        <f aca="false">K9/1.12*0.12</f>
        <v>696.428571428571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 t="n">
        <v>5803.57</v>
      </c>
      <c r="Z9" s="25"/>
      <c r="AA9" s="25"/>
      <c r="AB9" s="26"/>
      <c r="AC9" s="26"/>
      <c r="AD9" s="25"/>
      <c r="AE9" s="25"/>
      <c r="AF9" s="24" t="n">
        <f aca="false">-SUM(N9:AE9)</f>
        <v>-6499.99857142857</v>
      </c>
      <c r="AG9" s="27" t="n">
        <f aca="false">SUM(H9:K9)+AF9+O9</f>
        <v>0.00142857142873254</v>
      </c>
    </row>
    <row r="10" s="29" customFormat="true" ht="23.25" hidden="false" customHeight="true" outlineLevel="0" collapsed="false">
      <c r="A10" s="18" t="n">
        <v>43892</v>
      </c>
      <c r="B10" s="19"/>
      <c r="C10" s="20" t="s">
        <v>47</v>
      </c>
      <c r="D10" s="20" t="s">
        <v>48</v>
      </c>
      <c r="E10" s="20" t="s">
        <v>49</v>
      </c>
      <c r="F10" s="21" t="n">
        <v>205454</v>
      </c>
      <c r="G10" s="21" t="s">
        <v>237</v>
      </c>
      <c r="H10" s="22"/>
      <c r="I10" s="22"/>
      <c r="J10" s="22" t="n">
        <v>373.3</v>
      </c>
      <c r="K10" s="22"/>
      <c r="L10" s="23"/>
      <c r="M10" s="24" t="n">
        <f aca="false">SUM(H10:J10,K10/1.12)</f>
        <v>373.3</v>
      </c>
      <c r="N10" s="24" t="n">
        <f aca="false">K10/1.12*0.12</f>
        <v>0</v>
      </c>
      <c r="O10" s="24" t="n">
        <f aca="false">-SUM(I10:J10,K10/1.12)*L10</f>
        <v>-0</v>
      </c>
      <c r="P10" s="24" t="n">
        <v>373.3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-373.3</v>
      </c>
      <c r="AG10" s="27" t="n">
        <f aca="false">SUM(H10:K10)+AF10+O10</f>
        <v>0</v>
      </c>
    </row>
    <row r="11" s="64" customFormat="true" ht="23.25" hidden="false" customHeight="true" outlineLevel="0" collapsed="false">
      <c r="A11" s="18" t="n">
        <v>43892</v>
      </c>
      <c r="B11" s="19"/>
      <c r="C11" s="20" t="s">
        <v>47</v>
      </c>
      <c r="D11" s="20" t="s">
        <v>48</v>
      </c>
      <c r="E11" s="20" t="s">
        <v>49</v>
      </c>
      <c r="F11" s="21" t="n">
        <v>205451</v>
      </c>
      <c r="G11" s="21" t="s">
        <v>342</v>
      </c>
      <c r="H11" s="22"/>
      <c r="I11" s="22"/>
      <c r="J11" s="22"/>
      <c r="K11" s="22" t="n">
        <v>2845.3</v>
      </c>
      <c r="L11" s="23"/>
      <c r="M11" s="24" t="n">
        <f aca="false">SUM(H11:J11,K11/1.12)</f>
        <v>2540.44642857143</v>
      </c>
      <c r="N11" s="24" t="n">
        <f aca="false">K11/1.12*0.12</f>
        <v>304.853571428571</v>
      </c>
      <c r="O11" s="24" t="n">
        <f aca="false">-SUM(I11:J11,K11/1.12)*L11</f>
        <v>-0</v>
      </c>
      <c r="P11" s="24" t="n">
        <v>2540.45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-2845.30357142857</v>
      </c>
      <c r="AG11" s="27" t="n">
        <f aca="false">SUM(H11:K11)+AF11+O11</f>
        <v>-0.00357142857092185</v>
      </c>
    </row>
    <row r="12" s="42" customFormat="true" ht="23.25" hidden="false" customHeight="true" outlineLevel="0" collapsed="false">
      <c r="A12" s="32" t="n">
        <v>43893</v>
      </c>
      <c r="B12" s="33"/>
      <c r="C12" s="34" t="s">
        <v>55</v>
      </c>
      <c r="D12" s="34" t="s">
        <v>56</v>
      </c>
      <c r="E12" s="34" t="s">
        <v>57</v>
      </c>
      <c r="F12" s="35" t="n">
        <v>171875</v>
      </c>
      <c r="G12" s="35" t="s">
        <v>58</v>
      </c>
      <c r="H12" s="36"/>
      <c r="I12" s="36"/>
      <c r="J12" s="36"/>
      <c r="K12" s="36" t="n">
        <v>180</v>
      </c>
      <c r="L12" s="37"/>
      <c r="M12" s="38" t="n">
        <f aca="false">SUM(H12:J12,K12/1.12)</f>
        <v>160.714285714286</v>
      </c>
      <c r="N12" s="38" t="n">
        <f aca="false">K12/1.12*0.12</f>
        <v>19.2857142857143</v>
      </c>
      <c r="O12" s="38" t="n">
        <f aca="false">-SUM(I12:J12,K12/1.12)*L12</f>
        <v>-0</v>
      </c>
      <c r="P12" s="38"/>
      <c r="Q12" s="39" t="n">
        <v>160.71</v>
      </c>
      <c r="R12" s="39"/>
      <c r="S12" s="40"/>
      <c r="T12" s="40"/>
      <c r="U12" s="40"/>
      <c r="V12" s="40"/>
      <c r="W12" s="40"/>
      <c r="X12" s="39"/>
      <c r="Y12" s="39"/>
      <c r="Z12" s="39"/>
      <c r="AA12" s="39"/>
      <c r="AB12" s="40"/>
      <c r="AC12" s="40"/>
      <c r="AD12" s="39"/>
      <c r="AE12" s="39"/>
      <c r="AF12" s="38" t="n">
        <f aca="false">-SUM(N12:AE12)</f>
        <v>-179.995714285714</v>
      </c>
      <c r="AG12" s="41" t="n">
        <f aca="false">SUM(H12:K12)+AF12+O12</f>
        <v>0.00428571428571445</v>
      </c>
    </row>
    <row r="13" s="29" customFormat="true" ht="23.25" hidden="false" customHeight="true" outlineLevel="0" collapsed="false">
      <c r="A13" s="18" t="n">
        <v>43892</v>
      </c>
      <c r="B13" s="19"/>
      <c r="C13" s="20" t="s">
        <v>343</v>
      </c>
      <c r="D13" s="20" t="s">
        <v>323</v>
      </c>
      <c r="E13" s="20" t="s">
        <v>49</v>
      </c>
      <c r="F13" s="21" t="n">
        <v>79627</v>
      </c>
      <c r="G13" s="21" t="s">
        <v>344</v>
      </c>
      <c r="H13" s="22"/>
      <c r="I13" s="22"/>
      <c r="J13" s="22"/>
      <c r="K13" s="22" t="n">
        <v>518.5</v>
      </c>
      <c r="L13" s="23"/>
      <c r="M13" s="24" t="n">
        <f aca="false">SUM(H13:J13,K13/1.12)</f>
        <v>462.946428571429</v>
      </c>
      <c r="N13" s="24" t="n">
        <f aca="false">K13/1.12*0.12</f>
        <v>55.5535714285714</v>
      </c>
      <c r="O13" s="24" t="n">
        <f aca="false">-SUM(I13:J13,K13/1.12)*L13</f>
        <v>-0</v>
      </c>
      <c r="P13" s="24"/>
      <c r="Q13" s="25"/>
      <c r="R13" s="25" t="n">
        <v>462.95</v>
      </c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-518.503571428571</v>
      </c>
      <c r="AG13" s="27" t="n">
        <f aca="false">SUM(H13:K13)+AF13+O13</f>
        <v>-0.0035714285713766</v>
      </c>
    </row>
    <row r="14" s="29" customFormat="true" ht="23.25" hidden="false" customHeight="true" outlineLevel="0" collapsed="false">
      <c r="A14" s="18" t="n">
        <v>43893</v>
      </c>
      <c r="B14" s="19"/>
      <c r="C14" s="20" t="s">
        <v>241</v>
      </c>
      <c r="D14" s="20" t="s">
        <v>111</v>
      </c>
      <c r="E14" s="20" t="s">
        <v>49</v>
      </c>
      <c r="F14" s="21" t="n">
        <v>577022</v>
      </c>
      <c r="G14" s="21" t="s">
        <v>345</v>
      </c>
      <c r="H14" s="22"/>
      <c r="I14" s="22"/>
      <c r="J14" s="22"/>
      <c r="K14" s="22" t="n">
        <v>2559</v>
      </c>
      <c r="L14" s="23"/>
      <c r="M14" s="24" t="n">
        <f aca="false">SUM(H14:J14,K14/1.12)</f>
        <v>2284.82142857143</v>
      </c>
      <c r="N14" s="24" t="n">
        <f aca="false">K14/1.12*0.12</f>
        <v>274.178571428571</v>
      </c>
      <c r="O14" s="24" t="n">
        <f aca="false">-SUM(I14:J14,K14/1.12)*L14</f>
        <v>-0</v>
      </c>
      <c r="P14" s="24" t="n">
        <v>2284.82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-2558.99857142857</v>
      </c>
      <c r="AG14" s="27" t="n">
        <f aca="false">SUM(H14:K14)+AF14+O14</f>
        <v>0.00142857142827779</v>
      </c>
    </row>
    <row r="15" s="29" customFormat="true" ht="23.25" hidden="false" customHeight="true" outlineLevel="0" collapsed="false">
      <c r="A15" s="18" t="n">
        <v>43893</v>
      </c>
      <c r="B15" s="19"/>
      <c r="C15" s="20" t="s">
        <v>310</v>
      </c>
      <c r="D15" s="20" t="s">
        <v>346</v>
      </c>
      <c r="E15" s="20" t="s">
        <v>49</v>
      </c>
      <c r="F15" s="21" t="n">
        <v>2494</v>
      </c>
      <c r="G15" s="21" t="s">
        <v>313</v>
      </c>
      <c r="H15" s="22"/>
      <c r="I15" s="22"/>
      <c r="J15" s="22"/>
      <c r="K15" s="22" t="n">
        <v>300</v>
      </c>
      <c r="L15" s="23"/>
      <c r="M15" s="24" t="n">
        <f aca="false">SUM(H15:J15,K15/1.12)</f>
        <v>267.857142857143</v>
      </c>
      <c r="N15" s="24" t="n">
        <f aca="false">K15/1.12*0.12</f>
        <v>32.1428571428571</v>
      </c>
      <c r="O15" s="24" t="n">
        <f aca="false">-SUM(I15:J15,K15/1.12)*L15</f>
        <v>-0</v>
      </c>
      <c r="P15" s="24" t="n">
        <v>267.86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-300.002857142857</v>
      </c>
      <c r="AG15" s="27" t="n">
        <f aca="false">SUM(H15:K15)+AF15+O15</f>
        <v>-0.00285714285712402</v>
      </c>
    </row>
    <row r="16" s="29" customFormat="true" ht="23.25" hidden="false" customHeight="true" outlineLevel="0" collapsed="false">
      <c r="A16" s="18" t="n">
        <v>43893</v>
      </c>
      <c r="B16" s="19"/>
      <c r="C16" s="20" t="s">
        <v>47</v>
      </c>
      <c r="D16" s="20" t="s">
        <v>48</v>
      </c>
      <c r="E16" s="20" t="s">
        <v>49</v>
      </c>
      <c r="F16" s="21" t="n">
        <v>187311</v>
      </c>
      <c r="G16" s="21" t="s">
        <v>347</v>
      </c>
      <c r="H16" s="22"/>
      <c r="I16" s="22"/>
      <c r="J16" s="22"/>
      <c r="K16" s="22" t="n">
        <v>189.5</v>
      </c>
      <c r="L16" s="23"/>
      <c r="M16" s="24" t="n">
        <f aca="false">SUM(H16:J16,K16/1.12)</f>
        <v>169.196428571429</v>
      </c>
      <c r="N16" s="24" t="n">
        <f aca="false">K16/1.12*0.12</f>
        <v>20.3035714285714</v>
      </c>
      <c r="O16" s="24" t="n">
        <f aca="false">-SUM(I16:J16,K16/1.12)*L16</f>
        <v>-0</v>
      </c>
      <c r="P16" s="24" t="n">
        <v>169.2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-189.503571428571</v>
      </c>
      <c r="AG16" s="27" t="n">
        <f aca="false">SUM(H16:K16)+AF16+O16</f>
        <v>-0.00357142857140502</v>
      </c>
    </row>
    <row r="17" s="29" customFormat="true" ht="23.25" hidden="false" customHeight="true" outlineLevel="0" collapsed="false">
      <c r="A17" s="18" t="n">
        <v>43893</v>
      </c>
      <c r="B17" s="19"/>
      <c r="C17" s="20" t="s">
        <v>39</v>
      </c>
      <c r="D17" s="20" t="s">
        <v>40</v>
      </c>
      <c r="E17" s="20" t="s">
        <v>41</v>
      </c>
      <c r="F17" s="21" t="n">
        <v>712227</v>
      </c>
      <c r="G17" s="21" t="s">
        <v>138</v>
      </c>
      <c r="H17" s="22"/>
      <c r="I17" s="22"/>
      <c r="J17" s="22"/>
      <c r="K17" s="22" t="n">
        <v>390</v>
      </c>
      <c r="L17" s="23"/>
      <c r="M17" s="24" t="n">
        <f aca="false">SUM(H17:J17,K17/1.12)</f>
        <v>348.214285714286</v>
      </c>
      <c r="N17" s="24" t="n">
        <f aca="false">K17/1.12*0.12</f>
        <v>41.7857142857143</v>
      </c>
      <c r="O17" s="24" t="n">
        <f aca="false">-SUM(I17:J17,K17/1.12)*L17</f>
        <v>-0</v>
      </c>
      <c r="P17" s="24" t="n">
        <v>348.21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-389.995714285714</v>
      </c>
      <c r="AG17" s="27" t="n">
        <f aca="false">SUM(H17:K17)+AF17+O17</f>
        <v>0.00428571428574287</v>
      </c>
    </row>
    <row r="18" s="29" customFormat="true" ht="23.25" hidden="false" customHeight="true" outlineLevel="0" collapsed="false">
      <c r="A18" s="18" t="n">
        <v>43893</v>
      </c>
      <c r="B18" s="19"/>
      <c r="C18" s="20" t="s">
        <v>45</v>
      </c>
      <c r="D18" s="20"/>
      <c r="E18" s="20"/>
      <c r="F18" s="21"/>
      <c r="G18" s="21" t="s">
        <v>348</v>
      </c>
      <c r="H18" s="22" t="n">
        <v>50</v>
      </c>
      <c r="I18" s="22"/>
      <c r="J18" s="22"/>
      <c r="K18" s="22"/>
      <c r="L18" s="23"/>
      <c r="M18" s="24" t="n">
        <f aca="false">SUM(H18:J18,K18/1.12)</f>
        <v>50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 t="n">
        <v>50</v>
      </c>
      <c r="AE18" s="25"/>
      <c r="AF18" s="24" t="n">
        <f aca="false">-SUM(N18:AE18)</f>
        <v>-50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18" t="n">
        <v>43893</v>
      </c>
      <c r="B19" s="19"/>
      <c r="C19" s="20" t="s">
        <v>247</v>
      </c>
      <c r="D19" s="20"/>
      <c r="E19" s="20"/>
      <c r="F19" s="21"/>
      <c r="G19" s="21" t="s">
        <v>248</v>
      </c>
      <c r="H19" s="22" t="n">
        <v>537</v>
      </c>
      <c r="I19" s="22"/>
      <c r="J19" s="22"/>
      <c r="K19" s="22"/>
      <c r="L19" s="23"/>
      <c r="M19" s="24" t="n">
        <f aca="false">SUM(H19:J19,K19/1.12)</f>
        <v>537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 t="n">
        <v>537</v>
      </c>
      <c r="AC19" s="26"/>
      <c r="AD19" s="25"/>
      <c r="AE19" s="25"/>
      <c r="AF19" s="24" t="n">
        <f aca="false">-SUM(N19:AE19)</f>
        <v>-537</v>
      </c>
      <c r="AG19" s="27" t="n">
        <f aca="false">SUM(H19:K19)+AF19+O19</f>
        <v>0</v>
      </c>
    </row>
    <row r="20" s="29" customFormat="true" ht="23.25" hidden="false" customHeight="true" outlineLevel="0" collapsed="false">
      <c r="A20" s="18" t="n">
        <v>43893</v>
      </c>
      <c r="B20" s="19"/>
      <c r="C20" s="20" t="s">
        <v>225</v>
      </c>
      <c r="D20" s="20" t="s">
        <v>226</v>
      </c>
      <c r="E20" s="20" t="s">
        <v>49</v>
      </c>
      <c r="F20" s="21" t="n">
        <v>12443</v>
      </c>
      <c r="G20" s="21" t="s">
        <v>349</v>
      </c>
      <c r="H20" s="22"/>
      <c r="I20" s="22"/>
      <c r="J20" s="22"/>
      <c r="K20" s="22" t="n">
        <v>4</v>
      </c>
      <c r="L20" s="23"/>
      <c r="M20" s="24" t="n">
        <f aca="false">SUM(H20:J20,K20/1.12)</f>
        <v>3.57142857142857</v>
      </c>
      <c r="N20" s="24" t="n">
        <f aca="false">K20/1.12*0.12</f>
        <v>0.428571428571429</v>
      </c>
      <c r="O20" s="24" t="n">
        <f aca="false">-SUM(I20:J20,K20/1.12)*L20</f>
        <v>-0</v>
      </c>
      <c r="P20" s="24" t="n">
        <v>3.57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-3.99857142857143</v>
      </c>
      <c r="AG20" s="27" t="n">
        <f aca="false">SUM(H20:K20)+AF20+O20</f>
        <v>0.00142857142857178</v>
      </c>
    </row>
    <row r="21" s="29" customFormat="true" ht="23.25" hidden="false" customHeight="true" outlineLevel="0" collapsed="false">
      <c r="A21" s="18" t="n">
        <v>43894</v>
      </c>
      <c r="B21" s="19"/>
      <c r="C21" s="20" t="s">
        <v>207</v>
      </c>
      <c r="D21" s="20" t="s">
        <v>79</v>
      </c>
      <c r="E21" s="20" t="s">
        <v>67</v>
      </c>
      <c r="F21" s="21" t="n">
        <v>21002</v>
      </c>
      <c r="G21" s="21" t="s">
        <v>350</v>
      </c>
      <c r="H21" s="22"/>
      <c r="I21" s="22"/>
      <c r="J21" s="22" t="n">
        <v>1350</v>
      </c>
      <c r="K21" s="22"/>
      <c r="L21" s="23"/>
      <c r="M21" s="24" t="n">
        <f aca="false">SUM(H21:J21,K21/1.12)</f>
        <v>1350</v>
      </c>
      <c r="N21" s="24" t="n">
        <f aca="false">K21/1.12*0.12</f>
        <v>0</v>
      </c>
      <c r="O21" s="24" t="n">
        <f aca="false">-SUM(I21:J21,K21/1.12)*L21</f>
        <v>-0</v>
      </c>
      <c r="P21" s="24" t="n">
        <v>1350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-1350</v>
      </c>
      <c r="AG21" s="27" t="n">
        <f aca="false">SUM(H21:K21)+AF21+O21</f>
        <v>0</v>
      </c>
    </row>
    <row r="22" s="29" customFormat="true" ht="23.25" hidden="false" customHeight="true" outlineLevel="0" collapsed="false">
      <c r="A22" s="18" t="n">
        <v>43894</v>
      </c>
      <c r="B22" s="19"/>
      <c r="C22" s="20" t="s">
        <v>123</v>
      </c>
      <c r="D22" s="20" t="s">
        <v>124</v>
      </c>
      <c r="E22" s="20" t="s">
        <v>67</v>
      </c>
      <c r="F22" s="21" t="n">
        <v>3196</v>
      </c>
      <c r="G22" s="21" t="s">
        <v>68</v>
      </c>
      <c r="H22" s="22"/>
      <c r="I22" s="22"/>
      <c r="J22" s="22"/>
      <c r="K22" s="22" t="n">
        <v>1325</v>
      </c>
      <c r="L22" s="23"/>
      <c r="M22" s="24" t="n">
        <f aca="false">SUM(H22:J22,K22/1.12)</f>
        <v>1183.03571428571</v>
      </c>
      <c r="N22" s="24" t="n">
        <f aca="false">K22/1.12*0.12</f>
        <v>141.964285714286</v>
      </c>
      <c r="O22" s="24" t="n">
        <f aca="false">-SUM(I22:J22,K22/1.12)*L22</f>
        <v>-0</v>
      </c>
      <c r="P22" s="24" t="n">
        <v>1183.04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-1325.00428571429</v>
      </c>
      <c r="AG22" s="27" t="n">
        <f aca="false">SUM(H22:K22)+AF22+O22</f>
        <v>-0.00428571428574287</v>
      </c>
    </row>
    <row r="23" s="29" customFormat="true" ht="23.25" hidden="false" customHeight="true" outlineLevel="0" collapsed="false">
      <c r="A23" s="18" t="n">
        <v>43894</v>
      </c>
      <c r="B23" s="19"/>
      <c r="C23" s="20" t="s">
        <v>45</v>
      </c>
      <c r="D23" s="20"/>
      <c r="E23" s="20"/>
      <c r="F23" s="21"/>
      <c r="G23" s="21" t="s">
        <v>69</v>
      </c>
      <c r="H23" s="22" t="n">
        <v>100</v>
      </c>
      <c r="I23" s="22"/>
      <c r="J23" s="22"/>
      <c r="K23" s="22"/>
      <c r="L23" s="23"/>
      <c r="M23" s="24" t="n">
        <f aca="false">SUM(H23:J23,K23/1.12)</f>
        <v>100</v>
      </c>
      <c r="N23" s="24" t="n">
        <f aca="false">K23/1.12*0.12</f>
        <v>0</v>
      </c>
      <c r="O23" s="24" t="n">
        <f aca="false">-SUM(I23:J23,K23/1.12)*L23</f>
        <v>-0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 t="n">
        <v>100</v>
      </c>
      <c r="AB23" s="26"/>
      <c r="AC23" s="26"/>
      <c r="AD23" s="25"/>
      <c r="AE23" s="25"/>
      <c r="AF23" s="24" t="n">
        <f aca="false">-SUM(N23:AE23)</f>
        <v>-100</v>
      </c>
      <c r="AG23" s="27" t="n">
        <f aca="false">SUM(H23:K23)+AF23+O23</f>
        <v>0</v>
      </c>
    </row>
    <row r="24" s="29" customFormat="true" ht="23.25" hidden="false" customHeight="true" outlineLevel="0" collapsed="false">
      <c r="A24" s="18" t="n">
        <v>43894</v>
      </c>
      <c r="B24" s="19"/>
      <c r="C24" s="20" t="s">
        <v>106</v>
      </c>
      <c r="D24" s="20" t="s">
        <v>107</v>
      </c>
      <c r="E24" s="20" t="s">
        <v>49</v>
      </c>
      <c r="F24" s="21" t="n">
        <v>755058</v>
      </c>
      <c r="G24" s="21" t="s">
        <v>351</v>
      </c>
      <c r="H24" s="22"/>
      <c r="I24" s="22"/>
      <c r="J24" s="22"/>
      <c r="K24" s="22" t="n">
        <v>45</v>
      </c>
      <c r="L24" s="23"/>
      <c r="M24" s="24" t="n">
        <f aca="false">SUM(H24:J24,K24/1.12)</f>
        <v>40.1785714285714</v>
      </c>
      <c r="N24" s="24" t="n">
        <f aca="false">K24/1.12*0.12</f>
        <v>4.82142857142857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 t="n">
        <v>40.18</v>
      </c>
      <c r="AA24" s="25"/>
      <c r="AB24" s="26"/>
      <c r="AC24" s="26"/>
      <c r="AD24" s="25"/>
      <c r="AE24" s="25"/>
      <c r="AF24" s="24" t="n">
        <f aca="false">-SUM(N24:AE24)</f>
        <v>-45.0014285714286</v>
      </c>
      <c r="AG24" s="27" t="n">
        <f aca="false">SUM(H24:K24)+AF24+O24</f>
        <v>-0.00142857142856911</v>
      </c>
    </row>
    <row r="25" s="29" customFormat="true" ht="23.25" hidden="false" customHeight="true" outlineLevel="0" collapsed="false">
      <c r="A25" s="18" t="n">
        <v>43894</v>
      </c>
      <c r="B25" s="19"/>
      <c r="C25" s="20" t="s">
        <v>47</v>
      </c>
      <c r="D25" s="20" t="s">
        <v>48</v>
      </c>
      <c r="E25" s="20" t="s">
        <v>49</v>
      </c>
      <c r="F25" s="21" t="n">
        <v>208315</v>
      </c>
      <c r="G25" s="21" t="s">
        <v>352</v>
      </c>
      <c r="H25" s="22"/>
      <c r="I25" s="22"/>
      <c r="J25" s="22"/>
      <c r="K25" s="22" t="n">
        <v>263.3</v>
      </c>
      <c r="L25" s="23"/>
      <c r="M25" s="24" t="n">
        <f aca="false">SUM(H25:J25,K25/1.12)</f>
        <v>235.089285714286</v>
      </c>
      <c r="N25" s="24" t="n">
        <f aca="false">K25/1.12*0.12</f>
        <v>28.2107142857143</v>
      </c>
      <c r="O25" s="24" t="n">
        <f aca="false">-SUM(I25:J25,K25/1.12)*L25</f>
        <v>-0</v>
      </c>
      <c r="P25" s="24" t="n">
        <v>235.09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-263.300714285714</v>
      </c>
      <c r="AG25" s="27" t="n">
        <f aca="false">SUM(H25:K25)+AF25+O25</f>
        <v>-0.000714285714252583</v>
      </c>
    </row>
    <row r="26" s="29" customFormat="true" ht="23.25" hidden="false" customHeight="true" outlineLevel="0" collapsed="false">
      <c r="A26" s="18" t="n">
        <v>43894</v>
      </c>
      <c r="B26" s="19"/>
      <c r="C26" s="20" t="s">
        <v>47</v>
      </c>
      <c r="D26" s="20" t="s">
        <v>48</v>
      </c>
      <c r="E26" s="20" t="s">
        <v>49</v>
      </c>
      <c r="F26" s="21" t="n">
        <v>208315</v>
      </c>
      <c r="G26" s="21" t="s">
        <v>353</v>
      </c>
      <c r="H26" s="22"/>
      <c r="I26" s="22"/>
      <c r="J26" s="22"/>
      <c r="K26" s="22" t="n">
        <f aca="false">337.68+40.52</f>
        <v>378.2</v>
      </c>
      <c r="L26" s="23"/>
      <c r="M26" s="24" t="n">
        <f aca="false">SUM(H26:J26,K26/1.12)</f>
        <v>337.678571428571</v>
      </c>
      <c r="N26" s="24" t="n">
        <f aca="false">K26/1.12*0.12</f>
        <v>40.5214285714286</v>
      </c>
      <c r="O26" s="24" t="n">
        <f aca="false">-SUM(I26:J26,K26/1.12)*L26</f>
        <v>-0</v>
      </c>
      <c r="P26" s="24" t="n">
        <v>337.68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 t="n">
        <f aca="false">-SUM(N26:AE26)</f>
        <v>-378.201428571429</v>
      </c>
      <c r="AG26" s="27" t="n">
        <f aca="false">SUM(H26:K26)+AF26+O26</f>
        <v>-0.00142857142856201</v>
      </c>
    </row>
    <row r="27" s="29" customFormat="true" ht="23.25" hidden="false" customHeight="true" outlineLevel="0" collapsed="false">
      <c r="A27" s="18" t="n">
        <v>43894</v>
      </c>
      <c r="B27" s="19"/>
      <c r="C27" s="20" t="s">
        <v>55</v>
      </c>
      <c r="D27" s="20" t="s">
        <v>56</v>
      </c>
      <c r="E27" s="20" t="s">
        <v>57</v>
      </c>
      <c r="F27" s="21" t="n">
        <v>171927</v>
      </c>
      <c r="G27" s="21" t="s">
        <v>58</v>
      </c>
      <c r="H27" s="22"/>
      <c r="I27" s="22"/>
      <c r="J27" s="22"/>
      <c r="K27" s="22" t="n">
        <v>180</v>
      </c>
      <c r="L27" s="23"/>
      <c r="M27" s="24" t="n">
        <f aca="false">SUM(H27:J27,K27/1.12)</f>
        <v>160.714285714286</v>
      </c>
      <c r="N27" s="24" t="n">
        <f aca="false">K27/1.12*0.12</f>
        <v>19.2857142857143</v>
      </c>
      <c r="O27" s="24" t="n">
        <f aca="false">-SUM(I27:J27,K27/1.12)*L27</f>
        <v>-0</v>
      </c>
      <c r="P27" s="24"/>
      <c r="Q27" s="25" t="n">
        <v>160.71</v>
      </c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 t="n">
        <f aca="false">-SUM(N27:AE27)</f>
        <v>-179.995714285714</v>
      </c>
      <c r="AG27" s="27" t="n">
        <f aca="false">SUM(H27:K27)+AF27+O27</f>
        <v>0.00428571428571445</v>
      </c>
    </row>
    <row r="28" s="29" customFormat="true" ht="23.25" hidden="false" customHeight="true" outlineLevel="0" collapsed="false">
      <c r="A28" s="18" t="n">
        <v>43894</v>
      </c>
      <c r="B28" s="19"/>
      <c r="C28" s="20" t="s">
        <v>310</v>
      </c>
      <c r="D28" s="20" t="s">
        <v>346</v>
      </c>
      <c r="E28" s="20" t="s">
        <v>49</v>
      </c>
      <c r="F28" s="21" t="n">
        <v>2153216</v>
      </c>
      <c r="G28" s="21" t="s">
        <v>313</v>
      </c>
      <c r="H28" s="22"/>
      <c r="I28" s="22"/>
      <c r="J28" s="22"/>
      <c r="K28" s="22" t="n">
        <v>100</v>
      </c>
      <c r="L28" s="23"/>
      <c r="M28" s="24" t="n">
        <f aca="false">SUM(H28:J28,K28/1.12)</f>
        <v>89.2857142857143</v>
      </c>
      <c r="N28" s="24" t="n">
        <f aca="false">K28/1.12*0.12</f>
        <v>10.7142857142857</v>
      </c>
      <c r="O28" s="24" t="n">
        <f aca="false">-SUM(I28:J28,K28/1.12)*L28</f>
        <v>-0</v>
      </c>
      <c r="P28" s="24" t="n">
        <v>89.29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 t="n">
        <f aca="false">-SUM(N28:AE28)</f>
        <v>-100.004285714286</v>
      </c>
      <c r="AG28" s="27" t="n">
        <f aca="false">SUM(H28:K28)+AF28+O28</f>
        <v>-0.00428571428571445</v>
      </c>
    </row>
    <row r="29" s="29" customFormat="true" ht="23.25" hidden="false" customHeight="true" outlineLevel="0" collapsed="false">
      <c r="A29" s="18" t="n">
        <v>43894</v>
      </c>
      <c r="B29" s="19"/>
      <c r="C29" s="20" t="s">
        <v>47</v>
      </c>
      <c r="D29" s="20" t="s">
        <v>48</v>
      </c>
      <c r="E29" s="20" t="s">
        <v>49</v>
      </c>
      <c r="F29" s="21" t="n">
        <v>185059</v>
      </c>
      <c r="G29" s="21" t="s">
        <v>354</v>
      </c>
      <c r="H29" s="22"/>
      <c r="I29" s="22"/>
      <c r="J29" s="22" t="n">
        <v>2776.05</v>
      </c>
      <c r="K29" s="22"/>
      <c r="L29" s="23"/>
      <c r="M29" s="24" t="n">
        <f aca="false">SUM(H29:J29,K29/1.12)</f>
        <v>2776.05</v>
      </c>
      <c r="N29" s="24" t="n">
        <f aca="false">K29/1.12*0.12</f>
        <v>0</v>
      </c>
      <c r="O29" s="24" t="n">
        <f aca="false">-SUM(I29:J29,K29/1.12)*L29</f>
        <v>-0</v>
      </c>
      <c r="P29" s="24" t="n">
        <v>2776.05</v>
      </c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 t="n">
        <f aca="false">-SUM(N29:AE29)</f>
        <v>-2776.05</v>
      </c>
      <c r="AG29" s="27" t="n">
        <f aca="false">SUM(H29:K29)+AF29+O29</f>
        <v>0</v>
      </c>
    </row>
    <row r="30" s="29" customFormat="true" ht="23.25" hidden="false" customHeight="true" outlineLevel="0" collapsed="false">
      <c r="A30" s="18" t="n">
        <v>43894</v>
      </c>
      <c r="B30" s="19"/>
      <c r="C30" s="20" t="s">
        <v>47</v>
      </c>
      <c r="D30" s="20" t="s">
        <v>48</v>
      </c>
      <c r="E30" s="20" t="s">
        <v>49</v>
      </c>
      <c r="F30" s="21" t="n">
        <v>185059</v>
      </c>
      <c r="G30" s="21" t="s">
        <v>355</v>
      </c>
      <c r="H30" s="22"/>
      <c r="I30" s="22"/>
      <c r="J30" s="22"/>
      <c r="K30" s="22" t="n">
        <f aca="false">1074.29+128.91</f>
        <v>1203.2</v>
      </c>
      <c r="L30" s="23"/>
      <c r="M30" s="24" t="n">
        <f aca="false">SUM(H30:J30,K30/1.12)</f>
        <v>1074.28571428571</v>
      </c>
      <c r="N30" s="24" t="n">
        <f aca="false">K30/1.12*0.12</f>
        <v>128.914285714286</v>
      </c>
      <c r="O30" s="24" t="n">
        <f aca="false">-SUM(I30:J30,K30/1.12)*L30</f>
        <v>-0</v>
      </c>
      <c r="P30" s="24" t="n">
        <v>1074.29</v>
      </c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 t="n">
        <f aca="false">-SUM(N30:AE30)</f>
        <v>-1203.20428571429</v>
      </c>
      <c r="AG30" s="27" t="n">
        <f aca="false">SUM(H30:K30)+AF30+O30</f>
        <v>-0.0042857142855155</v>
      </c>
    </row>
    <row r="31" s="29" customFormat="true" ht="23.25" hidden="false" customHeight="true" outlineLevel="0" collapsed="false">
      <c r="A31" s="18" t="n">
        <v>43894</v>
      </c>
      <c r="B31" s="19"/>
      <c r="C31" s="20" t="s">
        <v>39</v>
      </c>
      <c r="D31" s="20" t="s">
        <v>40</v>
      </c>
      <c r="E31" s="20" t="s">
        <v>41</v>
      </c>
      <c r="F31" s="21" t="n">
        <v>105588</v>
      </c>
      <c r="G31" s="21" t="s">
        <v>356</v>
      </c>
      <c r="H31" s="22"/>
      <c r="I31" s="22"/>
      <c r="J31" s="22"/>
      <c r="K31" s="22" t="n">
        <v>61</v>
      </c>
      <c r="L31" s="23"/>
      <c r="M31" s="24" t="n">
        <f aca="false">SUM(H31:J31,K31/1.12)</f>
        <v>54.4642857142857</v>
      </c>
      <c r="N31" s="24" t="n">
        <f aca="false">K31/1.12*0.12</f>
        <v>6.53571428571429</v>
      </c>
      <c r="O31" s="24" t="n">
        <f aca="false">-SUM(I31:J31,K31/1.12)*L31</f>
        <v>-0</v>
      </c>
      <c r="P31" s="24" t="n">
        <v>54.46</v>
      </c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5"/>
      <c r="AF31" s="24" t="n">
        <f aca="false">-SUM(N31:AE31)</f>
        <v>-60.9957142857143</v>
      </c>
      <c r="AG31" s="27" t="n">
        <f aca="false">SUM(H31:K31)+AF31+O31</f>
        <v>0.00428571428571445</v>
      </c>
    </row>
    <row r="32" s="29" customFormat="true" ht="23.25" hidden="false" customHeight="true" outlineLevel="0" collapsed="false">
      <c r="A32" s="18" t="n">
        <v>43894</v>
      </c>
      <c r="B32" s="19"/>
      <c r="C32" s="20" t="s">
        <v>39</v>
      </c>
      <c r="D32" s="20" t="s">
        <v>40</v>
      </c>
      <c r="E32" s="20" t="s">
        <v>41</v>
      </c>
      <c r="F32" s="21" t="n">
        <v>105588</v>
      </c>
      <c r="G32" s="21" t="s">
        <v>357</v>
      </c>
      <c r="H32" s="22"/>
      <c r="I32" s="22"/>
      <c r="J32" s="22"/>
      <c r="K32" s="22" t="n">
        <f aca="false">469.25-61</f>
        <v>408.25</v>
      </c>
      <c r="L32" s="23"/>
      <c r="M32" s="24" t="n">
        <f aca="false">SUM(H32:J32,K32/1.12)</f>
        <v>364.508928571429</v>
      </c>
      <c r="N32" s="24" t="n">
        <f aca="false">K32/1.12*0.12</f>
        <v>43.7410714285714</v>
      </c>
      <c r="O32" s="24" t="n">
        <f aca="false">-SUM(I32:J32,K32/1.12)*L32</f>
        <v>-0</v>
      </c>
      <c r="P32" s="24"/>
      <c r="Q32" s="25"/>
      <c r="R32" s="25" t="n">
        <v>364.51</v>
      </c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5"/>
      <c r="AF32" s="24" t="n">
        <f aca="false">-SUM(N32:AE32)</f>
        <v>-408.251071428571</v>
      </c>
      <c r="AG32" s="27" t="n">
        <f aca="false">SUM(H32:K32)+AF32+O32</f>
        <v>-0.00107142857143572</v>
      </c>
    </row>
    <row r="33" s="29" customFormat="true" ht="23.25" hidden="false" customHeight="true" outlineLevel="0" collapsed="false">
      <c r="A33" s="18" t="n">
        <v>43894</v>
      </c>
      <c r="B33" s="19"/>
      <c r="C33" s="20" t="s">
        <v>234</v>
      </c>
      <c r="D33" s="20" t="s">
        <v>71</v>
      </c>
      <c r="E33" s="20" t="s">
        <v>72</v>
      </c>
      <c r="F33" s="21" t="n">
        <v>17249</v>
      </c>
      <c r="G33" s="21" t="s">
        <v>358</v>
      </c>
      <c r="H33" s="22"/>
      <c r="I33" s="22"/>
      <c r="J33" s="22"/>
      <c r="K33" s="22" t="n">
        <v>1481</v>
      </c>
      <c r="L33" s="23"/>
      <c r="M33" s="24" t="n">
        <f aca="false">SUM(H33:J33,K33/1.12)</f>
        <v>1322.32142857143</v>
      </c>
      <c r="N33" s="24" t="n">
        <f aca="false">K33/1.12*0.12</f>
        <v>158.678571428571</v>
      </c>
      <c r="O33" s="24" t="n">
        <f aca="false">-SUM(I33:J33,K33/1.12)*L33</f>
        <v>-0</v>
      </c>
      <c r="P33" s="24" t="n">
        <v>1322.32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 t="n">
        <f aca="false">-SUM(N33:AE33)</f>
        <v>-1480.99857142857</v>
      </c>
      <c r="AG33" s="27" t="n">
        <f aca="false">SUM(H33:K33)+AF33+O33</f>
        <v>0.00142857142873254</v>
      </c>
    </row>
    <row r="34" s="29" customFormat="true" ht="23.25" hidden="false" customHeight="true" outlineLevel="0" collapsed="false">
      <c r="A34" s="18" t="n">
        <v>43895</v>
      </c>
      <c r="B34" s="19"/>
      <c r="C34" s="20" t="s">
        <v>279</v>
      </c>
      <c r="D34" s="20" t="s">
        <v>280</v>
      </c>
      <c r="E34" s="20" t="s">
        <v>281</v>
      </c>
      <c r="F34" s="21" t="n">
        <v>122475</v>
      </c>
      <c r="G34" s="21" t="s">
        <v>282</v>
      </c>
      <c r="H34" s="22"/>
      <c r="I34" s="22"/>
      <c r="J34" s="22"/>
      <c r="K34" s="22" t="n">
        <v>664.78</v>
      </c>
      <c r="L34" s="23"/>
      <c r="M34" s="24" t="n">
        <f aca="false">SUM(H34:J34,K34/1.12)</f>
        <v>593.553571428571</v>
      </c>
      <c r="N34" s="24" t="n">
        <f aca="false">K34/1.12*0.12</f>
        <v>71.2264285714286</v>
      </c>
      <c r="O34" s="24" t="n">
        <f aca="false">-SUM(I34:J34,K34/1.12)*L34</f>
        <v>-0</v>
      </c>
      <c r="P34" s="24" t="n">
        <v>593.55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 t="n">
        <f aca="false">-SUM(N34:AE34)</f>
        <v>-664.776428571429</v>
      </c>
      <c r="AG34" s="27" t="n">
        <f aca="false">SUM(H34:K34)+AF34+O34</f>
        <v>0.00357142857149029</v>
      </c>
    </row>
    <row r="35" s="29" customFormat="true" ht="23.25" hidden="false" customHeight="true" outlineLevel="0" collapsed="false">
      <c r="A35" s="18" t="n">
        <v>43895</v>
      </c>
      <c r="B35" s="19"/>
      <c r="C35" s="20" t="s">
        <v>359</v>
      </c>
      <c r="D35" s="20" t="s">
        <v>71</v>
      </c>
      <c r="E35" s="20" t="s">
        <v>72</v>
      </c>
      <c r="F35" s="21" t="n">
        <v>369377</v>
      </c>
      <c r="G35" s="21" t="s">
        <v>360</v>
      </c>
      <c r="H35" s="22"/>
      <c r="I35" s="22"/>
      <c r="J35" s="22"/>
      <c r="K35" s="22" t="n">
        <v>95</v>
      </c>
      <c r="L35" s="23"/>
      <c r="M35" s="24" t="n">
        <f aca="false">SUM(H35:J35,K35/1.12)</f>
        <v>84.8214285714286</v>
      </c>
      <c r="N35" s="24" t="n">
        <f aca="false">K35/1.12*0.12</f>
        <v>10.1785714285714</v>
      </c>
      <c r="O35" s="24" t="n">
        <f aca="false">-SUM(I35:J35,K35/1.12)*L35</f>
        <v>-0</v>
      </c>
      <c r="P35" s="24" t="n">
        <v>84.82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 t="n">
        <f aca="false">-SUM(N35:AE35)</f>
        <v>-94.9985714285714</v>
      </c>
      <c r="AG35" s="27" t="n">
        <f aca="false">SUM(H35:K35)+AF35+O35</f>
        <v>0.00142857142857622</v>
      </c>
    </row>
    <row r="36" s="29" customFormat="true" ht="23.25" hidden="false" customHeight="true" outlineLevel="0" collapsed="false">
      <c r="A36" s="18" t="n">
        <v>43895</v>
      </c>
      <c r="B36" s="19"/>
      <c r="C36" s="20" t="s">
        <v>45</v>
      </c>
      <c r="D36" s="20"/>
      <c r="E36" s="20"/>
      <c r="F36" s="21"/>
      <c r="G36" s="21" t="s">
        <v>245</v>
      </c>
      <c r="H36" s="22"/>
      <c r="I36" s="22"/>
      <c r="J36" s="22" t="n">
        <v>500</v>
      </c>
      <c r="K36" s="22"/>
      <c r="L36" s="23"/>
      <c r="M36" s="24" t="n">
        <f aca="false">SUM(H36:J36,K36/1.12)</f>
        <v>500</v>
      </c>
      <c r="N36" s="24" t="n">
        <f aca="false">K36/1.12*0.12</f>
        <v>0</v>
      </c>
      <c r="O36" s="24" t="n">
        <f aca="false">-SUM(I36:J36,K36/1.12)*L36</f>
        <v>-0</v>
      </c>
      <c r="P36" s="24"/>
      <c r="Q36" s="25"/>
      <c r="R36" s="25"/>
      <c r="S36" s="26" t="n">
        <v>500</v>
      </c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 t="n">
        <f aca="false">-SUM(N36:AE36)</f>
        <v>-500</v>
      </c>
      <c r="AG36" s="27" t="n">
        <f aca="false">SUM(H36:K36)+AF36+O36</f>
        <v>0</v>
      </c>
    </row>
    <row r="37" s="64" customFormat="true" ht="23.25" hidden="false" customHeight="true" outlineLevel="0" collapsed="false">
      <c r="A37" s="18" t="n">
        <v>43895</v>
      </c>
      <c r="B37" s="19"/>
      <c r="C37" s="20" t="s">
        <v>45</v>
      </c>
      <c r="D37" s="20"/>
      <c r="E37" s="20"/>
      <c r="F37" s="21"/>
      <c r="G37" s="21" t="s">
        <v>361</v>
      </c>
      <c r="H37" s="22"/>
      <c r="I37" s="22"/>
      <c r="J37" s="22"/>
      <c r="K37" s="22" t="n">
        <v>180</v>
      </c>
      <c r="L37" s="23"/>
      <c r="M37" s="24" t="n">
        <f aca="false">SUM(H37:J37,K37/1.12)</f>
        <v>160.714285714286</v>
      </c>
      <c r="N37" s="24" t="n">
        <f aca="false">K37/1.12*0.12</f>
        <v>19.2857142857143</v>
      </c>
      <c r="O37" s="24" t="n">
        <f aca="false">-SUM(I37:J37,K37/1.12)*L37</f>
        <v>-0</v>
      </c>
      <c r="P37" s="24"/>
      <c r="Q37" s="25"/>
      <c r="R37" s="25"/>
      <c r="S37" s="26" t="n">
        <v>160.71</v>
      </c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 t="n">
        <f aca="false">-SUM(N37:AE37)</f>
        <v>-179.995714285714</v>
      </c>
      <c r="AG37" s="27" t="n">
        <f aca="false">SUM(H37:K37)+AF37+O37</f>
        <v>0.00428571428571445</v>
      </c>
    </row>
    <row r="38" s="64" customFormat="true" ht="23.25" hidden="false" customHeight="true" outlineLevel="0" collapsed="false">
      <c r="A38" s="18" t="n">
        <v>43895</v>
      </c>
      <c r="B38" s="19"/>
      <c r="C38" s="20" t="s">
        <v>45</v>
      </c>
      <c r="D38" s="20"/>
      <c r="E38" s="20"/>
      <c r="F38" s="21"/>
      <c r="G38" s="21" t="s">
        <v>362</v>
      </c>
      <c r="H38" s="22" t="n">
        <v>50</v>
      </c>
      <c r="I38" s="22"/>
      <c r="J38" s="22"/>
      <c r="K38" s="22"/>
      <c r="L38" s="23"/>
      <c r="M38" s="24" t="n">
        <f aca="false">SUM(H38:J38,K38/1.12)</f>
        <v>50</v>
      </c>
      <c r="N38" s="24" t="n">
        <f aca="false">K38/1.12*0.12</f>
        <v>0</v>
      </c>
      <c r="O38" s="24" t="n">
        <f aca="false">-SUM(I38:J38,K38/1.12)*L38</f>
        <v>-0</v>
      </c>
      <c r="P38" s="24"/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 t="n">
        <v>50</v>
      </c>
      <c r="AB38" s="26"/>
      <c r="AC38" s="26"/>
      <c r="AD38" s="25"/>
      <c r="AE38" s="25"/>
      <c r="AF38" s="24" t="n">
        <f aca="false">-SUM(N38:AE38)</f>
        <v>-50</v>
      </c>
      <c r="AG38" s="27" t="n">
        <f aca="false">SUM(H38:K38)+AF38+O38</f>
        <v>0</v>
      </c>
    </row>
    <row r="39" s="64" customFormat="true" ht="23.25" hidden="false" customHeight="true" outlineLevel="0" collapsed="false">
      <c r="A39" s="18" t="n">
        <v>43895</v>
      </c>
      <c r="B39" s="19"/>
      <c r="C39" s="20" t="s">
        <v>363</v>
      </c>
      <c r="D39" s="20" t="s">
        <v>226</v>
      </c>
      <c r="E39" s="20" t="s">
        <v>49</v>
      </c>
      <c r="F39" s="21" t="n">
        <v>163509</v>
      </c>
      <c r="G39" s="21" t="s">
        <v>300</v>
      </c>
      <c r="H39" s="22"/>
      <c r="I39" s="22"/>
      <c r="J39" s="22"/>
      <c r="K39" s="22" t="n">
        <v>100</v>
      </c>
      <c r="L39" s="23"/>
      <c r="M39" s="24" t="n">
        <f aca="false">SUM(H39:J39,K39/1.12)</f>
        <v>89.2857142857143</v>
      </c>
      <c r="N39" s="24" t="n">
        <f aca="false">K39/1.12*0.12</f>
        <v>10.7142857142857</v>
      </c>
      <c r="O39" s="24" t="n">
        <f aca="false">-SUM(I39:J39,K39/1.12)*L39</f>
        <v>-0</v>
      </c>
      <c r="P39" s="24"/>
      <c r="Q39" s="25"/>
      <c r="R39" s="25"/>
      <c r="S39" s="26"/>
      <c r="T39" s="26"/>
      <c r="U39" s="26"/>
      <c r="V39" s="26"/>
      <c r="W39" s="26"/>
      <c r="X39" s="25"/>
      <c r="Y39" s="25" t="n">
        <v>89.29</v>
      </c>
      <c r="Z39" s="25"/>
      <c r="AA39" s="25"/>
      <c r="AB39" s="26"/>
      <c r="AC39" s="26"/>
      <c r="AD39" s="25"/>
      <c r="AE39" s="25"/>
      <c r="AF39" s="24" t="n">
        <f aca="false">-SUM(N39:AE39)</f>
        <v>-100.004285714286</v>
      </c>
      <c r="AG39" s="27" t="n">
        <f aca="false">SUM(H39:K39)+AF39+O39</f>
        <v>-0.00428571428571445</v>
      </c>
    </row>
    <row r="40" s="29" customFormat="true" ht="23.25" hidden="false" customHeight="true" outlineLevel="0" collapsed="false">
      <c r="A40" s="18" t="n">
        <v>43895</v>
      </c>
      <c r="B40" s="19"/>
      <c r="C40" s="20" t="s">
        <v>55</v>
      </c>
      <c r="D40" s="20" t="s">
        <v>56</v>
      </c>
      <c r="E40" s="20" t="s">
        <v>57</v>
      </c>
      <c r="F40" s="21" t="n">
        <v>226126</v>
      </c>
      <c r="G40" s="21" t="s">
        <v>58</v>
      </c>
      <c r="H40" s="22"/>
      <c r="I40" s="22"/>
      <c r="J40" s="22"/>
      <c r="K40" s="22" t="n">
        <v>180</v>
      </c>
      <c r="L40" s="23"/>
      <c r="M40" s="24" t="n">
        <f aca="false">SUM(H40:J40,K40/1.12)</f>
        <v>160.714285714286</v>
      </c>
      <c r="N40" s="24" t="n">
        <f aca="false">K40/1.12*0.12</f>
        <v>19.2857142857143</v>
      </c>
      <c r="O40" s="24" t="n">
        <f aca="false">-SUM(I40:J40,K40/1.12)*L40</f>
        <v>-0</v>
      </c>
      <c r="P40" s="24"/>
      <c r="Q40" s="25" t="n">
        <v>160.71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 t="n">
        <f aca="false">-SUM(N40:AE40)</f>
        <v>-179.995714285714</v>
      </c>
      <c r="AG40" s="27" t="n">
        <f aca="false">SUM(H40:K40)+AF40+O40</f>
        <v>0.00428571428571445</v>
      </c>
    </row>
    <row r="41" s="64" customFormat="true" ht="23.25" hidden="false" customHeight="true" outlineLevel="0" collapsed="false">
      <c r="A41" s="18" t="n">
        <v>43895</v>
      </c>
      <c r="B41" s="19"/>
      <c r="C41" s="20" t="s">
        <v>39</v>
      </c>
      <c r="D41" s="20" t="s">
        <v>40</v>
      </c>
      <c r="E41" s="20" t="s">
        <v>41</v>
      </c>
      <c r="F41" s="21" t="n">
        <v>161740</v>
      </c>
      <c r="G41" s="21" t="s">
        <v>364</v>
      </c>
      <c r="H41" s="22"/>
      <c r="I41" s="22"/>
      <c r="J41" s="22"/>
      <c r="K41" s="22" t="n">
        <v>336</v>
      </c>
      <c r="L41" s="23"/>
      <c r="M41" s="24" t="n">
        <f aca="false">SUM(H41:J41,K41/1.12)</f>
        <v>300</v>
      </c>
      <c r="N41" s="24" t="n">
        <f aca="false">K41/1.12*0.12</f>
        <v>36</v>
      </c>
      <c r="O41" s="24" t="n">
        <f aca="false">-SUM(I41:J41,K41/1.12)*L41</f>
        <v>-0</v>
      </c>
      <c r="P41" s="24" t="n">
        <v>300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 t="n">
        <f aca="false">-SUM(N41:AE41)</f>
        <v>-336</v>
      </c>
      <c r="AG41" s="27" t="n">
        <f aca="false">SUM(H41:K41)+AF41+O41</f>
        <v>0</v>
      </c>
    </row>
    <row r="42" s="64" customFormat="true" ht="23.25" hidden="false" customHeight="true" outlineLevel="0" collapsed="false">
      <c r="A42" s="18" t="n">
        <v>43895</v>
      </c>
      <c r="B42" s="19"/>
      <c r="C42" s="20" t="s">
        <v>62</v>
      </c>
      <c r="D42" s="20"/>
      <c r="E42" s="20"/>
      <c r="F42" s="21"/>
      <c r="G42" s="21" t="s">
        <v>63</v>
      </c>
      <c r="H42" s="22"/>
      <c r="I42" s="22"/>
      <c r="J42" s="22" t="n">
        <v>80</v>
      </c>
      <c r="K42" s="22"/>
      <c r="L42" s="23"/>
      <c r="M42" s="24" t="n">
        <f aca="false">SUM(H42:J42,K42/1.12)</f>
        <v>80</v>
      </c>
      <c r="N42" s="24" t="n">
        <f aca="false">K42/1.12*0.12</f>
        <v>0</v>
      </c>
      <c r="O42" s="24" t="n">
        <f aca="false">-SUM(I42:J42,K42/1.12)*L42</f>
        <v>-0</v>
      </c>
      <c r="P42" s="24" t="n">
        <v>80</v>
      </c>
      <c r="Q42" s="25"/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 t="n">
        <f aca="false">-SUM(N42:AE42)</f>
        <v>-80</v>
      </c>
      <c r="AG42" s="27" t="n">
        <f aca="false">SUM(H42:K42)+AF42+O42</f>
        <v>0</v>
      </c>
    </row>
    <row r="43" s="64" customFormat="true" ht="23.25" hidden="false" customHeight="true" outlineLevel="0" collapsed="false">
      <c r="A43" s="18" t="n">
        <v>35</v>
      </c>
      <c r="B43" s="19"/>
      <c r="C43" s="20" t="s">
        <v>39</v>
      </c>
      <c r="D43" s="20" t="s">
        <v>40</v>
      </c>
      <c r="E43" s="20" t="s">
        <v>41</v>
      </c>
      <c r="F43" s="21" t="n">
        <v>105696</v>
      </c>
      <c r="G43" s="21" t="s">
        <v>365</v>
      </c>
      <c r="H43" s="22"/>
      <c r="I43" s="22"/>
      <c r="J43" s="22"/>
      <c r="K43" s="22" t="n">
        <v>868.5</v>
      </c>
      <c r="L43" s="23"/>
      <c r="M43" s="24" t="n">
        <f aca="false">SUM(H43:J43,K43/1.12)</f>
        <v>775.446428571429</v>
      </c>
      <c r="N43" s="24" t="n">
        <f aca="false">K43/1.12*0.12</f>
        <v>93.0535714285714</v>
      </c>
      <c r="O43" s="24" t="n">
        <f aca="false">-SUM(I43:J43,K43/1.12)*L43</f>
        <v>-0</v>
      </c>
      <c r="P43" s="24" t="n">
        <v>775.45</v>
      </c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 t="n">
        <f aca="false">-SUM(N43:AE43)</f>
        <v>-868.503571428571</v>
      </c>
      <c r="AG43" s="27" t="n">
        <f aca="false">SUM(H43:K43)+AF43+O43</f>
        <v>-0.00357142857149029</v>
      </c>
    </row>
    <row r="44" s="64" customFormat="true" ht="23.25" hidden="false" customHeight="true" outlineLevel="0" collapsed="false">
      <c r="A44" s="18" t="n">
        <v>43895</v>
      </c>
      <c r="B44" s="19"/>
      <c r="C44" s="20" t="s">
        <v>60</v>
      </c>
      <c r="D44" s="20"/>
      <c r="E44" s="20"/>
      <c r="F44" s="21"/>
      <c r="G44" s="21" t="s">
        <v>64</v>
      </c>
      <c r="H44" s="22" t="n">
        <v>50</v>
      </c>
      <c r="I44" s="22"/>
      <c r="J44" s="22"/>
      <c r="K44" s="22"/>
      <c r="L44" s="23"/>
      <c r="M44" s="24" t="n">
        <f aca="false">SUM(H44:J44,K44/1.12)</f>
        <v>50</v>
      </c>
      <c r="N44" s="24" t="n">
        <f aca="false">K44/1.12*0.12</f>
        <v>0</v>
      </c>
      <c r="O44" s="24" t="n">
        <f aca="false">-SUM(I44:J44,K44/1.12)*L44</f>
        <v>-0</v>
      </c>
      <c r="P44" s="24"/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 t="n">
        <v>50</v>
      </c>
      <c r="AB44" s="26"/>
      <c r="AC44" s="26"/>
      <c r="AD44" s="25"/>
      <c r="AE44" s="25"/>
      <c r="AF44" s="24" t="n">
        <f aca="false">-SUM(N44:AE44)</f>
        <v>-50</v>
      </c>
      <c r="AG44" s="27" t="n">
        <f aca="false">SUM(H44:K44)+AF44+O44</f>
        <v>0</v>
      </c>
    </row>
    <row r="45" s="64" customFormat="true" ht="23.25" hidden="false" customHeight="true" outlineLevel="0" collapsed="false">
      <c r="A45" s="18" t="n">
        <v>43895</v>
      </c>
      <c r="B45" s="19"/>
      <c r="C45" s="20" t="s">
        <v>39</v>
      </c>
      <c r="D45" s="20" t="s">
        <v>40</v>
      </c>
      <c r="E45" s="20" t="s">
        <v>41</v>
      </c>
      <c r="F45" s="21" t="n">
        <v>141845</v>
      </c>
      <c r="G45" s="21" t="s">
        <v>366</v>
      </c>
      <c r="H45" s="22"/>
      <c r="I45" s="22"/>
      <c r="J45" s="22"/>
      <c r="K45" s="22" t="n">
        <v>462.25</v>
      </c>
      <c r="L45" s="23"/>
      <c r="M45" s="24" t="n">
        <f aca="false">SUM(H45:J45,K45/1.12)</f>
        <v>412.723214285714</v>
      </c>
      <c r="N45" s="24" t="n">
        <f aca="false">K45/1.12*0.12</f>
        <v>49.5267857142857</v>
      </c>
      <c r="O45" s="24" t="n">
        <f aca="false">-SUM(I45:J45,K45/1.12)*L45</f>
        <v>-0</v>
      </c>
      <c r="P45" s="24" t="n">
        <v>412.72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 t="n">
        <f aca="false">-SUM(N45:AE45)</f>
        <v>-462.246785714286</v>
      </c>
      <c r="AG45" s="27" t="n">
        <f aca="false">SUM(H45:K45)+AF45+O45</f>
        <v>0.00321428571425031</v>
      </c>
    </row>
    <row r="46" s="64" customFormat="true" ht="23.25" hidden="false" customHeight="true" outlineLevel="0" collapsed="false">
      <c r="A46" s="18" t="n">
        <v>43895</v>
      </c>
      <c r="B46" s="19"/>
      <c r="C46" s="20" t="s">
        <v>106</v>
      </c>
      <c r="D46" s="20" t="s">
        <v>107</v>
      </c>
      <c r="E46" s="20" t="s">
        <v>49</v>
      </c>
      <c r="F46" s="21" t="n">
        <v>5046</v>
      </c>
      <c r="G46" s="21" t="s">
        <v>367</v>
      </c>
      <c r="H46" s="22"/>
      <c r="I46" s="22"/>
      <c r="J46" s="22"/>
      <c r="K46" s="22" t="n">
        <v>475</v>
      </c>
      <c r="L46" s="23"/>
      <c r="M46" s="24" t="n">
        <f aca="false">SUM(H46:J46,K46/1.12)</f>
        <v>424.107142857143</v>
      </c>
      <c r="N46" s="24" t="n">
        <f aca="false">K46/1.12*0.12</f>
        <v>50.8928571428571</v>
      </c>
      <c r="O46" s="24" t="n">
        <f aca="false">-SUM(I46:J46,K46/1.12)*L46</f>
        <v>-0</v>
      </c>
      <c r="P46" s="24"/>
      <c r="Q46" s="25"/>
      <c r="R46" s="25"/>
      <c r="S46" s="26"/>
      <c r="T46" s="26" t="n">
        <v>424.11</v>
      </c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 t="n">
        <f aca="false">-SUM(N46:AE46)</f>
        <v>-475.002857142857</v>
      </c>
      <c r="AG46" s="27" t="n">
        <f aca="false">SUM(H46:K46)+AF46+O46</f>
        <v>-0.00285714285712402</v>
      </c>
    </row>
    <row r="47" s="64" customFormat="true" ht="23.25" hidden="false" customHeight="true" outlineLevel="0" collapsed="false">
      <c r="A47" s="18" t="n">
        <v>43895</v>
      </c>
      <c r="B47" s="19"/>
      <c r="C47" s="20" t="s">
        <v>39</v>
      </c>
      <c r="D47" s="20" t="s">
        <v>40</v>
      </c>
      <c r="E47" s="20" t="s">
        <v>41</v>
      </c>
      <c r="F47" s="21" t="n">
        <v>141864</v>
      </c>
      <c r="G47" s="21" t="s">
        <v>368</v>
      </c>
      <c r="H47" s="22"/>
      <c r="I47" s="22"/>
      <c r="J47" s="22"/>
      <c r="K47" s="22" t="n">
        <v>35</v>
      </c>
      <c r="L47" s="23"/>
      <c r="M47" s="24" t="n">
        <f aca="false">SUM(H47:J47,K47/1.12)</f>
        <v>31.25</v>
      </c>
      <c r="N47" s="24" t="n">
        <f aca="false">K47/1.12*0.12</f>
        <v>3.75</v>
      </c>
      <c r="O47" s="24" t="n">
        <f aca="false">-SUM(I47:J47,K47/1.12)*L47</f>
        <v>-0</v>
      </c>
      <c r="P47" s="24"/>
      <c r="Q47" s="25" t="n">
        <v>31.25</v>
      </c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 t="n">
        <f aca="false">-SUM(N47:AE47)</f>
        <v>-35</v>
      </c>
      <c r="AG47" s="27" t="n">
        <f aca="false">SUM(H47:K47)+AF47+O47</f>
        <v>0</v>
      </c>
    </row>
    <row r="48" s="64" customFormat="true" ht="23.25" hidden="false" customHeight="true" outlineLevel="0" collapsed="false">
      <c r="A48" s="18" t="n">
        <v>43895</v>
      </c>
      <c r="B48" s="19"/>
      <c r="C48" s="20" t="s">
        <v>47</v>
      </c>
      <c r="D48" s="20" t="s">
        <v>48</v>
      </c>
      <c r="E48" s="20" t="s">
        <v>49</v>
      </c>
      <c r="F48" s="21" t="n">
        <v>271955</v>
      </c>
      <c r="G48" s="21" t="s">
        <v>369</v>
      </c>
      <c r="H48" s="22"/>
      <c r="I48" s="22"/>
      <c r="J48" s="22" t="n">
        <v>45</v>
      </c>
      <c r="K48" s="22"/>
      <c r="L48" s="23"/>
      <c r="M48" s="24" t="n">
        <f aca="false">SUM(H48:J48,K48/1.12)</f>
        <v>45</v>
      </c>
      <c r="N48" s="24" t="n">
        <f aca="false">K48/1.12*0.12</f>
        <v>0</v>
      </c>
      <c r="O48" s="24" t="n">
        <f aca="false">-SUM(I48:J48,K48/1.12)*L48</f>
        <v>-0</v>
      </c>
      <c r="P48" s="24" t="n">
        <v>45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 t="n">
        <f aca="false">-SUM(N48:AE48)</f>
        <v>-45</v>
      </c>
      <c r="AG48" s="27" t="n">
        <f aca="false">SUM(H48:K48)+AF48+O48</f>
        <v>0</v>
      </c>
    </row>
    <row r="49" s="64" customFormat="true" ht="23.25" hidden="false" customHeight="true" outlineLevel="0" collapsed="false">
      <c r="A49" s="18" t="n">
        <v>43895</v>
      </c>
      <c r="B49" s="19"/>
      <c r="C49" s="20" t="s">
        <v>47</v>
      </c>
      <c r="D49" s="20" t="s">
        <v>48</v>
      </c>
      <c r="E49" s="20" t="s">
        <v>49</v>
      </c>
      <c r="F49" s="21" t="n">
        <v>271955</v>
      </c>
      <c r="G49" s="21" t="s">
        <v>370</v>
      </c>
      <c r="H49" s="22"/>
      <c r="I49" s="22"/>
      <c r="J49" s="22"/>
      <c r="K49" s="22" t="n">
        <f aca="false">828.39+99.41</f>
        <v>927.8</v>
      </c>
      <c r="L49" s="23"/>
      <c r="M49" s="24" t="n">
        <f aca="false">SUM(H49:J49,K49/1.12)</f>
        <v>828.392857142857</v>
      </c>
      <c r="N49" s="24" t="n">
        <f aca="false">K49/1.12*0.12</f>
        <v>99.4071428571428</v>
      </c>
      <c r="O49" s="24" t="n">
        <f aca="false">-SUM(I49:J49,K49/1.12)*L49</f>
        <v>-0</v>
      </c>
      <c r="P49" s="24" t="n">
        <v>828.39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 t="n">
        <f aca="false">-SUM(N49:AE49)</f>
        <v>-927.797142857143</v>
      </c>
      <c r="AG49" s="27" t="n">
        <f aca="false">SUM(H49:K49)+AF49+O49</f>
        <v>0.00285714285712402</v>
      </c>
    </row>
    <row r="50" s="29" customFormat="true" ht="23.25" hidden="false" customHeight="true" outlineLevel="0" collapsed="false">
      <c r="A50" s="18" t="n">
        <v>43896</v>
      </c>
      <c r="B50" s="19"/>
      <c r="C50" s="20" t="s">
        <v>55</v>
      </c>
      <c r="D50" s="20" t="s">
        <v>56</v>
      </c>
      <c r="E50" s="20" t="s">
        <v>57</v>
      </c>
      <c r="F50" s="21" t="n">
        <v>226167</v>
      </c>
      <c r="G50" s="21" t="s">
        <v>58</v>
      </c>
      <c r="H50" s="22"/>
      <c r="I50" s="22"/>
      <c r="J50" s="22"/>
      <c r="K50" s="22" t="n">
        <v>180</v>
      </c>
      <c r="L50" s="23"/>
      <c r="M50" s="24" t="n">
        <f aca="false">SUM(H50:J50,K50/1.12)</f>
        <v>160.714285714286</v>
      </c>
      <c r="N50" s="24" t="n">
        <f aca="false">K50/1.12*0.12</f>
        <v>19.2857142857143</v>
      </c>
      <c r="O50" s="24" t="n">
        <f aca="false">-SUM(I50:J50,K50/1.12)*L50</f>
        <v>-0</v>
      </c>
      <c r="P50" s="24"/>
      <c r="Q50" s="25" t="n">
        <v>160.71</v>
      </c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 t="n">
        <f aca="false">-SUM(N50:AE50)</f>
        <v>-179.995714285714</v>
      </c>
      <c r="AG50" s="27" t="n">
        <f aca="false">SUM(H50:K50)+AF50+O50</f>
        <v>0.00428571428571445</v>
      </c>
    </row>
    <row r="51" s="64" customFormat="true" ht="23.25" hidden="false" customHeight="true" outlineLevel="0" collapsed="false">
      <c r="A51" s="18" t="n">
        <v>43896</v>
      </c>
      <c r="B51" s="19"/>
      <c r="C51" s="20" t="s">
        <v>310</v>
      </c>
      <c r="D51" s="20" t="s">
        <v>346</v>
      </c>
      <c r="E51" s="20" t="s">
        <v>49</v>
      </c>
      <c r="F51" s="21" t="n">
        <v>546546</v>
      </c>
      <c r="G51" s="21" t="s">
        <v>313</v>
      </c>
      <c r="H51" s="22"/>
      <c r="I51" s="22"/>
      <c r="J51" s="22"/>
      <c r="K51" s="22" t="n">
        <v>100</v>
      </c>
      <c r="L51" s="23"/>
      <c r="M51" s="24" t="n">
        <f aca="false">SUM(H51:J51,K51/1.12)</f>
        <v>89.2857142857143</v>
      </c>
      <c r="N51" s="24" t="n">
        <f aca="false">K51/1.12*0.12</f>
        <v>10.7142857142857</v>
      </c>
      <c r="O51" s="24" t="n">
        <f aca="false">-SUM(I51:J51,K51/1.12)*L51</f>
        <v>-0</v>
      </c>
      <c r="P51" s="24" t="n">
        <v>89.29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 t="n">
        <f aca="false">-SUM(N51:AE51)</f>
        <v>-100.004285714286</v>
      </c>
      <c r="AG51" s="27" t="n">
        <f aca="false">SUM(H51:K51)+AF51+O51</f>
        <v>-0.00428571428571445</v>
      </c>
    </row>
    <row r="52" s="64" customFormat="true" ht="23.25" hidden="false" customHeight="true" outlineLevel="0" collapsed="false">
      <c r="A52" s="18" t="n">
        <v>43896</v>
      </c>
      <c r="B52" s="19"/>
      <c r="C52" s="20" t="s">
        <v>39</v>
      </c>
      <c r="D52" s="20" t="s">
        <v>40</v>
      </c>
      <c r="E52" s="20" t="s">
        <v>41</v>
      </c>
      <c r="F52" s="21" t="n">
        <v>141982</v>
      </c>
      <c r="G52" s="21" t="s">
        <v>371</v>
      </c>
      <c r="H52" s="22"/>
      <c r="I52" s="22"/>
      <c r="J52" s="22"/>
      <c r="K52" s="22" t="n">
        <v>105.5</v>
      </c>
      <c r="L52" s="23"/>
      <c r="M52" s="24" t="n">
        <f aca="false">SUM(H52:J52,K52/1.12)</f>
        <v>94.1964285714286</v>
      </c>
      <c r="N52" s="24" t="n">
        <f aca="false">K52/1.12*0.12</f>
        <v>11.3035714285714</v>
      </c>
      <c r="O52" s="24" t="n">
        <f aca="false">-SUM(I52:J52,K52/1.12)*L52</f>
        <v>-0</v>
      </c>
      <c r="P52" s="24" t="n">
        <v>94.2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 t="n">
        <f aca="false">-SUM(N52:AE52)</f>
        <v>-105.503571428571</v>
      </c>
      <c r="AG52" s="27" t="n">
        <f aca="false">SUM(H52:K52)+AF52+O52</f>
        <v>-0.00357142857143344</v>
      </c>
    </row>
    <row r="53" s="64" customFormat="true" ht="23.25" hidden="false" customHeight="true" outlineLevel="0" collapsed="false">
      <c r="A53" s="18" t="n">
        <v>43897</v>
      </c>
      <c r="B53" s="19"/>
      <c r="C53" s="20" t="s">
        <v>372</v>
      </c>
      <c r="D53" s="20"/>
      <c r="E53" s="20"/>
      <c r="F53" s="21"/>
      <c r="G53" s="21" t="s">
        <v>373</v>
      </c>
      <c r="H53" s="22" t="n">
        <v>468</v>
      </c>
      <c r="I53" s="22"/>
      <c r="J53" s="22"/>
      <c r="K53" s="22"/>
      <c r="L53" s="23"/>
      <c r="M53" s="24" t="n">
        <f aca="false">SUM(H53:J53,K53/1.12)</f>
        <v>468</v>
      </c>
      <c r="N53" s="24" t="n">
        <f aca="false">K53/1.12*0.12</f>
        <v>0</v>
      </c>
      <c r="O53" s="24" t="n">
        <f aca="false">-SUM(I53:J53,K53/1.12)*L53</f>
        <v>-0</v>
      </c>
      <c r="P53" s="24"/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 t="n">
        <v>468</v>
      </c>
      <c r="AB53" s="26"/>
      <c r="AC53" s="26"/>
      <c r="AD53" s="25"/>
      <c r="AE53" s="25"/>
      <c r="AF53" s="24" t="n">
        <f aca="false">-SUM(N53:AE53)</f>
        <v>-468</v>
      </c>
      <c r="AG53" s="27" t="n">
        <f aca="false">SUM(H53:K53)+AF53+O53</f>
        <v>0</v>
      </c>
    </row>
    <row r="54" s="64" customFormat="true" ht="23.25" hidden="false" customHeight="true" outlineLevel="0" collapsed="false">
      <c r="A54" s="18" t="n">
        <v>43897</v>
      </c>
      <c r="B54" s="19"/>
      <c r="C54" s="20" t="s">
        <v>39</v>
      </c>
      <c r="D54" s="20" t="s">
        <v>40</v>
      </c>
      <c r="E54" s="20" t="s">
        <v>41</v>
      </c>
      <c r="F54" s="21" t="n">
        <v>38012</v>
      </c>
      <c r="G54" s="21" t="s">
        <v>374</v>
      </c>
      <c r="H54" s="22"/>
      <c r="I54" s="22"/>
      <c r="J54" s="22"/>
      <c r="K54" s="22" t="n">
        <v>449.28</v>
      </c>
      <c r="L54" s="23"/>
      <c r="M54" s="24" t="n">
        <f aca="false">SUM(H54:J54,K54/1.12)</f>
        <v>401.142857142857</v>
      </c>
      <c r="N54" s="24" t="n">
        <f aca="false">K54/1.12*0.12</f>
        <v>48.1371428571429</v>
      </c>
      <c r="O54" s="24" t="n">
        <f aca="false">-SUM(I54:J54,K54/1.12)*L54</f>
        <v>-0</v>
      </c>
      <c r="P54" s="24" t="n">
        <v>401.14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 t="n">
        <f aca="false">-SUM(N54:AE54)</f>
        <v>-449.277142857143</v>
      </c>
      <c r="AG54" s="27" t="n">
        <f aca="false">SUM(H54:K54)+AF54+O54</f>
        <v>0.00285714285712402</v>
      </c>
    </row>
    <row r="55" s="64" customFormat="true" ht="23.25" hidden="false" customHeight="true" outlineLevel="0" collapsed="false">
      <c r="A55" s="18" t="n">
        <v>43897</v>
      </c>
      <c r="B55" s="19"/>
      <c r="C55" s="20" t="s">
        <v>375</v>
      </c>
      <c r="D55" s="20" t="s">
        <v>376</v>
      </c>
      <c r="E55" s="20" t="s">
        <v>49</v>
      </c>
      <c r="F55" s="21" t="n">
        <v>1990768</v>
      </c>
      <c r="G55" s="21" t="s">
        <v>58</v>
      </c>
      <c r="H55" s="22"/>
      <c r="I55" s="22"/>
      <c r="J55" s="22"/>
      <c r="K55" s="22" t="n">
        <v>48</v>
      </c>
      <c r="L55" s="23"/>
      <c r="M55" s="24" t="n">
        <f aca="false">SUM(H55:J55,K55/1.12)</f>
        <v>42.8571428571429</v>
      </c>
      <c r="N55" s="24" t="n">
        <f aca="false">K55/1.12*0.12</f>
        <v>5.14285714285714</v>
      </c>
      <c r="O55" s="24" t="n">
        <f aca="false">-SUM(I55:J55,K55/1.12)*L55</f>
        <v>-0</v>
      </c>
      <c r="P55" s="24"/>
      <c r="Q55" s="25" t="n">
        <v>42.86</v>
      </c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 t="n">
        <f aca="false">-SUM(N55:AE55)</f>
        <v>-48.0028571428571</v>
      </c>
      <c r="AG55" s="27" t="n">
        <f aca="false">SUM(H55:K55)+AF55+O55</f>
        <v>-0.00285714285713823</v>
      </c>
    </row>
    <row r="56" s="65" customFormat="true" ht="23.25" hidden="false" customHeight="true" outlineLevel="0" collapsed="false">
      <c r="A56" s="32" t="n">
        <v>43899</v>
      </c>
      <c r="B56" s="33"/>
      <c r="C56" s="34" t="s">
        <v>37</v>
      </c>
      <c r="D56" s="34"/>
      <c r="E56" s="34"/>
      <c r="F56" s="35"/>
      <c r="G56" s="35" t="s">
        <v>99</v>
      </c>
      <c r="H56" s="36" t="n">
        <v>165</v>
      </c>
      <c r="I56" s="36"/>
      <c r="J56" s="36"/>
      <c r="K56" s="36"/>
      <c r="L56" s="37"/>
      <c r="M56" s="38" t="n">
        <f aca="false">SUM(H56:J56,K56/1.12)</f>
        <v>165</v>
      </c>
      <c r="N56" s="38" t="n">
        <f aca="false">K56/1.12*0.12</f>
        <v>0</v>
      </c>
      <c r="O56" s="38" t="n">
        <f aca="false">-SUM(I56:J56,K56/1.12)*L56</f>
        <v>-0</v>
      </c>
      <c r="P56" s="38"/>
      <c r="Q56" s="39"/>
      <c r="R56" s="39"/>
      <c r="S56" s="40"/>
      <c r="T56" s="40"/>
      <c r="U56" s="40"/>
      <c r="V56" s="40"/>
      <c r="W56" s="40"/>
      <c r="X56" s="39"/>
      <c r="Y56" s="39"/>
      <c r="Z56" s="39"/>
      <c r="AA56" s="39" t="n">
        <v>165</v>
      </c>
      <c r="AB56" s="40"/>
      <c r="AC56" s="40"/>
      <c r="AD56" s="39"/>
      <c r="AE56" s="39"/>
      <c r="AF56" s="38" t="n">
        <f aca="false">-SUM(N56:AE56)</f>
        <v>-165</v>
      </c>
      <c r="AG56" s="41" t="n">
        <f aca="false">SUM(H56:K56)+AF56+O56</f>
        <v>0</v>
      </c>
    </row>
    <row r="57" s="29" customFormat="true" ht="23.25" hidden="false" customHeight="true" outlineLevel="0" collapsed="false">
      <c r="A57" s="18" t="n">
        <v>43900</v>
      </c>
      <c r="B57" s="19"/>
      <c r="C57" s="20" t="s">
        <v>39</v>
      </c>
      <c r="D57" s="20" t="s">
        <v>40</v>
      </c>
      <c r="E57" s="20" t="s">
        <v>41</v>
      </c>
      <c r="F57" s="21" t="n">
        <v>106879</v>
      </c>
      <c r="G57" s="21" t="s">
        <v>377</v>
      </c>
      <c r="H57" s="22"/>
      <c r="I57" s="22"/>
      <c r="J57" s="22"/>
      <c r="K57" s="22" t="n">
        <f aca="false">435+225</f>
        <v>660</v>
      </c>
      <c r="L57" s="23"/>
      <c r="M57" s="24" t="n">
        <f aca="false">SUM(H57:J57,K57/1.12)</f>
        <v>589.285714285714</v>
      </c>
      <c r="N57" s="24" t="n">
        <f aca="false">K57/1.12*0.12</f>
        <v>70.7142857142857</v>
      </c>
      <c r="O57" s="24" t="n">
        <f aca="false">-SUM(I57:J57,K57/1.12)*L57</f>
        <v>-0</v>
      </c>
      <c r="P57" s="24" t="n">
        <v>589.29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5"/>
      <c r="AF57" s="24" t="n">
        <f aca="false">-SUM(N57:AE57)</f>
        <v>-660.004285714286</v>
      </c>
      <c r="AG57" s="27" t="n">
        <f aca="false">SUM(H57:K57)+AF57+O57</f>
        <v>-0.00428571428562918</v>
      </c>
    </row>
    <row r="58" s="29" customFormat="true" ht="23.25" hidden="false" customHeight="true" outlineLevel="0" collapsed="false">
      <c r="A58" s="18" t="n">
        <v>43900</v>
      </c>
      <c r="B58" s="19"/>
      <c r="C58" s="20" t="s">
        <v>39</v>
      </c>
      <c r="D58" s="20" t="s">
        <v>40</v>
      </c>
      <c r="E58" s="20" t="s">
        <v>41</v>
      </c>
      <c r="F58" s="21" t="n">
        <v>106879</v>
      </c>
      <c r="G58" s="21" t="s">
        <v>378</v>
      </c>
      <c r="H58" s="22"/>
      <c r="I58" s="22"/>
      <c r="J58" s="22"/>
      <c r="K58" s="22" t="n">
        <v>149</v>
      </c>
      <c r="L58" s="23"/>
      <c r="M58" s="24" t="n">
        <f aca="false">SUM(H58:J58,K58/1.12)</f>
        <v>133.035714285714</v>
      </c>
      <c r="N58" s="24" t="n">
        <f aca="false">K58/1.12*0.12</f>
        <v>15.9642857142857</v>
      </c>
      <c r="O58" s="24" t="n">
        <f aca="false">-SUM(I58:J58,K58/1.12)*L58</f>
        <v>-0</v>
      </c>
      <c r="P58" s="24"/>
      <c r="Q58" s="25"/>
      <c r="R58" s="25" t="n">
        <v>133.04</v>
      </c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 t="n">
        <f aca="false">-SUM(N58:AE58)</f>
        <v>-149.004285714286</v>
      </c>
      <c r="AG58" s="27" t="n">
        <f aca="false">SUM(H58:K58)+AF58+O58</f>
        <v>-0.00428571428571445</v>
      </c>
    </row>
    <row r="59" s="29" customFormat="true" ht="23.25" hidden="false" customHeight="true" outlineLevel="0" collapsed="false">
      <c r="A59" s="18" t="n">
        <v>43900</v>
      </c>
      <c r="B59" s="19"/>
      <c r="C59" s="20" t="s">
        <v>184</v>
      </c>
      <c r="D59" s="20" t="s">
        <v>185</v>
      </c>
      <c r="E59" s="20" t="s">
        <v>41</v>
      </c>
      <c r="F59" s="21" t="n">
        <v>36713</v>
      </c>
      <c r="G59" s="21" t="s">
        <v>379</v>
      </c>
      <c r="H59" s="22"/>
      <c r="I59" s="22"/>
      <c r="J59" s="22"/>
      <c r="K59" s="22" t="n">
        <v>346.5</v>
      </c>
      <c r="L59" s="23"/>
      <c r="M59" s="24" t="n">
        <f aca="false">SUM(H59:J59,K59/1.12)</f>
        <v>309.375</v>
      </c>
      <c r="N59" s="24" t="n">
        <f aca="false">K59/1.12*0.12</f>
        <v>37.125</v>
      </c>
      <c r="O59" s="24" t="n">
        <f aca="false">-SUM(I59:J59,K59/1.12)*L59</f>
        <v>-0</v>
      </c>
      <c r="P59" s="24"/>
      <c r="Q59" s="25"/>
      <c r="R59" s="25" t="n">
        <v>309.38</v>
      </c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 t="n">
        <f aca="false">-SUM(N59:AE59)</f>
        <v>-346.505</v>
      </c>
      <c r="AG59" s="27" t="n">
        <f aca="false">SUM(H59:K59)+AF59+O59</f>
        <v>-0.00499999999999545</v>
      </c>
    </row>
    <row r="60" s="29" customFormat="true" ht="23.25" hidden="false" customHeight="true" outlineLevel="0" collapsed="false">
      <c r="A60" s="18" t="n">
        <v>43900</v>
      </c>
      <c r="B60" s="19"/>
      <c r="C60" s="20" t="s">
        <v>47</v>
      </c>
      <c r="D60" s="20" t="s">
        <v>48</v>
      </c>
      <c r="E60" s="20" t="s">
        <v>49</v>
      </c>
      <c r="F60" s="21" t="n">
        <v>81303</v>
      </c>
      <c r="G60" s="21" t="s">
        <v>380</v>
      </c>
      <c r="H60" s="22"/>
      <c r="I60" s="22"/>
      <c r="J60" s="22"/>
      <c r="K60" s="22" t="n">
        <v>1698</v>
      </c>
      <c r="L60" s="23"/>
      <c r="M60" s="24" t="n">
        <f aca="false">SUM(H60:J60,K60/1.12)</f>
        <v>1516.07142857143</v>
      </c>
      <c r="N60" s="24" t="n">
        <f aca="false">K60/1.12*0.12</f>
        <v>181.928571428571</v>
      </c>
      <c r="O60" s="24" t="n">
        <f aca="false">-SUM(I60:J60,K60/1.12)*L60</f>
        <v>-0</v>
      </c>
      <c r="P60" s="24"/>
      <c r="Q60" s="25"/>
      <c r="R60" s="25"/>
      <c r="S60" s="26"/>
      <c r="T60" s="26"/>
      <c r="U60" s="26"/>
      <c r="V60" s="26"/>
      <c r="W60" s="26"/>
      <c r="X60" s="25" t="n">
        <v>1516.07</v>
      </c>
      <c r="Y60" s="25"/>
      <c r="Z60" s="25"/>
      <c r="AA60" s="25"/>
      <c r="AB60" s="26"/>
      <c r="AC60" s="26"/>
      <c r="AD60" s="25"/>
      <c r="AE60" s="25"/>
      <c r="AF60" s="24" t="n">
        <f aca="false">-SUM(N60:AE60)</f>
        <v>-1697.99857142857</v>
      </c>
      <c r="AG60" s="27" t="n">
        <f aca="false">SUM(H60:K60)+AF60+O60</f>
        <v>0.00142857142873254</v>
      </c>
    </row>
    <row r="61" s="29" customFormat="true" ht="23.25" hidden="false" customHeight="true" outlineLevel="0" collapsed="false">
      <c r="A61" s="18" t="n">
        <v>43894</v>
      </c>
      <c r="B61" s="19"/>
      <c r="C61" s="20" t="s">
        <v>225</v>
      </c>
      <c r="D61" s="20" t="s">
        <v>226</v>
      </c>
      <c r="E61" s="20" t="s">
        <v>49</v>
      </c>
      <c r="F61" s="21" t="n">
        <v>167797</v>
      </c>
      <c r="G61" s="21" t="s">
        <v>300</v>
      </c>
      <c r="H61" s="22"/>
      <c r="I61" s="22"/>
      <c r="J61" s="22"/>
      <c r="K61" s="22" t="n">
        <v>300</v>
      </c>
      <c r="L61" s="23"/>
      <c r="M61" s="24" t="n">
        <f aca="false">SUM(H61:J61,K61/1.12)</f>
        <v>267.857142857143</v>
      </c>
      <c r="N61" s="24" t="n">
        <f aca="false">K61/1.12*0.12</f>
        <v>32.1428571428571</v>
      </c>
      <c r="O61" s="24" t="n">
        <f aca="false">-SUM(I61:J61,K61/1.12)*L61</f>
        <v>-0</v>
      </c>
      <c r="P61" s="24"/>
      <c r="Q61" s="25"/>
      <c r="R61" s="25"/>
      <c r="S61" s="26"/>
      <c r="T61" s="26"/>
      <c r="U61" s="26"/>
      <c r="V61" s="26"/>
      <c r="W61" s="26"/>
      <c r="X61" s="25"/>
      <c r="Y61" s="25" t="n">
        <v>267.86</v>
      </c>
      <c r="Z61" s="25"/>
      <c r="AA61" s="25"/>
      <c r="AB61" s="26"/>
      <c r="AC61" s="26"/>
      <c r="AD61" s="25"/>
      <c r="AE61" s="25"/>
      <c r="AF61" s="24" t="n">
        <f aca="false">-SUM(N61:AE61)</f>
        <v>-300.002857142857</v>
      </c>
      <c r="AG61" s="27" t="n">
        <f aca="false">SUM(H61:K61)+AF61+O61</f>
        <v>-0.00285714285712402</v>
      </c>
    </row>
    <row r="62" s="29" customFormat="true" ht="23.25" hidden="false" customHeight="true" outlineLevel="0" collapsed="false">
      <c r="A62" s="18" t="n">
        <v>43901</v>
      </c>
      <c r="B62" s="19"/>
      <c r="C62" s="20" t="s">
        <v>55</v>
      </c>
      <c r="D62" s="20" t="s">
        <v>56</v>
      </c>
      <c r="E62" s="20" t="s">
        <v>57</v>
      </c>
      <c r="F62" s="21" t="n">
        <v>203800</v>
      </c>
      <c r="G62" s="21" t="s">
        <v>58</v>
      </c>
      <c r="H62" s="22"/>
      <c r="I62" s="22"/>
      <c r="J62" s="22"/>
      <c r="K62" s="22" t="n">
        <v>180</v>
      </c>
      <c r="L62" s="23"/>
      <c r="M62" s="24" t="n">
        <f aca="false">SUM(H62:J62,K62/1.12)</f>
        <v>160.714285714286</v>
      </c>
      <c r="N62" s="24" t="n">
        <f aca="false">K62/1.12*0.12</f>
        <v>19.2857142857143</v>
      </c>
      <c r="O62" s="24" t="n">
        <f aca="false">-SUM(I62:J62,K62/1.12)*L62</f>
        <v>-0</v>
      </c>
      <c r="P62" s="24"/>
      <c r="Q62" s="25" t="n">
        <v>160.71</v>
      </c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 t="n">
        <f aca="false">-SUM(N62:AE62)</f>
        <v>-179.995714285714</v>
      </c>
      <c r="AG62" s="27" t="n">
        <f aca="false">SUM(H62:K62)+AF62+O62</f>
        <v>0.00428571428571445</v>
      </c>
    </row>
    <row r="63" s="29" customFormat="true" ht="23.25" hidden="false" customHeight="true" outlineLevel="0" collapsed="false">
      <c r="A63" s="18" t="n">
        <v>43901</v>
      </c>
      <c r="B63" s="19"/>
      <c r="C63" s="20" t="s">
        <v>184</v>
      </c>
      <c r="D63" s="20" t="s">
        <v>185</v>
      </c>
      <c r="E63" s="20" t="s">
        <v>41</v>
      </c>
      <c r="F63" s="21" t="n">
        <v>999</v>
      </c>
      <c r="G63" s="21" t="s">
        <v>381</v>
      </c>
      <c r="H63" s="22"/>
      <c r="I63" s="22"/>
      <c r="J63" s="22"/>
      <c r="K63" s="22" t="n">
        <v>550</v>
      </c>
      <c r="L63" s="23"/>
      <c r="M63" s="24" t="n">
        <f aca="false">SUM(H63:J63,K63/1.12)</f>
        <v>491.071428571429</v>
      </c>
      <c r="N63" s="24" t="n">
        <f aca="false">K63/1.12*0.12</f>
        <v>58.9285714285714</v>
      </c>
      <c r="O63" s="24" t="n">
        <f aca="false">-SUM(I63:J63,K63/1.12)*L63</f>
        <v>-0</v>
      </c>
      <c r="P63" s="24"/>
      <c r="Q63" s="25"/>
      <c r="R63" s="25"/>
      <c r="S63" s="26"/>
      <c r="T63" s="26"/>
      <c r="U63" s="26"/>
      <c r="V63" s="26"/>
      <c r="W63" s="26" t="n">
        <v>491.07</v>
      </c>
      <c r="X63" s="25"/>
      <c r="Y63" s="25"/>
      <c r="Z63" s="25"/>
      <c r="AA63" s="25"/>
      <c r="AB63" s="26"/>
      <c r="AC63" s="26"/>
      <c r="AD63" s="25"/>
      <c r="AE63" s="25"/>
      <c r="AF63" s="24" t="n">
        <f aca="false">-SUM(N63:AE63)</f>
        <v>-549.998571428571</v>
      </c>
      <c r="AG63" s="27" t="n">
        <f aca="false">SUM(H63:K63)+AF63+O63</f>
        <v>0.00142857142861885</v>
      </c>
    </row>
    <row r="64" s="29" customFormat="true" ht="23.25" hidden="false" customHeight="true" outlineLevel="0" collapsed="false">
      <c r="A64" s="18" t="n">
        <v>43901</v>
      </c>
      <c r="B64" s="19"/>
      <c r="C64" s="20" t="s">
        <v>47</v>
      </c>
      <c r="D64" s="20" t="s">
        <v>48</v>
      </c>
      <c r="E64" s="20" t="s">
        <v>49</v>
      </c>
      <c r="F64" s="21" t="n">
        <v>317944</v>
      </c>
      <c r="G64" s="21" t="s">
        <v>382</v>
      </c>
      <c r="H64" s="22"/>
      <c r="I64" s="22"/>
      <c r="J64" s="22"/>
      <c r="K64" s="22" t="n">
        <v>148.5</v>
      </c>
      <c r="L64" s="23"/>
      <c r="M64" s="24" t="n">
        <f aca="false">SUM(H64:J64,K64/1.12)</f>
        <v>132.589285714286</v>
      </c>
      <c r="N64" s="24" t="n">
        <f aca="false">K64/1.12*0.12</f>
        <v>15.9107142857143</v>
      </c>
      <c r="O64" s="24" t="n">
        <f aca="false">-SUM(I64:J64,K64/1.12)*L64</f>
        <v>-0</v>
      </c>
      <c r="P64" s="24"/>
      <c r="Q64" s="25" t="n">
        <v>132.59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 t="n">
        <f aca="false">-SUM(N64:AE64)</f>
        <v>-148.500714285714</v>
      </c>
      <c r="AG64" s="27" t="n">
        <f aca="false">SUM(H64:K64)+AF64+O64</f>
        <v>-0.000714285714281004</v>
      </c>
    </row>
    <row r="65" s="29" customFormat="true" ht="23.25" hidden="false" customHeight="true" outlineLevel="0" collapsed="false">
      <c r="A65" s="18" t="n">
        <v>43901</v>
      </c>
      <c r="B65" s="19"/>
      <c r="C65" s="20" t="s">
        <v>47</v>
      </c>
      <c r="D65" s="20" t="s">
        <v>48</v>
      </c>
      <c r="E65" s="20" t="s">
        <v>49</v>
      </c>
      <c r="F65" s="21" t="n">
        <v>138021</v>
      </c>
      <c r="G65" s="21" t="s">
        <v>383</v>
      </c>
      <c r="H65" s="22"/>
      <c r="I65" s="22"/>
      <c r="J65" s="22" t="n">
        <v>1560.45</v>
      </c>
      <c r="K65" s="22"/>
      <c r="L65" s="23"/>
      <c r="M65" s="24" t="n">
        <f aca="false">SUM(H65:J65,K65/1.12)</f>
        <v>1560.45</v>
      </c>
      <c r="N65" s="24" t="n">
        <f aca="false">K65/1.12*0.12</f>
        <v>0</v>
      </c>
      <c r="O65" s="24" t="n">
        <f aca="false">-SUM(I65:J65,K65/1.12)*L65</f>
        <v>-0</v>
      </c>
      <c r="P65" s="24"/>
      <c r="Q65" s="25" t="n">
        <v>1560.45</v>
      </c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5"/>
      <c r="AF65" s="24" t="n">
        <f aca="false">-SUM(N65:AE65)</f>
        <v>-1560.45</v>
      </c>
      <c r="AG65" s="27" t="n">
        <f aca="false">SUM(H65:K65)+AF65+O65</f>
        <v>0</v>
      </c>
    </row>
    <row r="66" s="29" customFormat="true" ht="35.25" hidden="false" customHeight="true" outlineLevel="0" collapsed="false">
      <c r="A66" s="18" t="n">
        <v>43901</v>
      </c>
      <c r="B66" s="19"/>
      <c r="C66" s="20" t="s">
        <v>47</v>
      </c>
      <c r="D66" s="20" t="s">
        <v>48</v>
      </c>
      <c r="E66" s="20" t="s">
        <v>49</v>
      </c>
      <c r="F66" s="21" t="n">
        <v>138021</v>
      </c>
      <c r="G66" s="21" t="s">
        <v>384</v>
      </c>
      <c r="H66" s="22"/>
      <c r="I66" s="22"/>
      <c r="J66" s="22"/>
      <c r="K66" s="22" t="n">
        <f aca="false">4319.24+518.31</f>
        <v>4837.55</v>
      </c>
      <c r="L66" s="23"/>
      <c r="M66" s="24" t="n">
        <f aca="false">SUM(H66:J66,K66/1.12)</f>
        <v>4319.24107142857</v>
      </c>
      <c r="N66" s="24" t="n">
        <f aca="false">K66/1.12*0.12</f>
        <v>518.308928571429</v>
      </c>
      <c r="O66" s="24" t="n">
        <f aca="false">-SUM(I66:J66,K66/1.12)*L66</f>
        <v>-0</v>
      </c>
      <c r="P66" s="24"/>
      <c r="Q66" s="25" t="n">
        <v>4319.24</v>
      </c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 t="n">
        <f aca="false">-SUM(N66:AE66)</f>
        <v>-4837.54892857143</v>
      </c>
      <c r="AG66" s="27" t="n">
        <f aca="false">SUM(H66:K66)+AF66+O66</f>
        <v>0.00107142857086728</v>
      </c>
    </row>
    <row r="67" s="29" customFormat="true" ht="23.25" hidden="false" customHeight="true" outlineLevel="0" collapsed="false">
      <c r="A67" s="18"/>
      <c r="B67" s="19"/>
      <c r="C67" s="20"/>
      <c r="D67" s="20"/>
      <c r="E67" s="20"/>
      <c r="F67" s="21"/>
      <c r="G67" s="21"/>
      <c r="H67" s="22"/>
      <c r="I67" s="22"/>
      <c r="J67" s="22"/>
      <c r="K67" s="22"/>
      <c r="L67" s="23"/>
      <c r="M67" s="24"/>
      <c r="N67" s="24"/>
      <c r="O67" s="24"/>
      <c r="P67" s="24"/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/>
      <c r="AG67" s="27"/>
    </row>
    <row r="68" s="29" customFormat="true" ht="19.5" hidden="false" customHeight="true" outlineLevel="0" collapsed="false">
      <c r="A68" s="18"/>
      <c r="B68" s="19"/>
      <c r="C68" s="43"/>
      <c r="D68" s="43"/>
      <c r="E68" s="43"/>
      <c r="F68" s="21"/>
      <c r="G68" s="30"/>
      <c r="H68" s="22"/>
      <c r="I68" s="22"/>
      <c r="J68" s="22"/>
      <c r="K68" s="22"/>
      <c r="L68" s="23"/>
      <c r="M68" s="25" t="n">
        <f aca="false">SUM(H68:J68,K68/1.12)</f>
        <v>0</v>
      </c>
      <c r="N68" s="25" t="n">
        <f aca="false">K68/1.12*0.12</f>
        <v>0</v>
      </c>
      <c r="O68" s="25" t="n">
        <f aca="false">-SUM(I68:J68,K68/1.12)*L68</f>
        <v>-0</v>
      </c>
      <c r="P68" s="25"/>
      <c r="Q68" s="25"/>
      <c r="R68" s="25"/>
      <c r="S68" s="25"/>
      <c r="T68" s="26"/>
      <c r="U68" s="26"/>
      <c r="V68" s="26"/>
      <c r="W68" s="26"/>
      <c r="X68" s="26"/>
      <c r="Y68" s="44"/>
      <c r="Z68" s="25"/>
      <c r="AA68" s="25"/>
      <c r="AB68" s="25"/>
      <c r="AC68" s="26"/>
      <c r="AD68" s="26"/>
      <c r="AE68" s="45"/>
      <c r="AF68" s="24" t="n">
        <f aca="false">-SUM(N68:AE68)</f>
        <v>-0</v>
      </c>
      <c r="AG68" s="27" t="n">
        <f aca="false">SUM(H68:K68)+AF68+O68</f>
        <v>0</v>
      </c>
    </row>
    <row r="69" s="52" customFormat="true" ht="12" hidden="false" customHeight="true" outlineLevel="0" collapsed="false">
      <c r="A69" s="46"/>
      <c r="B69" s="47"/>
      <c r="C69" s="48"/>
      <c r="D69" s="49"/>
      <c r="E69" s="49"/>
      <c r="F69" s="50"/>
      <c r="G69" s="48"/>
      <c r="H69" s="51" t="n">
        <f aca="false">SUM(H5:H68)</f>
        <v>1470</v>
      </c>
      <c r="I69" s="51" t="n">
        <f aca="false">SUM(I5:I68)</f>
        <v>0</v>
      </c>
      <c r="J69" s="51" t="n">
        <f aca="false">SUM(J5:J68)</f>
        <v>7184.8</v>
      </c>
      <c r="K69" s="51" t="n">
        <f aca="false">SUM(K5:K68)</f>
        <v>33675.91</v>
      </c>
      <c r="L69" s="51" t="n">
        <f aca="false">SUM(L5:L68)</f>
        <v>0</v>
      </c>
      <c r="M69" s="51" t="n">
        <f aca="false">SUM(M5:M68)</f>
        <v>38722.5767857143</v>
      </c>
      <c r="N69" s="51" t="n">
        <f aca="false">SUM(N5:N68)</f>
        <v>3608.13321428571</v>
      </c>
      <c r="O69" s="51" t="n">
        <f aca="false">SUM(O5:O68)</f>
        <v>0</v>
      </c>
      <c r="P69" s="51" t="n">
        <f aca="false">SUM(P5:P68)</f>
        <v>19639.19</v>
      </c>
      <c r="Q69" s="51" t="n">
        <f aca="false">SUM(Q5:Q68)</f>
        <v>7050.65</v>
      </c>
      <c r="R69" s="51" t="n">
        <f aca="false">SUM(R5:R68)</f>
        <v>1269.88</v>
      </c>
      <c r="S69" s="51" t="n">
        <f aca="false">SUM(S5:S68)</f>
        <v>660.71</v>
      </c>
      <c r="T69" s="51" t="n">
        <f aca="false">SUM(T5:T68)</f>
        <v>424.11</v>
      </c>
      <c r="U69" s="51" t="n">
        <f aca="false">SUM(U5:U68)</f>
        <v>0</v>
      </c>
      <c r="V69" s="51" t="n">
        <f aca="false">SUM(V5:V68)</f>
        <v>0</v>
      </c>
      <c r="W69" s="51" t="n">
        <f aca="false">SUM(W5:W68)</f>
        <v>491.07</v>
      </c>
      <c r="X69" s="51" t="n">
        <f aca="false">SUM(X5:X68)</f>
        <v>1516.07</v>
      </c>
      <c r="Y69" s="51" t="n">
        <f aca="false">SUM(Y5:Y68)</f>
        <v>6160.72</v>
      </c>
      <c r="Z69" s="51" t="n">
        <f aca="false">SUM(Z5:Z68)</f>
        <v>40.18</v>
      </c>
      <c r="AA69" s="51" t="n">
        <f aca="false">SUM(AA5:AA68)</f>
        <v>883</v>
      </c>
      <c r="AB69" s="51" t="n">
        <f aca="false">SUM(AB5:AB68)</f>
        <v>537</v>
      </c>
      <c r="AC69" s="51" t="n">
        <f aca="false">SUM(AC5:AC68)</f>
        <v>0</v>
      </c>
      <c r="AD69" s="51" t="n">
        <f aca="false">SUM(AD5:AD68)</f>
        <v>50</v>
      </c>
      <c r="AE69" s="51" t="n">
        <f aca="false">SUM(AE5:AE68)</f>
        <v>0</v>
      </c>
      <c r="AF69" s="51" t="n">
        <f aca="false">SUM(AF5:AF68)</f>
        <v>-42330.7132142857</v>
      </c>
      <c r="AG69" s="51" t="n">
        <f aca="false">SUM(AG5:AG68)</f>
        <v>-0.00321428571367921</v>
      </c>
    </row>
    <row r="70" customFormat="false" ht="12.75" hidden="false" customHeight="true" outlineLevel="0" collapsed="false"/>
    <row r="71" customFormat="false" ht="12" hidden="false" customHeight="false" outlineLevel="0" collapsed="false">
      <c r="K71" s="53" t="n">
        <f aca="false">H69+I69+J69+K69</f>
        <v>42330.71</v>
      </c>
      <c r="AF71" s="53" t="n">
        <f aca="false">+AF69</f>
        <v>-42330.7132142857</v>
      </c>
    </row>
    <row r="73" customFormat="false" ht="12" hidden="false" customHeight="false" outlineLevel="0" collapsed="false">
      <c r="C73" s="54" t="s">
        <v>191</v>
      </c>
      <c r="G73" s="52"/>
      <c r="K73" s="55"/>
      <c r="L73" s="55"/>
      <c r="M73" s="55"/>
    </row>
    <row r="76" s="3" customFormat="true" ht="11.25" hidden="false" customHeight="false" outlineLevel="0" collapsed="false">
      <c r="K76" s="5"/>
      <c r="L76" s="6"/>
      <c r="M76" s="5"/>
      <c r="Y76" s="5"/>
    </row>
    <row r="83" customFormat="false" ht="11.25" hidden="false" customHeight="false" outlineLevel="0" collapsed="false">
      <c r="Q83" s="5" t="n">
        <v>0</v>
      </c>
    </row>
  </sheetData>
  <mergeCells count="1">
    <mergeCell ref="K73:M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F21" activeCellId="0" sqref="AF2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3.8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tru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8.85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11.14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tru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true" outlineLevel="0" max="20" min="20" style="5" width="9.14"/>
    <col collapsed="false" customWidth="true" hidden="false" outlineLevel="0" max="21" min="21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911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35.25" hidden="false" customHeight="true" outlineLevel="0" collapsed="false">
      <c r="A5" s="90" t="n">
        <v>44161</v>
      </c>
      <c r="B5" s="12"/>
      <c r="C5" s="20" t="s">
        <v>47</v>
      </c>
      <c r="D5" s="12"/>
      <c r="E5" s="12"/>
      <c r="F5" s="91" t="n">
        <v>265326</v>
      </c>
      <c r="G5" s="91" t="s">
        <v>912</v>
      </c>
      <c r="H5" s="93"/>
      <c r="I5" s="91"/>
      <c r="J5" s="93"/>
      <c r="K5" s="93" t="n">
        <v>4793.25</v>
      </c>
      <c r="L5" s="92"/>
      <c r="M5" s="24" t="n">
        <f aca="false">SUM(H5:J5,K5/1.12)</f>
        <v>4279.6875</v>
      </c>
      <c r="N5" s="24" t="n">
        <f aca="false">K5/1.12*0.12</f>
        <v>513.5625</v>
      </c>
      <c r="O5" s="24" t="n">
        <f aca="false">-SUM(I5:J5,K5/1.12)*L5</f>
        <v>-0</v>
      </c>
      <c r="P5" s="24" t="n">
        <v>4279.69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-4793.2525</v>
      </c>
      <c r="AG5" s="27" t="n">
        <f aca="false">SUM(H5:K5)+AF5+O5</f>
        <v>-0.00249999999959982</v>
      </c>
      <c r="AH5" s="102" t="n">
        <f aca="false">-AF5</f>
        <v>4793.2525</v>
      </c>
    </row>
    <row r="6" s="17" customFormat="true" ht="19.5" hidden="true" customHeight="true" outlineLevel="0" collapsed="false">
      <c r="A6" s="90" t="n">
        <v>44161</v>
      </c>
      <c r="B6" s="12"/>
      <c r="C6" s="20" t="s">
        <v>610</v>
      </c>
      <c r="D6" s="12"/>
      <c r="E6" s="12"/>
      <c r="F6" s="91"/>
      <c r="G6" s="91" t="s">
        <v>913</v>
      </c>
      <c r="H6" s="93" t="n">
        <v>90</v>
      </c>
      <c r="I6" s="91"/>
      <c r="J6" s="93"/>
      <c r="K6" s="93"/>
      <c r="L6" s="92"/>
      <c r="M6" s="24" t="n">
        <f aca="false">SUM(H6:J6,K6/1.12)</f>
        <v>90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 t="n">
        <v>90</v>
      </c>
      <c r="AB6" s="26"/>
      <c r="AC6" s="26"/>
      <c r="AD6" s="25"/>
      <c r="AE6" s="25"/>
      <c r="AF6" s="24" t="n">
        <f aca="false">-SUM(N6:AE6)</f>
        <v>-90</v>
      </c>
      <c r="AG6" s="27" t="n">
        <f aca="false">SUM(H6:K6)+AF6+O6</f>
        <v>0</v>
      </c>
      <c r="AH6" s="102" t="n">
        <f aca="false">-AF6</f>
        <v>90</v>
      </c>
    </row>
    <row r="7" s="17" customFormat="true" ht="19.5" hidden="true" customHeight="true" outlineLevel="0" collapsed="false">
      <c r="A7" s="90" t="n">
        <v>44161</v>
      </c>
      <c r="B7" s="12"/>
      <c r="C7" s="20" t="s">
        <v>750</v>
      </c>
      <c r="D7" s="12"/>
      <c r="E7" s="12"/>
      <c r="F7" s="91" t="n">
        <v>3888</v>
      </c>
      <c r="G7" s="91" t="s">
        <v>914</v>
      </c>
      <c r="H7" s="93"/>
      <c r="I7" s="91"/>
      <c r="J7" s="93"/>
      <c r="K7" s="93" t="n">
        <v>394</v>
      </c>
      <c r="L7" s="92"/>
      <c r="M7" s="24" t="n">
        <f aca="false">SUM(H7:J7,K7/1.12)</f>
        <v>351.785714285714</v>
      </c>
      <c r="N7" s="24" t="n">
        <f aca="false">K7/1.12*0.12</f>
        <v>42.2142857142857</v>
      </c>
      <c r="O7" s="24" t="n">
        <f aca="false">-SUM(I7:J7,K7/1.12)*L7</f>
        <v>-0</v>
      </c>
      <c r="P7" s="24" t="n">
        <v>351.79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-394.004285714286</v>
      </c>
      <c r="AG7" s="27" t="n">
        <f aca="false">SUM(H7:K7)+AF7+O7</f>
        <v>-0.00428571428574287</v>
      </c>
      <c r="AH7" s="102" t="n">
        <f aca="false">-AF7</f>
        <v>394.004285714286</v>
      </c>
    </row>
    <row r="8" s="17" customFormat="true" ht="19.5" hidden="true" customHeight="true" outlineLevel="0" collapsed="false">
      <c r="A8" s="90" t="n">
        <v>44161</v>
      </c>
      <c r="B8" s="12"/>
      <c r="C8" s="20" t="s">
        <v>375</v>
      </c>
      <c r="D8" s="12"/>
      <c r="E8" s="12"/>
      <c r="F8" s="91"/>
      <c r="G8" s="91" t="s">
        <v>300</v>
      </c>
      <c r="H8" s="91"/>
      <c r="I8" s="91"/>
      <c r="J8" s="93"/>
      <c r="K8" s="93" t="n">
        <v>100</v>
      </c>
      <c r="L8" s="92"/>
      <c r="M8" s="24" t="n">
        <f aca="false">SUM(H8:J8,K8/1.12)</f>
        <v>89.2857142857143</v>
      </c>
      <c r="N8" s="24" t="n">
        <f aca="false">K8/1.12*0.12</f>
        <v>10.7142857142857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6"/>
      <c r="X8" s="25"/>
      <c r="Y8" s="25" t="n">
        <v>89.29</v>
      </c>
      <c r="Z8" s="25"/>
      <c r="AA8" s="25"/>
      <c r="AB8" s="26"/>
      <c r="AC8" s="26"/>
      <c r="AD8" s="25"/>
      <c r="AE8" s="25"/>
      <c r="AF8" s="24" t="n">
        <f aca="false">-SUM(N8:AE8)</f>
        <v>-100.004285714286</v>
      </c>
      <c r="AG8" s="27" t="n">
        <f aca="false">SUM(H8:K8)+AF8+O8</f>
        <v>-0.00428571428571445</v>
      </c>
      <c r="AH8" s="102" t="n">
        <f aca="false">-AF8</f>
        <v>100.004285714286</v>
      </c>
    </row>
    <row r="9" s="17" customFormat="true" ht="19.5" hidden="true" customHeight="true" outlineLevel="0" collapsed="false">
      <c r="A9" s="90" t="n">
        <v>44161</v>
      </c>
      <c r="B9" s="12"/>
      <c r="C9" s="20" t="s">
        <v>750</v>
      </c>
      <c r="D9" s="12"/>
      <c r="E9" s="12"/>
      <c r="F9" s="91" t="n">
        <v>3714</v>
      </c>
      <c r="G9" s="91" t="s">
        <v>915</v>
      </c>
      <c r="H9" s="93"/>
      <c r="I9" s="91"/>
      <c r="J9" s="93"/>
      <c r="K9" s="93" t="n">
        <v>605.5</v>
      </c>
      <c r="L9" s="92"/>
      <c r="M9" s="24" t="n">
        <f aca="false">SUM(H9:J9,K9/1.12)</f>
        <v>540.625</v>
      </c>
      <c r="N9" s="24" t="n">
        <f aca="false">K9/1.12*0.12</f>
        <v>64.875</v>
      </c>
      <c r="O9" s="24" t="n">
        <f aca="false">-SUM(I9:J9,K9/1.12)*L9</f>
        <v>-0</v>
      </c>
      <c r="P9" s="24" t="n">
        <v>540.63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-605.505</v>
      </c>
      <c r="AG9" s="27" t="n">
        <f aca="false">SUM(H9:K9)+AF9+O9</f>
        <v>-0.00499999999999545</v>
      </c>
      <c r="AH9" s="102" t="n">
        <f aca="false">-AF9</f>
        <v>605.505</v>
      </c>
    </row>
    <row r="10" s="17" customFormat="true" ht="21.75" hidden="true" customHeight="true" outlineLevel="0" collapsed="false">
      <c r="A10" s="90" t="n">
        <v>44161</v>
      </c>
      <c r="B10" s="12"/>
      <c r="C10" s="20" t="s">
        <v>916</v>
      </c>
      <c r="D10" s="12"/>
      <c r="E10" s="12"/>
      <c r="F10" s="91"/>
      <c r="G10" s="91" t="s">
        <v>839</v>
      </c>
      <c r="H10" s="93"/>
      <c r="I10" s="91"/>
      <c r="J10" s="93" t="n">
        <v>1250</v>
      </c>
      <c r="K10" s="93"/>
      <c r="L10" s="92"/>
      <c r="M10" s="24" t="n">
        <f aca="false">SUM(H10:J10,K10/1.12)</f>
        <v>1250</v>
      </c>
      <c r="N10" s="24" t="n">
        <f aca="false">K10/1.12*0.12</f>
        <v>0</v>
      </c>
      <c r="O10" s="24" t="n">
        <f aca="false">-SUM(I10:J10,K10/1.12)*L10</f>
        <v>-0</v>
      </c>
      <c r="P10" s="24" t="n">
        <v>1250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-1250</v>
      </c>
      <c r="AG10" s="27" t="n">
        <f aca="false">SUM(H10:K10)+AF10+O10</f>
        <v>0</v>
      </c>
      <c r="AH10" s="102" t="n">
        <f aca="false">-AF10</f>
        <v>1250</v>
      </c>
    </row>
    <row r="11" s="17" customFormat="true" ht="18" hidden="true" customHeight="true" outlineLevel="0" collapsed="false">
      <c r="A11" s="90" t="n">
        <v>44161</v>
      </c>
      <c r="B11" s="12"/>
      <c r="C11" s="20" t="s">
        <v>610</v>
      </c>
      <c r="D11" s="12"/>
      <c r="E11" s="12"/>
      <c r="F11" s="91"/>
      <c r="G11" s="91" t="s">
        <v>440</v>
      </c>
      <c r="H11" s="93" t="n">
        <v>50</v>
      </c>
      <c r="I11" s="12"/>
      <c r="J11" s="93"/>
      <c r="K11" s="93"/>
      <c r="L11" s="13"/>
      <c r="M11" s="24" t="n">
        <f aca="false">SUM(H11:J11,K11/1.12)</f>
        <v>50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 t="n">
        <v>50</v>
      </c>
      <c r="AB11" s="26"/>
      <c r="AC11" s="26"/>
      <c r="AD11" s="25"/>
      <c r="AE11" s="25"/>
      <c r="AF11" s="24" t="n">
        <f aca="false">-SUM(N11:AE11)</f>
        <v>-50</v>
      </c>
      <c r="AG11" s="27" t="n">
        <f aca="false">SUM(H11:K11)+AF11+O11</f>
        <v>0</v>
      </c>
      <c r="AH11" s="102" t="n">
        <f aca="false">-AF11</f>
        <v>50</v>
      </c>
    </row>
    <row r="12" s="17" customFormat="true" ht="21.75" hidden="true" customHeight="true" outlineLevel="0" collapsed="false">
      <c r="A12" s="90" t="n">
        <v>44161</v>
      </c>
      <c r="B12" s="12"/>
      <c r="C12" s="20" t="s">
        <v>610</v>
      </c>
      <c r="D12" s="12"/>
      <c r="E12" s="12"/>
      <c r="F12" s="91"/>
      <c r="G12" s="91" t="s">
        <v>475</v>
      </c>
      <c r="H12" s="93" t="n">
        <v>70</v>
      </c>
      <c r="I12" s="91"/>
      <c r="J12" s="91"/>
      <c r="K12" s="93"/>
      <c r="L12" s="13"/>
      <c r="M12" s="24" t="n">
        <f aca="false">SUM(H12:J12,K12/1.12)</f>
        <v>70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101"/>
      <c r="T12" s="26"/>
      <c r="U12" s="26"/>
      <c r="V12" s="26"/>
      <c r="W12" s="26"/>
      <c r="X12" s="25"/>
      <c r="Y12" s="25"/>
      <c r="Z12" s="25"/>
      <c r="AA12" s="25" t="n">
        <v>70</v>
      </c>
      <c r="AB12" s="26"/>
      <c r="AC12" s="26"/>
      <c r="AD12" s="25"/>
      <c r="AE12" s="25"/>
      <c r="AF12" s="24" t="n">
        <f aca="false">-SUM(N12:AE12)</f>
        <v>-70</v>
      </c>
      <c r="AG12" s="27" t="n">
        <f aca="false">SUM(H12:K12)+AF12+O12</f>
        <v>0</v>
      </c>
      <c r="AH12" s="102" t="n">
        <f aca="false">-AF12</f>
        <v>70</v>
      </c>
    </row>
    <row r="13" s="17" customFormat="true" ht="21.75" hidden="true" customHeight="true" outlineLevel="0" collapsed="false">
      <c r="A13" s="90" t="n">
        <v>44161</v>
      </c>
      <c r="B13" s="12"/>
      <c r="C13" s="20" t="s">
        <v>917</v>
      </c>
      <c r="D13" s="12"/>
      <c r="E13" s="12"/>
      <c r="F13" s="91" t="n">
        <v>205958</v>
      </c>
      <c r="G13" s="91" t="s">
        <v>918</v>
      </c>
      <c r="H13" s="93"/>
      <c r="I13" s="91"/>
      <c r="J13" s="91"/>
      <c r="K13" s="93" t="n">
        <v>1116</v>
      </c>
      <c r="L13" s="13"/>
      <c r="M13" s="24" t="n">
        <f aca="false">SUM(H13:J13,K13/1.12)</f>
        <v>996.428571428571</v>
      </c>
      <c r="N13" s="24" t="n">
        <f aca="false">K13/1.12*0.12</f>
        <v>119.571428571429</v>
      </c>
      <c r="O13" s="24" t="n">
        <f aca="false">-SUM(I13:J13,K13/1.12)*L13</f>
        <v>-0</v>
      </c>
      <c r="P13" s="24"/>
      <c r="Q13" s="25"/>
      <c r="R13" s="25" t="n">
        <v>996.43</v>
      </c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-1116.00142857143</v>
      </c>
      <c r="AG13" s="27" t="n">
        <f aca="false">SUM(H13:K13)+AF13+O13</f>
        <v>-0.00142857142850517</v>
      </c>
      <c r="AH13" s="102" t="n">
        <f aca="false">-AF13</f>
        <v>1116.00142857143</v>
      </c>
    </row>
    <row r="14" s="17" customFormat="true" ht="21.75" hidden="true" customHeight="true" outlineLevel="0" collapsed="false">
      <c r="A14" s="90" t="n">
        <v>44161</v>
      </c>
      <c r="B14" s="12"/>
      <c r="C14" s="20" t="s">
        <v>819</v>
      </c>
      <c r="D14" s="12"/>
      <c r="E14" s="12"/>
      <c r="F14" s="91" t="n">
        <v>828626</v>
      </c>
      <c r="G14" s="91" t="s">
        <v>856</v>
      </c>
      <c r="H14" s="93"/>
      <c r="I14" s="91"/>
      <c r="J14" s="93"/>
      <c r="K14" s="93" t="n">
        <v>176</v>
      </c>
      <c r="L14" s="13"/>
      <c r="M14" s="24" t="n">
        <f aca="false">SUM(H14:J14,K14/1.12)</f>
        <v>157.142857142857</v>
      </c>
      <c r="N14" s="24" t="n">
        <f aca="false">K14/1.12*0.12</f>
        <v>18.8571428571429</v>
      </c>
      <c r="O14" s="24" t="n">
        <f aca="false">-SUM(I14:J14,K14/1.12)*L14</f>
        <v>-0</v>
      </c>
      <c r="P14" s="24"/>
      <c r="Q14" s="25"/>
      <c r="R14" s="25"/>
      <c r="S14" s="101"/>
      <c r="T14" s="26"/>
      <c r="U14" s="26" t="n">
        <v>157.14</v>
      </c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-175.997142857143</v>
      </c>
      <c r="AG14" s="27" t="n">
        <f aca="false">SUM(H14:K14)+AF14+O14</f>
        <v>0.00285714285715244</v>
      </c>
      <c r="AH14" s="102" t="n">
        <f aca="false">-AF14</f>
        <v>175.997142857143</v>
      </c>
    </row>
    <row r="15" s="17" customFormat="true" ht="21.75" hidden="true" customHeight="true" outlineLevel="0" collapsed="false">
      <c r="A15" s="90" t="n">
        <v>44161</v>
      </c>
      <c r="B15" s="12"/>
      <c r="C15" s="20" t="s">
        <v>750</v>
      </c>
      <c r="D15" s="12"/>
      <c r="E15" s="12"/>
      <c r="F15" s="91" t="n">
        <v>7104</v>
      </c>
      <c r="G15" s="91" t="s">
        <v>513</v>
      </c>
      <c r="H15" s="93"/>
      <c r="I15" s="91"/>
      <c r="J15" s="91"/>
      <c r="K15" s="93" t="n">
        <v>135</v>
      </c>
      <c r="L15" s="13"/>
      <c r="M15" s="24" t="n">
        <f aca="false">SUM(H15:J15,K15/1.12)</f>
        <v>120.535714285714</v>
      </c>
      <c r="N15" s="24" t="n">
        <f aca="false">K15/1.12*0.12</f>
        <v>14.4642857142857</v>
      </c>
      <c r="O15" s="24" t="n">
        <f aca="false">-SUM(I15:J15,K15/1.12)*L15</f>
        <v>-0</v>
      </c>
      <c r="P15" s="24" t="n">
        <v>120.54</v>
      </c>
      <c r="Q15" s="25"/>
      <c r="R15" s="25"/>
      <c r="S15" s="101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-135.004285714286</v>
      </c>
      <c r="AG15" s="27" t="n">
        <f aca="false">SUM(H15:K15)+AF15+O15</f>
        <v>-0.00428571428571445</v>
      </c>
      <c r="AH15" s="102" t="n">
        <f aca="false">-AF15</f>
        <v>135.004285714286</v>
      </c>
    </row>
    <row r="16" s="17" customFormat="true" ht="21.75" hidden="true" customHeight="true" outlineLevel="0" collapsed="false">
      <c r="A16" s="90" t="n">
        <v>44162</v>
      </c>
      <c r="B16" s="12"/>
      <c r="C16" s="20" t="s">
        <v>610</v>
      </c>
      <c r="D16" s="12"/>
      <c r="E16" s="12"/>
      <c r="F16" s="91"/>
      <c r="G16" s="91" t="s">
        <v>46</v>
      </c>
      <c r="H16" s="93" t="n">
        <v>60</v>
      </c>
      <c r="I16" s="91"/>
      <c r="J16" s="91"/>
      <c r="K16" s="93"/>
      <c r="L16" s="13"/>
      <c r="M16" s="24" t="n">
        <f aca="false">SUM(H16:J16,K16/1.12)</f>
        <v>60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 t="n">
        <v>60</v>
      </c>
      <c r="AB16" s="26"/>
      <c r="AC16" s="26"/>
      <c r="AD16" s="25"/>
      <c r="AE16" s="25"/>
      <c r="AF16" s="24" t="n">
        <f aca="false">-SUM(N16:AE16)</f>
        <v>-60</v>
      </c>
      <c r="AG16" s="27" t="n">
        <f aca="false">SUM(H16:K16)+AF16+O16</f>
        <v>0</v>
      </c>
      <c r="AH16" s="102" t="n">
        <f aca="false">-AF16</f>
        <v>60</v>
      </c>
    </row>
    <row r="17" s="17" customFormat="true" ht="21.75" hidden="true" customHeight="true" outlineLevel="0" collapsed="false">
      <c r="A17" s="90" t="n">
        <v>44162</v>
      </c>
      <c r="B17" s="12"/>
      <c r="C17" s="20" t="s">
        <v>279</v>
      </c>
      <c r="D17" s="12"/>
      <c r="E17" s="12"/>
      <c r="F17" s="91" t="n">
        <v>5549</v>
      </c>
      <c r="G17" s="91" t="s">
        <v>282</v>
      </c>
      <c r="H17" s="93"/>
      <c r="I17" s="91"/>
      <c r="J17" s="91"/>
      <c r="K17" s="93" t="n">
        <v>1329.54</v>
      </c>
      <c r="L17" s="13"/>
      <c r="M17" s="24" t="n">
        <f aca="false">SUM(H17:J17,K17/1.12)</f>
        <v>1187.08928571429</v>
      </c>
      <c r="N17" s="24" t="n">
        <f aca="false">K17/1.12*0.12</f>
        <v>142.450714285714</v>
      </c>
      <c r="O17" s="24" t="n">
        <f aca="false">-SUM(I17:J17,K17/1.12)*L17</f>
        <v>-0</v>
      </c>
      <c r="P17" s="24" t="n">
        <v>1187.09</v>
      </c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-1329.54071428571</v>
      </c>
      <c r="AG17" s="27" t="n">
        <f aca="false">SUM(H17:K17)+AF17+O17</f>
        <v>-0.000714285714138896</v>
      </c>
      <c r="AH17" s="102" t="n">
        <f aca="false">-AF17</f>
        <v>1329.54071428571</v>
      </c>
    </row>
    <row r="18" s="17" customFormat="true" ht="21.75" hidden="false" customHeight="true" outlineLevel="0" collapsed="false">
      <c r="A18" s="90" t="n">
        <v>44162</v>
      </c>
      <c r="B18" s="12"/>
      <c r="C18" s="20" t="s">
        <v>375</v>
      </c>
      <c r="D18" s="12"/>
      <c r="E18" s="12"/>
      <c r="F18" s="91"/>
      <c r="G18" s="91" t="s">
        <v>58</v>
      </c>
      <c r="H18" s="93"/>
      <c r="I18" s="91"/>
      <c r="J18" s="91"/>
      <c r="K18" s="93" t="n">
        <v>50</v>
      </c>
      <c r="L18" s="13"/>
      <c r="M18" s="24" t="n">
        <f aca="false">SUM(H18:J18,K18/1.12)</f>
        <v>44.6428571428571</v>
      </c>
      <c r="N18" s="24" t="n">
        <f aca="false">K18/1.12*0.12</f>
        <v>5.35714285714286</v>
      </c>
      <c r="O18" s="24" t="n">
        <f aca="false">-SUM(I18:J18,K18/1.12)*L18</f>
        <v>-0</v>
      </c>
      <c r="P18" s="24" t="n">
        <v>44.64</v>
      </c>
      <c r="Q18" s="25"/>
      <c r="R18" s="25"/>
      <c r="S18" s="101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-49.9971428571429</v>
      </c>
      <c r="AG18" s="27" t="n">
        <f aca="false">SUM(H18:K18)+AF18+O18</f>
        <v>0.00285714285714533</v>
      </c>
      <c r="AH18" s="102" t="n">
        <f aca="false">-AF18</f>
        <v>49.9971428571429</v>
      </c>
    </row>
    <row r="19" s="17" customFormat="true" ht="21.75" hidden="false" customHeight="true" outlineLevel="0" collapsed="false">
      <c r="A19" s="90"/>
      <c r="B19" s="12"/>
      <c r="C19" s="20"/>
      <c r="D19" s="12"/>
      <c r="E19" s="12"/>
      <c r="F19" s="91"/>
      <c r="G19" s="91"/>
      <c r="H19" s="93"/>
      <c r="I19" s="91"/>
      <c r="J19" s="91"/>
      <c r="K19" s="93"/>
      <c r="L19" s="13"/>
      <c r="M19" s="24" t="n">
        <f aca="false">SUM(H19:J19,K19/1.12)</f>
        <v>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101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-0</v>
      </c>
      <c r="AG19" s="27" t="n">
        <f aca="false">SUM(H19:K19)+AF19+O19</f>
        <v>0</v>
      </c>
    </row>
    <row r="20" s="17" customFormat="true" ht="21.75" hidden="false" customHeight="true" outlineLevel="0" collapsed="false">
      <c r="A20" s="90"/>
      <c r="B20" s="12"/>
      <c r="C20" s="91"/>
      <c r="D20" s="12"/>
      <c r="E20" s="12"/>
      <c r="F20" s="91"/>
      <c r="G20" s="59"/>
      <c r="H20" s="93"/>
      <c r="I20" s="91"/>
      <c r="J20" s="93"/>
      <c r="K20" s="93"/>
      <c r="L20" s="1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101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29" customFormat="true" ht="12" hidden="false" customHeight="false" outlineLevel="0" collapsed="false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 t="n">
        <f aca="false">SUM(H21:J21,K21/1.12)</f>
        <v>0</v>
      </c>
      <c r="N21" s="25" t="n">
        <f aca="false">K21/1.12*0.12</f>
        <v>0</v>
      </c>
      <c r="O21" s="25" t="n">
        <f aca="false">-SUM(I21:J21,K21/1.12)*L21</f>
        <v>-0</v>
      </c>
      <c r="P21" s="25"/>
      <c r="Q21" s="25"/>
      <c r="R21" s="25"/>
      <c r="S21" s="25"/>
      <c r="T21" s="26"/>
      <c r="U21" s="51"/>
      <c r="V21" s="26"/>
      <c r="W21" s="26"/>
      <c r="X21" s="26"/>
      <c r="Y21" s="44"/>
      <c r="Z21" s="25"/>
      <c r="AA21" s="51"/>
      <c r="AB21" s="25"/>
      <c r="AC21" s="26"/>
      <c r="AD21" s="26"/>
      <c r="AE21" s="45"/>
      <c r="AF21" s="24" t="n">
        <f aca="false">-SUM(N21:AE21)</f>
        <v>-0</v>
      </c>
      <c r="AG21" s="27" t="n">
        <f aca="false">SUM(H21:K21)+AF21+O21</f>
        <v>0</v>
      </c>
    </row>
    <row r="22" s="52" customFormat="true" ht="12.75" hidden="false" customHeight="false" outlineLevel="0" collapsed="false">
      <c r="A22" s="46"/>
      <c r="B22" s="47"/>
      <c r="C22" s="48"/>
      <c r="D22" s="49"/>
      <c r="E22" s="49"/>
      <c r="F22" s="50"/>
      <c r="G22" s="48"/>
      <c r="H22" s="51" t="n">
        <f aca="false">SUM(H5:H20)</f>
        <v>270</v>
      </c>
      <c r="I22" s="51" t="n">
        <f aca="false">SUM(I21:I21)</f>
        <v>0</v>
      </c>
      <c r="J22" s="51" t="n">
        <f aca="false">SUM(J5:J20)</f>
        <v>1250</v>
      </c>
      <c r="K22" s="51" t="n">
        <f aca="false">SUM(K5:K20)</f>
        <v>8699.29</v>
      </c>
      <c r="L22" s="51" t="n">
        <f aca="false">SUM(L21:L21)</f>
        <v>0</v>
      </c>
      <c r="M22" s="51" t="n">
        <f aca="false">SUM(M5:M20)</f>
        <v>9287.22321428571</v>
      </c>
      <c r="N22" s="51" t="n">
        <f aca="false">SUM(N5:N20)</f>
        <v>932.066785714286</v>
      </c>
      <c r="O22" s="51" t="n">
        <f aca="false">SUM(O21:O21)</f>
        <v>0</v>
      </c>
      <c r="P22" s="51" t="n">
        <f aca="false">SUM(P5:P20)</f>
        <v>7774.38</v>
      </c>
      <c r="Q22" s="51" t="n">
        <f aca="false">SUM(Q5:Q20)</f>
        <v>0</v>
      </c>
      <c r="R22" s="51" t="n">
        <f aca="false">SUM(R5:R20)</f>
        <v>996.43</v>
      </c>
      <c r="S22" s="51" t="n">
        <f aca="false">SUM(S10:S21)</f>
        <v>0</v>
      </c>
      <c r="T22" s="51" t="n">
        <f aca="false">SUM(T10:T21)</f>
        <v>0</v>
      </c>
      <c r="U22" s="51" t="n">
        <f aca="false">SUM(U10:U21)</f>
        <v>157.14</v>
      </c>
      <c r="V22" s="51" t="n">
        <f aca="false">SUM(V10:V21)</f>
        <v>0</v>
      </c>
      <c r="W22" s="51" t="n">
        <f aca="false">SUM(W21:W21)</f>
        <v>0</v>
      </c>
      <c r="X22" s="51" t="n">
        <f aca="false">SUM(X21:X21)</f>
        <v>0</v>
      </c>
      <c r="Y22" s="51" t="n">
        <f aca="false">SUM(Y21:Y21)</f>
        <v>0</v>
      </c>
      <c r="Z22" s="51" t="n">
        <f aca="false">SUM(Z21:Z21)</f>
        <v>0</v>
      </c>
      <c r="AA22" s="51" t="n">
        <f aca="false">SUM(AA5:AA20)</f>
        <v>270</v>
      </c>
      <c r="AB22" s="51" t="n">
        <f aca="false">SUM(AB21:AB21)</f>
        <v>0</v>
      </c>
      <c r="AC22" s="51" t="n">
        <f aca="false">SUM(AC5:AC20)</f>
        <v>0</v>
      </c>
      <c r="AD22" s="51" t="n">
        <f aca="false">SUM(AD5:AD20)</f>
        <v>0</v>
      </c>
      <c r="AE22" s="51" t="n">
        <f aca="false">SUM(AE21:AE21)</f>
        <v>0</v>
      </c>
      <c r="AF22" s="51" t="n">
        <f aca="false">SUM(AF5:AF20)</f>
        <v>-10219.3067857143</v>
      </c>
      <c r="AG22" s="51" t="n">
        <f aca="false">SUM(AG21:AG21)</f>
        <v>0</v>
      </c>
    </row>
    <row r="23" s="83" customFormat="true" ht="12" hidden="false" customHeight="false" outlineLevel="0" collapsed="false"/>
    <row r="24" customFormat="false" ht="12" hidden="false" customHeight="false" outlineLevel="0" collapsed="false">
      <c r="K24" s="53" t="e">
        <f aca="false">H22+J22+K22+1:1048576+AA22</f>
        <v>#VALUE!</v>
      </c>
      <c r="AF24" s="53" t="n">
        <f aca="false">+AF22</f>
        <v>-10219.3067857143</v>
      </c>
    </row>
    <row r="25" customFormat="false" ht="12" hidden="false" customHeight="false" outlineLevel="0" collapsed="false">
      <c r="K25" s="53"/>
      <c r="AF25" s="53"/>
    </row>
    <row r="27" customFormat="false" ht="12.75" hidden="false" customHeight="false" outlineLevel="0" collapsed="false">
      <c r="C27" s="54" t="s">
        <v>191</v>
      </c>
      <c r="G27" s="52"/>
      <c r="J27" s="84" t="s">
        <v>727</v>
      </c>
      <c r="K27" s="84" t="n">
        <f aca="false">K5+K7+K9+J10+K15+K17+K18</f>
        <v>8557.29</v>
      </c>
      <c r="L27" s="80"/>
      <c r="M27" s="80"/>
      <c r="N27" s="53"/>
      <c r="O27" s="53"/>
      <c r="P27" s="53"/>
      <c r="Q27" s="53"/>
    </row>
    <row r="28" customFormat="false" ht="12.75" hidden="false" customHeight="false" outlineLevel="0" collapsed="false">
      <c r="C28" s="54"/>
      <c r="G28" s="52"/>
      <c r="J28" s="84" t="s">
        <v>729</v>
      </c>
      <c r="K28" s="84" t="n">
        <f aca="false">K8+K14</f>
        <v>276</v>
      </c>
      <c r="L28" s="80"/>
      <c r="M28" s="80"/>
      <c r="N28" s="53"/>
      <c r="O28" s="53"/>
      <c r="P28" s="53"/>
      <c r="Q28" s="53"/>
    </row>
    <row r="29" customFormat="false" ht="12.75" hidden="false" customHeight="false" outlineLevel="0" collapsed="false">
      <c r="J29" s="84" t="s">
        <v>731</v>
      </c>
      <c r="K29" s="84" t="n">
        <f aca="false">K13</f>
        <v>1116</v>
      </c>
    </row>
    <row r="30" customFormat="false" ht="12.75" hidden="false" customHeight="false" outlineLevel="0" collapsed="false">
      <c r="J30" s="84" t="s">
        <v>732</v>
      </c>
      <c r="K30" s="84" t="n">
        <f aca="false">H22</f>
        <v>270</v>
      </c>
    </row>
    <row r="31" s="3" customFormat="true" ht="12.75" hidden="false" customHeight="false" outlineLevel="0" collapsed="false">
      <c r="J31" s="85" t="s">
        <v>733</v>
      </c>
      <c r="K31" s="86" t="n">
        <f aca="false">SUM(K27:K30)</f>
        <v>10219.29</v>
      </c>
      <c r="L31" s="6"/>
      <c r="M31" s="5"/>
      <c r="Y31" s="5"/>
    </row>
    <row r="32" customFormat="false" ht="12" hidden="false" customHeight="false" outlineLevel="0" collapsed="false">
      <c r="J32" s="53" t="s">
        <v>565</v>
      </c>
      <c r="K32" s="53" t="n">
        <v>11000</v>
      </c>
    </row>
    <row r="33" customFormat="false" ht="12" hidden="false" customHeight="false" outlineLevel="0" collapsed="false">
      <c r="H33" s="96"/>
      <c r="I33" s="96"/>
      <c r="J33" s="96"/>
      <c r="K33" s="96" t="n">
        <f aca="false">K32-K31</f>
        <v>780.709999999999</v>
      </c>
      <c r="L33" s="99"/>
      <c r="M33" s="98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 t="n">
        <v>29</v>
      </c>
      <c r="M35" s="5" t="n">
        <f aca="false">10219</f>
        <v>10219</v>
      </c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1.25" hidden="false" customHeight="false" outlineLevel="0" collapsed="false">
      <c r="H40" s="98"/>
      <c r="I40" s="98"/>
      <c r="J40" s="98"/>
      <c r="K40" s="98"/>
    </row>
    <row r="41" customFormat="false" ht="11.25" hidden="false" customHeight="false" outlineLevel="0" collapsed="false">
      <c r="H41" s="98"/>
      <c r="I41" s="98"/>
      <c r="J41" s="98"/>
      <c r="K41" s="98"/>
    </row>
    <row r="42" s="3" customFormat="true" ht="11.25" hidden="false" customHeight="false" outlineLevel="0" collapsed="false">
      <c r="H42" s="98"/>
      <c r="I42" s="98"/>
      <c r="J42" s="98"/>
      <c r="K42" s="98"/>
    </row>
    <row r="43" s="3" customFormat="true" ht="11.25" hidden="false" customHeight="false" outlineLevel="0" collapsed="false">
      <c r="H43" s="98"/>
      <c r="I43" s="98"/>
      <c r="J43" s="98"/>
      <c r="K43" s="98"/>
    </row>
    <row r="44" s="3" customFormat="true" ht="11.25" hidden="false" customHeight="false" outlineLevel="0" collapsed="false">
      <c r="H44" s="98"/>
      <c r="I44" s="98"/>
      <c r="J44" s="98"/>
      <c r="K44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11.14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919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34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35.25" hidden="false" customHeight="true" outlineLevel="0" collapsed="false">
      <c r="A5" s="90" t="n">
        <v>44162</v>
      </c>
      <c r="B5" s="12"/>
      <c r="C5" s="20" t="s">
        <v>47</v>
      </c>
      <c r="D5" s="12"/>
      <c r="E5" s="12"/>
      <c r="F5" s="91"/>
      <c r="G5" s="91" t="s">
        <v>920</v>
      </c>
      <c r="H5" s="93"/>
      <c r="I5" s="91"/>
      <c r="J5" s="93"/>
      <c r="K5" s="93" t="n">
        <v>2108</v>
      </c>
      <c r="L5" s="92"/>
      <c r="M5" s="24" t="n">
        <f aca="false">SUM(H5:J5,K5/1.12)</f>
        <v>1882.14285714286</v>
      </c>
      <c r="N5" s="24" t="n">
        <f aca="false">K5/1.12*0.12</f>
        <v>225.857142857143</v>
      </c>
      <c r="O5" s="24" t="n">
        <f aca="false">-SUM(I5:J5,K5/1.12)*L5</f>
        <v>-0</v>
      </c>
      <c r="P5" s="24"/>
      <c r="Q5" s="25" t="n">
        <v>1882.14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-2107.99714285714</v>
      </c>
      <c r="AG5" s="27" t="n">
        <f aca="false">SUM(H5:K5)+AF5+O5</f>
        <v>0.00285714285701033</v>
      </c>
      <c r="AH5" s="102" t="n">
        <f aca="false">-AF5</f>
        <v>2107.99714285714</v>
      </c>
    </row>
    <row r="6" s="17" customFormat="true" ht="35.25" hidden="true" customHeight="true" outlineLevel="0" collapsed="false">
      <c r="A6" s="90" t="n">
        <v>44162</v>
      </c>
      <c r="B6" s="12"/>
      <c r="C6" s="20" t="s">
        <v>47</v>
      </c>
      <c r="D6" s="12"/>
      <c r="E6" s="12"/>
      <c r="F6" s="91"/>
      <c r="G6" s="91" t="s">
        <v>921</v>
      </c>
      <c r="H6" s="93"/>
      <c r="I6" s="91"/>
      <c r="J6" s="93"/>
      <c r="K6" s="93" t="n">
        <f aca="false">2743.55-110.95</f>
        <v>2632.6</v>
      </c>
      <c r="L6" s="92"/>
      <c r="M6" s="24" t="n">
        <f aca="false">SUM(H6:J6,K6/1.12)</f>
        <v>2350.53571428571</v>
      </c>
      <c r="N6" s="24" t="n">
        <f aca="false">K6/1.12*0.12</f>
        <v>282.064285714286</v>
      </c>
      <c r="O6" s="24" t="n">
        <f aca="false">-SUM(I6:J6,K6/1.12)*L6</f>
        <v>-0</v>
      </c>
      <c r="P6" s="24" t="n">
        <v>2350.54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-2632.60428571429</v>
      </c>
      <c r="AG6" s="27" t="n">
        <f aca="false">SUM(H6:K6)+AF6+O6</f>
        <v>-0.00428571428528812</v>
      </c>
      <c r="AH6" s="102" t="n">
        <f aca="false">-AF6</f>
        <v>2632.60428571429</v>
      </c>
    </row>
    <row r="7" s="17" customFormat="true" ht="19.5" hidden="true" customHeight="true" outlineLevel="0" collapsed="false">
      <c r="A7" s="90" t="n">
        <v>44162</v>
      </c>
      <c r="B7" s="12"/>
      <c r="C7" s="20" t="s">
        <v>47</v>
      </c>
      <c r="D7" s="12"/>
      <c r="E7" s="12"/>
      <c r="F7" s="91"/>
      <c r="G7" s="91" t="s">
        <v>922</v>
      </c>
      <c r="H7" s="93"/>
      <c r="I7" s="91"/>
      <c r="J7" s="93" t="n">
        <f aca="false">40.6+70.35</f>
        <v>110.95</v>
      </c>
      <c r="K7" s="93"/>
      <c r="L7" s="92"/>
      <c r="M7" s="24" t="n">
        <f aca="false">SUM(H7:J7,K7/1.12)</f>
        <v>110.95</v>
      </c>
      <c r="N7" s="24" t="n">
        <f aca="false">K7/1.12*0.12</f>
        <v>0</v>
      </c>
      <c r="O7" s="24" t="n">
        <f aca="false">-SUM(I7:J7,K7/1.12)*L7</f>
        <v>-0</v>
      </c>
      <c r="P7" s="24" t="n">
        <v>110.95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-110.95</v>
      </c>
      <c r="AG7" s="27" t="n">
        <f aca="false">SUM(H7:K7)+AF7+O7</f>
        <v>0</v>
      </c>
      <c r="AH7" s="102" t="n">
        <f aca="false">-AF7</f>
        <v>110.95</v>
      </c>
    </row>
    <row r="8" s="17" customFormat="true" ht="19.5" hidden="true" customHeight="true" outlineLevel="0" collapsed="false">
      <c r="A8" s="90" t="n">
        <v>44162</v>
      </c>
      <c r="B8" s="12"/>
      <c r="C8" s="20" t="s">
        <v>47</v>
      </c>
      <c r="D8" s="12"/>
      <c r="E8" s="12"/>
      <c r="F8" s="91"/>
      <c r="G8" s="91" t="s">
        <v>923</v>
      </c>
      <c r="H8" s="93"/>
      <c r="I8" s="91"/>
      <c r="J8" s="93"/>
      <c r="K8" s="93" t="n">
        <v>24.9</v>
      </c>
      <c r="L8" s="92"/>
      <c r="M8" s="24" t="n">
        <f aca="false">SUM(H8:J8,K8/1.12)</f>
        <v>22.2321428571429</v>
      </c>
      <c r="N8" s="24" t="n">
        <f aca="false">K8/1.12*0.12</f>
        <v>2.66785714285714</v>
      </c>
      <c r="O8" s="24" t="n">
        <f aca="false">-SUM(I8:J8,K8/1.12)*L8</f>
        <v>-0</v>
      </c>
      <c r="P8" s="24"/>
      <c r="Q8" s="25"/>
      <c r="R8" s="25"/>
      <c r="S8" s="26"/>
      <c r="T8" s="26"/>
      <c r="U8" s="26" t="n">
        <v>22.23</v>
      </c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-24.8978571428571</v>
      </c>
      <c r="AG8" s="27" t="n">
        <f aca="false">SUM(H8:K8)+AF8+O8</f>
        <v>0.00214285714285722</v>
      </c>
      <c r="AH8" s="102" t="n">
        <f aca="false">-AF8</f>
        <v>24.8978571428571</v>
      </c>
    </row>
    <row r="9" s="17" customFormat="true" ht="19.5" hidden="true" customHeight="true" outlineLevel="0" collapsed="false">
      <c r="A9" s="90" t="n">
        <v>44162</v>
      </c>
      <c r="B9" s="12"/>
      <c r="C9" s="20" t="s">
        <v>610</v>
      </c>
      <c r="D9" s="12"/>
      <c r="E9" s="12"/>
      <c r="F9" s="91"/>
      <c r="G9" s="91" t="s">
        <v>913</v>
      </c>
      <c r="H9" s="93" t="n">
        <v>120</v>
      </c>
      <c r="I9" s="91"/>
      <c r="J9" s="93"/>
      <c r="K9" s="93"/>
      <c r="L9" s="92"/>
      <c r="M9" s="24" t="n">
        <f aca="false">SUM(H9:J9,K9/1.12)</f>
        <v>120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120</v>
      </c>
      <c r="AB9" s="26"/>
      <c r="AC9" s="26"/>
      <c r="AD9" s="25"/>
      <c r="AE9" s="25"/>
      <c r="AF9" s="24" t="n">
        <f aca="false">-SUM(N9:AE9)</f>
        <v>-120</v>
      </c>
      <c r="AG9" s="27" t="n">
        <f aca="false">SUM(H9:K9)+AF9+O9</f>
        <v>0</v>
      </c>
      <c r="AH9" s="102" t="n">
        <f aca="false">-AF9</f>
        <v>120</v>
      </c>
    </row>
    <row r="10" s="17" customFormat="true" ht="19.5" hidden="true" customHeight="true" outlineLevel="0" collapsed="false">
      <c r="A10" s="90" t="n">
        <v>44163</v>
      </c>
      <c r="B10" s="12"/>
      <c r="C10" s="20" t="s">
        <v>924</v>
      </c>
      <c r="D10" s="12"/>
      <c r="E10" s="12"/>
      <c r="F10" s="91"/>
      <c r="G10" s="91" t="s">
        <v>925</v>
      </c>
      <c r="H10" s="93"/>
      <c r="I10" s="91"/>
      <c r="J10" s="93" t="n">
        <v>500</v>
      </c>
      <c r="K10" s="93"/>
      <c r="L10" s="92"/>
      <c r="M10" s="24" t="n">
        <f aca="false">SUM(H10:J10,K10/1.12)</f>
        <v>500</v>
      </c>
      <c r="N10" s="24" t="n">
        <f aca="false">K10/1.12*0.12</f>
        <v>0</v>
      </c>
      <c r="O10" s="24" t="n">
        <f aca="false">-SUM(I10:J10,K10/1.12)*L10</f>
        <v>-0</v>
      </c>
      <c r="P10" s="24" t="n">
        <v>500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-500</v>
      </c>
      <c r="AG10" s="27" t="n">
        <f aca="false">SUM(H10:K10)+AF10+O10</f>
        <v>0</v>
      </c>
      <c r="AH10" s="102" t="n">
        <f aca="false">-AF10</f>
        <v>500</v>
      </c>
    </row>
    <row r="11" s="17" customFormat="true" ht="21.75" hidden="true" customHeight="true" outlineLevel="0" collapsed="false">
      <c r="A11" s="90" t="n">
        <v>44163</v>
      </c>
      <c r="B11" s="12"/>
      <c r="C11" s="20" t="s">
        <v>597</v>
      </c>
      <c r="D11" s="12"/>
      <c r="E11" s="12"/>
      <c r="F11" s="91"/>
      <c r="G11" s="91" t="s">
        <v>926</v>
      </c>
      <c r="H11" s="93"/>
      <c r="I11" s="91"/>
      <c r="J11" s="93" t="n">
        <v>560</v>
      </c>
      <c r="K11" s="93"/>
      <c r="L11" s="92"/>
      <c r="M11" s="24" t="n">
        <f aca="false">SUM(H11:J11,K11/1.12)</f>
        <v>560</v>
      </c>
      <c r="N11" s="24" t="n">
        <f aca="false">K11/1.12*0.12</f>
        <v>0</v>
      </c>
      <c r="O11" s="24" t="n">
        <f aca="false">-SUM(I11:J11,K11/1.12)*L11</f>
        <v>-0</v>
      </c>
      <c r="P11" s="24" t="n">
        <v>560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-560</v>
      </c>
      <c r="AG11" s="27" t="n">
        <f aca="false">SUM(H11:K11)+AF11+O11</f>
        <v>0</v>
      </c>
      <c r="AH11" s="102" t="n">
        <f aca="false">-AF11</f>
        <v>560</v>
      </c>
    </row>
    <row r="12" s="17" customFormat="true" ht="18" hidden="true" customHeight="true" outlineLevel="0" collapsed="false">
      <c r="A12" s="90" t="n">
        <v>44163</v>
      </c>
      <c r="B12" s="12"/>
      <c r="C12" s="20" t="s">
        <v>878</v>
      </c>
      <c r="D12" s="12"/>
      <c r="E12" s="12"/>
      <c r="F12" s="91"/>
      <c r="G12" s="91" t="s">
        <v>927</v>
      </c>
      <c r="H12" s="93"/>
      <c r="I12" s="12"/>
      <c r="J12" s="93"/>
      <c r="K12" s="93" t="n">
        <v>802</v>
      </c>
      <c r="L12" s="13"/>
      <c r="M12" s="24" t="n">
        <f aca="false">SUM(H12:J12,K12/1.12)</f>
        <v>716.071428571429</v>
      </c>
      <c r="N12" s="24" t="n">
        <f aca="false">K12/1.12*0.12</f>
        <v>85.9285714285714</v>
      </c>
      <c r="O12" s="24" t="n">
        <f aca="false">-SUM(I12:J12,K12/1.12)*L12</f>
        <v>-0</v>
      </c>
      <c r="P12" s="24" t="n">
        <v>716.07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-801.998571428572</v>
      </c>
      <c r="AG12" s="27" t="n">
        <f aca="false">SUM(H12:K12)+AF12+O12</f>
        <v>0.00142857142850517</v>
      </c>
      <c r="AH12" s="102" t="n">
        <f aca="false">-AF12</f>
        <v>801.998571428572</v>
      </c>
    </row>
    <row r="13" s="17" customFormat="true" ht="21.75" hidden="true" customHeight="true" outlineLevel="0" collapsed="false">
      <c r="A13" s="90" t="n">
        <v>44163</v>
      </c>
      <c r="B13" s="12"/>
      <c r="C13" s="20" t="s">
        <v>123</v>
      </c>
      <c r="D13" s="12"/>
      <c r="E13" s="12"/>
      <c r="F13" s="91"/>
      <c r="G13" s="91" t="s">
        <v>928</v>
      </c>
      <c r="H13" s="93"/>
      <c r="I13" s="91"/>
      <c r="J13" s="93" t="n">
        <v>380</v>
      </c>
      <c r="K13" s="93"/>
      <c r="L13" s="13"/>
      <c r="M13" s="24" t="n">
        <f aca="false">SUM(H13:J13,K13/1.12)</f>
        <v>380</v>
      </c>
      <c r="N13" s="24" t="n">
        <f aca="false">K13/1.12*0.12</f>
        <v>0</v>
      </c>
      <c r="O13" s="24" t="n">
        <f aca="false">-SUM(I13:J13,K13/1.12)*L13</f>
        <v>-0</v>
      </c>
      <c r="P13" s="24" t="n">
        <v>380</v>
      </c>
      <c r="Q13" s="25"/>
      <c r="R13" s="25"/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-380</v>
      </c>
      <c r="AG13" s="27" t="n">
        <f aca="false">SUM(H13:K13)+AF13+O13</f>
        <v>0</v>
      </c>
      <c r="AH13" s="102" t="n">
        <f aca="false">-AF13</f>
        <v>380</v>
      </c>
    </row>
    <row r="14" s="17" customFormat="true" ht="21.75" hidden="true" customHeight="true" outlineLevel="0" collapsed="false">
      <c r="A14" s="90" t="n">
        <v>44163</v>
      </c>
      <c r="B14" s="12"/>
      <c r="C14" s="20" t="s">
        <v>45</v>
      </c>
      <c r="D14" s="12"/>
      <c r="E14" s="12"/>
      <c r="F14" s="91"/>
      <c r="G14" s="91" t="s">
        <v>674</v>
      </c>
      <c r="H14" s="93" t="n">
        <v>100</v>
      </c>
      <c r="I14" s="91"/>
      <c r="J14" s="91"/>
      <c r="K14" s="93"/>
      <c r="L14" s="13"/>
      <c r="M14" s="24" t="n">
        <f aca="false">SUM(H14:J14,K14/1.12)</f>
        <v>100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101"/>
      <c r="T14" s="26"/>
      <c r="U14" s="26"/>
      <c r="V14" s="26"/>
      <c r="W14" s="26"/>
      <c r="X14" s="25"/>
      <c r="Y14" s="25"/>
      <c r="Z14" s="25"/>
      <c r="AA14" s="25" t="n">
        <v>100</v>
      </c>
      <c r="AB14" s="26"/>
      <c r="AC14" s="26"/>
      <c r="AD14" s="25"/>
      <c r="AE14" s="25"/>
      <c r="AF14" s="24" t="n">
        <f aca="false">-SUM(N14:AE14)</f>
        <v>-100</v>
      </c>
      <c r="AG14" s="27" t="n">
        <f aca="false">SUM(H14:K14)+AF14+O14</f>
        <v>0</v>
      </c>
      <c r="AH14" s="102" t="n">
        <f aca="false">-AF14</f>
        <v>100</v>
      </c>
    </row>
    <row r="15" s="17" customFormat="true" ht="21.75" hidden="true" customHeight="true" outlineLevel="0" collapsed="false">
      <c r="A15" s="90" t="n">
        <v>44163</v>
      </c>
      <c r="B15" s="12"/>
      <c r="C15" s="20" t="s">
        <v>610</v>
      </c>
      <c r="D15" s="12"/>
      <c r="E15" s="12"/>
      <c r="F15" s="91"/>
      <c r="G15" s="91" t="s">
        <v>929</v>
      </c>
      <c r="H15" s="93" t="n">
        <v>70</v>
      </c>
      <c r="I15" s="91"/>
      <c r="J15" s="93"/>
      <c r="K15" s="93"/>
      <c r="L15" s="13"/>
      <c r="M15" s="24" t="n">
        <f aca="false">SUM(H15:J15,K15/1.12)</f>
        <v>70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101"/>
      <c r="T15" s="26"/>
      <c r="U15" s="26"/>
      <c r="V15" s="26"/>
      <c r="W15" s="26"/>
      <c r="X15" s="25"/>
      <c r="Y15" s="25"/>
      <c r="Z15" s="25"/>
      <c r="AA15" s="25" t="n">
        <v>70</v>
      </c>
      <c r="AB15" s="26"/>
      <c r="AC15" s="26"/>
      <c r="AD15" s="25"/>
      <c r="AE15" s="25"/>
      <c r="AF15" s="24" t="n">
        <f aca="false">-SUM(N15:AE15)</f>
        <v>-70</v>
      </c>
      <c r="AG15" s="27" t="n">
        <f aca="false">SUM(H15:K15)+AF15+O15</f>
        <v>0</v>
      </c>
      <c r="AH15" s="102" t="n">
        <f aca="false">-AF15</f>
        <v>70</v>
      </c>
    </row>
    <row r="16" s="17" customFormat="true" ht="34.5" hidden="false" customHeight="true" outlineLevel="0" collapsed="false">
      <c r="A16" s="90" t="n">
        <v>44165</v>
      </c>
      <c r="B16" s="12"/>
      <c r="C16" s="20" t="s">
        <v>47</v>
      </c>
      <c r="D16" s="12"/>
      <c r="E16" s="12"/>
      <c r="F16" s="91"/>
      <c r="G16" s="91" t="s">
        <v>930</v>
      </c>
      <c r="H16" s="93"/>
      <c r="I16" s="91"/>
      <c r="J16" s="91"/>
      <c r="K16" s="93" t="n">
        <v>3440.05</v>
      </c>
      <c r="L16" s="13"/>
      <c r="M16" s="24" t="n">
        <f aca="false">SUM(H16:J16,K16/1.12)</f>
        <v>3071.47321428571</v>
      </c>
      <c r="N16" s="24" t="n">
        <f aca="false">K16/1.12*0.12</f>
        <v>368.576785714286</v>
      </c>
      <c r="O16" s="24" t="n">
        <f aca="false">-SUM(I16:J16,K16/1.12)*L16</f>
        <v>-0</v>
      </c>
      <c r="P16" s="24" t="n">
        <v>3071.47</v>
      </c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-3440.04678571429</v>
      </c>
      <c r="AG16" s="27" t="n">
        <f aca="false">SUM(H16:K16)+AF16+O16</f>
        <v>0.00321428571487559</v>
      </c>
      <c r="AH16" s="102" t="n">
        <f aca="false">-AF16</f>
        <v>3440.04678571429</v>
      </c>
    </row>
    <row r="17" s="17" customFormat="true" ht="21.75" hidden="false" customHeight="true" outlineLevel="0" collapsed="false">
      <c r="A17" s="90"/>
      <c r="B17" s="12"/>
      <c r="C17" s="20"/>
      <c r="D17" s="12"/>
      <c r="E17" s="12"/>
      <c r="F17" s="91"/>
      <c r="G17" s="91"/>
      <c r="H17" s="93"/>
      <c r="I17" s="91"/>
      <c r="J17" s="91"/>
      <c r="K17" s="93"/>
      <c r="L17" s="1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 t="n">
        <f aca="false">SUM(H17:K17)+AF17+O17</f>
        <v>0</v>
      </c>
    </row>
    <row r="18" s="17" customFormat="true" ht="21.75" hidden="false" customHeight="true" outlineLevel="0" collapsed="false">
      <c r="A18" s="90"/>
      <c r="B18" s="12"/>
      <c r="C18" s="20"/>
      <c r="D18" s="12"/>
      <c r="E18" s="12"/>
      <c r="F18" s="91"/>
      <c r="G18" s="91"/>
      <c r="H18" s="93"/>
      <c r="I18" s="91"/>
      <c r="J18" s="91"/>
      <c r="K18" s="93"/>
      <c r="L18" s="1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101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-0</v>
      </c>
      <c r="AG18" s="27" t="n">
        <f aca="false">SUM(H18:K18)+AF18+O18</f>
        <v>0</v>
      </c>
    </row>
    <row r="19" s="17" customFormat="true" ht="21.75" hidden="false" customHeight="true" outlineLevel="0" collapsed="false">
      <c r="A19" s="90"/>
      <c r="B19" s="12"/>
      <c r="C19" s="20"/>
      <c r="D19" s="12"/>
      <c r="E19" s="12"/>
      <c r="F19" s="91"/>
      <c r="G19" s="91"/>
      <c r="H19" s="93"/>
      <c r="I19" s="91"/>
      <c r="J19" s="91"/>
      <c r="K19" s="93"/>
      <c r="L19" s="13"/>
      <c r="M19" s="24" t="n">
        <f aca="false">SUM(H19:J19,K19/1.12)</f>
        <v>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101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-0</v>
      </c>
      <c r="AG19" s="27" t="n">
        <f aca="false">SUM(H19:K19)+AF19+O19</f>
        <v>0</v>
      </c>
    </row>
    <row r="20" s="17" customFormat="true" ht="21.75" hidden="false" customHeight="true" outlineLevel="0" collapsed="false">
      <c r="A20" s="90"/>
      <c r="B20" s="12"/>
      <c r="C20" s="20"/>
      <c r="D20" s="12"/>
      <c r="E20" s="12"/>
      <c r="F20" s="91"/>
      <c r="G20" s="91"/>
      <c r="H20" s="93"/>
      <c r="I20" s="91"/>
      <c r="J20" s="91"/>
      <c r="K20" s="93"/>
      <c r="L20" s="1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101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17" customFormat="true" ht="21.75" hidden="false" customHeight="true" outlineLevel="0" collapsed="false">
      <c r="A21" s="90"/>
      <c r="B21" s="12"/>
      <c r="C21" s="91"/>
      <c r="D21" s="12"/>
      <c r="E21" s="12"/>
      <c r="F21" s="91"/>
      <c r="G21" s="59"/>
      <c r="H21" s="93"/>
      <c r="I21" s="91"/>
      <c r="J21" s="93"/>
      <c r="K21" s="93"/>
      <c r="L21" s="1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101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-0</v>
      </c>
      <c r="AG21" s="27" t="n">
        <f aca="false">SUM(H21:K21)+AF21+O21</f>
        <v>0</v>
      </c>
    </row>
    <row r="22" s="29" customFormat="true" ht="12" hidden="false" customHeight="false" outlineLevel="0" collapsed="false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 t="n">
        <f aca="false">SUM(H22:J22,K22/1.12)</f>
        <v>0</v>
      </c>
      <c r="N22" s="25" t="n">
        <f aca="false">K22/1.12*0.12</f>
        <v>0</v>
      </c>
      <c r="O22" s="25" t="n">
        <f aca="false">-SUM(I22:J22,K22/1.12)*L22</f>
        <v>-0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 t="n">
        <f aca="false">-SUM(N22:AE22)</f>
        <v>-0</v>
      </c>
      <c r="AG22" s="27" t="n">
        <f aca="false">SUM(H22:K22)+AF22+O22</f>
        <v>0</v>
      </c>
    </row>
    <row r="23" s="52" customFormat="true" ht="12.75" hidden="false" customHeight="false" outlineLevel="0" collapsed="false">
      <c r="A23" s="46"/>
      <c r="B23" s="47"/>
      <c r="C23" s="48"/>
      <c r="D23" s="49"/>
      <c r="E23" s="49"/>
      <c r="F23" s="50"/>
      <c r="G23" s="48"/>
      <c r="H23" s="51" t="n">
        <f aca="false">SUM(H5:H21)</f>
        <v>290</v>
      </c>
      <c r="I23" s="51" t="n">
        <f aca="false">SUM(I22:I22)</f>
        <v>0</v>
      </c>
      <c r="J23" s="51" t="n">
        <f aca="false">SUM(J5:J21)</f>
        <v>1550.95</v>
      </c>
      <c r="K23" s="51" t="n">
        <f aca="false">SUM(K5:K21)</f>
        <v>9007.55</v>
      </c>
      <c r="L23" s="51" t="n">
        <f aca="false">SUM(L22:L22)</f>
        <v>0</v>
      </c>
      <c r="M23" s="51" t="n">
        <f aca="false">SUM(M5:M21)</f>
        <v>9883.40535714286</v>
      </c>
      <c r="N23" s="51" t="n">
        <f aca="false">SUM(N5:N21)</f>
        <v>965.094642857143</v>
      </c>
      <c r="O23" s="51" t="n">
        <f aca="false">SUM(O22:O22)</f>
        <v>0</v>
      </c>
      <c r="P23" s="51" t="n">
        <f aca="false">SUM(P5:P21)</f>
        <v>7689.03</v>
      </c>
      <c r="Q23" s="51" t="n">
        <f aca="false">SUM(Q5:Q21)</f>
        <v>1882.14</v>
      </c>
      <c r="R23" s="51" t="n">
        <f aca="false">SUM(R5:R21)</f>
        <v>0</v>
      </c>
      <c r="S23" s="51" t="n">
        <f aca="false">SUM(S11:S22)</f>
        <v>0</v>
      </c>
      <c r="T23" s="51" t="n">
        <f aca="false">SUM(T11:T22)</f>
        <v>0</v>
      </c>
      <c r="U23" s="51" t="n">
        <f aca="false">SUM(U11:U22)</f>
        <v>0</v>
      </c>
      <c r="V23" s="51" t="n">
        <f aca="false">SUM(V11:V22)</f>
        <v>0</v>
      </c>
      <c r="W23" s="51" t="n">
        <f aca="false">SUM(W22:W22)</f>
        <v>0</v>
      </c>
      <c r="X23" s="51" t="n">
        <f aca="false">SUM(X22:X22)</f>
        <v>0</v>
      </c>
      <c r="Y23" s="51" t="n">
        <f aca="false">SUM(Y22:Y22)</f>
        <v>0</v>
      </c>
      <c r="Z23" s="51" t="n">
        <f aca="false">SUM(Z22:Z22)</f>
        <v>0</v>
      </c>
      <c r="AA23" s="51" t="n">
        <f aca="false">SUM(AA5:AA21)</f>
        <v>290</v>
      </c>
      <c r="AB23" s="51" t="n">
        <f aca="false">SUM(AB22:AB22)</f>
        <v>0</v>
      </c>
      <c r="AC23" s="51" t="n">
        <f aca="false">SUM(AC5:AC21)</f>
        <v>0</v>
      </c>
      <c r="AD23" s="51" t="n">
        <f aca="false">SUM(AD5:AD21)</f>
        <v>0</v>
      </c>
      <c r="AE23" s="51" t="n">
        <f aca="false">SUM(AE22:AE22)</f>
        <v>0</v>
      </c>
      <c r="AF23" s="51" t="n">
        <f aca="false">SUM(AF5:AF21)</f>
        <v>-10848.4946428571</v>
      </c>
      <c r="AG23" s="51" t="n">
        <f aca="false">SUM(AG22:AG22)</f>
        <v>0</v>
      </c>
    </row>
    <row r="24" s="83" customFormat="true" ht="12" hidden="false" customHeight="false" outlineLevel="0" collapsed="false"/>
    <row r="25" customFormat="false" ht="12" hidden="false" customHeight="false" outlineLevel="0" collapsed="false">
      <c r="K25" s="53" t="e">
        <f aca="false">H23+J23+K23+1:1048576+AA23</f>
        <v>#VALUE!</v>
      </c>
      <c r="AF25" s="53" t="n">
        <f aca="false">+AF23</f>
        <v>-10848.4946428571</v>
      </c>
    </row>
    <row r="26" customFormat="false" ht="12" hidden="false" customHeight="false" outlineLevel="0" collapsed="false">
      <c r="K26" s="53"/>
      <c r="AF26" s="53"/>
    </row>
    <row r="27" customFormat="false" ht="12" hidden="false" customHeight="false" outlineLevel="0" collapsed="false">
      <c r="K27" s="53"/>
      <c r="AF27" s="53"/>
    </row>
    <row r="29" customFormat="false" ht="12.75" hidden="false" customHeight="false" outlineLevel="0" collapsed="false">
      <c r="C29" s="54" t="s">
        <v>191</v>
      </c>
      <c r="G29" s="52"/>
      <c r="J29" s="84" t="s">
        <v>727</v>
      </c>
      <c r="K29" s="84" t="n">
        <f aca="false">K6+J7+J10+J11+K12+J13+K16</f>
        <v>8425.6</v>
      </c>
      <c r="L29" s="80"/>
      <c r="M29" s="80"/>
      <c r="N29" s="53"/>
      <c r="O29" s="53"/>
      <c r="P29" s="53"/>
      <c r="Q29" s="53"/>
    </row>
    <row r="30" customFormat="false" ht="12.75" hidden="false" customHeight="false" outlineLevel="0" collapsed="false">
      <c r="C30" s="54"/>
      <c r="G30" s="52"/>
      <c r="J30" s="84" t="s">
        <v>729</v>
      </c>
      <c r="K30" s="84" t="n">
        <f aca="false">K5+K8</f>
        <v>2132.9</v>
      </c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J31" s="84" t="s">
        <v>731</v>
      </c>
      <c r="K31" s="84" t="n">
        <f aca="false">K14</f>
        <v>0</v>
      </c>
    </row>
    <row r="32" customFormat="false" ht="12.75" hidden="false" customHeight="false" outlineLevel="0" collapsed="false">
      <c r="J32" s="84" t="s">
        <v>732</v>
      </c>
      <c r="K32" s="84" t="n">
        <f aca="false">H23</f>
        <v>290</v>
      </c>
    </row>
    <row r="33" s="3" customFormat="true" ht="12.75" hidden="false" customHeight="false" outlineLevel="0" collapsed="false">
      <c r="J33" s="85" t="s">
        <v>733</v>
      </c>
      <c r="K33" s="86" t="n">
        <f aca="false">SUM(K29:K32)</f>
        <v>10848.5</v>
      </c>
      <c r="L33" s="6"/>
      <c r="M33" s="5"/>
      <c r="Y33" s="5"/>
    </row>
    <row r="34" customFormat="false" ht="12" hidden="false" customHeight="false" outlineLevel="0" collapsed="false">
      <c r="J34" s="53" t="s">
        <v>565</v>
      </c>
      <c r="K34" s="53" t="n">
        <v>10000</v>
      </c>
    </row>
    <row r="35" customFormat="false" ht="12" hidden="false" customHeight="false" outlineLevel="0" collapsed="false">
      <c r="H35" s="96"/>
      <c r="I35" s="96"/>
      <c r="J35" s="96"/>
      <c r="K35" s="96" t="n">
        <f aca="false">K34-K33</f>
        <v>-848.5</v>
      </c>
      <c r="L35" s="99"/>
      <c r="M35" s="98" t="s">
        <v>931</v>
      </c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  <c r="Q40" s="5" t="n">
        <v>0</v>
      </c>
    </row>
    <row r="41" s="3" customFormat="true" ht="12" hidden="false" customHeight="false" outlineLevel="0" collapsed="false">
      <c r="H41" s="97"/>
      <c r="I41" s="97"/>
      <c r="J41" s="97"/>
      <c r="K41" s="97"/>
      <c r="T41" s="5"/>
      <c r="U41" s="5"/>
      <c r="V41" s="5"/>
      <c r="W41" s="5"/>
      <c r="X41" s="5"/>
      <c r="Y41" s="5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1.25" hidden="false" customHeight="false" outlineLevel="0" collapsed="false">
      <c r="H46" s="98"/>
      <c r="I46" s="98"/>
      <c r="J46" s="98"/>
      <c r="K46" s="98"/>
    </row>
    <row r="47" customFormat="false" ht="11.25" hidden="false" customHeight="false" outlineLevel="0" collapsed="false">
      <c r="H47" s="98"/>
      <c r="I47" s="98"/>
      <c r="J47" s="98"/>
      <c r="K47" s="98"/>
    </row>
    <row r="48" s="3" customFormat="tru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Z8" activeCellId="0" sqref="Z8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11.14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false" outlineLevel="0" max="21" min="21" style="5" width="10.57"/>
    <col collapsed="false" customWidth="true" hidden="false" outlineLevel="0" max="22" min="22" style="5" width="8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9" min="28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3" min="33" style="3" width="9.14"/>
    <col collapsed="false" customWidth="true" hidden="false" outlineLevel="0" max="1025" min="1024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932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741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622</v>
      </c>
      <c r="AC4" s="13" t="s">
        <v>34</v>
      </c>
      <c r="AD4" s="15" t="s">
        <v>35</v>
      </c>
      <c r="AE4" s="16" t="s">
        <v>36</v>
      </c>
      <c r="AMJ4" s="0"/>
    </row>
    <row r="5" s="17" customFormat="true" ht="16.5" hidden="false" customHeight="true" outlineLevel="0" collapsed="false">
      <c r="A5" s="90" t="n">
        <v>44161</v>
      </c>
      <c r="B5" s="12"/>
      <c r="C5" s="20" t="s">
        <v>407</v>
      </c>
      <c r="D5" s="12"/>
      <c r="E5" s="12"/>
      <c r="F5" s="91" t="n">
        <v>32315</v>
      </c>
      <c r="G5" s="91" t="s">
        <v>933</v>
      </c>
      <c r="H5" s="93"/>
      <c r="I5" s="91"/>
      <c r="J5" s="93"/>
      <c r="K5" s="93" t="n">
        <v>50</v>
      </c>
      <c r="L5" s="92"/>
      <c r="M5" s="24" t="n">
        <f aca="false">SUM(H5:J5,K5/1.12)</f>
        <v>44.6428571428571</v>
      </c>
      <c r="N5" s="24" t="n">
        <f aca="false">K5/1.12*0.12</f>
        <v>5.35714285714286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6" t="n">
        <v>44.64</v>
      </c>
      <c r="AD5" s="25"/>
      <c r="AE5" s="24" t="n">
        <f aca="false">-SUM(N5:AD5)</f>
        <v>-49.9971428571429</v>
      </c>
      <c r="AF5" s="27" t="n">
        <f aca="false">SUM(H5:K5)+AE5+O5</f>
        <v>0.00285714285713823</v>
      </c>
      <c r="AG5" s="102" t="n">
        <f aca="false">-AE5</f>
        <v>49.9971428571429</v>
      </c>
      <c r="AMJ5" s="0"/>
    </row>
    <row r="6" s="17" customFormat="true" ht="21" hidden="false" customHeight="true" outlineLevel="0" collapsed="false">
      <c r="A6" s="90" t="n">
        <v>44161</v>
      </c>
      <c r="B6" s="12"/>
      <c r="C6" s="20" t="s">
        <v>934</v>
      </c>
      <c r="D6" s="12"/>
      <c r="E6" s="12"/>
      <c r="F6" s="91" t="n">
        <v>120559</v>
      </c>
      <c r="G6" s="91" t="s">
        <v>935</v>
      </c>
      <c r="H6" s="93"/>
      <c r="I6" s="91"/>
      <c r="J6" s="93"/>
      <c r="K6" s="93" t="n">
        <v>2080</v>
      </c>
      <c r="L6" s="92"/>
      <c r="M6" s="24" t="n">
        <f aca="false">SUM(H6:J6,K6/1.12)</f>
        <v>1857.14285714286</v>
      </c>
      <c r="N6" s="24" t="n">
        <f aca="false">K6/1.12*0.12</f>
        <v>222.857142857143</v>
      </c>
      <c r="O6" s="24" t="n">
        <f aca="false">-SUM(I6:J6,K6/1.12)*L6</f>
        <v>-0</v>
      </c>
      <c r="P6" s="24"/>
      <c r="Q6" s="25" t="n">
        <v>1857.14</v>
      </c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-2079.99714285714</v>
      </c>
      <c r="AF6" s="27" t="n">
        <f aca="false">SUM(H6:K6)+AE6+O6</f>
        <v>0.00285714285701033</v>
      </c>
      <c r="AG6" s="102" t="n">
        <f aca="false">-AE6</f>
        <v>2079.99714285714</v>
      </c>
      <c r="AMJ6" s="0"/>
    </row>
    <row r="7" s="17" customFormat="true" ht="19.5" hidden="false" customHeight="true" outlineLevel="0" collapsed="false">
      <c r="A7" s="90" t="n">
        <v>44161</v>
      </c>
      <c r="B7" s="12"/>
      <c r="C7" s="20" t="s">
        <v>610</v>
      </c>
      <c r="D7" s="12"/>
      <c r="E7" s="12"/>
      <c r="F7" s="91"/>
      <c r="G7" s="91" t="s">
        <v>90</v>
      </c>
      <c r="H7" s="93" t="n">
        <v>60</v>
      </c>
      <c r="I7" s="91"/>
      <c r="J7" s="93"/>
      <c r="K7" s="93"/>
      <c r="L7" s="92"/>
      <c r="M7" s="24" t="n">
        <f aca="false">SUM(H7:J7,K7/1.12)</f>
        <v>60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5"/>
      <c r="X7" s="25"/>
      <c r="Y7" s="25"/>
      <c r="Z7" s="25" t="n">
        <v>60</v>
      </c>
      <c r="AA7" s="26"/>
      <c r="AB7" s="26"/>
      <c r="AC7" s="25"/>
      <c r="AD7" s="25"/>
      <c r="AE7" s="24" t="n">
        <f aca="false">-SUM(N7:AD7)</f>
        <v>-60</v>
      </c>
      <c r="AF7" s="27" t="n">
        <f aca="false">SUM(H7:K7)+AE7+O7</f>
        <v>0</v>
      </c>
      <c r="AG7" s="102" t="n">
        <f aca="false">-AE7</f>
        <v>60</v>
      </c>
      <c r="AMJ7" s="0"/>
    </row>
    <row r="8" s="17" customFormat="true" ht="19.5" hidden="false" customHeight="true" outlineLevel="0" collapsed="false">
      <c r="A8" s="90" t="n">
        <v>44161</v>
      </c>
      <c r="B8" s="12"/>
      <c r="C8" s="20" t="s">
        <v>47</v>
      </c>
      <c r="D8" s="12"/>
      <c r="E8" s="12"/>
      <c r="F8" s="91" t="n">
        <v>239459</v>
      </c>
      <c r="G8" s="91" t="s">
        <v>936</v>
      </c>
      <c r="H8" s="93"/>
      <c r="I8" s="91"/>
      <c r="J8" s="93"/>
      <c r="K8" s="93" t="n">
        <v>492</v>
      </c>
      <c r="L8" s="92"/>
      <c r="M8" s="24" t="n">
        <f aca="false">SUM(H8:J8,K8/1.12)</f>
        <v>439.285714285714</v>
      </c>
      <c r="N8" s="24" t="n">
        <f aca="false">K8/1.12*0.12</f>
        <v>52.7142857142857</v>
      </c>
      <c r="O8" s="24" t="n">
        <f aca="false">-SUM(I8:J8,K8/1.12)*L8</f>
        <v>-0</v>
      </c>
      <c r="P8" s="24"/>
      <c r="Q8" s="25" t="n">
        <v>439.29</v>
      </c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-492.004285714286</v>
      </c>
      <c r="AF8" s="27" t="n">
        <f aca="false">SUM(H8:K8)+AE8+O8</f>
        <v>-0.00428571428574287</v>
      </c>
      <c r="AG8" s="102" t="n">
        <f aca="false">-AE8</f>
        <v>492.004285714286</v>
      </c>
      <c r="AMJ8" s="0"/>
    </row>
    <row r="9" s="17" customFormat="true" ht="19.5" hidden="false" customHeight="true" outlineLevel="0" collapsed="false">
      <c r="A9" s="90" t="n">
        <v>44161</v>
      </c>
      <c r="B9" s="12"/>
      <c r="C9" s="20" t="s">
        <v>47</v>
      </c>
      <c r="D9" s="12"/>
      <c r="E9" s="12"/>
      <c r="F9" s="91" t="n">
        <v>239459</v>
      </c>
      <c r="G9" s="91" t="s">
        <v>937</v>
      </c>
      <c r="H9" s="93"/>
      <c r="I9" s="91"/>
      <c r="J9" s="93"/>
      <c r="K9" s="93" t="n">
        <v>592.9</v>
      </c>
      <c r="L9" s="92"/>
      <c r="M9" s="24" t="n">
        <f aca="false">SUM(H9:J9,K9/1.12)</f>
        <v>529.375</v>
      </c>
      <c r="N9" s="24" t="n">
        <f aca="false">K9/1.12*0.12</f>
        <v>63.525</v>
      </c>
      <c r="O9" s="24" t="n">
        <f aca="false">-SUM(I9:J9,K9/1.12)*L9</f>
        <v>-0</v>
      </c>
      <c r="P9" s="24" t="n">
        <v>529.38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 t="n">
        <f aca="false">-SUM(N9:AD9)</f>
        <v>-592.905</v>
      </c>
      <c r="AF9" s="27" t="n">
        <f aca="false">SUM(H9:K9)+AE9+O9</f>
        <v>-0.00499999999999545</v>
      </c>
      <c r="AG9" s="102" t="n">
        <f aca="false">-AE9</f>
        <v>592.905</v>
      </c>
      <c r="AMJ9" s="0"/>
    </row>
    <row r="10" s="17" customFormat="true" ht="20.25" hidden="false" customHeight="true" outlineLevel="0" collapsed="false">
      <c r="A10" s="90"/>
      <c r="B10" s="12"/>
      <c r="C10" s="20"/>
      <c r="D10" s="12"/>
      <c r="E10" s="12"/>
      <c r="F10" s="91"/>
      <c r="G10" s="91"/>
      <c r="H10" s="93"/>
      <c r="I10" s="91"/>
      <c r="J10" s="93"/>
      <c r="K10" s="93"/>
      <c r="L10" s="92"/>
      <c r="M10" s="24" t="n">
        <f aca="false">SUM(H10:J10,K10/1.12)</f>
        <v>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-0</v>
      </c>
      <c r="AF10" s="27" t="n">
        <f aca="false">SUM(H10:K10)+AE10+O10</f>
        <v>0</v>
      </c>
      <c r="AMJ10" s="0"/>
    </row>
    <row r="11" s="17" customFormat="true" ht="21.75" hidden="false" customHeight="true" outlineLevel="0" collapsed="false">
      <c r="A11" s="90"/>
      <c r="B11" s="12"/>
      <c r="C11" s="91"/>
      <c r="D11" s="12"/>
      <c r="E11" s="12"/>
      <c r="F11" s="91"/>
      <c r="G11" s="59"/>
      <c r="H11" s="93"/>
      <c r="I11" s="91"/>
      <c r="J11" s="93"/>
      <c r="K11" s="93"/>
      <c r="L11" s="13"/>
      <c r="M11" s="24" t="n">
        <f aca="false">SUM(H11:J11,K11/1.12)</f>
        <v>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101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-0</v>
      </c>
      <c r="AF11" s="27" t="n">
        <f aca="false">SUM(H11:K11)+AE11+O11</f>
        <v>0</v>
      </c>
      <c r="AMJ11" s="0"/>
    </row>
    <row r="12" s="29" customFormat="true" ht="13.8" hidden="false" customHeight="false" outlineLevel="0" collapsed="false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 t="n">
        <f aca="false">SUM(H12:J12,K12/1.12)</f>
        <v>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26"/>
      <c r="V12" s="26"/>
      <c r="W12" s="26"/>
      <c r="X12" s="44"/>
      <c r="Y12" s="25"/>
      <c r="Z12" s="51"/>
      <c r="AA12" s="25"/>
      <c r="AB12" s="26"/>
      <c r="AC12" s="26"/>
      <c r="AD12" s="45"/>
      <c r="AE12" s="24" t="n">
        <f aca="false">-SUM(N12:AD12)</f>
        <v>-0</v>
      </c>
      <c r="AF12" s="27" t="n">
        <f aca="false">SUM(H12:K12)+AE12+O12</f>
        <v>0</v>
      </c>
      <c r="AMJ12" s="0"/>
    </row>
    <row r="13" s="52" customFormat="true" ht="13.8" hidden="false" customHeight="false" outlineLevel="0" collapsed="false">
      <c r="A13" s="46"/>
      <c r="B13" s="47"/>
      <c r="C13" s="48"/>
      <c r="D13" s="49"/>
      <c r="E13" s="49"/>
      <c r="F13" s="50"/>
      <c r="G13" s="48"/>
      <c r="H13" s="51" t="n">
        <f aca="false">SUM(H5:H11)</f>
        <v>60</v>
      </c>
      <c r="I13" s="51" t="n">
        <f aca="false">SUM(I12:I12)</f>
        <v>0</v>
      </c>
      <c r="J13" s="51" t="n">
        <f aca="false">SUM(J5:J11)</f>
        <v>0</v>
      </c>
      <c r="K13" s="51" t="n">
        <f aca="false">SUM(K5:K11)</f>
        <v>3214.9</v>
      </c>
      <c r="L13" s="51" t="n">
        <f aca="false">SUM(L12:L12)</f>
        <v>0</v>
      </c>
      <c r="M13" s="51" t="n">
        <f aca="false">SUM(M5:M11)</f>
        <v>2930.44642857143</v>
      </c>
      <c r="N13" s="51" t="n">
        <f aca="false">SUM(N5:N11)</f>
        <v>344.453571428571</v>
      </c>
      <c r="O13" s="51" t="n">
        <f aca="false">SUM(O12:O12)</f>
        <v>0</v>
      </c>
      <c r="P13" s="51" t="n">
        <f aca="false">SUM(P5:P11)</f>
        <v>529.38</v>
      </c>
      <c r="Q13" s="51" t="n">
        <f aca="false">SUM(Q5:Q11)</f>
        <v>2296.43</v>
      </c>
      <c r="R13" s="51" t="n">
        <f aca="false">SUM(R5:R11)</f>
        <v>0</v>
      </c>
      <c r="S13" s="51" t="n">
        <f aca="false">SUM(S11:S12)</f>
        <v>0</v>
      </c>
      <c r="T13" s="51" t="n">
        <f aca="false">SUM(T11:T12)</f>
        <v>0</v>
      </c>
      <c r="U13" s="51" t="n">
        <f aca="false">SUM(U11:U12)</f>
        <v>0</v>
      </c>
      <c r="V13" s="51" t="n">
        <f aca="false">SUM(V12:V12)</f>
        <v>0</v>
      </c>
      <c r="W13" s="51" t="n">
        <f aca="false">SUM(W12:W12)</f>
        <v>0</v>
      </c>
      <c r="X13" s="51" t="n">
        <f aca="false">SUM(X12:X12)</f>
        <v>0</v>
      </c>
      <c r="Y13" s="51" t="n">
        <f aca="false">SUM(Y12:Y12)</f>
        <v>0</v>
      </c>
      <c r="Z13" s="51" t="n">
        <f aca="false">SUM(Z5:Z11)</f>
        <v>60</v>
      </c>
      <c r="AA13" s="51" t="n">
        <f aca="false">SUM(AA12:AA12)</f>
        <v>0</v>
      </c>
      <c r="AB13" s="51" t="n">
        <f aca="false">SUM(AB5:AB11)</f>
        <v>0</v>
      </c>
      <c r="AC13" s="51" t="n">
        <f aca="false">SUM(AC5:AC11)</f>
        <v>44.64</v>
      </c>
      <c r="AD13" s="51" t="n">
        <f aca="false">SUM(AD12:AD12)</f>
        <v>0</v>
      </c>
      <c r="AE13" s="51" t="n">
        <f aca="false">SUM(AE5:AE11)</f>
        <v>-3274.90357142857</v>
      </c>
      <c r="AF13" s="51" t="n">
        <f aca="false">SUM(AF12:AF12)</f>
        <v>0</v>
      </c>
      <c r="AMJ13" s="0"/>
    </row>
    <row r="14" s="83" customFormat="true" ht="13.8" hidden="false" customHeight="false" outlineLevel="0" collapsed="false">
      <c r="AMJ14" s="0"/>
    </row>
    <row r="15" customFormat="false" ht="13.8" hidden="false" customHeight="false" outlineLevel="0" collapsed="false">
      <c r="K15" s="53" t="e">
        <f aca="false">H13+J13+K13+1:1048576+Z13</f>
        <v>#VALUE!</v>
      </c>
      <c r="AE15" s="53" t="n">
        <f aca="false">+AE13</f>
        <v>-3274.90357142857</v>
      </c>
    </row>
    <row r="16" customFormat="false" ht="13.8" hidden="false" customHeight="false" outlineLevel="0" collapsed="false">
      <c r="K16" s="53"/>
      <c r="AE16" s="53"/>
    </row>
    <row r="17" customFormat="false" ht="13.8" hidden="false" customHeight="false" outlineLevel="0" collapsed="false">
      <c r="K17" s="53"/>
      <c r="AE17" s="53"/>
    </row>
    <row r="19" customFormat="false" ht="13.8" hidden="false" customHeight="false" outlineLevel="0" collapsed="false">
      <c r="C19" s="54" t="s">
        <v>191</v>
      </c>
      <c r="G19" s="52"/>
      <c r="J19" s="84" t="s">
        <v>727</v>
      </c>
      <c r="K19" s="84" t="n">
        <f aca="false">K13</f>
        <v>3214.9</v>
      </c>
      <c r="L19" s="80"/>
      <c r="M19" s="80"/>
      <c r="N19" s="53"/>
      <c r="O19" s="53"/>
      <c r="P19" s="53"/>
      <c r="Q19" s="53"/>
    </row>
    <row r="20" customFormat="false" ht="13.8" hidden="false" customHeight="false" outlineLevel="0" collapsed="false">
      <c r="C20" s="54"/>
      <c r="G20" s="52"/>
      <c r="J20" s="84" t="s">
        <v>729</v>
      </c>
      <c r="K20" s="84"/>
      <c r="L20" s="80"/>
      <c r="M20" s="80"/>
      <c r="N20" s="53"/>
      <c r="O20" s="53"/>
      <c r="P20" s="53"/>
      <c r="Q20" s="53"/>
    </row>
    <row r="21" customFormat="false" ht="13.8" hidden="false" customHeight="false" outlineLevel="0" collapsed="false">
      <c r="J21" s="84" t="s">
        <v>731</v>
      </c>
      <c r="K21" s="84" t="n">
        <v>0</v>
      </c>
    </row>
    <row r="22" customFormat="false" ht="13.8" hidden="false" customHeight="false" outlineLevel="0" collapsed="false">
      <c r="J22" s="84" t="s">
        <v>732</v>
      </c>
      <c r="K22" s="84" t="n">
        <f aca="false">H13</f>
        <v>60</v>
      </c>
    </row>
    <row r="23" s="3" customFormat="true" ht="13.8" hidden="false" customHeight="false" outlineLevel="0" collapsed="false">
      <c r="J23" s="85" t="s">
        <v>733</v>
      </c>
      <c r="K23" s="86" t="n">
        <f aca="false">SUM(K19:K22)</f>
        <v>3274.9</v>
      </c>
      <c r="L23" s="6"/>
      <c r="M23" s="5"/>
      <c r="X23" s="5"/>
      <c r="AMJ23" s="0"/>
    </row>
    <row r="24" customFormat="false" ht="13.8" hidden="false" customHeight="false" outlineLevel="0" collapsed="false">
      <c r="J24" s="53" t="s">
        <v>565</v>
      </c>
      <c r="K24" s="53"/>
    </row>
    <row r="25" customFormat="false" ht="13.8" hidden="false" customHeight="false" outlineLevel="0" collapsed="false">
      <c r="H25" s="96"/>
      <c r="I25" s="96"/>
      <c r="J25" s="96"/>
      <c r="K25" s="96"/>
      <c r="L25" s="99"/>
      <c r="M25" s="98"/>
    </row>
    <row r="26" customFormat="false" ht="13.8" hidden="false" customHeight="false" outlineLevel="0" collapsed="false">
      <c r="H26" s="96"/>
      <c r="I26" s="96"/>
      <c r="J26" s="96"/>
      <c r="K26" s="96"/>
    </row>
    <row r="27" customFormat="false" ht="13.8" hidden="false" customHeight="false" outlineLevel="0" collapsed="false">
      <c r="H27" s="96"/>
      <c r="I27" s="96"/>
      <c r="J27" s="96"/>
      <c r="K27" s="96"/>
    </row>
    <row r="28" customFormat="false" ht="13.8" hidden="false" customHeight="false" outlineLevel="0" collapsed="false">
      <c r="H28" s="96"/>
      <c r="I28" s="96"/>
      <c r="J28" s="96"/>
      <c r="K28" s="96"/>
    </row>
    <row r="29" customFormat="false" ht="13.8" hidden="false" customHeight="false" outlineLevel="0" collapsed="false">
      <c r="H29" s="96"/>
      <c r="I29" s="96"/>
      <c r="J29" s="96"/>
      <c r="K29" s="96"/>
    </row>
    <row r="30" customFormat="false" ht="13.8" hidden="false" customHeight="false" outlineLevel="0" collapsed="false">
      <c r="H30" s="96"/>
      <c r="I30" s="96"/>
      <c r="J30" s="96"/>
      <c r="K30" s="96"/>
      <c r="Q30" s="5" t="n">
        <v>0</v>
      </c>
    </row>
    <row r="31" s="3" customFormat="true" ht="13.8" hidden="false" customHeight="false" outlineLevel="0" collapsed="false">
      <c r="H31" s="97"/>
      <c r="I31" s="97"/>
      <c r="J31" s="97"/>
      <c r="K31" s="97"/>
      <c r="T31" s="5"/>
      <c r="U31" s="5"/>
      <c r="V31" s="5"/>
      <c r="W31" s="5"/>
      <c r="X31" s="5"/>
      <c r="AMJ31" s="0"/>
    </row>
    <row r="32" customFormat="false" ht="13.8" hidden="false" customHeight="false" outlineLevel="0" collapsed="false">
      <c r="H32" s="96"/>
      <c r="I32" s="96"/>
      <c r="J32" s="96"/>
      <c r="K32" s="96"/>
    </row>
    <row r="33" customFormat="false" ht="13.8" hidden="false" customHeight="false" outlineLevel="0" collapsed="false">
      <c r="H33" s="96"/>
      <c r="I33" s="96"/>
      <c r="J33" s="96"/>
      <c r="K33" s="96"/>
    </row>
    <row r="34" customFormat="false" ht="13.8" hidden="false" customHeight="false" outlineLevel="0" collapsed="false">
      <c r="H34" s="96"/>
      <c r="I34" s="96"/>
      <c r="J34" s="96"/>
      <c r="K34" s="96"/>
    </row>
    <row r="35" customFormat="false" ht="13.8" hidden="false" customHeight="false" outlineLevel="0" collapsed="false">
      <c r="H35" s="96"/>
      <c r="I35" s="96"/>
      <c r="J35" s="96"/>
      <c r="K35" s="96"/>
    </row>
    <row r="36" customFormat="false" ht="13.8" hidden="false" customHeight="false" outlineLevel="0" collapsed="false">
      <c r="H36" s="98"/>
      <c r="I36" s="98"/>
      <c r="J36" s="98"/>
      <c r="K36" s="98"/>
    </row>
    <row r="37" customFormat="false" ht="13.8" hidden="false" customHeight="false" outlineLevel="0" collapsed="false">
      <c r="H37" s="98"/>
      <c r="I37" s="98"/>
      <c r="J37" s="98"/>
      <c r="K37" s="98"/>
    </row>
    <row r="38" s="3" customFormat="true" ht="13.8" hidden="false" customHeight="false" outlineLevel="0" collapsed="false">
      <c r="H38" s="98"/>
      <c r="I38" s="98"/>
      <c r="J38" s="98"/>
      <c r="K38" s="98"/>
      <c r="AMJ38" s="0"/>
    </row>
    <row r="39" s="3" customFormat="true" ht="13.8" hidden="false" customHeight="false" outlineLevel="0" collapsed="false">
      <c r="H39" s="98"/>
      <c r="I39" s="98"/>
      <c r="J39" s="98"/>
      <c r="K39" s="98"/>
      <c r="AMJ39" s="0"/>
    </row>
    <row r="40" s="3" customFormat="true" ht="13.8" hidden="false" customHeight="false" outlineLevel="0" collapsed="false">
      <c r="H40" s="98"/>
      <c r="I40" s="98"/>
      <c r="J40" s="98"/>
      <c r="K40" s="98"/>
      <c r="AMJ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0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K21" activeCellId="0" sqref="AK2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11.14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107" t="s">
        <v>938</v>
      </c>
      <c r="B3" s="108"/>
      <c r="C3" s="109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34</v>
      </c>
      <c r="V4" s="13" t="s">
        <v>741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35.25" hidden="false" customHeight="true" outlineLevel="0" collapsed="false">
      <c r="A5" s="90" t="n">
        <v>44163</v>
      </c>
      <c r="B5" s="12"/>
      <c r="C5" s="20" t="s">
        <v>939</v>
      </c>
      <c r="D5" s="12"/>
      <c r="E5" s="12"/>
      <c r="F5" s="91"/>
      <c r="G5" s="91" t="s">
        <v>497</v>
      </c>
      <c r="H5" s="93"/>
      <c r="I5" s="91"/>
      <c r="J5" s="93" t="n">
        <v>100</v>
      </c>
      <c r="K5" s="93"/>
      <c r="L5" s="92"/>
      <c r="M5" s="24" t="n">
        <f aca="false">SUM(H5:J5,K5/1.12)</f>
        <v>100</v>
      </c>
      <c r="N5" s="24" t="n">
        <f aca="false">K5/1.12*0.12</f>
        <v>0</v>
      </c>
      <c r="O5" s="24" t="n">
        <f aca="false">-SUM(I5:J5,K5/1.12)*L5</f>
        <v>-0</v>
      </c>
      <c r="P5" s="24" t="n">
        <v>100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-100</v>
      </c>
      <c r="AG5" s="27" t="n">
        <f aca="false">SUM(H5:K5)+AF5+O5</f>
        <v>0</v>
      </c>
      <c r="AH5" s="102" t="n">
        <f aca="false">-AF5</f>
        <v>100</v>
      </c>
    </row>
    <row r="6" s="17" customFormat="true" ht="35.25" hidden="true" customHeight="true" outlineLevel="0" collapsed="false">
      <c r="A6" s="90" t="n">
        <v>44163</v>
      </c>
      <c r="B6" s="12"/>
      <c r="C6" s="20" t="s">
        <v>917</v>
      </c>
      <c r="D6" s="12"/>
      <c r="E6" s="12"/>
      <c r="F6" s="91" t="n">
        <v>205958</v>
      </c>
      <c r="G6" s="91" t="s">
        <v>918</v>
      </c>
      <c r="H6" s="93"/>
      <c r="I6" s="91"/>
      <c r="J6" s="93"/>
      <c r="K6" s="93" t="n">
        <v>1155</v>
      </c>
      <c r="L6" s="92"/>
      <c r="M6" s="24" t="n">
        <f aca="false">SUM(H6:J6,K6/1.12)</f>
        <v>1031.25</v>
      </c>
      <c r="N6" s="24" t="n">
        <f aca="false">K6/1.12*0.12</f>
        <v>123.75</v>
      </c>
      <c r="O6" s="24" t="n">
        <f aca="false">-SUM(I6:J6,K6/1.12)*L6</f>
        <v>-0</v>
      </c>
      <c r="P6" s="24"/>
      <c r="Q6" s="25"/>
      <c r="R6" s="25" t="n">
        <v>1031.25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-1155</v>
      </c>
      <c r="AG6" s="27" t="n">
        <f aca="false">SUM(H6:K6)+AF6+O6</f>
        <v>0</v>
      </c>
      <c r="AH6" s="102" t="n">
        <f aca="false">-AF6</f>
        <v>1155</v>
      </c>
    </row>
    <row r="7" s="17" customFormat="true" ht="19.5" hidden="true" customHeight="true" outlineLevel="0" collapsed="false">
      <c r="A7" s="90" t="n">
        <v>44165</v>
      </c>
      <c r="B7" s="12"/>
      <c r="C7" s="20" t="s">
        <v>940</v>
      </c>
      <c r="D7" s="12"/>
      <c r="E7" s="12"/>
      <c r="F7" s="91"/>
      <c r="G7" s="91" t="s">
        <v>941</v>
      </c>
      <c r="H7" s="93"/>
      <c r="I7" s="91"/>
      <c r="J7" s="93"/>
      <c r="K7" s="93" t="n">
        <v>125</v>
      </c>
      <c r="L7" s="92"/>
      <c r="M7" s="24" t="n">
        <f aca="false">SUM(H7:J7,K7/1.12)</f>
        <v>111.607142857143</v>
      </c>
      <c r="N7" s="24" t="n">
        <f aca="false">K7/1.12*0.12</f>
        <v>13.3928571428571</v>
      </c>
      <c r="O7" s="24" t="n">
        <f aca="false">-SUM(I7:J7,K7/1.12)*L7</f>
        <v>-0</v>
      </c>
      <c r="P7" s="24"/>
      <c r="Q7" s="25" t="n">
        <v>111.61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-125.002857142857</v>
      </c>
      <c r="AG7" s="27" t="n">
        <f aca="false">SUM(H7:K7)+AF7+O7</f>
        <v>-0.00285714285713823</v>
      </c>
      <c r="AH7" s="102" t="n">
        <f aca="false">-AF7</f>
        <v>125.002857142857</v>
      </c>
    </row>
    <row r="8" s="17" customFormat="true" ht="19.5" hidden="true" customHeight="true" outlineLevel="0" collapsed="false">
      <c r="A8" s="90" t="n">
        <v>44166</v>
      </c>
      <c r="B8" s="12"/>
      <c r="C8" s="20" t="s">
        <v>790</v>
      </c>
      <c r="D8" s="12"/>
      <c r="E8" s="12"/>
      <c r="F8" s="91"/>
      <c r="G8" s="91" t="s">
        <v>942</v>
      </c>
      <c r="H8" s="93"/>
      <c r="I8" s="91"/>
      <c r="J8" s="93"/>
      <c r="K8" s="93" t="n">
        <v>197.5</v>
      </c>
      <c r="L8" s="92"/>
      <c r="M8" s="24" t="n">
        <f aca="false">SUM(H8:J8,K8/1.12)</f>
        <v>176.339285714286</v>
      </c>
      <c r="N8" s="24" t="n">
        <f aca="false">K8/1.12*0.12</f>
        <v>21.1607142857143</v>
      </c>
      <c r="O8" s="24" t="n">
        <f aca="false">-SUM(I8:J8,K8/1.12)*L8</f>
        <v>-0</v>
      </c>
      <c r="P8" s="24" t="n">
        <v>176.34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-197.500714285714</v>
      </c>
      <c r="AG8" s="27" t="n">
        <f aca="false">SUM(H8:K8)+AF8+O8</f>
        <v>-0.000714285714281004</v>
      </c>
      <c r="AH8" s="102" t="n">
        <f aca="false">-AF8</f>
        <v>197.500714285714</v>
      </c>
    </row>
    <row r="9" s="17" customFormat="true" ht="19.5" hidden="true" customHeight="true" outlineLevel="0" collapsed="false">
      <c r="A9" s="90" t="n">
        <v>44167</v>
      </c>
      <c r="B9" s="12"/>
      <c r="C9" s="20" t="s">
        <v>612</v>
      </c>
      <c r="D9" s="12"/>
      <c r="E9" s="12"/>
      <c r="F9" s="91"/>
      <c r="G9" s="91" t="s">
        <v>569</v>
      </c>
      <c r="H9" s="93"/>
      <c r="I9" s="91"/>
      <c r="J9" s="93" t="n">
        <v>1200</v>
      </c>
      <c r="K9" s="93"/>
      <c r="L9" s="92"/>
      <c r="M9" s="24" t="n">
        <f aca="false">SUM(H9:J9,K9/1.12)</f>
        <v>1200</v>
      </c>
      <c r="N9" s="24" t="n">
        <f aca="false">K9/1.12*0.12</f>
        <v>0</v>
      </c>
      <c r="O9" s="24" t="n">
        <f aca="false">-SUM(I9:J9,K9/1.12)*L9</f>
        <v>-0</v>
      </c>
      <c r="P9" s="24" t="n">
        <v>1200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-1200</v>
      </c>
      <c r="AG9" s="27" t="n">
        <f aca="false">SUM(H9:K9)+AF9+O9</f>
        <v>0</v>
      </c>
      <c r="AH9" s="102" t="n">
        <f aca="false">-AF9</f>
        <v>1200</v>
      </c>
    </row>
    <row r="10" s="17" customFormat="true" ht="19.5" hidden="true" customHeight="true" outlineLevel="0" collapsed="false">
      <c r="A10" s="90" t="n">
        <v>44167</v>
      </c>
      <c r="B10" s="12"/>
      <c r="C10" s="20" t="s">
        <v>610</v>
      </c>
      <c r="D10" s="12"/>
      <c r="E10" s="12"/>
      <c r="F10" s="91"/>
      <c r="G10" s="91" t="s">
        <v>943</v>
      </c>
      <c r="H10" s="93" t="n">
        <v>60</v>
      </c>
      <c r="I10" s="91"/>
      <c r="J10" s="93"/>
      <c r="K10" s="93"/>
      <c r="L10" s="92"/>
      <c r="M10" s="24" t="n">
        <f aca="false">SUM(H10:J10,K10/1.12)</f>
        <v>60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 t="n">
        <v>60</v>
      </c>
      <c r="AB10" s="26"/>
      <c r="AC10" s="26"/>
      <c r="AD10" s="25"/>
      <c r="AE10" s="25"/>
      <c r="AF10" s="24" t="n">
        <f aca="false">-SUM(N10:AE10)</f>
        <v>-60</v>
      </c>
      <c r="AG10" s="27" t="n">
        <f aca="false">SUM(H10:K10)+AF10+O10</f>
        <v>0</v>
      </c>
      <c r="AH10" s="102" t="n">
        <f aca="false">-AF10</f>
        <v>60</v>
      </c>
    </row>
    <row r="11" s="17" customFormat="true" ht="21.75" hidden="true" customHeight="true" outlineLevel="0" collapsed="false">
      <c r="A11" s="90" t="n">
        <v>44167</v>
      </c>
      <c r="B11" s="12"/>
      <c r="C11" s="20" t="s">
        <v>944</v>
      </c>
      <c r="D11" s="12"/>
      <c r="E11" s="12"/>
      <c r="F11" s="91"/>
      <c r="G11" s="91" t="s">
        <v>945</v>
      </c>
      <c r="H11" s="93"/>
      <c r="I11" s="91"/>
      <c r="J11" s="93" t="n">
        <v>2160.97</v>
      </c>
      <c r="K11" s="93"/>
      <c r="L11" s="92"/>
      <c r="M11" s="24" t="n">
        <f aca="false">SUM(H11:J11,K11/1.12)</f>
        <v>2160.97</v>
      </c>
      <c r="N11" s="24" t="n">
        <f aca="false">K11/1.12*0.12</f>
        <v>0</v>
      </c>
      <c r="O11" s="24" t="n">
        <f aca="false">-SUM(I11:J11,K11/1.12)*L11</f>
        <v>-0</v>
      </c>
      <c r="P11" s="24" t="n">
        <v>2160.97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-2160.97</v>
      </c>
      <c r="AG11" s="27" t="n">
        <f aca="false">SUM(H11:K11)+AF11+O11</f>
        <v>0</v>
      </c>
      <c r="AH11" s="102" t="n">
        <f aca="false">-AF11</f>
        <v>2160.97</v>
      </c>
    </row>
    <row r="12" s="17" customFormat="true" ht="18" hidden="true" customHeight="true" outlineLevel="0" collapsed="false">
      <c r="A12" s="90" t="n">
        <v>44167</v>
      </c>
      <c r="B12" s="12"/>
      <c r="C12" s="20" t="s">
        <v>45</v>
      </c>
      <c r="D12" s="12"/>
      <c r="E12" s="12"/>
      <c r="F12" s="91"/>
      <c r="G12" s="91" t="s">
        <v>946</v>
      </c>
      <c r="H12" s="93" t="n">
        <v>50</v>
      </c>
      <c r="I12" s="12"/>
      <c r="J12" s="93"/>
      <c r="K12" s="93"/>
      <c r="L12" s="13"/>
      <c r="M12" s="24" t="n">
        <f aca="false">SUM(H12:J12,K12/1.12)</f>
        <v>50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 t="n">
        <v>50</v>
      </c>
      <c r="AB12" s="26"/>
      <c r="AC12" s="26"/>
      <c r="AD12" s="25"/>
      <c r="AE12" s="25"/>
      <c r="AF12" s="24" t="n">
        <f aca="false">-SUM(N12:AE12)</f>
        <v>-50</v>
      </c>
      <c r="AG12" s="27" t="n">
        <f aca="false">SUM(H12:K12)+AF12+O12</f>
        <v>0</v>
      </c>
      <c r="AH12" s="102" t="n">
        <f aca="false">-AF12</f>
        <v>50</v>
      </c>
    </row>
    <row r="13" s="17" customFormat="true" ht="21.75" hidden="true" customHeight="true" outlineLevel="0" collapsed="false">
      <c r="A13" s="90" t="n">
        <v>44168</v>
      </c>
      <c r="B13" s="12"/>
      <c r="C13" s="20" t="s">
        <v>790</v>
      </c>
      <c r="D13" s="12"/>
      <c r="E13" s="12"/>
      <c r="F13" s="91"/>
      <c r="G13" s="91" t="s">
        <v>947</v>
      </c>
      <c r="H13" s="93"/>
      <c r="I13" s="91"/>
      <c r="J13" s="93"/>
      <c r="K13" s="93" t="n">
        <v>313</v>
      </c>
      <c r="L13" s="13"/>
      <c r="M13" s="24" t="n">
        <f aca="false">SUM(H13:J13,K13/1.12)</f>
        <v>279.464285714286</v>
      </c>
      <c r="N13" s="24" t="n">
        <f aca="false">K13/1.12*0.12</f>
        <v>33.5357142857143</v>
      </c>
      <c r="O13" s="24" t="n">
        <f aca="false">-SUM(I13:J13,K13/1.12)*L13</f>
        <v>-0</v>
      </c>
      <c r="P13" s="24" t="n">
        <v>279.46</v>
      </c>
      <c r="Q13" s="25"/>
      <c r="R13" s="25"/>
      <c r="S13" s="101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-312.995714285714</v>
      </c>
      <c r="AG13" s="27" t="n">
        <f aca="false">SUM(H13:K13)+AF13+O13</f>
        <v>0.00428571428574287</v>
      </c>
      <c r="AH13" s="102" t="n">
        <f aca="false">-AF13</f>
        <v>312.995714285714</v>
      </c>
    </row>
    <row r="14" s="17" customFormat="true" ht="21.75" hidden="true" customHeight="true" outlineLevel="0" collapsed="false">
      <c r="A14" s="90" t="n">
        <v>44168</v>
      </c>
      <c r="B14" s="12"/>
      <c r="C14" s="20" t="s">
        <v>948</v>
      </c>
      <c r="D14" s="12"/>
      <c r="E14" s="12"/>
      <c r="F14" s="91"/>
      <c r="G14" s="91" t="s">
        <v>949</v>
      </c>
      <c r="H14" s="93"/>
      <c r="I14" s="91"/>
      <c r="J14" s="91"/>
      <c r="K14" s="93" t="n">
        <v>1270</v>
      </c>
      <c r="L14" s="13"/>
      <c r="M14" s="24" t="n">
        <f aca="false">SUM(H14:J14,K14/1.12)</f>
        <v>1133.92857142857</v>
      </c>
      <c r="N14" s="24" t="n">
        <f aca="false">K14/1.12*0.12</f>
        <v>136.071428571429</v>
      </c>
      <c r="O14" s="24" t="n">
        <f aca="false">-SUM(I14:J14,K14/1.12)*L14</f>
        <v>-0</v>
      </c>
      <c r="P14" s="24" t="n">
        <v>1133.93</v>
      </c>
      <c r="Q14" s="25"/>
      <c r="R14" s="25"/>
      <c r="S14" s="101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-1270.00142857143</v>
      </c>
      <c r="AG14" s="27" t="n">
        <f aca="false">SUM(H14:K14)+AF14+O14</f>
        <v>-0.00142857142873254</v>
      </c>
      <c r="AH14" s="102" t="n">
        <f aca="false">-AF14</f>
        <v>1270.00142857143</v>
      </c>
    </row>
    <row r="15" s="17" customFormat="true" ht="21.75" hidden="true" customHeight="true" outlineLevel="0" collapsed="false">
      <c r="A15" s="90" t="n">
        <v>44168</v>
      </c>
      <c r="B15" s="12"/>
      <c r="C15" s="20" t="s">
        <v>47</v>
      </c>
      <c r="D15" s="12"/>
      <c r="E15" s="12"/>
      <c r="F15" s="91"/>
      <c r="G15" s="91" t="s">
        <v>950</v>
      </c>
      <c r="H15" s="93"/>
      <c r="I15" s="91"/>
      <c r="J15" s="93" t="n">
        <v>886</v>
      </c>
      <c r="K15" s="93"/>
      <c r="L15" s="13"/>
      <c r="M15" s="24" t="n">
        <f aca="false">SUM(H15:J15,K15/1.12)</f>
        <v>886</v>
      </c>
      <c r="N15" s="24" t="n">
        <f aca="false">K15/1.12*0.12</f>
        <v>0</v>
      </c>
      <c r="O15" s="24" t="n">
        <f aca="false">-SUM(I15:J15,K15/1.12)*L15</f>
        <v>-0</v>
      </c>
      <c r="P15" s="24" t="n">
        <v>886</v>
      </c>
      <c r="Q15" s="25"/>
      <c r="R15" s="25"/>
      <c r="S15" s="101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-886</v>
      </c>
      <c r="AG15" s="27" t="n">
        <f aca="false">SUM(H15:K15)+AF15+O15</f>
        <v>0</v>
      </c>
      <c r="AH15" s="102" t="n">
        <f aca="false">-AF15</f>
        <v>886</v>
      </c>
    </row>
    <row r="16" s="17" customFormat="true" ht="34.5" hidden="false" customHeight="true" outlineLevel="0" collapsed="false">
      <c r="A16" s="90" t="n">
        <v>44168</v>
      </c>
      <c r="B16" s="12"/>
      <c r="C16" s="20" t="s">
        <v>47</v>
      </c>
      <c r="D16" s="12"/>
      <c r="E16" s="12"/>
      <c r="F16" s="91"/>
      <c r="G16" s="91" t="s">
        <v>951</v>
      </c>
      <c r="H16" s="93"/>
      <c r="I16" s="91"/>
      <c r="J16" s="91"/>
      <c r="K16" s="93" t="n">
        <v>640.4</v>
      </c>
      <c r="L16" s="13"/>
      <c r="M16" s="24" t="n">
        <f aca="false">SUM(H16:J16,K16/1.12)</f>
        <v>571.785714285714</v>
      </c>
      <c r="N16" s="24" t="n">
        <f aca="false">K16/1.12*0.12</f>
        <v>68.6142857142857</v>
      </c>
      <c r="O16" s="24" t="n">
        <f aca="false">-SUM(I16:J16,K16/1.12)*L16</f>
        <v>-0</v>
      </c>
      <c r="P16" s="24" t="n">
        <v>571.79</v>
      </c>
      <c r="Q16" s="25"/>
      <c r="R16" s="25"/>
      <c r="S16" s="101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-640.404285714286</v>
      </c>
      <c r="AG16" s="27" t="n">
        <f aca="false">SUM(H16:K16)+AF16+O16</f>
        <v>-0.00428571428562918</v>
      </c>
      <c r="AH16" s="102" t="n">
        <f aca="false">-AF16</f>
        <v>640.404285714286</v>
      </c>
    </row>
    <row r="17" s="17" customFormat="true" ht="21.75" hidden="false" customHeight="true" outlineLevel="0" collapsed="false">
      <c r="A17" s="90"/>
      <c r="B17" s="12"/>
      <c r="C17" s="20"/>
      <c r="D17" s="12"/>
      <c r="E17" s="12"/>
      <c r="F17" s="91"/>
      <c r="G17" s="91"/>
      <c r="H17" s="93"/>
      <c r="I17" s="91"/>
      <c r="J17" s="91"/>
      <c r="K17" s="93"/>
      <c r="L17" s="1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101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 t="n">
        <f aca="false">SUM(H17:K17)+AF17+O17</f>
        <v>0</v>
      </c>
    </row>
    <row r="18" s="17" customFormat="true" ht="21.75" hidden="false" customHeight="true" outlineLevel="0" collapsed="false">
      <c r="A18" s="90"/>
      <c r="B18" s="12"/>
      <c r="C18" s="20"/>
      <c r="D18" s="12"/>
      <c r="E18" s="12"/>
      <c r="F18" s="91"/>
      <c r="G18" s="91"/>
      <c r="H18" s="93"/>
      <c r="I18" s="91"/>
      <c r="J18" s="91"/>
      <c r="K18" s="93"/>
      <c r="L18" s="1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101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-0</v>
      </c>
      <c r="AG18" s="27" t="n">
        <f aca="false">SUM(H18:K18)+AF18+O18</f>
        <v>0</v>
      </c>
    </row>
    <row r="19" s="17" customFormat="true" ht="21.75" hidden="false" customHeight="true" outlineLevel="0" collapsed="false">
      <c r="A19" s="90"/>
      <c r="B19" s="12"/>
      <c r="C19" s="20"/>
      <c r="D19" s="12"/>
      <c r="E19" s="12"/>
      <c r="F19" s="91"/>
      <c r="G19" s="91"/>
      <c r="H19" s="93"/>
      <c r="I19" s="91"/>
      <c r="J19" s="91"/>
      <c r="K19" s="93"/>
      <c r="L19" s="13"/>
      <c r="M19" s="24" t="n">
        <f aca="false">SUM(H19:J19,K19/1.12)</f>
        <v>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101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-0</v>
      </c>
      <c r="AG19" s="27" t="n">
        <f aca="false">SUM(H19:K19)+AF19+O19</f>
        <v>0</v>
      </c>
    </row>
    <row r="20" s="17" customFormat="true" ht="21.75" hidden="false" customHeight="true" outlineLevel="0" collapsed="false">
      <c r="A20" s="90"/>
      <c r="B20" s="12"/>
      <c r="C20" s="20"/>
      <c r="D20" s="12"/>
      <c r="E20" s="12"/>
      <c r="F20" s="91"/>
      <c r="G20" s="91"/>
      <c r="H20" s="93"/>
      <c r="I20" s="91"/>
      <c r="J20" s="91"/>
      <c r="K20" s="93"/>
      <c r="L20" s="13"/>
      <c r="M20" s="24" t="n">
        <f aca="false">SUM(H20:J20,K20/1.12)</f>
        <v>0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101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-0</v>
      </c>
      <c r="AG20" s="27" t="n">
        <f aca="false">SUM(H20:K20)+AF20+O20</f>
        <v>0</v>
      </c>
    </row>
    <row r="21" s="17" customFormat="true" ht="21.75" hidden="false" customHeight="true" outlineLevel="0" collapsed="false">
      <c r="A21" s="90"/>
      <c r="B21" s="12"/>
      <c r="C21" s="91"/>
      <c r="D21" s="12"/>
      <c r="E21" s="12"/>
      <c r="F21" s="91"/>
      <c r="G21" s="59"/>
      <c r="H21" s="93"/>
      <c r="I21" s="91"/>
      <c r="J21" s="93"/>
      <c r="K21" s="93"/>
      <c r="L21" s="13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101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-0</v>
      </c>
      <c r="AG21" s="27" t="n">
        <f aca="false">SUM(H21:K21)+AF21+O21</f>
        <v>0</v>
      </c>
    </row>
    <row r="22" s="29" customFormat="true" ht="12" hidden="false" customHeight="false" outlineLevel="0" collapsed="false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 t="n">
        <f aca="false">SUM(H22:J22,K22/1.12)</f>
        <v>0</v>
      </c>
      <c r="N22" s="25" t="n">
        <f aca="false">K22/1.12*0.12</f>
        <v>0</v>
      </c>
      <c r="O22" s="25" t="n">
        <f aca="false">-SUM(I22:J22,K22/1.12)*L22</f>
        <v>-0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 t="n">
        <f aca="false">-SUM(N22:AE22)</f>
        <v>-0</v>
      </c>
      <c r="AG22" s="27" t="n">
        <f aca="false">SUM(H22:K22)+AF22+O22</f>
        <v>0</v>
      </c>
    </row>
    <row r="23" s="52" customFormat="true" ht="12.75" hidden="false" customHeight="false" outlineLevel="0" collapsed="false">
      <c r="A23" s="46"/>
      <c r="B23" s="47"/>
      <c r="C23" s="48"/>
      <c r="D23" s="49"/>
      <c r="E23" s="49"/>
      <c r="F23" s="50"/>
      <c r="G23" s="48"/>
      <c r="H23" s="51" t="n">
        <f aca="false">SUM(H5:H21)</f>
        <v>110</v>
      </c>
      <c r="I23" s="51" t="n">
        <f aca="false">SUM(I22:I22)</f>
        <v>0</v>
      </c>
      <c r="J23" s="51" t="n">
        <f aca="false">SUM(J5:J21)</f>
        <v>4346.97</v>
      </c>
      <c r="K23" s="51" t="n">
        <f aca="false">SUM(K5:K21)</f>
        <v>3700.9</v>
      </c>
      <c r="L23" s="51" t="n">
        <f aca="false">SUM(L22:L22)</f>
        <v>0</v>
      </c>
      <c r="M23" s="51" t="n">
        <f aca="false">SUM(M5:M21)</f>
        <v>7761.345</v>
      </c>
      <c r="N23" s="51" t="n">
        <f aca="false">SUM(N5:N21)</f>
        <v>396.525</v>
      </c>
      <c r="O23" s="51" t="n">
        <f aca="false">SUM(O22:O22)</f>
        <v>0</v>
      </c>
      <c r="P23" s="51" t="n">
        <f aca="false">SUM(P5:P21)</f>
        <v>6508.49</v>
      </c>
      <c r="Q23" s="51" t="n">
        <f aca="false">SUM(Q5:Q21)</f>
        <v>111.61</v>
      </c>
      <c r="R23" s="51" t="n">
        <f aca="false">SUM(R5:R21)</f>
        <v>1031.25</v>
      </c>
      <c r="S23" s="51" t="n">
        <f aca="false">SUM(S11:S22)</f>
        <v>0</v>
      </c>
      <c r="T23" s="51" t="n">
        <f aca="false">SUM(T11:T22)</f>
        <v>0</v>
      </c>
      <c r="U23" s="51" t="n">
        <f aca="false">SUM(U11:U22)</f>
        <v>0</v>
      </c>
      <c r="V23" s="51" t="n">
        <f aca="false">SUM(V11:V22)</f>
        <v>0</v>
      </c>
      <c r="W23" s="51" t="n">
        <f aca="false">SUM(W22:W22)</f>
        <v>0</v>
      </c>
      <c r="X23" s="51" t="n">
        <f aca="false">SUM(X22:X22)</f>
        <v>0</v>
      </c>
      <c r="Y23" s="51" t="n">
        <f aca="false">SUM(Y22:Y22)</f>
        <v>0</v>
      </c>
      <c r="Z23" s="51" t="n">
        <f aca="false">SUM(Z22:Z22)</f>
        <v>0</v>
      </c>
      <c r="AA23" s="51" t="n">
        <f aca="false">SUM(AA5:AA21)</f>
        <v>110</v>
      </c>
      <c r="AB23" s="51" t="n">
        <f aca="false">SUM(AB22:AB22)</f>
        <v>0</v>
      </c>
      <c r="AC23" s="51" t="n">
        <f aca="false">SUM(AC5:AC21)</f>
        <v>0</v>
      </c>
      <c r="AD23" s="51" t="n">
        <f aca="false">SUM(AD5:AD21)</f>
        <v>0</v>
      </c>
      <c r="AE23" s="51" t="n">
        <f aca="false">SUM(AE22:AE22)</f>
        <v>0</v>
      </c>
      <c r="AF23" s="51" t="n">
        <f aca="false">SUM(AF5:AF21)</f>
        <v>-8157.875</v>
      </c>
      <c r="AG23" s="51" t="n">
        <f aca="false">SUM(AG22:AG22)</f>
        <v>0</v>
      </c>
    </row>
    <row r="24" s="83" customFormat="true" ht="12" hidden="false" customHeight="false" outlineLevel="0" collapsed="false"/>
    <row r="25" customFormat="false" ht="12" hidden="false" customHeight="false" outlineLevel="0" collapsed="false">
      <c r="K25" s="53" t="e">
        <f aca="false">H23+J23+K23+1:1048576+AA23</f>
        <v>#VALUE!</v>
      </c>
      <c r="AF25" s="53" t="n">
        <f aca="false">+AF23</f>
        <v>-8157.875</v>
      </c>
    </row>
    <row r="26" customFormat="false" ht="12" hidden="false" customHeight="false" outlineLevel="0" collapsed="false">
      <c r="K26" s="53"/>
      <c r="AF26" s="53"/>
    </row>
    <row r="27" customFormat="false" ht="12" hidden="false" customHeight="false" outlineLevel="0" collapsed="false">
      <c r="K27" s="53"/>
      <c r="AF27" s="53"/>
    </row>
    <row r="29" customFormat="false" ht="12.75" hidden="false" customHeight="false" outlineLevel="0" collapsed="false">
      <c r="C29" s="54" t="s">
        <v>191</v>
      </c>
      <c r="G29" s="52"/>
      <c r="J29" s="84" t="s">
        <v>727</v>
      </c>
      <c r="K29" s="84" t="n">
        <f aca="false">J5+K7+K8+J9+J11+K13+K14+J15+K16</f>
        <v>6892.87</v>
      </c>
      <c r="L29" s="80"/>
      <c r="M29" s="80"/>
      <c r="N29" s="53"/>
      <c r="O29" s="53"/>
      <c r="P29" s="53"/>
      <c r="Q29" s="53"/>
    </row>
    <row r="30" customFormat="false" ht="12.75" hidden="false" customHeight="false" outlineLevel="0" collapsed="false">
      <c r="C30" s="54"/>
      <c r="G30" s="52"/>
      <c r="J30" s="84" t="s">
        <v>729</v>
      </c>
      <c r="K30" s="84"/>
      <c r="L30" s="80"/>
      <c r="M30" s="80"/>
      <c r="N30" s="53"/>
      <c r="O30" s="53"/>
      <c r="P30" s="53"/>
      <c r="Q30" s="53"/>
    </row>
    <row r="31" customFormat="false" ht="12.75" hidden="false" customHeight="false" outlineLevel="0" collapsed="false">
      <c r="J31" s="84" t="s">
        <v>731</v>
      </c>
      <c r="K31" s="84" t="n">
        <f aca="false">K6</f>
        <v>1155</v>
      </c>
    </row>
    <row r="32" customFormat="false" ht="12.75" hidden="false" customHeight="false" outlineLevel="0" collapsed="false">
      <c r="J32" s="84" t="s">
        <v>732</v>
      </c>
      <c r="K32" s="84" t="n">
        <f aca="false">H23</f>
        <v>110</v>
      </c>
    </row>
    <row r="33" s="3" customFormat="true" ht="12.75" hidden="false" customHeight="false" outlineLevel="0" collapsed="false">
      <c r="J33" s="85" t="s">
        <v>733</v>
      </c>
      <c r="K33" s="86" t="n">
        <f aca="false">SUM(K29:K32)</f>
        <v>8157.87</v>
      </c>
      <c r="L33" s="6"/>
      <c r="M33" s="5"/>
      <c r="Y33" s="5"/>
    </row>
    <row r="34" customFormat="false" ht="12" hidden="false" customHeight="false" outlineLevel="0" collapsed="false">
      <c r="J34" s="53" t="s">
        <v>565</v>
      </c>
      <c r="K34" s="53"/>
    </row>
    <row r="35" customFormat="false" ht="12" hidden="false" customHeight="false" outlineLevel="0" collapsed="false">
      <c r="H35" s="96"/>
      <c r="I35" s="96"/>
      <c r="J35" s="96"/>
      <c r="K35" s="96"/>
      <c r="L35" s="99"/>
      <c r="M35" s="98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</row>
    <row r="38" customFormat="false" ht="12" hidden="false" customHeight="false" outlineLevel="0" collapsed="false">
      <c r="H38" s="96"/>
      <c r="I38" s="96"/>
      <c r="J38" s="96"/>
      <c r="K38" s="96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  <c r="Q40" s="5" t="n">
        <v>0</v>
      </c>
    </row>
    <row r="41" s="3" customFormat="true" ht="12" hidden="false" customHeight="false" outlineLevel="0" collapsed="false">
      <c r="H41" s="97"/>
      <c r="I41" s="97"/>
      <c r="J41" s="97"/>
      <c r="K41" s="97"/>
      <c r="T41" s="5"/>
      <c r="U41" s="5"/>
      <c r="V41" s="5"/>
      <c r="W41" s="5"/>
      <c r="X41" s="5"/>
      <c r="Y41" s="5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2" hidden="false" customHeight="false" outlineLevel="0" collapsed="false">
      <c r="H44" s="96"/>
      <c r="I44" s="96"/>
      <c r="J44" s="96"/>
      <c r="K44" s="96"/>
    </row>
    <row r="45" customFormat="false" ht="12" hidden="false" customHeight="false" outlineLevel="0" collapsed="false">
      <c r="H45" s="96"/>
      <c r="I45" s="96"/>
      <c r="J45" s="96"/>
      <c r="K45" s="96"/>
    </row>
    <row r="46" customFormat="false" ht="11.25" hidden="false" customHeight="false" outlineLevel="0" collapsed="false">
      <c r="H46" s="98"/>
      <c r="I46" s="98"/>
      <c r="J46" s="98"/>
      <c r="K46" s="98"/>
    </row>
    <row r="47" customFormat="false" ht="11.25" hidden="false" customHeight="false" outlineLevel="0" collapsed="false">
      <c r="H47" s="98"/>
      <c r="I47" s="98"/>
      <c r="J47" s="98"/>
      <c r="K47" s="98"/>
    </row>
    <row r="48" s="3" customFormat="true" ht="11.25" hidden="false" customHeight="false" outlineLevel="0" collapsed="false">
      <c r="H48" s="98"/>
      <c r="I48" s="98"/>
      <c r="J48" s="98"/>
      <c r="K48" s="98"/>
    </row>
    <row r="49" s="3" customFormat="true" ht="11.25" hidden="false" customHeight="false" outlineLevel="0" collapsed="false">
      <c r="H49" s="98"/>
      <c r="I49" s="98"/>
      <c r="J49" s="98"/>
      <c r="K49" s="98"/>
    </row>
    <row r="50" s="3" customFormat="true" ht="11.25" hidden="false" customHeight="false" outlineLevel="0" collapsed="false">
      <c r="H50" s="98"/>
      <c r="I50" s="98"/>
      <c r="J50" s="98"/>
      <c r="K50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true" outlineLevel="0" max="19" min="19" style="5" width="9.57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952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44169</v>
      </c>
      <c r="B5" s="12"/>
      <c r="C5" s="20" t="s">
        <v>47</v>
      </c>
      <c r="D5" s="12"/>
      <c r="E5" s="12"/>
      <c r="F5" s="91" t="n">
        <v>259954</v>
      </c>
      <c r="G5" s="91" t="s">
        <v>953</v>
      </c>
      <c r="H5" s="93"/>
      <c r="I5" s="91"/>
      <c r="J5" s="93"/>
      <c r="K5" s="93" t="n">
        <v>1956</v>
      </c>
      <c r="L5" s="92"/>
      <c r="M5" s="24" t="n">
        <f aca="false">SUM(H5:J5,K5/1.12)</f>
        <v>1746.42857142857</v>
      </c>
      <c r="N5" s="24" t="n">
        <f aca="false">K5/1.12*0.12</f>
        <v>209.571428571429</v>
      </c>
      <c r="O5" s="24" t="n">
        <f aca="false">-SUM(I5:J5,K5/1.12)*L5</f>
        <v>-0</v>
      </c>
      <c r="P5" s="24"/>
      <c r="Q5" s="25" t="n">
        <v>1746.43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-1956.00142857143</v>
      </c>
      <c r="AG5" s="27" t="n">
        <f aca="false">SUM(H5:K5)+AF5+O5</f>
        <v>-0.00142857142873254</v>
      </c>
      <c r="AH5" s="102" t="n">
        <f aca="false">-AF5</f>
        <v>1956.00142857143</v>
      </c>
    </row>
    <row r="6" s="17" customFormat="true" ht="19.5" hidden="true" customHeight="true" outlineLevel="0" collapsed="false">
      <c r="A6" s="90" t="n">
        <v>44169</v>
      </c>
      <c r="B6" s="12"/>
      <c r="C6" s="20" t="s">
        <v>47</v>
      </c>
      <c r="D6" s="12"/>
      <c r="E6" s="12"/>
      <c r="F6" s="91" t="n">
        <v>323135</v>
      </c>
      <c r="G6" s="91" t="s">
        <v>936</v>
      </c>
      <c r="H6" s="91"/>
      <c r="I6" s="91"/>
      <c r="J6" s="93"/>
      <c r="K6" s="93" t="n">
        <v>996</v>
      </c>
      <c r="L6" s="92"/>
      <c r="M6" s="24" t="n">
        <f aca="false">SUM(H6:J6,K6/1.12)</f>
        <v>889.285714285714</v>
      </c>
      <c r="N6" s="24" t="n">
        <f aca="false">K6/1.12*0.12</f>
        <v>106.714285714286</v>
      </c>
      <c r="O6" s="24" t="n">
        <f aca="false">-SUM(I6:J6,K6/1.12)*L6</f>
        <v>-0</v>
      </c>
      <c r="P6" s="24"/>
      <c r="Q6" s="25" t="n">
        <v>889.29</v>
      </c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-996.004285714286</v>
      </c>
      <c r="AG6" s="27" t="n">
        <f aca="false">SUM(H6:K6)+AF6+O6</f>
        <v>-0.00428571428562918</v>
      </c>
      <c r="AH6" s="102" t="n">
        <f aca="false">-AF6</f>
        <v>996.004285714286</v>
      </c>
    </row>
    <row r="7" s="17" customFormat="true" ht="19.5" hidden="true" customHeight="true" outlineLevel="0" collapsed="false">
      <c r="A7" s="90"/>
      <c r="B7" s="12"/>
      <c r="C7" s="91"/>
      <c r="D7" s="12"/>
      <c r="E7" s="12"/>
      <c r="F7" s="91"/>
      <c r="G7" s="91"/>
      <c r="H7" s="91"/>
      <c r="I7" s="91"/>
      <c r="J7" s="93"/>
      <c r="K7" s="93"/>
      <c r="L7" s="92"/>
      <c r="M7" s="24" t="n">
        <f aca="false">SUM(H7:J7,K7/1.12)</f>
        <v>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-0</v>
      </c>
      <c r="AG7" s="27" t="n">
        <f aca="false">SUM(H7:K7)+AF7+O7</f>
        <v>0</v>
      </c>
      <c r="AH7" s="102" t="n">
        <f aca="false">-AF7</f>
        <v>0</v>
      </c>
    </row>
    <row r="8" s="17" customFormat="true" ht="19.5" hidden="true" customHeight="true" outlineLevel="0" collapsed="false">
      <c r="A8" s="90" t="n">
        <v>44169</v>
      </c>
      <c r="B8" s="12"/>
      <c r="C8" s="91" t="s">
        <v>610</v>
      </c>
      <c r="D8" s="12"/>
      <c r="E8" s="12"/>
      <c r="F8" s="91"/>
      <c r="G8" s="91" t="s">
        <v>954</v>
      </c>
      <c r="H8" s="93" t="n">
        <v>127</v>
      </c>
      <c r="I8" s="91"/>
      <c r="J8" s="93"/>
      <c r="K8" s="93"/>
      <c r="L8" s="92"/>
      <c r="M8" s="24" t="n">
        <f aca="false">SUM(H8:J8,K8/1.12)</f>
        <v>127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 t="n">
        <v>127</v>
      </c>
      <c r="AB8" s="26"/>
      <c r="AC8" s="26"/>
      <c r="AD8" s="25"/>
      <c r="AE8" s="25"/>
      <c r="AF8" s="24" t="n">
        <f aca="false">-SUM(N8:AE8)</f>
        <v>-127</v>
      </c>
      <c r="AG8" s="27" t="n">
        <f aca="false">SUM(H8:K8)+AF8+O8</f>
        <v>0</v>
      </c>
      <c r="AH8" s="102" t="n">
        <f aca="false">-AF8</f>
        <v>127</v>
      </c>
    </row>
    <row r="9" s="17" customFormat="true" ht="19.5" hidden="true" customHeight="true" outlineLevel="0" collapsed="false">
      <c r="A9" s="90" t="n">
        <v>44169</v>
      </c>
      <c r="B9" s="12"/>
      <c r="C9" s="20" t="s">
        <v>47</v>
      </c>
      <c r="D9" s="12"/>
      <c r="E9" s="12"/>
      <c r="F9" s="91" t="n">
        <v>259953</v>
      </c>
      <c r="G9" s="91" t="s">
        <v>955</v>
      </c>
      <c r="H9" s="91"/>
      <c r="I9" s="91"/>
      <c r="J9" s="93" t="n">
        <v>96.2</v>
      </c>
      <c r="K9" s="93"/>
      <c r="L9" s="92"/>
      <c r="M9" s="24" t="n">
        <f aca="false">SUM(H9:J9,K9/1.12)</f>
        <v>96.2</v>
      </c>
      <c r="N9" s="24" t="n">
        <f aca="false">K9/1.12*0.12</f>
        <v>0</v>
      </c>
      <c r="O9" s="24" t="n">
        <f aca="false">-SUM(I9:J9,K9/1.12)*L9</f>
        <v>-0</v>
      </c>
      <c r="P9" s="24" t="n">
        <v>96.2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-96.2</v>
      </c>
      <c r="AG9" s="27" t="n">
        <f aca="false">SUM(H9:K9)+AF9+O9</f>
        <v>0</v>
      </c>
      <c r="AH9" s="102" t="n">
        <f aca="false">-AF9</f>
        <v>96.2</v>
      </c>
    </row>
    <row r="10" s="17" customFormat="true" ht="19.5" hidden="true" customHeight="true" outlineLevel="0" collapsed="false">
      <c r="A10" s="90" t="n">
        <v>44169</v>
      </c>
      <c r="B10" s="12"/>
      <c r="C10" s="20" t="s">
        <v>47</v>
      </c>
      <c r="D10" s="12"/>
      <c r="E10" s="12"/>
      <c r="F10" s="91" t="n">
        <v>259953</v>
      </c>
      <c r="G10" s="91" t="s">
        <v>956</v>
      </c>
      <c r="H10" s="91"/>
      <c r="I10" s="91"/>
      <c r="J10" s="93"/>
      <c r="K10" s="93" t="n">
        <f aca="false">2298.26+275.79</f>
        <v>2574.05</v>
      </c>
      <c r="L10" s="92"/>
      <c r="M10" s="24" t="n">
        <f aca="false">SUM(H10:J10,K10/1.12)</f>
        <v>2298.25892857143</v>
      </c>
      <c r="N10" s="24" t="n">
        <f aca="false">K10/1.12*0.12</f>
        <v>275.791071428571</v>
      </c>
      <c r="O10" s="24" t="n">
        <f aca="false">-SUM(I10:J10,K10/1.12)*L10</f>
        <v>-0</v>
      </c>
      <c r="P10" s="24" t="n">
        <v>2298.26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-2574.05107142857</v>
      </c>
      <c r="AG10" s="27" t="n">
        <f aca="false">SUM(H10:K10)+AF10+O10</f>
        <v>-0.00107142857132203</v>
      </c>
      <c r="AH10" s="102" t="n">
        <f aca="false">-AF10</f>
        <v>2574.05107142857</v>
      </c>
    </row>
    <row r="11" s="17" customFormat="true" ht="19.5" hidden="true" customHeight="true" outlineLevel="0" collapsed="false">
      <c r="A11" s="90" t="n">
        <v>44169</v>
      </c>
      <c r="B11" s="12"/>
      <c r="C11" s="91" t="s">
        <v>550</v>
      </c>
      <c r="D11" s="12"/>
      <c r="E11" s="12"/>
      <c r="F11" s="91"/>
      <c r="G11" s="91" t="s">
        <v>957</v>
      </c>
      <c r="H11" s="91"/>
      <c r="I11" s="91"/>
      <c r="J11" s="93" t="n">
        <v>125</v>
      </c>
      <c r="K11" s="93"/>
      <c r="L11" s="92"/>
      <c r="M11" s="24" t="n">
        <f aca="false">SUM(H11:J11,K11/1.12)</f>
        <v>125</v>
      </c>
      <c r="N11" s="24" t="n">
        <f aca="false">K11/1.12*0.12</f>
        <v>0</v>
      </c>
      <c r="O11" s="24" t="n">
        <f aca="false">-SUM(I11:J11,K11/1.12)*L11</f>
        <v>-0</v>
      </c>
      <c r="P11" s="24" t="n">
        <v>125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-125</v>
      </c>
      <c r="AG11" s="27" t="n">
        <f aca="false">SUM(H11:K11)+AF11+O11</f>
        <v>0</v>
      </c>
      <c r="AH11" s="102" t="n">
        <f aca="false">-AF11</f>
        <v>125</v>
      </c>
    </row>
    <row r="12" s="17" customFormat="true" ht="19.5" hidden="true" customHeight="true" outlineLevel="0" collapsed="false">
      <c r="A12" s="90" t="n">
        <v>44169</v>
      </c>
      <c r="B12" s="12"/>
      <c r="C12" s="91" t="s">
        <v>570</v>
      </c>
      <c r="D12" s="12"/>
      <c r="E12" s="12"/>
      <c r="F12" s="91" t="n">
        <v>206392</v>
      </c>
      <c r="G12" s="91" t="s">
        <v>958</v>
      </c>
      <c r="H12" s="91"/>
      <c r="I12" s="91"/>
      <c r="J12" s="93"/>
      <c r="K12" s="93" t="n">
        <v>1906</v>
      </c>
      <c r="L12" s="92"/>
      <c r="M12" s="24" t="n">
        <f aca="false">SUM(H12:J12,K12/1.12)</f>
        <v>1701.78571428571</v>
      </c>
      <c r="N12" s="24" t="n">
        <f aca="false">K12/1.12*0.12</f>
        <v>204.214285714286</v>
      </c>
      <c r="O12" s="24" t="n">
        <f aca="false">-SUM(I12:J12,K12/1.12)*L12</f>
        <v>-0</v>
      </c>
      <c r="P12" s="24"/>
      <c r="Q12" s="25"/>
      <c r="R12" s="25" t="n">
        <v>1701.79</v>
      </c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-1906.00428571429</v>
      </c>
      <c r="AG12" s="27" t="n">
        <f aca="false">SUM(H12:K12)+AF12+O12</f>
        <v>-0.00428571428574287</v>
      </c>
      <c r="AH12" s="102" t="n">
        <f aca="false">-AF12</f>
        <v>1906.00428571429</v>
      </c>
    </row>
    <row r="13" s="17" customFormat="true" ht="19.5" hidden="true" customHeight="true" outlineLevel="0" collapsed="false">
      <c r="A13" s="90" t="n">
        <v>44169</v>
      </c>
      <c r="B13" s="12"/>
      <c r="C13" s="91" t="s">
        <v>550</v>
      </c>
      <c r="D13" s="12"/>
      <c r="E13" s="12"/>
      <c r="F13" s="91"/>
      <c r="G13" s="91" t="s">
        <v>525</v>
      </c>
      <c r="H13" s="91"/>
      <c r="I13" s="91"/>
      <c r="J13" s="93" t="n">
        <v>120</v>
      </c>
      <c r="K13" s="93"/>
      <c r="L13" s="92"/>
      <c r="M13" s="24" t="n">
        <f aca="false">SUM(H13:J13,K13/1.12)</f>
        <v>120</v>
      </c>
      <c r="N13" s="24" t="n">
        <f aca="false">K13/1.12*0.12</f>
        <v>0</v>
      </c>
      <c r="O13" s="24" t="n">
        <f aca="false">-SUM(I13:J13,K13/1.12)*L13</f>
        <v>-0</v>
      </c>
      <c r="P13" s="24" t="n">
        <v>120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-120</v>
      </c>
      <c r="AG13" s="27" t="n">
        <f aca="false">SUM(H13:K13)+AF13+O13</f>
        <v>0</v>
      </c>
      <c r="AH13" s="102" t="n">
        <f aca="false">-AF13</f>
        <v>120</v>
      </c>
    </row>
    <row r="14" s="17" customFormat="true" ht="19.5" hidden="true" customHeight="true" outlineLevel="0" collapsed="false">
      <c r="A14" s="90" t="n">
        <v>44169</v>
      </c>
      <c r="B14" s="12"/>
      <c r="C14" s="91" t="s">
        <v>610</v>
      </c>
      <c r="D14" s="12"/>
      <c r="E14" s="12"/>
      <c r="F14" s="91"/>
      <c r="G14" s="91" t="s">
        <v>959</v>
      </c>
      <c r="H14" s="93" t="n">
        <v>80</v>
      </c>
      <c r="I14" s="91"/>
      <c r="J14" s="93"/>
      <c r="K14" s="93"/>
      <c r="L14" s="92"/>
      <c r="M14" s="24" t="n">
        <f aca="false">SUM(H14:J14,K14/1.12)</f>
        <v>80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 t="n">
        <v>80</v>
      </c>
      <c r="AB14" s="26"/>
      <c r="AC14" s="26"/>
      <c r="AD14" s="25"/>
      <c r="AE14" s="25"/>
      <c r="AF14" s="24" t="n">
        <f aca="false">-SUM(N14:AE14)</f>
        <v>-80</v>
      </c>
      <c r="AG14" s="27" t="n">
        <f aca="false">SUM(H14:K14)+AF14+O14</f>
        <v>0</v>
      </c>
      <c r="AH14" s="102" t="n">
        <f aca="false">-AF14</f>
        <v>80</v>
      </c>
    </row>
    <row r="15" s="17" customFormat="true" ht="19.5" hidden="true" customHeight="true" outlineLevel="0" collapsed="false">
      <c r="A15" s="90" t="n">
        <v>44170</v>
      </c>
      <c r="B15" s="12"/>
      <c r="C15" s="20" t="s">
        <v>586</v>
      </c>
      <c r="D15" s="12"/>
      <c r="E15" s="12"/>
      <c r="F15" s="91" t="n">
        <v>28398</v>
      </c>
      <c r="G15" s="91" t="s">
        <v>960</v>
      </c>
      <c r="H15" s="91"/>
      <c r="I15" s="91"/>
      <c r="J15" s="93" t="n">
        <v>5985.1</v>
      </c>
      <c r="K15" s="93"/>
      <c r="L15" s="92"/>
      <c r="M15" s="24" t="n">
        <f aca="false">SUM(H15:J15,K15/1.12)</f>
        <v>5985.1</v>
      </c>
      <c r="N15" s="24" t="n">
        <f aca="false">K15/1.12*0.12</f>
        <v>0</v>
      </c>
      <c r="O15" s="24" t="n">
        <f aca="false">-SUM(I15:J15,K15/1.12)*L15</f>
        <v>-0</v>
      </c>
      <c r="P15" s="24" t="n">
        <v>5985.1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-5985.1</v>
      </c>
      <c r="AG15" s="27" t="n">
        <f aca="false">SUM(H15:K15)+AF15+O15</f>
        <v>0</v>
      </c>
      <c r="AH15" s="102" t="n">
        <f aca="false">-AF15</f>
        <v>5985.1</v>
      </c>
    </row>
    <row r="16" s="17" customFormat="true" ht="21" hidden="false" customHeight="true" outlineLevel="0" collapsed="false">
      <c r="A16" s="90" t="n">
        <v>44170</v>
      </c>
      <c r="B16" s="12"/>
      <c r="C16" s="20" t="s">
        <v>326</v>
      </c>
      <c r="D16" s="12"/>
      <c r="E16" s="12"/>
      <c r="F16" s="91"/>
      <c r="G16" s="91" t="s">
        <v>703</v>
      </c>
      <c r="H16" s="93" t="n">
        <v>500</v>
      </c>
      <c r="I16" s="91"/>
      <c r="J16" s="93"/>
      <c r="K16" s="93"/>
      <c r="L16" s="92"/>
      <c r="M16" s="24" t="n">
        <f aca="false">SUM(H16:J16,K16/1.12)</f>
        <v>500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 t="n">
        <v>500</v>
      </c>
      <c r="AB16" s="26"/>
      <c r="AC16" s="26"/>
      <c r="AD16" s="25"/>
      <c r="AE16" s="25"/>
      <c r="AF16" s="24" t="n">
        <f aca="false">-SUM(N16:AE16)</f>
        <v>-500</v>
      </c>
      <c r="AG16" s="27" t="n">
        <f aca="false">SUM(H16:K16)+AF16+O16</f>
        <v>0</v>
      </c>
      <c r="AH16" s="102" t="n">
        <f aca="false">-AF16</f>
        <v>500</v>
      </c>
    </row>
    <row r="17" s="17" customFormat="true" ht="18" hidden="false" customHeight="true" outlineLevel="0" collapsed="false">
      <c r="A17" s="90"/>
      <c r="B17" s="12"/>
      <c r="C17" s="20"/>
      <c r="D17" s="12"/>
      <c r="E17" s="12"/>
      <c r="F17" s="91"/>
      <c r="G17" s="91"/>
      <c r="H17" s="93"/>
      <c r="I17" s="12"/>
      <c r="J17" s="12"/>
      <c r="K17" s="93"/>
      <c r="L17" s="1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 t="n">
        <f aca="false">SUM(H17:K17)+AF17+O17</f>
        <v>0</v>
      </c>
    </row>
    <row r="18" s="29" customFormat="true" ht="23.25" hidden="false" customHeight="true" outlineLevel="0" collapsed="false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-0</v>
      </c>
      <c r="AG18" s="27" t="n">
        <f aca="false">SUM(H18:K18)+AF18+O18</f>
        <v>0</v>
      </c>
    </row>
    <row r="19" s="29" customFormat="true" ht="12" hidden="false" customHeight="false" outlineLevel="0" collapsed="false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 t="n">
        <f aca="false">SUM(H19:J19,K19/1.12)</f>
        <v>0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26"/>
      <c r="AE19" s="45"/>
      <c r="AF19" s="24" t="n">
        <f aca="false">-SUM(N19:AE19)</f>
        <v>-0</v>
      </c>
      <c r="AG19" s="27" t="n">
        <f aca="false">SUM(H19:K19)+AF19+O19</f>
        <v>0</v>
      </c>
    </row>
    <row r="20" s="52" customFormat="true" ht="12.75" hidden="false" customHeight="false" outlineLevel="0" collapsed="false">
      <c r="A20" s="46"/>
      <c r="B20" s="47"/>
      <c r="C20" s="48"/>
      <c r="D20" s="49"/>
      <c r="E20" s="49"/>
      <c r="F20" s="50"/>
      <c r="G20" s="48"/>
      <c r="H20" s="51" t="n">
        <f aca="false">SUM(H5:H18)</f>
        <v>707</v>
      </c>
      <c r="I20" s="51" t="n">
        <f aca="false">SUM(I18:I19)</f>
        <v>0</v>
      </c>
      <c r="J20" s="51" t="n">
        <f aca="false">SUM(J5:J18)</f>
        <v>6326.3</v>
      </c>
      <c r="K20" s="51" t="n">
        <f aca="false">SUM(K5:K18)</f>
        <v>7432.05</v>
      </c>
      <c r="L20" s="51" t="n">
        <f aca="false">SUM(L18:L19)</f>
        <v>0</v>
      </c>
      <c r="M20" s="51" t="n">
        <f aca="false">SUM(M5:M18)</f>
        <v>13669.0589285714</v>
      </c>
      <c r="N20" s="51" t="n">
        <f aca="false">SUM(N5:N18)</f>
        <v>796.291071428571</v>
      </c>
      <c r="O20" s="51" t="n">
        <f aca="false">SUM(O18:O19)</f>
        <v>0</v>
      </c>
      <c r="P20" s="51" t="n">
        <f aca="false">SUM(P5:P18)</f>
        <v>8624.56</v>
      </c>
      <c r="Q20" s="51" t="n">
        <f aca="false">SUM(Q5:Q18)</f>
        <v>2635.72</v>
      </c>
      <c r="R20" s="51" t="n">
        <f aca="false">SUM(R5:R18)</f>
        <v>1701.79</v>
      </c>
      <c r="S20" s="51" t="n">
        <f aca="false">SUM(S16:S19)</f>
        <v>0</v>
      </c>
      <c r="T20" s="51" t="n">
        <f aca="false">SUM(T16:T19)</f>
        <v>0</v>
      </c>
      <c r="U20" s="51" t="n">
        <f aca="false">SUM(U16:U19)</f>
        <v>0</v>
      </c>
      <c r="V20" s="51" t="n">
        <f aca="false">SUM(V18:V19)</f>
        <v>0</v>
      </c>
      <c r="W20" s="51" t="n">
        <f aca="false">SUM(W18:W19)</f>
        <v>0</v>
      </c>
      <c r="X20" s="51" t="n">
        <f aca="false">SUM(X18:X19)</f>
        <v>0</v>
      </c>
      <c r="Y20" s="51" t="n">
        <f aca="false">SUM(Y18:Y19)</f>
        <v>0</v>
      </c>
      <c r="Z20" s="51" t="n">
        <f aca="false">SUM(Z18:Z19)</f>
        <v>0</v>
      </c>
      <c r="AA20" s="51" t="n">
        <f aca="false">SUM(AA5:AA18)</f>
        <v>707</v>
      </c>
      <c r="AB20" s="51" t="n">
        <f aca="false">SUM(AB18:AB19)</f>
        <v>0</v>
      </c>
      <c r="AC20" s="51" t="n">
        <f aca="false">SUM(AC5:AC18)</f>
        <v>0</v>
      </c>
      <c r="AD20" s="51" t="n">
        <f aca="false">SUM(AD5:AD18)</f>
        <v>0</v>
      </c>
      <c r="AE20" s="51" t="n">
        <f aca="false">SUM(AE18:AE19)</f>
        <v>0</v>
      </c>
      <c r="AF20" s="51" t="n">
        <f aca="false">SUM(AF5:AF18)</f>
        <v>-14465.3610714286</v>
      </c>
      <c r="AG20" s="51" t="n">
        <f aca="false">SUM(AG18:AG19)</f>
        <v>0</v>
      </c>
    </row>
    <row r="21" s="83" customFormat="true" ht="12" hidden="false" customHeight="false" outlineLevel="0" collapsed="false"/>
    <row r="22" customFormat="false" ht="12" hidden="false" customHeight="false" outlineLevel="0" collapsed="false">
      <c r="K22" s="53" t="n">
        <f aca="false">H20+J20+K20</f>
        <v>14465.35</v>
      </c>
      <c r="AF22" s="53" t="n">
        <f aca="false">+AF20</f>
        <v>-14465.3610714286</v>
      </c>
    </row>
    <row r="23" customFormat="false" ht="12" hidden="false" customHeight="false" outlineLevel="0" collapsed="false">
      <c r="K23" s="53"/>
      <c r="AF23" s="53"/>
    </row>
    <row r="24" customFormat="false" ht="12" hidden="false" customHeight="false" outlineLevel="0" collapsed="false">
      <c r="K24" s="53"/>
      <c r="AF24" s="53"/>
    </row>
    <row r="26" customFormat="false" ht="12.75" hidden="false" customHeight="false" outlineLevel="0" collapsed="false">
      <c r="C26" s="54" t="s">
        <v>191</v>
      </c>
      <c r="G26" s="52"/>
      <c r="J26" s="84" t="s">
        <v>727</v>
      </c>
      <c r="K26" s="84" t="n">
        <f aca="false">K5+K6+J9+K10+J11+J13+J15</f>
        <v>11852.35</v>
      </c>
      <c r="L26" s="80"/>
      <c r="M26" s="80"/>
      <c r="N26" s="53"/>
      <c r="O26" s="53"/>
      <c r="P26" s="53"/>
      <c r="Q26" s="53"/>
    </row>
    <row r="27" customFormat="false" ht="12.75" hidden="false" customHeight="false" outlineLevel="0" collapsed="false">
      <c r="C27" s="54"/>
      <c r="G27" s="52"/>
      <c r="J27" s="84" t="s">
        <v>729</v>
      </c>
      <c r="K27" s="84" t="n">
        <v>0</v>
      </c>
      <c r="L27" s="80"/>
      <c r="M27" s="80"/>
      <c r="N27" s="53"/>
      <c r="O27" s="53"/>
      <c r="P27" s="53"/>
      <c r="Q27" s="53"/>
    </row>
    <row r="28" customFormat="false" ht="12.75" hidden="false" customHeight="false" outlineLevel="0" collapsed="false">
      <c r="J28" s="84" t="s">
        <v>731</v>
      </c>
      <c r="K28" s="84" t="n">
        <f aca="false">K12</f>
        <v>1906</v>
      </c>
    </row>
    <row r="29" customFormat="false" ht="12.75" hidden="false" customHeight="false" outlineLevel="0" collapsed="false">
      <c r="J29" s="84" t="s">
        <v>732</v>
      </c>
      <c r="K29" s="84" t="n">
        <f aca="false">H20</f>
        <v>707</v>
      </c>
    </row>
    <row r="30" s="3" customFormat="true" ht="12.75" hidden="false" customHeight="false" outlineLevel="0" collapsed="false">
      <c r="J30" s="85" t="s">
        <v>733</v>
      </c>
      <c r="K30" s="86" t="n">
        <f aca="false">SUM(K26:K29)</f>
        <v>14465.35</v>
      </c>
      <c r="L30" s="6"/>
      <c r="M30" s="5"/>
      <c r="Y30" s="5"/>
    </row>
    <row r="31" customFormat="false" ht="12" hidden="false" customHeight="false" outlineLevel="0" collapsed="false">
      <c r="J31" s="53" t="s">
        <v>565</v>
      </c>
      <c r="K31" s="53" t="n">
        <v>15000</v>
      </c>
    </row>
    <row r="32" customFormat="false" ht="12" hidden="false" customHeight="false" outlineLevel="0" collapsed="false">
      <c r="H32" s="96"/>
      <c r="I32" s="96"/>
      <c r="J32" s="96"/>
      <c r="K32" s="96" t="n">
        <f aca="false">K31-K30</f>
        <v>534.65</v>
      </c>
      <c r="L32" s="99"/>
      <c r="M32" s="98"/>
    </row>
    <row r="33" customFormat="false" ht="12" hidden="false" customHeight="false" outlineLevel="0" collapsed="false">
      <c r="H33" s="96"/>
      <c r="I33" s="96"/>
      <c r="J33" s="96"/>
      <c r="K33" s="96"/>
    </row>
    <row r="34" customFormat="false" ht="12" hidden="false" customHeight="false" outlineLevel="0" collapsed="false">
      <c r="H34" s="96"/>
      <c r="I34" s="96"/>
      <c r="J34" s="96"/>
      <c r="K34" s="96"/>
    </row>
    <row r="35" customFormat="false" ht="12" hidden="false" customHeight="false" outlineLevel="0" collapsed="false">
      <c r="H35" s="96"/>
      <c r="I35" s="96"/>
      <c r="J35" s="96"/>
      <c r="K35" s="96"/>
    </row>
    <row r="36" customFormat="false" ht="12" hidden="false" customHeight="false" outlineLevel="0" collapsed="false">
      <c r="H36" s="96"/>
      <c r="I36" s="96"/>
      <c r="J36" s="96"/>
      <c r="K36" s="96"/>
    </row>
    <row r="37" customFormat="false" ht="12" hidden="false" customHeight="false" outlineLevel="0" collapsed="false">
      <c r="H37" s="96"/>
      <c r="I37" s="96"/>
      <c r="J37" s="96"/>
      <c r="K37" s="96"/>
      <c r="Q37" s="5" t="n">
        <v>0</v>
      </c>
    </row>
    <row r="38" s="3" customFormat="true" ht="12" hidden="false" customHeight="false" outlineLevel="0" collapsed="false">
      <c r="H38" s="97"/>
      <c r="I38" s="97"/>
      <c r="J38" s="97"/>
      <c r="K38" s="97"/>
      <c r="T38" s="5"/>
      <c r="U38" s="5"/>
      <c r="V38" s="5"/>
      <c r="W38" s="5"/>
      <c r="X38" s="5"/>
      <c r="Y38" s="5"/>
    </row>
    <row r="39" customFormat="false" ht="12" hidden="false" customHeight="false" outlineLevel="0" collapsed="false">
      <c r="H39" s="96"/>
      <c r="I39" s="96"/>
      <c r="J39" s="96"/>
      <c r="K39" s="96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1.25" hidden="false" customHeight="false" outlineLevel="0" collapsed="false">
      <c r="H43" s="98"/>
      <c r="I43" s="98"/>
      <c r="J43" s="98"/>
      <c r="K43" s="98"/>
    </row>
    <row r="44" customFormat="false" ht="11.25" hidden="false" customHeight="false" outlineLevel="0" collapsed="false">
      <c r="H44" s="98"/>
      <c r="I44" s="98"/>
      <c r="J44" s="98"/>
      <c r="K44" s="98"/>
    </row>
    <row r="45" s="3" customFormat="true" ht="11.25" hidden="false" customHeight="false" outlineLevel="0" collapsed="false">
      <c r="H45" s="98"/>
      <c r="I45" s="98"/>
      <c r="J45" s="98"/>
      <c r="K45" s="98"/>
    </row>
    <row r="46" s="3" customFormat="true" ht="11.25" hidden="false" customHeight="false" outlineLevel="0" collapsed="false">
      <c r="H46" s="98"/>
      <c r="I46" s="98"/>
      <c r="J46" s="98"/>
      <c r="K46" s="98"/>
    </row>
    <row r="47" s="3" customFormat="true" ht="11.25" hidden="false" customHeight="false" outlineLevel="0" collapsed="false">
      <c r="H47" s="98"/>
      <c r="I47" s="98"/>
      <c r="J47" s="98"/>
      <c r="K47" s="9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true" outlineLevel="0" max="8" min="8" style="5" width="11.14"/>
    <col collapsed="false" customWidth="true" hidden="tru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true" outlineLevel="0" max="18" min="18" style="5" width="10.71"/>
    <col collapsed="false" customWidth="true" hidden="true" outlineLevel="0" max="19" min="19" style="5" width="9.57"/>
    <col collapsed="false" customWidth="true" hidden="fals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tru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961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44172</v>
      </c>
      <c r="B5" s="12"/>
      <c r="C5" s="20" t="s">
        <v>962</v>
      </c>
      <c r="D5" s="12"/>
      <c r="E5" s="12"/>
      <c r="F5" s="91" t="n">
        <v>7056</v>
      </c>
      <c r="G5" s="91" t="s">
        <v>194</v>
      </c>
      <c r="H5" s="93"/>
      <c r="I5" s="91"/>
      <c r="J5" s="93"/>
      <c r="K5" s="93" t="n">
        <v>79</v>
      </c>
      <c r="L5" s="92"/>
      <c r="M5" s="24" t="n">
        <f aca="false">SUM(H5:J5,K5/1.12)</f>
        <v>70.5357142857143</v>
      </c>
      <c r="N5" s="24" t="n">
        <f aca="false">K5/1.12*0.12</f>
        <v>8.46428571428571</v>
      </c>
      <c r="O5" s="24" t="n">
        <f aca="false">-SUM(I5:J5,K5/1.12)*L5</f>
        <v>-0</v>
      </c>
      <c r="P5" s="24"/>
      <c r="Q5" s="25"/>
      <c r="R5" s="25"/>
      <c r="S5" s="26"/>
      <c r="T5" s="26"/>
      <c r="U5" s="26" t="n">
        <v>70.54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-79.0042857142857</v>
      </c>
      <c r="AG5" s="27" t="n">
        <f aca="false">SUM(H5:K5)+AF5+O5</f>
        <v>-0.00428571428571445</v>
      </c>
      <c r="AH5" s="102" t="n">
        <f aca="false">-AF5</f>
        <v>79.0042857142857</v>
      </c>
    </row>
    <row r="6" s="17" customFormat="true" ht="19.5" hidden="false" customHeight="true" outlineLevel="0" collapsed="false">
      <c r="A6" s="90" t="n">
        <v>44172</v>
      </c>
      <c r="B6" s="12"/>
      <c r="C6" s="20" t="s">
        <v>962</v>
      </c>
      <c r="D6" s="12"/>
      <c r="E6" s="12"/>
      <c r="F6" s="91" t="n">
        <v>7056</v>
      </c>
      <c r="G6" s="91" t="s">
        <v>43</v>
      </c>
      <c r="H6" s="91"/>
      <c r="I6" s="91"/>
      <c r="J6" s="93"/>
      <c r="K6" s="93" t="n">
        <v>57</v>
      </c>
      <c r="L6" s="92"/>
      <c r="M6" s="24" t="n">
        <f aca="false">SUM(H6:J6,K6/1.12)</f>
        <v>50.8928571428571</v>
      </c>
      <c r="N6" s="24" t="n">
        <f aca="false">K6/1.12*0.12</f>
        <v>6.10714285714286</v>
      </c>
      <c r="O6" s="24" t="n">
        <f aca="false">-SUM(I6:J6,K6/1.12)*L6</f>
        <v>-0</v>
      </c>
      <c r="P6" s="24" t="n">
        <v>50.89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-56.9971428571429</v>
      </c>
      <c r="AG6" s="27" t="n">
        <f aca="false">SUM(H6:K6)+AF6+O6</f>
        <v>0.00285714285713823</v>
      </c>
      <c r="AH6" s="102" t="n">
        <f aca="false">-AF6</f>
        <v>56.9971428571429</v>
      </c>
    </row>
    <row r="7" s="17" customFormat="true" ht="19.5" hidden="false" customHeight="true" outlineLevel="0" collapsed="false">
      <c r="A7" s="90" t="n">
        <v>44172</v>
      </c>
      <c r="B7" s="12"/>
      <c r="C7" s="91" t="s">
        <v>410</v>
      </c>
      <c r="D7" s="12"/>
      <c r="E7" s="12"/>
      <c r="F7" s="91" t="n">
        <v>515</v>
      </c>
      <c r="G7" s="91" t="s">
        <v>257</v>
      </c>
      <c r="H7" s="91"/>
      <c r="I7" s="91"/>
      <c r="J7" s="93" t="n">
        <v>6953</v>
      </c>
      <c r="K7" s="93"/>
      <c r="L7" s="92"/>
      <c r="M7" s="24" t="n">
        <f aca="false">SUM(H7:J7,K7/1.12)</f>
        <v>6953</v>
      </c>
      <c r="N7" s="24" t="n">
        <f aca="false">K7/1.12*0.12</f>
        <v>0</v>
      </c>
      <c r="O7" s="24" t="n">
        <f aca="false">-SUM(I7:J7,K7/1.12)*L7</f>
        <v>-0</v>
      </c>
      <c r="P7" s="24" t="n">
        <v>6953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-6953</v>
      </c>
      <c r="AG7" s="27" t="n">
        <f aca="false">SUM(H7:K7)+AF7+O7</f>
        <v>0</v>
      </c>
      <c r="AH7" s="102" t="n">
        <f aca="false">-AF7</f>
        <v>6953</v>
      </c>
    </row>
    <row r="8" s="17" customFormat="true" ht="19.5" hidden="false" customHeight="true" outlineLevel="0" collapsed="false">
      <c r="A8" s="90" t="n">
        <v>44173</v>
      </c>
      <c r="B8" s="12"/>
      <c r="C8" s="91" t="s">
        <v>963</v>
      </c>
      <c r="D8" s="12"/>
      <c r="E8" s="12"/>
      <c r="F8" s="91" t="n">
        <v>327982</v>
      </c>
      <c r="G8" s="91" t="s">
        <v>58</v>
      </c>
      <c r="H8" s="93"/>
      <c r="I8" s="91"/>
      <c r="J8" s="93"/>
      <c r="K8" s="93" t="n">
        <v>125</v>
      </c>
      <c r="L8" s="92"/>
      <c r="M8" s="24" t="n">
        <f aca="false">SUM(H8:J8,K8/1.12)</f>
        <v>111.607142857143</v>
      </c>
      <c r="N8" s="24" t="n">
        <f aca="false">K8/1.12*0.12</f>
        <v>13.3928571428571</v>
      </c>
      <c r="O8" s="24" t="n">
        <f aca="false">-SUM(I8:J8,K8/1.12)*L8</f>
        <v>-0</v>
      </c>
      <c r="P8" s="24"/>
      <c r="Q8" s="25" t="n">
        <v>111.61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-125.002857142857</v>
      </c>
      <c r="AG8" s="27" t="n">
        <f aca="false">SUM(H8:K8)+AF8+O8</f>
        <v>-0.0028571428570956</v>
      </c>
      <c r="AH8" s="102" t="n">
        <f aca="false">-AF8</f>
        <v>125.002857142857</v>
      </c>
    </row>
    <row r="9" s="17" customFormat="true" ht="19.5" hidden="false" customHeight="true" outlineLevel="0" collapsed="false">
      <c r="A9" s="90" t="n">
        <v>44173</v>
      </c>
      <c r="B9" s="12"/>
      <c r="C9" s="20" t="s">
        <v>47</v>
      </c>
      <c r="D9" s="12"/>
      <c r="E9" s="12"/>
      <c r="F9" s="91" t="n">
        <v>210038</v>
      </c>
      <c r="G9" s="91" t="s">
        <v>964</v>
      </c>
      <c r="H9" s="91"/>
      <c r="I9" s="91"/>
      <c r="J9" s="93"/>
      <c r="K9" s="93" t="n">
        <v>3219.4</v>
      </c>
      <c r="L9" s="92"/>
      <c r="M9" s="24" t="n">
        <f aca="false">SUM(H9:J9,K9/1.12)</f>
        <v>2874.46428571429</v>
      </c>
      <c r="N9" s="24" t="n">
        <f aca="false">K9/1.12*0.12</f>
        <v>344.935714285714</v>
      </c>
      <c r="O9" s="24" t="n">
        <f aca="false">-SUM(I9:J9,K9/1.12)*L9</f>
        <v>-0</v>
      </c>
      <c r="P9" s="24" t="n">
        <v>2874.46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-3219.39571428571</v>
      </c>
      <c r="AG9" s="27" t="n">
        <f aca="false">SUM(H9:K9)+AF9+O9</f>
        <v>0.00428571428619762</v>
      </c>
      <c r="AH9" s="102" t="n">
        <f aca="false">-AF9</f>
        <v>3219.39571428571</v>
      </c>
    </row>
    <row r="10" s="17" customFormat="true" ht="19.5" hidden="false" customHeight="true" outlineLevel="0" collapsed="false">
      <c r="A10" s="90" t="n">
        <v>44173</v>
      </c>
      <c r="B10" s="12"/>
      <c r="C10" s="20" t="s">
        <v>106</v>
      </c>
      <c r="D10" s="12"/>
      <c r="E10" s="12"/>
      <c r="F10" s="91" t="n">
        <v>830568</v>
      </c>
      <c r="G10" s="91" t="s">
        <v>965</v>
      </c>
      <c r="H10" s="91"/>
      <c r="I10" s="91"/>
      <c r="J10" s="93"/>
      <c r="K10" s="93" t="n">
        <v>282.5</v>
      </c>
      <c r="L10" s="92"/>
      <c r="M10" s="24" t="n">
        <f aca="false">SUM(H10:J10,K10/1.12)</f>
        <v>252.232142857143</v>
      </c>
      <c r="N10" s="24" t="n">
        <f aca="false">K10/1.12*0.12</f>
        <v>30.2678571428571</v>
      </c>
      <c r="O10" s="24" t="n">
        <f aca="false">-SUM(I10:J10,K10/1.12)*L10</f>
        <v>-0</v>
      </c>
      <c r="P10" s="24"/>
      <c r="Q10" s="25"/>
      <c r="R10" s="25"/>
      <c r="S10" s="26"/>
      <c r="T10" s="26" t="n">
        <v>252.23</v>
      </c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-282.497857142857</v>
      </c>
      <c r="AG10" s="27" t="n">
        <f aca="false">SUM(H10:K10)+AF10+O10</f>
        <v>0.00214285714292828</v>
      </c>
      <c r="AH10" s="102" t="n">
        <f aca="false">-AF10</f>
        <v>282.497857142857</v>
      </c>
    </row>
    <row r="11" s="17" customFormat="true" ht="19.5" hidden="false" customHeight="true" outlineLevel="0" collapsed="false">
      <c r="A11" s="90" t="n">
        <v>44173</v>
      </c>
      <c r="B11" s="12"/>
      <c r="C11" s="20" t="s">
        <v>962</v>
      </c>
      <c r="D11" s="12"/>
      <c r="E11" s="12"/>
      <c r="F11" s="91" t="n">
        <v>204</v>
      </c>
      <c r="G11" s="91" t="s">
        <v>966</v>
      </c>
      <c r="H11" s="91"/>
      <c r="I11" s="91"/>
      <c r="J11" s="93"/>
      <c r="K11" s="93" t="n">
        <v>234</v>
      </c>
      <c r="L11" s="92"/>
      <c r="M11" s="24" t="n">
        <f aca="false">SUM(H11:J11,K11/1.12)</f>
        <v>208.928571428571</v>
      </c>
      <c r="N11" s="24" t="n">
        <f aca="false">K11/1.12*0.12</f>
        <v>25.0714285714286</v>
      </c>
      <c r="O11" s="24" t="n">
        <f aca="false">-SUM(I11:J11,K11/1.12)*L11</f>
        <v>-0</v>
      </c>
      <c r="P11" s="24" t="n">
        <v>208.93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-234.001428571429</v>
      </c>
      <c r="AG11" s="27" t="n">
        <f aca="false">SUM(H11:K11)+AF11+O11</f>
        <v>-0.00142857142856201</v>
      </c>
      <c r="AH11" s="102" t="n">
        <f aca="false">-AF11</f>
        <v>234.001428571429</v>
      </c>
    </row>
    <row r="12" s="17" customFormat="true" ht="19.5" hidden="false" customHeight="true" outlineLevel="0" collapsed="false">
      <c r="A12" s="90"/>
      <c r="B12" s="12"/>
      <c r="C12" s="91"/>
      <c r="D12" s="12"/>
      <c r="E12" s="12"/>
      <c r="F12" s="91"/>
      <c r="G12" s="91"/>
      <c r="H12" s="91"/>
      <c r="I12" s="91"/>
      <c r="J12" s="93"/>
      <c r="K12" s="93"/>
      <c r="L12" s="92"/>
      <c r="M12" s="24" t="n">
        <f aca="false">SUM(H12:J12,K12/1.12)</f>
        <v>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-0</v>
      </c>
      <c r="AG12" s="27" t="n">
        <f aca="false">SUM(H12:K12)+AF12+O12</f>
        <v>0</v>
      </c>
    </row>
    <row r="13" s="29" customFormat="true" ht="23.25" hidden="false" customHeight="true" outlineLevel="0" collapsed="false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-0</v>
      </c>
      <c r="AG13" s="27" t="n">
        <f aca="false">SUM(H13:K13)+AF13+O13</f>
        <v>0</v>
      </c>
    </row>
    <row r="14" s="29" customFormat="true" ht="12" hidden="false" customHeight="false" outlineLevel="0" collapsed="false">
      <c r="A14" s="18"/>
      <c r="B14" s="19"/>
      <c r="C14" s="43"/>
      <c r="D14" s="43"/>
      <c r="E14" s="43"/>
      <c r="F14" s="21"/>
      <c r="G14" s="30"/>
      <c r="H14" s="22"/>
      <c r="I14" s="22"/>
      <c r="J14" s="22"/>
      <c r="K14" s="22"/>
      <c r="L14" s="23"/>
      <c r="M14" s="25" t="n">
        <f aca="false">SUM(H14:J14,K14/1.12)</f>
        <v>0</v>
      </c>
      <c r="N14" s="25" t="n">
        <f aca="false">K14/1.12*0.12</f>
        <v>0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51"/>
      <c r="V14" s="26"/>
      <c r="W14" s="26"/>
      <c r="X14" s="26"/>
      <c r="Y14" s="44"/>
      <c r="Z14" s="25"/>
      <c r="AA14" s="51"/>
      <c r="AB14" s="25"/>
      <c r="AC14" s="26"/>
      <c r="AD14" s="26"/>
      <c r="AE14" s="45"/>
      <c r="AF14" s="24" t="n">
        <f aca="false">-SUM(N14:AE14)</f>
        <v>-0</v>
      </c>
      <c r="AG14" s="27" t="n">
        <f aca="false">SUM(H14:K14)+AF14+O14</f>
        <v>0</v>
      </c>
    </row>
    <row r="15" s="52" customFormat="true" ht="12.75" hidden="false" customHeight="false" outlineLevel="0" collapsed="false">
      <c r="A15" s="46"/>
      <c r="B15" s="47"/>
      <c r="C15" s="48"/>
      <c r="D15" s="49"/>
      <c r="E15" s="49"/>
      <c r="F15" s="50"/>
      <c r="G15" s="48"/>
      <c r="H15" s="51" t="n">
        <f aca="false">SUM(H5:H13)</f>
        <v>0</v>
      </c>
      <c r="I15" s="51" t="n">
        <f aca="false">SUM(I13:I14)</f>
        <v>0</v>
      </c>
      <c r="J15" s="51" t="n">
        <f aca="false">SUM(J5:J13)</f>
        <v>6953</v>
      </c>
      <c r="K15" s="51" t="n">
        <f aca="false">SUM(K5:K13)</f>
        <v>3996.9</v>
      </c>
      <c r="L15" s="51" t="n">
        <f aca="false">SUM(L13:L14)</f>
        <v>0</v>
      </c>
      <c r="M15" s="51" t="n">
        <f aca="false">SUM(M5:M13)</f>
        <v>10521.6607142857</v>
      </c>
      <c r="N15" s="51" t="n">
        <f aca="false">SUM(N5:N13)</f>
        <v>428.239285714286</v>
      </c>
      <c r="O15" s="51" t="n">
        <f aca="false">SUM(O13:O14)</f>
        <v>0</v>
      </c>
      <c r="P15" s="51" t="n">
        <f aca="false">SUM(P5:P13)</f>
        <v>10087.28</v>
      </c>
      <c r="Q15" s="51" t="n">
        <f aca="false">SUM(Q5:Q13)</f>
        <v>111.61</v>
      </c>
      <c r="R15" s="51" t="n">
        <f aca="false">SUM(R5:R13)</f>
        <v>0</v>
      </c>
      <c r="S15" s="51" t="n">
        <f aca="false">SUM(S13:S14)</f>
        <v>0</v>
      </c>
      <c r="T15" s="51" t="n">
        <f aca="false">SUM(T5:T13)</f>
        <v>252.23</v>
      </c>
      <c r="U15" s="51" t="n">
        <f aca="false">SUM(U5:U13)</f>
        <v>70.54</v>
      </c>
      <c r="V15" s="51" t="n">
        <f aca="false">SUM(V13:V14)</f>
        <v>0</v>
      </c>
      <c r="W15" s="51" t="n">
        <f aca="false">SUM(W13:W14)</f>
        <v>0</v>
      </c>
      <c r="X15" s="51" t="n">
        <f aca="false">SUM(X13:X14)</f>
        <v>0</v>
      </c>
      <c r="Y15" s="51" t="n">
        <f aca="false">SUM(Y13:Y14)</f>
        <v>0</v>
      </c>
      <c r="Z15" s="51" t="n">
        <f aca="false">SUM(Z13:Z14)</f>
        <v>0</v>
      </c>
      <c r="AA15" s="51" t="n">
        <f aca="false">SUM(AA5:AA13)</f>
        <v>0</v>
      </c>
      <c r="AB15" s="51" t="n">
        <f aca="false">SUM(AB13:AB14)</f>
        <v>0</v>
      </c>
      <c r="AC15" s="51" t="n">
        <f aca="false">SUM(AC5:AC13)</f>
        <v>0</v>
      </c>
      <c r="AD15" s="51" t="n">
        <f aca="false">SUM(AD5:AD13)</f>
        <v>0</v>
      </c>
      <c r="AE15" s="51" t="n">
        <f aca="false">SUM(AE13:AE14)</f>
        <v>0</v>
      </c>
      <c r="AF15" s="51" t="n">
        <f aca="false">SUM(AF5:AF13)</f>
        <v>-10949.8992857143</v>
      </c>
      <c r="AG15" s="51" t="n">
        <f aca="false">SUM(AG13:AG14)</f>
        <v>0</v>
      </c>
    </row>
    <row r="16" s="83" customFormat="true" ht="12" hidden="false" customHeight="false" outlineLevel="0" collapsed="false"/>
    <row r="17" customFormat="false" ht="12" hidden="false" customHeight="false" outlineLevel="0" collapsed="false">
      <c r="H17" s="96"/>
      <c r="I17" s="96"/>
      <c r="J17" s="96"/>
      <c r="K17" s="96"/>
    </row>
    <row r="18" customFormat="false" ht="12" hidden="false" customHeight="false" outlineLevel="0" collapsed="false">
      <c r="H18" s="96"/>
      <c r="I18" s="96"/>
      <c r="J18" s="96"/>
      <c r="K18" s="96"/>
    </row>
    <row r="19" customFormat="false" ht="12" hidden="false" customHeight="false" outlineLevel="0" collapsed="false">
      <c r="H19" s="96"/>
      <c r="I19" s="96"/>
      <c r="J19" s="96"/>
      <c r="K19" s="96"/>
    </row>
    <row r="20" customFormat="false" ht="12" hidden="false" customHeight="false" outlineLevel="0" collapsed="false">
      <c r="H20" s="96"/>
      <c r="I20" s="96"/>
      <c r="J20" s="96"/>
      <c r="K20" s="96"/>
    </row>
    <row r="21" customFormat="false" ht="12" hidden="false" customHeight="false" outlineLevel="0" collapsed="false">
      <c r="H21" s="96"/>
      <c r="I21" s="96"/>
      <c r="J21" s="96"/>
      <c r="K21" s="96"/>
      <c r="Q21" s="5" t="n">
        <v>0</v>
      </c>
    </row>
    <row r="22" s="3" customFormat="true" ht="12" hidden="false" customHeight="false" outlineLevel="0" collapsed="false">
      <c r="H22" s="97"/>
      <c r="I22" s="97"/>
      <c r="J22" s="97"/>
      <c r="K22" s="97"/>
      <c r="T22" s="5"/>
      <c r="U22" s="5"/>
      <c r="V22" s="5"/>
      <c r="W22" s="5"/>
      <c r="X22" s="5"/>
      <c r="Y22" s="5"/>
    </row>
    <row r="23" customFormat="false" ht="12" hidden="false" customHeight="false" outlineLevel="0" collapsed="false">
      <c r="H23" s="96"/>
      <c r="I23" s="96"/>
      <c r="J23" s="96"/>
      <c r="K23" s="96"/>
    </row>
    <row r="24" customFormat="false" ht="12" hidden="false" customHeight="false" outlineLevel="0" collapsed="false">
      <c r="H24" s="96"/>
      <c r="I24" s="96"/>
      <c r="J24" s="96"/>
      <c r="K24" s="96"/>
    </row>
    <row r="25" customFormat="false" ht="12" hidden="false" customHeight="false" outlineLevel="0" collapsed="false">
      <c r="H25" s="96"/>
      <c r="I25" s="96"/>
      <c r="J25" s="96"/>
      <c r="K25" s="96"/>
    </row>
    <row r="26" customFormat="false" ht="12" hidden="false" customHeight="false" outlineLevel="0" collapsed="false">
      <c r="H26" s="96"/>
      <c r="I26" s="96"/>
      <c r="J26" s="96"/>
      <c r="K26" s="96"/>
    </row>
    <row r="27" customFormat="false" ht="11.25" hidden="false" customHeight="false" outlineLevel="0" collapsed="false">
      <c r="H27" s="98"/>
      <c r="I27" s="98"/>
      <c r="J27" s="98"/>
      <c r="K27" s="98"/>
    </row>
    <row r="28" customFormat="false" ht="11.25" hidden="false" customHeight="false" outlineLevel="0" collapsed="false">
      <c r="H28" s="98"/>
      <c r="I28" s="98"/>
      <c r="J28" s="98"/>
      <c r="K28" s="98"/>
    </row>
    <row r="29" s="3" customFormat="true" ht="11.25" hidden="false" customHeight="false" outlineLevel="0" collapsed="false">
      <c r="H29" s="98"/>
      <c r="I29" s="98"/>
      <c r="J29" s="98"/>
      <c r="K29" s="98"/>
    </row>
    <row r="30" s="3" customFormat="true" ht="11.25" hidden="false" customHeight="false" outlineLevel="0" collapsed="false">
      <c r="H30" s="98"/>
      <c r="I30" s="98"/>
      <c r="J30" s="98"/>
      <c r="K30" s="98"/>
    </row>
    <row r="31" s="3" customFormat="true" ht="11.25" hidden="false" customHeight="false" outlineLevel="0" collapsed="false">
      <c r="H31" s="98"/>
      <c r="I31" s="98"/>
      <c r="J31" s="98"/>
      <c r="K31" s="98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9.57"/>
    <col collapsed="false" customWidth="true" hidden="false" outlineLevel="0" max="20" min="19" style="5" width="9.14"/>
    <col collapsed="false" customWidth="true" hidden="false" outlineLevel="0" max="21" min="21" style="5" width="10.57"/>
    <col collapsed="false" customWidth="true" hidden="false" outlineLevel="0" max="22" min="22" style="5" width="8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9" min="28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3" min="33" style="3" width="9.14"/>
    <col collapsed="false" customWidth="true" hidden="false" outlineLevel="0" max="1025" min="1024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967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6219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796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23</v>
      </c>
      <c r="Z4" s="13" t="s">
        <v>31</v>
      </c>
      <c r="AA4" s="13" t="s">
        <v>32</v>
      </c>
      <c r="AB4" s="14" t="s">
        <v>622</v>
      </c>
      <c r="AC4" s="13" t="s">
        <v>34</v>
      </c>
      <c r="AD4" s="15" t="s">
        <v>35</v>
      </c>
      <c r="AE4" s="16" t="s">
        <v>36</v>
      </c>
      <c r="AMJ4" s="0"/>
    </row>
    <row r="5" s="17" customFormat="true" ht="19.5" hidden="false" customHeight="true" outlineLevel="0" collapsed="false">
      <c r="A5" s="90" t="n">
        <v>44172</v>
      </c>
      <c r="B5" s="12"/>
      <c r="C5" s="20" t="s">
        <v>968</v>
      </c>
      <c r="D5" s="12"/>
      <c r="E5" s="12"/>
      <c r="F5" s="91"/>
      <c r="G5" s="91" t="s">
        <v>969</v>
      </c>
      <c r="H5" s="93" t="n">
        <v>50</v>
      </c>
      <c r="I5" s="91"/>
      <c r="J5" s="93"/>
      <c r="K5" s="93"/>
      <c r="L5" s="92"/>
      <c r="M5" s="24" t="n">
        <f aca="false">SUM(H5:J5,K5/1.12)</f>
        <v>50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6"/>
      <c r="S5" s="26"/>
      <c r="T5" s="26"/>
      <c r="U5" s="26"/>
      <c r="V5" s="26"/>
      <c r="W5" s="25"/>
      <c r="X5" s="25"/>
      <c r="Y5" s="25"/>
      <c r="Z5" s="25" t="n">
        <v>50</v>
      </c>
      <c r="AA5" s="26"/>
      <c r="AB5" s="26"/>
      <c r="AC5" s="25"/>
      <c r="AD5" s="25"/>
      <c r="AE5" s="24" t="n">
        <f aca="false">-SUM(N5:AD5)</f>
        <v>-50</v>
      </c>
      <c r="AF5" s="27" t="n">
        <f aca="false">SUM(H5:K5)+AE5+O5</f>
        <v>0</v>
      </c>
      <c r="AMJ5" s="0"/>
    </row>
    <row r="6" s="17" customFormat="true" ht="19.5" hidden="false" customHeight="true" outlineLevel="0" collapsed="false">
      <c r="A6" s="90" t="n">
        <v>44173</v>
      </c>
      <c r="B6" s="12"/>
      <c r="C6" s="20" t="s">
        <v>610</v>
      </c>
      <c r="D6" s="12"/>
      <c r="E6" s="12"/>
      <c r="F6" s="91"/>
      <c r="G6" s="91" t="s">
        <v>970</v>
      </c>
      <c r="H6" s="93" t="n">
        <v>120</v>
      </c>
      <c r="I6" s="91"/>
      <c r="J6" s="93"/>
      <c r="K6" s="93"/>
      <c r="L6" s="92"/>
      <c r="M6" s="24" t="n">
        <f aca="false">SUM(H6:J6,K6/1.12)</f>
        <v>120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6"/>
      <c r="S6" s="26"/>
      <c r="T6" s="26"/>
      <c r="U6" s="26"/>
      <c r="V6" s="26"/>
      <c r="W6" s="25"/>
      <c r="X6" s="25"/>
      <c r="Y6" s="25"/>
      <c r="Z6" s="25" t="n">
        <v>120</v>
      </c>
      <c r="AA6" s="26"/>
      <c r="AB6" s="26"/>
      <c r="AC6" s="25"/>
      <c r="AD6" s="25"/>
      <c r="AE6" s="24" t="n">
        <f aca="false">-SUM(N6:AD6)</f>
        <v>-120</v>
      </c>
      <c r="AF6" s="27" t="n">
        <f aca="false">SUM(H6:K6)+AE6+O6</f>
        <v>0</v>
      </c>
      <c r="AMJ6" s="0"/>
    </row>
    <row r="7" s="17" customFormat="true" ht="19.5" hidden="false" customHeight="true" outlineLevel="0" collapsed="false">
      <c r="A7" s="90" t="n">
        <v>44174</v>
      </c>
      <c r="B7" s="12"/>
      <c r="C7" s="20" t="s">
        <v>962</v>
      </c>
      <c r="D7" s="12"/>
      <c r="E7" s="12"/>
      <c r="F7" s="91" t="n">
        <v>9119</v>
      </c>
      <c r="G7" s="91" t="s">
        <v>971</v>
      </c>
      <c r="H7" s="93"/>
      <c r="I7" s="91"/>
      <c r="J7" s="93"/>
      <c r="K7" s="93" t="n">
        <v>338</v>
      </c>
      <c r="L7" s="92"/>
      <c r="M7" s="24" t="n">
        <f aca="false">SUM(H7:J7,K7/1.12)</f>
        <v>301.785714285714</v>
      </c>
      <c r="N7" s="24" t="n">
        <f aca="false">K7/1.12*0.12</f>
        <v>36.2142857142857</v>
      </c>
      <c r="O7" s="24" t="n">
        <f aca="false">-SUM(I7:J7,K7/1.12)*L7</f>
        <v>-0</v>
      </c>
      <c r="P7" s="24" t="n">
        <v>301.79</v>
      </c>
      <c r="Q7" s="25"/>
      <c r="R7" s="26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-338.004285714286</v>
      </c>
      <c r="AF7" s="27" t="n">
        <f aca="false">SUM(H7:K7)+AE7+O7</f>
        <v>-0.00428571428574287</v>
      </c>
      <c r="AMJ7" s="0"/>
    </row>
    <row r="8" s="17" customFormat="true" ht="19.5" hidden="false" customHeight="true" outlineLevel="0" collapsed="false">
      <c r="A8" s="90" t="n">
        <v>44175</v>
      </c>
      <c r="B8" s="12"/>
      <c r="C8" s="20" t="s">
        <v>962</v>
      </c>
      <c r="D8" s="12"/>
      <c r="E8" s="12"/>
      <c r="F8" s="91" t="n">
        <v>9198</v>
      </c>
      <c r="G8" s="91" t="s">
        <v>972</v>
      </c>
      <c r="H8" s="93"/>
      <c r="I8" s="91"/>
      <c r="J8" s="93"/>
      <c r="K8" s="93" t="n">
        <v>352</v>
      </c>
      <c r="L8" s="92"/>
      <c r="M8" s="24" t="n">
        <f aca="false">SUM(H8:J8,K8/1.12)</f>
        <v>314.285714285714</v>
      </c>
      <c r="N8" s="24" t="n">
        <f aca="false">K8/1.12*0.12</f>
        <v>37.7142857142857</v>
      </c>
      <c r="O8" s="24" t="n">
        <f aca="false">-SUM(I8:J8,K8/1.12)*L8</f>
        <v>-0</v>
      </c>
      <c r="P8" s="24" t="n">
        <v>314.29</v>
      </c>
      <c r="Q8" s="25"/>
      <c r="R8" s="26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-352.004285714286</v>
      </c>
      <c r="AF8" s="27" t="n">
        <f aca="false">SUM(H8:K8)+AE8+O8</f>
        <v>-0.00428571428574287</v>
      </c>
      <c r="AMJ8" s="0"/>
    </row>
    <row r="9" s="17" customFormat="true" ht="19.5" hidden="false" customHeight="true" outlineLevel="0" collapsed="false">
      <c r="A9" s="90" t="n">
        <v>44175</v>
      </c>
      <c r="B9" s="12"/>
      <c r="C9" s="91" t="s">
        <v>610</v>
      </c>
      <c r="D9" s="12"/>
      <c r="E9" s="12"/>
      <c r="F9" s="91"/>
      <c r="G9" s="91" t="s">
        <v>973</v>
      </c>
      <c r="H9" s="93" t="n">
        <v>80</v>
      </c>
      <c r="I9" s="91"/>
      <c r="J9" s="93"/>
      <c r="K9" s="93"/>
      <c r="L9" s="92"/>
      <c r="M9" s="24" t="n">
        <f aca="false">SUM(H9:J9,K9/1.12)</f>
        <v>80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6"/>
      <c r="S9" s="26"/>
      <c r="T9" s="26"/>
      <c r="U9" s="26"/>
      <c r="V9" s="26"/>
      <c r="W9" s="25"/>
      <c r="X9" s="25"/>
      <c r="Y9" s="25"/>
      <c r="Z9" s="25" t="n">
        <v>80</v>
      </c>
      <c r="AA9" s="26"/>
      <c r="AB9" s="26"/>
      <c r="AC9" s="25"/>
      <c r="AD9" s="25"/>
      <c r="AE9" s="24" t="n">
        <f aca="false">-SUM(N9:AD9)</f>
        <v>-80</v>
      </c>
      <c r="AF9" s="27" t="n">
        <f aca="false">SUM(H9:K9)+AE9+O9</f>
        <v>0</v>
      </c>
      <c r="AMJ9" s="0"/>
    </row>
    <row r="10" s="17" customFormat="true" ht="19.5" hidden="false" customHeight="true" outlineLevel="0" collapsed="false">
      <c r="A10" s="90" t="n">
        <v>44175</v>
      </c>
      <c r="B10" s="12"/>
      <c r="C10" s="91" t="s">
        <v>974</v>
      </c>
      <c r="D10" s="12"/>
      <c r="E10" s="12"/>
      <c r="F10" s="91" t="n">
        <v>206695</v>
      </c>
      <c r="G10" s="91" t="s">
        <v>731</v>
      </c>
      <c r="H10" s="93"/>
      <c r="I10" s="91"/>
      <c r="J10" s="93"/>
      <c r="K10" s="93" t="n">
        <v>1971</v>
      </c>
      <c r="L10" s="92"/>
      <c r="M10" s="24" t="n">
        <f aca="false">SUM(H10:J10,K10/1.12)</f>
        <v>1759.82142857143</v>
      </c>
      <c r="N10" s="24" t="n">
        <f aca="false">K10/1.12*0.12</f>
        <v>211.178571428571</v>
      </c>
      <c r="O10" s="24" t="n">
        <f aca="false">-SUM(I10:J10,K10/1.12)*L10</f>
        <v>-0</v>
      </c>
      <c r="P10" s="24"/>
      <c r="Q10" s="25"/>
      <c r="R10" s="26"/>
      <c r="S10" s="26"/>
      <c r="T10" s="26"/>
      <c r="U10" s="26"/>
      <c r="V10" s="26"/>
      <c r="W10" s="25"/>
      <c r="X10" s="25"/>
      <c r="Y10" s="25" t="n">
        <v>1759.82</v>
      </c>
      <c r="Z10" s="25"/>
      <c r="AA10" s="26"/>
      <c r="AB10" s="26"/>
      <c r="AC10" s="25"/>
      <c r="AD10" s="25"/>
      <c r="AE10" s="24" t="n">
        <f aca="false">-SUM(N10:AD10)</f>
        <v>-1970.99857142857</v>
      </c>
      <c r="AF10" s="27" t="n">
        <f aca="false">SUM(H10:K10)+AE10+O10</f>
        <v>0.00142857142918729</v>
      </c>
      <c r="AMJ10" s="0"/>
    </row>
    <row r="11" s="17" customFormat="true" ht="19.5" hidden="false" customHeight="true" outlineLevel="0" collapsed="false">
      <c r="A11" s="90" t="n">
        <v>44175</v>
      </c>
      <c r="B11" s="12"/>
      <c r="C11" s="91" t="s">
        <v>65</v>
      </c>
      <c r="D11" s="12"/>
      <c r="E11" s="12"/>
      <c r="F11" s="91" t="n">
        <v>3505</v>
      </c>
      <c r="G11" s="91" t="s">
        <v>68</v>
      </c>
      <c r="H11" s="93"/>
      <c r="I11" s="91"/>
      <c r="J11" s="93" t="n">
        <v>560</v>
      </c>
      <c r="K11" s="93"/>
      <c r="L11" s="92"/>
      <c r="M11" s="24" t="n">
        <f aca="false">SUM(H11:J11,K11/1.12)</f>
        <v>560</v>
      </c>
      <c r="N11" s="24" t="n">
        <f aca="false">K11/1.12*0.12</f>
        <v>0</v>
      </c>
      <c r="O11" s="24" t="n">
        <f aca="false">-SUM(I11:J11,K11/1.12)*L11</f>
        <v>-0</v>
      </c>
      <c r="P11" s="24" t="n">
        <v>560</v>
      </c>
      <c r="Q11" s="25"/>
      <c r="R11" s="26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-560</v>
      </c>
      <c r="AF11" s="27" t="n">
        <f aca="false">SUM(H11:K11)+AE11+O11</f>
        <v>0</v>
      </c>
      <c r="AMJ11" s="0"/>
    </row>
    <row r="12" s="17" customFormat="true" ht="19.5" hidden="false" customHeight="true" outlineLevel="0" collapsed="false">
      <c r="A12" s="90" t="n">
        <v>44175</v>
      </c>
      <c r="B12" s="12"/>
      <c r="C12" s="91" t="s">
        <v>45</v>
      </c>
      <c r="D12" s="12"/>
      <c r="E12" s="12"/>
      <c r="F12" s="91"/>
      <c r="G12" s="91" t="s">
        <v>209</v>
      </c>
      <c r="H12" s="93" t="n">
        <v>100</v>
      </c>
      <c r="I12" s="91"/>
      <c r="J12" s="93"/>
      <c r="K12" s="93"/>
      <c r="L12" s="92"/>
      <c r="M12" s="24" t="n">
        <f aca="false">SUM(H12:J12,K12/1.12)</f>
        <v>100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6"/>
      <c r="S12" s="26"/>
      <c r="T12" s="26"/>
      <c r="U12" s="26"/>
      <c r="V12" s="26"/>
      <c r="W12" s="25"/>
      <c r="X12" s="25"/>
      <c r="Y12" s="25"/>
      <c r="Z12" s="25" t="n">
        <v>100</v>
      </c>
      <c r="AA12" s="26"/>
      <c r="AB12" s="26"/>
      <c r="AC12" s="25"/>
      <c r="AD12" s="25"/>
      <c r="AE12" s="24" t="n">
        <f aca="false">-SUM(N12:AD12)</f>
        <v>-100</v>
      </c>
      <c r="AF12" s="27" t="n">
        <f aca="false">SUM(H12:K12)+AE12+O12</f>
        <v>0</v>
      </c>
      <c r="AMJ12" s="0"/>
    </row>
    <row r="13" s="17" customFormat="true" ht="19.5" hidden="false" customHeight="true" outlineLevel="0" collapsed="false">
      <c r="A13" s="90" t="n">
        <v>44176</v>
      </c>
      <c r="B13" s="12"/>
      <c r="C13" s="91" t="s">
        <v>550</v>
      </c>
      <c r="D13" s="12"/>
      <c r="E13" s="12"/>
      <c r="F13" s="91"/>
      <c r="G13" s="91" t="s">
        <v>42</v>
      </c>
      <c r="H13" s="93"/>
      <c r="I13" s="91"/>
      <c r="J13" s="93" t="n">
        <v>1250</v>
      </c>
      <c r="K13" s="93"/>
      <c r="L13" s="92"/>
      <c r="M13" s="24" t="n">
        <f aca="false">SUM(H13:J13,K13/1.12)</f>
        <v>1250</v>
      </c>
      <c r="N13" s="24" t="n">
        <f aca="false">K13/1.12*0.12</f>
        <v>0</v>
      </c>
      <c r="O13" s="24" t="n">
        <f aca="false">-SUM(I13:J13,K13/1.12)*L13</f>
        <v>-0</v>
      </c>
      <c r="P13" s="24" t="n">
        <v>1250</v>
      </c>
      <c r="Q13" s="25"/>
      <c r="R13" s="26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-1250</v>
      </c>
      <c r="AF13" s="27" t="n">
        <f aca="false">SUM(H13:K13)+AE13+O13</f>
        <v>0</v>
      </c>
      <c r="AMJ13" s="0"/>
    </row>
    <row r="14" s="17" customFormat="true" ht="19.5" hidden="false" customHeight="true" outlineLevel="0" collapsed="false">
      <c r="A14" s="90" t="n">
        <v>44176</v>
      </c>
      <c r="B14" s="12"/>
      <c r="C14" s="91" t="s">
        <v>610</v>
      </c>
      <c r="D14" s="12"/>
      <c r="E14" s="12"/>
      <c r="F14" s="91"/>
      <c r="G14" s="91" t="s">
        <v>440</v>
      </c>
      <c r="H14" s="93" t="n">
        <v>60</v>
      </c>
      <c r="I14" s="91"/>
      <c r="J14" s="93"/>
      <c r="K14" s="93"/>
      <c r="L14" s="92"/>
      <c r="M14" s="24" t="n">
        <f aca="false">SUM(H14:J14,K14/1.12)</f>
        <v>60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6"/>
      <c r="S14" s="26"/>
      <c r="T14" s="26"/>
      <c r="U14" s="26"/>
      <c r="V14" s="26"/>
      <c r="W14" s="25"/>
      <c r="X14" s="25"/>
      <c r="Y14" s="25"/>
      <c r="Z14" s="25" t="n">
        <v>60</v>
      </c>
      <c r="AA14" s="26"/>
      <c r="AB14" s="26"/>
      <c r="AC14" s="25"/>
      <c r="AD14" s="25"/>
      <c r="AE14" s="24" t="n">
        <f aca="false">-SUM(N14:AD14)</f>
        <v>-60</v>
      </c>
      <c r="AF14" s="27" t="n">
        <f aca="false">SUM(H14:K14)+AE14+O14</f>
        <v>0</v>
      </c>
      <c r="AMJ14" s="0"/>
    </row>
    <row r="15" s="17" customFormat="true" ht="19.5" hidden="false" customHeight="true" outlineLevel="0" collapsed="false">
      <c r="A15" s="90" t="n">
        <v>44176</v>
      </c>
      <c r="B15" s="12"/>
      <c r="C15" s="91" t="s">
        <v>975</v>
      </c>
      <c r="D15" s="12"/>
      <c r="E15" s="12"/>
      <c r="F15" s="91"/>
      <c r="G15" s="91" t="s">
        <v>976</v>
      </c>
      <c r="H15" s="93" t="n">
        <v>130</v>
      </c>
      <c r="I15" s="91"/>
      <c r="J15" s="93"/>
      <c r="K15" s="93"/>
      <c r="L15" s="92"/>
      <c r="M15" s="24" t="n">
        <f aca="false">SUM(H15:J15,K15/1.12)</f>
        <v>130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6"/>
      <c r="S15" s="26"/>
      <c r="T15" s="26"/>
      <c r="U15" s="26"/>
      <c r="V15" s="26"/>
      <c r="W15" s="25"/>
      <c r="X15" s="25"/>
      <c r="Y15" s="25"/>
      <c r="Z15" s="25" t="n">
        <v>130</v>
      </c>
      <c r="AA15" s="26"/>
      <c r="AB15" s="26"/>
      <c r="AC15" s="25"/>
      <c r="AD15" s="25"/>
      <c r="AE15" s="24" t="n">
        <f aca="false">-SUM(N15:AD15)</f>
        <v>-130</v>
      </c>
      <c r="AF15" s="27" t="n">
        <f aca="false">SUM(H15:K15)+AE15+O15</f>
        <v>0</v>
      </c>
      <c r="AMJ15" s="0"/>
    </row>
    <row r="16" s="17" customFormat="true" ht="19.5" hidden="false" customHeight="true" outlineLevel="0" collapsed="false">
      <c r="A16" s="90" t="n">
        <v>44176</v>
      </c>
      <c r="B16" s="12"/>
      <c r="C16" s="91" t="s">
        <v>708</v>
      </c>
      <c r="D16" s="12"/>
      <c r="E16" s="12"/>
      <c r="F16" s="91" t="n">
        <v>2482</v>
      </c>
      <c r="G16" s="91" t="s">
        <v>510</v>
      </c>
      <c r="H16" s="93"/>
      <c r="I16" s="91"/>
      <c r="J16" s="93"/>
      <c r="K16" s="93" t="n">
        <v>1600</v>
      </c>
      <c r="L16" s="92"/>
      <c r="M16" s="24" t="n">
        <f aca="false">SUM(H16:J16,K16/1.12)</f>
        <v>1428.57142857143</v>
      </c>
      <c r="N16" s="24" t="n">
        <f aca="false">K16/1.12*0.12</f>
        <v>171.428571428571</v>
      </c>
      <c r="O16" s="24" t="n">
        <f aca="false">-SUM(I16:J16,K16/1.12)*L16</f>
        <v>-0</v>
      </c>
      <c r="P16" s="24"/>
      <c r="Q16" s="25" t="n">
        <v>1428.57</v>
      </c>
      <c r="R16" s="26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 t="n">
        <f aca="false">-SUM(N16:AD16)</f>
        <v>-1599.99857142857</v>
      </c>
      <c r="AF16" s="27" t="n">
        <f aca="false">SUM(H16:K16)+AE16+O16</f>
        <v>0.00142857142918729</v>
      </c>
      <c r="AMJ16" s="0"/>
    </row>
    <row r="17" s="17" customFormat="true" ht="19.5" hidden="false" customHeight="true" outlineLevel="0" collapsed="false">
      <c r="A17" s="90" t="n">
        <v>44176</v>
      </c>
      <c r="B17" s="12"/>
      <c r="C17" s="91" t="s">
        <v>45</v>
      </c>
      <c r="D17" s="12"/>
      <c r="E17" s="12"/>
      <c r="F17" s="91"/>
      <c r="G17" s="91" t="s">
        <v>977</v>
      </c>
      <c r="H17" s="93" t="n">
        <v>120</v>
      </c>
      <c r="I17" s="91"/>
      <c r="J17" s="93"/>
      <c r="K17" s="93"/>
      <c r="L17" s="92"/>
      <c r="M17" s="24" t="n">
        <f aca="false">SUM(H17:J17,K17/1.12)</f>
        <v>120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6"/>
      <c r="S17" s="26"/>
      <c r="T17" s="26"/>
      <c r="U17" s="26"/>
      <c r="V17" s="26"/>
      <c r="W17" s="25"/>
      <c r="X17" s="25"/>
      <c r="Y17" s="25"/>
      <c r="Z17" s="25" t="n">
        <v>120</v>
      </c>
      <c r="AA17" s="26"/>
      <c r="AB17" s="26"/>
      <c r="AC17" s="25"/>
      <c r="AD17" s="25"/>
      <c r="AE17" s="24" t="n">
        <f aca="false">-SUM(N17:AD17)</f>
        <v>-120</v>
      </c>
      <c r="AF17" s="27" t="n">
        <f aca="false">SUM(H17:K17)+AE17+O17</f>
        <v>0</v>
      </c>
      <c r="AMJ17" s="0"/>
    </row>
    <row r="18" s="17" customFormat="true" ht="19.5" hidden="false" customHeight="true" outlineLevel="0" collapsed="false">
      <c r="A18" s="90" t="n">
        <v>44177</v>
      </c>
      <c r="B18" s="12"/>
      <c r="C18" s="20" t="s">
        <v>962</v>
      </c>
      <c r="D18" s="12"/>
      <c r="E18" s="12"/>
      <c r="F18" s="91" t="n">
        <v>7913</v>
      </c>
      <c r="G18" s="91" t="s">
        <v>978</v>
      </c>
      <c r="H18" s="93"/>
      <c r="I18" s="91"/>
      <c r="J18" s="93"/>
      <c r="K18" s="93" t="n">
        <v>331</v>
      </c>
      <c r="L18" s="92"/>
      <c r="M18" s="24" t="n">
        <f aca="false">SUM(H18:J18,K18/1.12)</f>
        <v>295.535714285714</v>
      </c>
      <c r="N18" s="24" t="n">
        <f aca="false">K18/1.12*0.12</f>
        <v>35.4642857142857</v>
      </c>
      <c r="O18" s="24"/>
      <c r="P18" s="24" t="n">
        <v>295.54</v>
      </c>
      <c r="Q18" s="25"/>
      <c r="R18" s="26"/>
      <c r="S18" s="26"/>
      <c r="T18" s="26"/>
      <c r="U18" s="26"/>
      <c r="V18" s="26"/>
      <c r="W18" s="25"/>
      <c r="X18" s="25"/>
      <c r="Y18" s="25"/>
      <c r="Z18" s="25"/>
      <c r="AA18" s="26"/>
      <c r="AB18" s="26"/>
      <c r="AC18" s="25"/>
      <c r="AD18" s="25"/>
      <c r="AE18" s="24" t="n">
        <f aca="false">-SUM(N18:AD18)</f>
        <v>-331.004285714286</v>
      </c>
      <c r="AF18" s="27" t="n">
        <f aca="false">SUM(H18:K18)+AE18+O18</f>
        <v>-0.00428571428574287</v>
      </c>
      <c r="AMJ18" s="0"/>
    </row>
    <row r="19" s="17" customFormat="true" ht="19.5" hidden="false" customHeight="true" outlineLevel="0" collapsed="false">
      <c r="A19" s="90" t="n">
        <v>44177</v>
      </c>
      <c r="B19" s="12"/>
      <c r="C19" s="91" t="s">
        <v>106</v>
      </c>
      <c r="D19" s="12"/>
      <c r="E19" s="12"/>
      <c r="F19" s="91" t="n">
        <v>831419</v>
      </c>
      <c r="G19" s="91" t="s">
        <v>979</v>
      </c>
      <c r="H19" s="93"/>
      <c r="I19" s="91"/>
      <c r="J19" s="93"/>
      <c r="K19" s="93" t="n">
        <v>150.5</v>
      </c>
      <c r="L19" s="92"/>
      <c r="M19" s="24" t="n">
        <f aca="false">SUM(H19:J19,K19/1.12)</f>
        <v>134.375</v>
      </c>
      <c r="N19" s="24" t="n">
        <f aca="false">K19/1.12*0.12</f>
        <v>16.125</v>
      </c>
      <c r="O19" s="24"/>
      <c r="P19" s="24"/>
      <c r="Q19" s="25"/>
      <c r="R19" s="26"/>
      <c r="S19" s="26" t="n">
        <v>134.38</v>
      </c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 t="n">
        <f aca="false">-SUM(N19:AD19)</f>
        <v>-150.505</v>
      </c>
      <c r="AF19" s="27" t="n">
        <f aca="false">SUM(H19:K19)+AE19+O19</f>
        <v>-0.00499999999999545</v>
      </c>
      <c r="AMJ19" s="0"/>
    </row>
    <row r="20" s="17" customFormat="true" ht="19.5" hidden="false" customHeight="true" outlineLevel="0" collapsed="false">
      <c r="A20" s="90" t="n">
        <v>44177</v>
      </c>
      <c r="B20" s="12"/>
      <c r="C20" s="91" t="s">
        <v>980</v>
      </c>
      <c r="D20" s="12"/>
      <c r="E20" s="12"/>
      <c r="F20" s="91"/>
      <c r="G20" s="91" t="s">
        <v>981</v>
      </c>
      <c r="H20" s="93"/>
      <c r="I20" s="91"/>
      <c r="J20" s="93"/>
      <c r="K20" s="93" t="n">
        <v>2955</v>
      </c>
      <c r="L20" s="92"/>
      <c r="M20" s="24" t="n">
        <f aca="false">SUM(H20:J20,K20/1.12)</f>
        <v>2638.39285714286</v>
      </c>
      <c r="N20" s="24" t="n">
        <f aca="false">K20/1.12*0.12</f>
        <v>316.607142857143</v>
      </c>
      <c r="O20" s="24"/>
      <c r="P20" s="24"/>
      <c r="Q20" s="25"/>
      <c r="R20" s="26" t="n">
        <v>2638.39</v>
      </c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 t="n">
        <f aca="false">-SUM(N20:AD20)</f>
        <v>-2954.99714285714</v>
      </c>
      <c r="AF20" s="27" t="n">
        <f aca="false">SUM(H20:K20)+AE20+O20</f>
        <v>0.00285714285746508</v>
      </c>
      <c r="AMJ20" s="0"/>
    </row>
    <row r="21" s="17" customFormat="true" ht="19.5" hidden="false" customHeight="true" outlineLevel="0" collapsed="false">
      <c r="A21" s="90"/>
      <c r="B21" s="12"/>
      <c r="C21" s="20"/>
      <c r="D21" s="12"/>
      <c r="E21" s="12"/>
      <c r="F21" s="91"/>
      <c r="G21" s="91"/>
      <c r="H21" s="91"/>
      <c r="I21" s="91"/>
      <c r="J21" s="93"/>
      <c r="K21" s="93"/>
      <c r="L21" s="92"/>
      <c r="M21" s="24" t="n">
        <f aca="false">SUM(H21:J21,K21/1.12)</f>
        <v>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6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 t="n">
        <f aca="false">-SUM(N21:AD21)</f>
        <v>-0</v>
      </c>
      <c r="AF21" s="27" t="n">
        <f aca="false">SUM(H21:K21)+AE21+O21</f>
        <v>0</v>
      </c>
      <c r="AMJ21" s="0"/>
    </row>
    <row r="22" s="52" customFormat="true" ht="13.8" hidden="false" customHeight="false" outlineLevel="0" collapsed="false">
      <c r="A22" s="46"/>
      <c r="B22" s="47"/>
      <c r="C22" s="48"/>
      <c r="D22" s="49"/>
      <c r="E22" s="49"/>
      <c r="F22" s="50"/>
      <c r="G22" s="48"/>
      <c r="H22" s="51" t="n">
        <f aca="false">SUM(H4:H21)</f>
        <v>660</v>
      </c>
      <c r="I22" s="51" t="e">
        <f aca="false">SUM(#REF!)</f>
        <v>#REF!</v>
      </c>
      <c r="J22" s="51" t="n">
        <f aca="false">SUM(J5:J21)</f>
        <v>1810</v>
      </c>
      <c r="K22" s="51" t="n">
        <f aca="false">SUM(K5:K21)</f>
        <v>7697.5</v>
      </c>
      <c r="L22" s="51" t="e">
        <f aca="false">SUM(#REF!)</f>
        <v>#REF!</v>
      </c>
      <c r="M22" s="51" t="n">
        <f aca="false">SUM(M5:M21)</f>
        <v>9342.76785714286</v>
      </c>
      <c r="N22" s="51" t="n">
        <f aca="false">SUM(N5:N21)</f>
        <v>824.732142857143</v>
      </c>
      <c r="O22" s="51" t="e">
        <f aca="false">SUM(#REF!)</f>
        <v>#REF!</v>
      </c>
      <c r="P22" s="51" t="n">
        <f aca="false">SUM(P5:P21)</f>
        <v>2721.62</v>
      </c>
      <c r="Q22" s="51" t="n">
        <f aca="false">SUM(Q5:Q21)</f>
        <v>1428.57</v>
      </c>
      <c r="R22" s="51" t="n">
        <f aca="false">SUM(R5:R21)</f>
        <v>2638.39</v>
      </c>
      <c r="S22" s="51" t="n">
        <f aca="false">SUM(S5:S21)</f>
        <v>134.38</v>
      </c>
      <c r="T22" s="51" t="n">
        <f aca="false">SUM(T5:T21)</f>
        <v>0</v>
      </c>
      <c r="U22" s="51" t="e">
        <f aca="false">SUM(#REF!)</f>
        <v>#REF!</v>
      </c>
      <c r="V22" s="51" t="e">
        <f aca="false">SUM(#REF!)</f>
        <v>#REF!</v>
      </c>
      <c r="W22" s="51" t="e">
        <f aca="false">SUM(#REF!)</f>
        <v>#REF!</v>
      </c>
      <c r="X22" s="51" t="e">
        <f aca="false">SUM(#REF!)</f>
        <v>#REF!</v>
      </c>
      <c r="Y22" s="51" t="n">
        <f aca="false">SUM(Y5:Y21)</f>
        <v>1759.82</v>
      </c>
      <c r="Z22" s="51" t="n">
        <f aca="false">SUM(Z5:Z21)</f>
        <v>660</v>
      </c>
      <c r="AA22" s="51" t="e">
        <f aca="false">SUM(#REF!)</f>
        <v>#REF!</v>
      </c>
      <c r="AB22" s="51" t="n">
        <f aca="false">SUM(AB5:AB21)</f>
        <v>0</v>
      </c>
      <c r="AC22" s="51" t="n">
        <f aca="false">SUM(AC5:AC21)</f>
        <v>0</v>
      </c>
      <c r="AD22" s="51" t="e">
        <f aca="false">SUM(#REF!)</f>
        <v>#REF!</v>
      </c>
      <c r="AE22" s="51" t="n">
        <f aca="false">SUM(AE5:AE21)</f>
        <v>-10167.5121428571</v>
      </c>
      <c r="AF22" s="51" t="e">
        <f aca="false">SUM(#REF!)</f>
        <v>#REF!</v>
      </c>
      <c r="AMJ22" s="0"/>
    </row>
    <row r="23" customFormat="false" ht="13.8" hidden="false" customHeight="false" outlineLevel="0" collapsed="false">
      <c r="H23" s="96"/>
      <c r="I23" s="96"/>
      <c r="J23" s="96"/>
      <c r="K23" s="96"/>
    </row>
    <row r="24" customFormat="false" ht="13.8" hidden="false" customHeight="false" outlineLevel="0" collapsed="false">
      <c r="H24" s="96"/>
      <c r="I24" s="96"/>
      <c r="J24" s="96"/>
      <c r="K24" s="96"/>
    </row>
    <row r="25" customFormat="false" ht="13.8" hidden="false" customHeight="false" outlineLevel="0" collapsed="false">
      <c r="H25" s="96"/>
      <c r="I25" s="96"/>
      <c r="J25" s="96"/>
      <c r="K25" s="96"/>
    </row>
    <row r="26" customFormat="false" ht="13.8" hidden="false" customHeight="false" outlineLevel="0" collapsed="false">
      <c r="H26" s="96"/>
      <c r="I26" s="96"/>
      <c r="J26" s="96"/>
      <c r="K26" s="96"/>
      <c r="Q26" s="5" t="n">
        <v>0</v>
      </c>
    </row>
    <row r="27" s="3" customFormat="true" ht="13.8" hidden="false" customHeight="false" outlineLevel="0" collapsed="false">
      <c r="H27" s="97"/>
      <c r="I27" s="97"/>
      <c r="J27" s="97"/>
      <c r="K27" s="97"/>
      <c r="S27" s="5"/>
      <c r="T27" s="5"/>
      <c r="U27" s="5"/>
      <c r="V27" s="5"/>
      <c r="W27" s="5"/>
      <c r="X27" s="5"/>
      <c r="AMJ27" s="0"/>
    </row>
    <row r="28" customFormat="false" ht="13.8" hidden="false" customHeight="false" outlineLevel="0" collapsed="false">
      <c r="H28" s="96"/>
      <c r="I28" s="96"/>
      <c r="J28" s="96"/>
      <c r="K28" s="96"/>
    </row>
    <row r="29" customFormat="false" ht="13.8" hidden="false" customHeight="false" outlineLevel="0" collapsed="false">
      <c r="H29" s="96"/>
      <c r="I29" s="96"/>
      <c r="J29" s="96"/>
      <c r="K29" s="96"/>
    </row>
    <row r="30" customFormat="false" ht="13.8" hidden="false" customHeight="false" outlineLevel="0" collapsed="false">
      <c r="H30" s="96"/>
      <c r="I30" s="96"/>
      <c r="J30" s="96"/>
      <c r="K30" s="96"/>
    </row>
    <row r="31" customFormat="false" ht="13.8" hidden="false" customHeight="false" outlineLevel="0" collapsed="false">
      <c r="H31" s="96"/>
      <c r="I31" s="96"/>
      <c r="J31" s="96"/>
      <c r="K31" s="96"/>
    </row>
    <row r="32" customFormat="false" ht="13.8" hidden="false" customHeight="false" outlineLevel="0" collapsed="false">
      <c r="H32" s="98"/>
      <c r="I32" s="98"/>
      <c r="J32" s="98"/>
      <c r="K32" s="98"/>
    </row>
    <row r="33" customFormat="false" ht="13.8" hidden="false" customHeight="false" outlineLevel="0" collapsed="false">
      <c r="H33" s="98"/>
      <c r="I33" s="98"/>
      <c r="J33" s="98"/>
      <c r="K33" s="98"/>
    </row>
    <row r="34" s="3" customFormat="true" ht="13.8" hidden="false" customHeight="false" outlineLevel="0" collapsed="false">
      <c r="H34" s="98"/>
      <c r="I34" s="98"/>
      <c r="J34" s="98"/>
      <c r="K34" s="98"/>
      <c r="AMJ34" s="0"/>
    </row>
    <row r="35" s="3" customFormat="true" ht="13.8" hidden="false" customHeight="false" outlineLevel="0" collapsed="false">
      <c r="H35" s="98"/>
      <c r="I35" s="98"/>
      <c r="J35" s="98"/>
      <c r="K35" s="98"/>
      <c r="AMJ35" s="0"/>
    </row>
    <row r="36" s="3" customFormat="true" ht="13.8" hidden="false" customHeight="false" outlineLevel="0" collapsed="false">
      <c r="H36" s="98"/>
      <c r="I36" s="98"/>
      <c r="J36" s="98"/>
      <c r="K36" s="98"/>
      <c r="AMJ36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F8" activeCellId="0" sqref="AF8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9.57"/>
    <col collapsed="false" customWidth="true" hidden="false" outlineLevel="0" max="20" min="19" style="5" width="9.14"/>
    <col collapsed="false" customWidth="true" hidden="false" outlineLevel="0" max="21" min="21" style="5" width="10.57"/>
    <col collapsed="false" customWidth="true" hidden="false" outlineLevel="0" max="22" min="22" style="5" width="8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9" min="28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5" min="33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982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6219</v>
      </c>
      <c r="S3" s="10" t="n">
        <v>6212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796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23</v>
      </c>
      <c r="Z4" s="13" t="s">
        <v>31</v>
      </c>
      <c r="AA4" s="13" t="s">
        <v>32</v>
      </c>
      <c r="AB4" s="14" t="s">
        <v>622</v>
      </c>
      <c r="AC4" s="13" t="s">
        <v>34</v>
      </c>
      <c r="AD4" s="15" t="s">
        <v>35</v>
      </c>
      <c r="AE4" s="16" t="s">
        <v>36</v>
      </c>
    </row>
    <row r="5" s="17" customFormat="true" ht="19.5" hidden="false" customHeight="true" outlineLevel="0" collapsed="false">
      <c r="A5" s="90"/>
      <c r="B5" s="12"/>
      <c r="C5" s="91"/>
      <c r="D5" s="12"/>
      <c r="E5" s="12"/>
      <c r="F5" s="91"/>
      <c r="G5" s="91"/>
      <c r="H5" s="93"/>
      <c r="I5" s="91"/>
      <c r="J5" s="93"/>
      <c r="K5" s="93"/>
      <c r="L5" s="92"/>
      <c r="M5" s="24" t="n">
        <f aca="false">SUM(H5:J5,K5/1.12)</f>
        <v>0</v>
      </c>
      <c r="N5" s="24" t="n">
        <f aca="false">K5/1.12*0.12</f>
        <v>0</v>
      </c>
      <c r="O5" s="24"/>
      <c r="P5" s="24"/>
      <c r="Q5" s="25"/>
      <c r="R5" s="26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-0</v>
      </c>
      <c r="AF5" s="27" t="n">
        <f aca="false">SUM(H5:K5)+AE5+O5</f>
        <v>0</v>
      </c>
    </row>
    <row r="6" s="17" customFormat="true" ht="19.5" hidden="false" customHeight="true" outlineLevel="0" collapsed="false">
      <c r="A6" s="90" t="n">
        <v>44176</v>
      </c>
      <c r="B6" s="12"/>
      <c r="C6" s="20" t="s">
        <v>962</v>
      </c>
      <c r="D6" s="12"/>
      <c r="E6" s="12"/>
      <c r="F6" s="91" t="n">
        <v>216</v>
      </c>
      <c r="G6" s="91" t="s">
        <v>936</v>
      </c>
      <c r="H6" s="93"/>
      <c r="I6" s="91"/>
      <c r="J6" s="93"/>
      <c r="K6" s="93" t="n">
        <v>498</v>
      </c>
      <c r="L6" s="92"/>
      <c r="M6" s="24" t="n">
        <f aca="false">SUM(H6:J6,K6/1.12)</f>
        <v>444.642857142857</v>
      </c>
      <c r="N6" s="24" t="n">
        <f aca="false">K6/1.12*0.12</f>
        <v>53.3571428571429</v>
      </c>
      <c r="O6" s="24" t="n">
        <f aca="false">-SUM(I6:J6,K6/1.12)*L6</f>
        <v>-0</v>
      </c>
      <c r="P6" s="24"/>
      <c r="Q6" s="25" t="n">
        <v>444.64</v>
      </c>
      <c r="R6" s="26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-497.997142857143</v>
      </c>
      <c r="AF6" s="27" t="n">
        <f aca="false">SUM(H6:K6)+AE6+O6</f>
        <v>0.00285714285718086</v>
      </c>
      <c r="AG6" s="102" t="n">
        <f aca="false">-AE6</f>
        <v>497.997142857143</v>
      </c>
    </row>
    <row r="7" s="17" customFormat="true" ht="19.5" hidden="false" customHeight="true" outlineLevel="0" collapsed="false">
      <c r="A7" s="90" t="n">
        <v>44176</v>
      </c>
      <c r="B7" s="12"/>
      <c r="C7" s="20" t="s">
        <v>47</v>
      </c>
      <c r="D7" s="12"/>
      <c r="E7" s="12"/>
      <c r="F7" s="91" t="n">
        <v>19535</v>
      </c>
      <c r="G7" s="91" t="s">
        <v>983</v>
      </c>
      <c r="H7" s="93"/>
      <c r="I7" s="91"/>
      <c r="J7" s="93"/>
      <c r="K7" s="93" t="n">
        <v>1783</v>
      </c>
      <c r="L7" s="92"/>
      <c r="M7" s="24" t="n">
        <f aca="false">SUM(H7:J7,K7/1.12)</f>
        <v>1591.96428571429</v>
      </c>
      <c r="N7" s="24" t="n">
        <f aca="false">K7/1.12*0.12</f>
        <v>191.035714285714</v>
      </c>
      <c r="O7" s="24" t="n">
        <f aca="false">-SUM(I7:J7,K7/1.12)*L7</f>
        <v>-0</v>
      </c>
      <c r="P7" s="24"/>
      <c r="Q7" s="25" t="n">
        <v>1591.96</v>
      </c>
      <c r="R7" s="26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-1782.99571428571</v>
      </c>
      <c r="AF7" s="27" t="n">
        <f aca="false">SUM(H7:K7)+AE7+O7</f>
        <v>0.00428571428597024</v>
      </c>
      <c r="AG7" s="102" t="n">
        <f aca="false">-AE7</f>
        <v>1782.99571428571</v>
      </c>
    </row>
    <row r="8" s="17" customFormat="true" ht="19.5" hidden="false" customHeight="true" outlineLevel="0" collapsed="false">
      <c r="A8" s="90" t="n">
        <v>44176</v>
      </c>
      <c r="B8" s="12"/>
      <c r="C8" s="20" t="s">
        <v>962</v>
      </c>
      <c r="D8" s="12"/>
      <c r="E8" s="12"/>
      <c r="F8" s="91" t="n">
        <v>6104</v>
      </c>
      <c r="G8" s="91" t="s">
        <v>984</v>
      </c>
      <c r="H8" s="93"/>
      <c r="I8" s="91"/>
      <c r="J8" s="93"/>
      <c r="K8" s="93" t="n">
        <v>539.5</v>
      </c>
      <c r="L8" s="92"/>
      <c r="M8" s="24" t="n">
        <f aca="false">SUM(H8:J8,K8/1.12)</f>
        <v>481.696428571429</v>
      </c>
      <c r="N8" s="24" t="n">
        <f aca="false">K8/1.12*0.12</f>
        <v>57.8035714285714</v>
      </c>
      <c r="O8" s="24" t="n">
        <f aca="false">-SUM(I8:J8,K8/1.12)*L8</f>
        <v>-0</v>
      </c>
      <c r="P8" s="24"/>
      <c r="Q8" s="25" t="n">
        <v>481.7</v>
      </c>
      <c r="R8" s="26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-539.503571428571</v>
      </c>
      <c r="AF8" s="27" t="n">
        <f aca="false">SUM(H8:K8)+AE8+O8</f>
        <v>-0.0035714285713766</v>
      </c>
      <c r="AG8" s="102" t="n">
        <f aca="false">-AE8</f>
        <v>539.503571428571</v>
      </c>
    </row>
    <row r="9" s="17" customFormat="true" ht="19.5" hidden="false" customHeight="true" outlineLevel="0" collapsed="false">
      <c r="A9" s="90" t="n">
        <v>44176</v>
      </c>
      <c r="B9" s="12"/>
      <c r="C9" s="91" t="s">
        <v>985</v>
      </c>
      <c r="D9" s="12"/>
      <c r="E9" s="12"/>
      <c r="F9" s="91"/>
      <c r="G9" s="91" t="s">
        <v>986</v>
      </c>
      <c r="H9" s="93" t="n">
        <v>80</v>
      </c>
      <c r="I9" s="91"/>
      <c r="J9" s="93"/>
      <c r="K9" s="93"/>
      <c r="L9" s="92"/>
      <c r="M9" s="24" t="n">
        <f aca="false">SUM(H9:J9,K9/1.12)</f>
        <v>80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6"/>
      <c r="S9" s="26"/>
      <c r="T9" s="26"/>
      <c r="U9" s="26"/>
      <c r="V9" s="26"/>
      <c r="W9" s="25"/>
      <c r="X9" s="25"/>
      <c r="Y9" s="25"/>
      <c r="Z9" s="25" t="n">
        <v>80</v>
      </c>
      <c r="AA9" s="26"/>
      <c r="AB9" s="26"/>
      <c r="AC9" s="25"/>
      <c r="AD9" s="25"/>
      <c r="AE9" s="24" t="n">
        <f aca="false">-SUM(N9:AD9)</f>
        <v>-80</v>
      </c>
      <c r="AF9" s="27" t="n">
        <f aca="false">SUM(H9:K9)+AE9+O9</f>
        <v>0</v>
      </c>
      <c r="AG9" s="102" t="n">
        <f aca="false">-AE9</f>
        <v>80</v>
      </c>
    </row>
    <row r="10" s="17" customFormat="true" ht="19.5" hidden="false" customHeight="true" outlineLevel="0" collapsed="false">
      <c r="A10" s="90"/>
      <c r="B10" s="12"/>
      <c r="C10" s="20"/>
      <c r="D10" s="12"/>
      <c r="E10" s="12"/>
      <c r="F10" s="91"/>
      <c r="G10" s="91"/>
      <c r="H10" s="91"/>
      <c r="I10" s="91"/>
      <c r="J10" s="93"/>
      <c r="K10" s="93"/>
      <c r="L10" s="92"/>
      <c r="M10" s="24" t="n">
        <f aca="false">SUM(H10:J10,K10/1.12)</f>
        <v>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6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-0</v>
      </c>
      <c r="AF10" s="27" t="n">
        <f aca="false">SUM(H10:K10)+AE10+O10</f>
        <v>0</v>
      </c>
    </row>
    <row r="11" s="29" customFormat="true" ht="23.25" hidden="false" customHeight="true" outlineLevel="0" collapsed="false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 t="n">
        <f aca="false">SUM(H11:J11,K11/1.12)</f>
        <v>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6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-0</v>
      </c>
      <c r="AF11" s="27" t="n">
        <f aca="false">SUM(H11:K11)+AE11+O11</f>
        <v>0</v>
      </c>
    </row>
    <row r="12" s="29" customFormat="true" ht="12" hidden="false" customHeight="false" outlineLevel="0" collapsed="false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 t="n">
        <f aca="false">SUM(H12:J12,K12/1.12)</f>
        <v>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6"/>
      <c r="T12" s="51"/>
      <c r="U12" s="26"/>
      <c r="V12" s="26"/>
      <c r="W12" s="26"/>
      <c r="X12" s="44"/>
      <c r="Y12" s="25"/>
      <c r="Z12" s="51"/>
      <c r="AA12" s="25"/>
      <c r="AB12" s="26"/>
      <c r="AC12" s="26"/>
      <c r="AD12" s="45"/>
      <c r="AE12" s="24" t="n">
        <f aca="false">-SUM(N12:AD12)</f>
        <v>-0</v>
      </c>
      <c r="AF12" s="27" t="n">
        <f aca="false">SUM(H12:K12)+AE12+O12</f>
        <v>0</v>
      </c>
    </row>
    <row r="13" s="52" customFormat="true" ht="12.75" hidden="false" customHeight="false" outlineLevel="0" collapsed="false">
      <c r="A13" s="46"/>
      <c r="B13" s="47"/>
      <c r="C13" s="48"/>
      <c r="D13" s="49"/>
      <c r="E13" s="49"/>
      <c r="F13" s="50"/>
      <c r="G13" s="48"/>
      <c r="H13" s="51" t="n">
        <f aca="false">SUM(H5:H11)</f>
        <v>80</v>
      </c>
      <c r="I13" s="51" t="n">
        <f aca="false">SUM(I11:I12)</f>
        <v>0</v>
      </c>
      <c r="J13" s="51" t="n">
        <f aca="false">SUM(J5:J11)</f>
        <v>0</v>
      </c>
      <c r="K13" s="51" t="n">
        <f aca="false">SUM(K5:K11)</f>
        <v>2820.5</v>
      </c>
      <c r="L13" s="51" t="n">
        <f aca="false">SUM(L11:L12)</f>
        <v>0</v>
      </c>
      <c r="M13" s="51" t="n">
        <f aca="false">SUM(M5:M11)</f>
        <v>2598.30357142857</v>
      </c>
      <c r="N13" s="51" t="n">
        <f aca="false">SUM(N5:N11)</f>
        <v>302.196428571428</v>
      </c>
      <c r="O13" s="51" t="n">
        <f aca="false">SUM(O11:O12)</f>
        <v>0</v>
      </c>
      <c r="P13" s="51" t="n">
        <f aca="false">SUM(P5:P11)</f>
        <v>0</v>
      </c>
      <c r="Q13" s="51" t="n">
        <f aca="false">SUM(Q5:Q11)</f>
        <v>2518.3</v>
      </c>
      <c r="R13" s="51" t="n">
        <f aca="false">SUM(R11:R12)</f>
        <v>0</v>
      </c>
      <c r="S13" s="51" t="n">
        <f aca="false">SUM(S5:S11)</f>
        <v>0</v>
      </c>
      <c r="T13" s="51" t="n">
        <f aca="false">SUM(T5:T11)</f>
        <v>0</v>
      </c>
      <c r="U13" s="51" t="n">
        <f aca="false">SUM(U11:U12)</f>
        <v>0</v>
      </c>
      <c r="V13" s="51" t="n">
        <f aca="false">SUM(V11:V12)</f>
        <v>0</v>
      </c>
      <c r="W13" s="51" t="n">
        <f aca="false">SUM(W11:W12)</f>
        <v>0</v>
      </c>
      <c r="X13" s="51" t="n">
        <f aca="false">SUM(X11:X12)</f>
        <v>0</v>
      </c>
      <c r="Y13" s="51" t="n">
        <f aca="false">SUM(Y5:Y11)</f>
        <v>0</v>
      </c>
      <c r="Z13" s="51" t="n">
        <f aca="false">SUM(Z5:Z11)</f>
        <v>80</v>
      </c>
      <c r="AA13" s="51" t="n">
        <f aca="false">SUM(AA11:AA12)</f>
        <v>0</v>
      </c>
      <c r="AB13" s="51" t="n">
        <f aca="false">SUM(AB5:AB11)</f>
        <v>0</v>
      </c>
      <c r="AC13" s="51" t="n">
        <f aca="false">SUM(AC5:AC11)</f>
        <v>0</v>
      </c>
      <c r="AD13" s="51" t="n">
        <f aca="false">SUM(AD11:AD12)</f>
        <v>0</v>
      </c>
      <c r="AE13" s="51" t="n">
        <f aca="false">SUM(AE5:AE11)</f>
        <v>-2900.49642857143</v>
      </c>
      <c r="AF13" s="51" t="n">
        <f aca="false">SUM(AF11:AF12)</f>
        <v>0</v>
      </c>
    </row>
    <row r="14" s="83" customFormat="true" ht="12" hidden="false" customHeight="false" outlineLevel="0" collapsed="false"/>
    <row r="15" customFormat="false" ht="12" hidden="false" customHeight="false" outlineLevel="0" collapsed="false">
      <c r="H15" s="96"/>
      <c r="I15" s="96"/>
      <c r="J15" s="96"/>
      <c r="K15" s="96"/>
    </row>
    <row r="16" customFormat="false" ht="12" hidden="false" customHeight="false" outlineLevel="0" collapsed="false">
      <c r="H16" s="96"/>
      <c r="I16" s="96"/>
      <c r="J16" s="96"/>
      <c r="K16" s="96"/>
    </row>
    <row r="17" customFormat="false" ht="12" hidden="false" customHeight="false" outlineLevel="0" collapsed="false">
      <c r="H17" s="96"/>
      <c r="I17" s="96"/>
      <c r="J17" s="96"/>
      <c r="K17" s="96"/>
    </row>
    <row r="18" customFormat="false" ht="12" hidden="false" customHeight="false" outlineLevel="0" collapsed="false">
      <c r="H18" s="96"/>
      <c r="I18" s="96"/>
      <c r="J18" s="96"/>
      <c r="K18" s="96"/>
    </row>
    <row r="19" customFormat="false" ht="12" hidden="false" customHeight="false" outlineLevel="0" collapsed="false">
      <c r="H19" s="96"/>
      <c r="I19" s="96"/>
      <c r="J19" s="96"/>
      <c r="K19" s="96"/>
      <c r="Q19" s="5" t="n">
        <v>0</v>
      </c>
    </row>
    <row r="20" s="3" customFormat="true" ht="12" hidden="false" customHeight="false" outlineLevel="0" collapsed="false">
      <c r="H20" s="97"/>
      <c r="I20" s="97"/>
      <c r="J20" s="97"/>
      <c r="K20" s="97"/>
      <c r="S20" s="5"/>
      <c r="T20" s="5"/>
      <c r="U20" s="5"/>
      <c r="V20" s="5"/>
      <c r="W20" s="5"/>
      <c r="X20" s="5"/>
    </row>
    <row r="21" customFormat="false" ht="12" hidden="false" customHeight="false" outlineLevel="0" collapsed="false">
      <c r="H21" s="96"/>
      <c r="I21" s="96"/>
      <c r="J21" s="96"/>
      <c r="K21" s="96"/>
    </row>
    <row r="22" customFormat="false" ht="12" hidden="false" customHeight="false" outlineLevel="0" collapsed="false">
      <c r="H22" s="96"/>
      <c r="I22" s="96"/>
      <c r="J22" s="96"/>
      <c r="K22" s="96"/>
    </row>
    <row r="23" customFormat="false" ht="12" hidden="false" customHeight="false" outlineLevel="0" collapsed="false">
      <c r="H23" s="96"/>
      <c r="I23" s="96"/>
      <c r="J23" s="96"/>
      <c r="K23" s="96"/>
    </row>
    <row r="24" customFormat="false" ht="12" hidden="false" customHeight="false" outlineLevel="0" collapsed="false">
      <c r="H24" s="96"/>
      <c r="I24" s="96"/>
      <c r="J24" s="96"/>
      <c r="K24" s="96"/>
    </row>
    <row r="25" customFormat="false" ht="11.25" hidden="false" customHeight="false" outlineLevel="0" collapsed="false">
      <c r="H25" s="98"/>
      <c r="I25" s="98"/>
      <c r="J25" s="98"/>
      <c r="K25" s="98"/>
    </row>
    <row r="26" customFormat="false" ht="11.25" hidden="false" customHeight="false" outlineLevel="0" collapsed="false">
      <c r="H26" s="98"/>
      <c r="I26" s="98"/>
      <c r="J26" s="98"/>
      <c r="K26" s="98"/>
    </row>
    <row r="27" s="3" customFormat="true" ht="11.25" hidden="false" customHeight="false" outlineLevel="0" collapsed="false">
      <c r="H27" s="98"/>
      <c r="I27" s="98"/>
      <c r="J27" s="98"/>
      <c r="K27" s="98"/>
    </row>
    <row r="28" s="3" customFormat="true" ht="11.25" hidden="false" customHeight="false" outlineLevel="0" collapsed="false">
      <c r="H28" s="98"/>
      <c r="I28" s="98"/>
      <c r="J28" s="98"/>
      <c r="K28" s="98"/>
    </row>
    <row r="29" s="3" customFormat="true" ht="11.25" hidden="false" customHeight="false" outlineLevel="0" collapsed="false">
      <c r="H29" s="98"/>
      <c r="I29" s="98"/>
      <c r="J29" s="98"/>
      <c r="K29" s="98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7" activeCellId="0" sqref="M7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29" min="29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2" min="33" style="3" width="9.14"/>
    <col collapsed="false" customWidth="true" hidden="false" outlineLevel="0" max="1025" min="1023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987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796</v>
      </c>
      <c r="T4" s="13" t="s">
        <v>31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34</v>
      </c>
      <c r="AD4" s="15" t="s">
        <v>35</v>
      </c>
      <c r="AE4" s="16" t="s">
        <v>36</v>
      </c>
      <c r="AMI4" s="0"/>
      <c r="AMJ4" s="0"/>
    </row>
    <row r="5" s="17" customFormat="true" ht="19.5" hidden="false" customHeight="true" outlineLevel="0" collapsed="false">
      <c r="A5" s="90" t="n">
        <v>44176</v>
      </c>
      <c r="B5" s="12"/>
      <c r="C5" s="20" t="s">
        <v>47</v>
      </c>
      <c r="D5" s="12"/>
      <c r="E5" s="12"/>
      <c r="F5" s="91"/>
      <c r="G5" s="91" t="s">
        <v>988</v>
      </c>
      <c r="H5" s="93"/>
      <c r="I5" s="91"/>
      <c r="J5" s="93"/>
      <c r="K5" s="93" t="n">
        <f aca="false">315+209.25</f>
        <v>524.25</v>
      </c>
      <c r="L5" s="92"/>
      <c r="M5" s="24" t="n">
        <f aca="false">SUM(H5:J5,K5/1.12)</f>
        <v>468.080357142857</v>
      </c>
      <c r="N5" s="24" t="n">
        <f aca="false">K5/1.12*0.12</f>
        <v>56.1696428571429</v>
      </c>
      <c r="O5" s="24" t="n">
        <f aca="false">-SUM(I5:J5,K5/1.12)*L5</f>
        <v>-0</v>
      </c>
      <c r="P5" s="24" t="n">
        <v>468.08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5"/>
      <c r="AD5" s="25"/>
      <c r="AE5" s="24" t="n">
        <f aca="false">-SUM(N5:AD5)</f>
        <v>-524.249642857143</v>
      </c>
      <c r="AF5" s="27" t="n">
        <f aca="false">SUM(H5:K5)+AE5+O5</f>
        <v>0.000357142857069448</v>
      </c>
      <c r="AMI5" s="0"/>
      <c r="AMJ5" s="0"/>
    </row>
    <row r="6" s="17" customFormat="true" ht="19.5" hidden="false" customHeight="true" outlineLevel="0" collapsed="false">
      <c r="A6" s="90" t="n">
        <v>44176</v>
      </c>
      <c r="B6" s="12"/>
      <c r="C6" s="20" t="s">
        <v>47</v>
      </c>
      <c r="D6" s="12"/>
      <c r="E6" s="12"/>
      <c r="F6" s="91"/>
      <c r="G6" s="91" t="s">
        <v>989</v>
      </c>
      <c r="H6" s="91"/>
      <c r="I6" s="91"/>
      <c r="J6" s="93" t="n">
        <f aca="false">94.5+326.3</f>
        <v>420.8</v>
      </c>
      <c r="K6" s="93"/>
      <c r="L6" s="92"/>
      <c r="M6" s="24" t="n">
        <f aca="false">SUM(H6:J6,K6/1.12)</f>
        <v>420.8</v>
      </c>
      <c r="N6" s="24" t="n">
        <f aca="false">K6/1.12*0.12</f>
        <v>0</v>
      </c>
      <c r="O6" s="24" t="n">
        <f aca="false">-SUM(I6:J6,K6/1.12)*L6</f>
        <v>-0</v>
      </c>
      <c r="P6" s="24" t="n">
        <v>420.8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5"/>
      <c r="AD6" s="25"/>
      <c r="AE6" s="24" t="n">
        <f aca="false">-SUM(N6:AD6)</f>
        <v>-420.8</v>
      </c>
      <c r="AF6" s="27" t="n">
        <f aca="false">SUM(H6:K6)+AE6+O6</f>
        <v>0</v>
      </c>
      <c r="AMI6" s="0"/>
      <c r="AMJ6" s="0"/>
    </row>
    <row r="7" s="17" customFormat="true" ht="23.25" hidden="false" customHeight="true" outlineLevel="0" collapsed="false">
      <c r="A7" s="90" t="n">
        <v>44176</v>
      </c>
      <c r="B7" s="12"/>
      <c r="C7" s="20" t="s">
        <v>47</v>
      </c>
      <c r="D7" s="12"/>
      <c r="E7" s="12"/>
      <c r="F7" s="91"/>
      <c r="G7" s="91" t="s">
        <v>990</v>
      </c>
      <c r="H7" s="91"/>
      <c r="I7" s="91"/>
      <c r="J7" s="93"/>
      <c r="K7" s="93" t="n">
        <v>1359</v>
      </c>
      <c r="L7" s="92"/>
      <c r="M7" s="24" t="n">
        <f aca="false">SUM(H7:J7,K7/1.12)</f>
        <v>1213.39285714286</v>
      </c>
      <c r="N7" s="24" t="n">
        <f aca="false">K7/1.12*0.12</f>
        <v>145.607142857143</v>
      </c>
      <c r="O7" s="24" t="n">
        <f aca="false">-SUM(I7:J7,K7/1.12)*L7</f>
        <v>-0</v>
      </c>
      <c r="P7" s="24" t="n">
        <v>1213.39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5"/>
      <c r="AD7" s="25"/>
      <c r="AE7" s="24" t="n">
        <f aca="false">-SUM(N7:AD7)</f>
        <v>-1358.99714285714</v>
      </c>
      <c r="AF7" s="27" t="n">
        <f aca="false">SUM(H7:K7)+AE7+O7</f>
        <v>0.00285714285701033</v>
      </c>
      <c r="AMI7" s="0"/>
      <c r="AMJ7" s="0"/>
    </row>
    <row r="8" s="17" customFormat="true" ht="19.5" hidden="false" customHeight="true" outlineLevel="0" collapsed="false">
      <c r="A8" s="90" t="n">
        <v>44176</v>
      </c>
      <c r="B8" s="12"/>
      <c r="C8" s="20" t="s">
        <v>47</v>
      </c>
      <c r="D8" s="12"/>
      <c r="E8" s="12"/>
      <c r="F8" s="91"/>
      <c r="G8" s="91" t="s">
        <v>635</v>
      </c>
      <c r="H8" s="93"/>
      <c r="I8" s="91"/>
      <c r="J8" s="93"/>
      <c r="K8" s="93" t="n">
        <v>6615.2</v>
      </c>
      <c r="L8" s="92"/>
      <c r="M8" s="24" t="n">
        <f aca="false">SUM(H8:J8,K8/1.12)</f>
        <v>5906.42857142857</v>
      </c>
      <c r="N8" s="24" t="n">
        <f aca="false">K8/1.12*0.12</f>
        <v>708.771428571429</v>
      </c>
      <c r="O8" s="24" t="n">
        <f aca="false">-SUM(I8:J8,K8/1.12)*L8</f>
        <v>-0</v>
      </c>
      <c r="P8" s="24" t="n">
        <v>5906.43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5"/>
      <c r="AD8" s="25"/>
      <c r="AE8" s="24" t="n">
        <f aca="false">-SUM(N8:AD8)</f>
        <v>-6615.20142857143</v>
      </c>
      <c r="AF8" s="27" t="n">
        <f aca="false">SUM(H8:K8)+AE8+O8</f>
        <v>-0.00142857142964203</v>
      </c>
      <c r="AMI8" s="0"/>
      <c r="AMJ8" s="0"/>
    </row>
    <row r="9" s="17" customFormat="true" ht="19.5" hidden="false" customHeight="true" outlineLevel="0" collapsed="false">
      <c r="A9" s="90" t="n">
        <v>44176</v>
      </c>
      <c r="B9" s="12"/>
      <c r="C9" s="20" t="s">
        <v>47</v>
      </c>
      <c r="D9" s="12"/>
      <c r="E9" s="12"/>
      <c r="F9" s="91"/>
      <c r="G9" s="91" t="s">
        <v>991</v>
      </c>
      <c r="H9" s="91"/>
      <c r="I9" s="91"/>
      <c r="J9" s="93" t="n">
        <v>30</v>
      </c>
      <c r="K9" s="93"/>
      <c r="L9" s="92"/>
      <c r="M9" s="24" t="n">
        <f aca="false">SUM(H9:J9,K9/1.12)</f>
        <v>30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 t="n">
        <v>30</v>
      </c>
      <c r="U9" s="26"/>
      <c r="V9" s="26"/>
      <c r="W9" s="26"/>
      <c r="X9" s="25"/>
      <c r="Y9" s="25"/>
      <c r="Z9" s="25"/>
      <c r="AA9" s="25"/>
      <c r="AB9" s="26"/>
      <c r="AC9" s="25"/>
      <c r="AD9" s="25"/>
      <c r="AE9" s="24" t="n">
        <f aca="false">-SUM(N9:AD9)</f>
        <v>-30</v>
      </c>
      <c r="AF9" s="27" t="n">
        <f aca="false">SUM(H9:K9)+AE9+O9</f>
        <v>0</v>
      </c>
      <c r="AMI9" s="0"/>
      <c r="AMJ9" s="0"/>
    </row>
    <row r="10" s="17" customFormat="true" ht="19.5" hidden="false" customHeight="true" outlineLevel="0" collapsed="false">
      <c r="A10" s="90" t="n">
        <v>44179</v>
      </c>
      <c r="B10" s="12"/>
      <c r="C10" s="20" t="s">
        <v>410</v>
      </c>
      <c r="D10" s="12"/>
      <c r="E10" s="12"/>
      <c r="F10" s="91"/>
      <c r="G10" s="91" t="s">
        <v>992</v>
      </c>
      <c r="H10" s="91"/>
      <c r="I10" s="91"/>
      <c r="J10" s="93" t="n">
        <v>9744</v>
      </c>
      <c r="K10" s="93"/>
      <c r="L10" s="92"/>
      <c r="M10" s="24" t="n">
        <f aca="false">SUM(H10:J10,K10/1.12)</f>
        <v>9744</v>
      </c>
      <c r="N10" s="24" t="n">
        <f aca="false">K10/1.12*0.12</f>
        <v>0</v>
      </c>
      <c r="O10" s="24" t="n">
        <f aca="false">-SUM(I10:J10,K10/1.12)*L10</f>
        <v>-0</v>
      </c>
      <c r="P10" s="24" t="n">
        <v>9744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5"/>
      <c r="AD10" s="25"/>
      <c r="AE10" s="24" t="n">
        <f aca="false">-SUM(N10:AD10)</f>
        <v>-9744</v>
      </c>
      <c r="AF10" s="27" t="n">
        <f aca="false">SUM(H10:K10)+AE10+O10</f>
        <v>0</v>
      </c>
      <c r="AMI10" s="0"/>
      <c r="AMJ10" s="0"/>
    </row>
    <row r="11" s="17" customFormat="true" ht="19.5" hidden="false" customHeight="true" outlineLevel="0" collapsed="false">
      <c r="A11" s="90"/>
      <c r="B11" s="12"/>
      <c r="C11" s="20"/>
      <c r="D11" s="12"/>
      <c r="E11" s="12"/>
      <c r="F11" s="91"/>
      <c r="G11" s="91"/>
      <c r="H11" s="91"/>
      <c r="I11" s="91"/>
      <c r="J11" s="93"/>
      <c r="K11" s="93"/>
      <c r="L11" s="92"/>
      <c r="M11" s="24" t="n">
        <f aca="false">SUM(H11:J11,K11/1.12)</f>
        <v>0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5"/>
      <c r="AD11" s="25"/>
      <c r="AE11" s="24" t="n">
        <f aca="false">-SUM(N11:AD11)</f>
        <v>-0</v>
      </c>
      <c r="AF11" s="27" t="n">
        <f aca="false">SUM(H11:K11)+AE11+O11</f>
        <v>0</v>
      </c>
      <c r="AMI11" s="0"/>
      <c r="AMJ11" s="0"/>
    </row>
    <row r="12" s="17" customFormat="true" ht="19.5" hidden="false" customHeight="true" outlineLevel="0" collapsed="false">
      <c r="A12" s="90"/>
      <c r="B12" s="12"/>
      <c r="C12" s="91"/>
      <c r="D12" s="12"/>
      <c r="E12" s="12"/>
      <c r="F12" s="91"/>
      <c r="G12" s="91"/>
      <c r="H12" s="91"/>
      <c r="I12" s="91"/>
      <c r="J12" s="93"/>
      <c r="K12" s="93"/>
      <c r="L12" s="92"/>
      <c r="M12" s="24" t="n">
        <f aca="false">SUM(H12:J12,K12/1.12)</f>
        <v>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5"/>
      <c r="AD12" s="25"/>
      <c r="AE12" s="24" t="n">
        <f aca="false">-SUM(N12:AD12)</f>
        <v>-0</v>
      </c>
      <c r="AF12" s="27" t="n">
        <f aca="false">SUM(H12:K12)+AE12+O12</f>
        <v>0</v>
      </c>
      <c r="AMI12" s="0"/>
      <c r="AMJ12" s="0"/>
    </row>
    <row r="13" s="29" customFormat="true" ht="23.25" hidden="false" customHeight="true" outlineLevel="0" collapsed="false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5"/>
      <c r="AD13" s="25"/>
      <c r="AE13" s="24" t="n">
        <f aca="false">-SUM(N13:AD13)</f>
        <v>-0</v>
      </c>
      <c r="AF13" s="27" t="n">
        <f aca="false">SUM(H13:K13)+AE13+O13</f>
        <v>0</v>
      </c>
      <c r="AMI13" s="0"/>
      <c r="AMJ13" s="0"/>
    </row>
    <row r="14" s="29" customFormat="true" ht="13.8" hidden="false" customHeight="false" outlineLevel="0" collapsed="false">
      <c r="A14" s="18"/>
      <c r="B14" s="19"/>
      <c r="C14" s="43"/>
      <c r="D14" s="43"/>
      <c r="E14" s="43"/>
      <c r="F14" s="21"/>
      <c r="G14" s="30"/>
      <c r="H14" s="22"/>
      <c r="I14" s="22"/>
      <c r="J14" s="22"/>
      <c r="K14" s="22"/>
      <c r="L14" s="23"/>
      <c r="M14" s="25" t="n">
        <f aca="false">SUM(H14:J14,K14/1.12)</f>
        <v>0</v>
      </c>
      <c r="N14" s="25" t="n">
        <f aca="false">K14/1.12*0.12</f>
        <v>0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51"/>
      <c r="V14" s="26"/>
      <c r="W14" s="26"/>
      <c r="X14" s="26"/>
      <c r="Y14" s="44"/>
      <c r="Z14" s="25"/>
      <c r="AA14" s="51"/>
      <c r="AB14" s="25"/>
      <c r="AC14" s="26"/>
      <c r="AD14" s="45"/>
      <c r="AE14" s="24" t="n">
        <f aca="false">-SUM(N14:AD14)</f>
        <v>-0</v>
      </c>
      <c r="AF14" s="27" t="n">
        <f aca="false">SUM(H14:K14)+AE14+O14</f>
        <v>0</v>
      </c>
      <c r="AMI14" s="0"/>
      <c r="AMJ14" s="0"/>
    </row>
    <row r="15" s="52" customFormat="true" ht="13.8" hidden="false" customHeight="false" outlineLevel="0" collapsed="false">
      <c r="A15" s="46"/>
      <c r="B15" s="47"/>
      <c r="C15" s="48"/>
      <c r="D15" s="49"/>
      <c r="E15" s="49"/>
      <c r="F15" s="50"/>
      <c r="G15" s="48"/>
      <c r="H15" s="51" t="n">
        <f aca="false">SUM(H5:H13)</f>
        <v>0</v>
      </c>
      <c r="I15" s="51" t="n">
        <f aca="false">SUM(I13:I14)</f>
        <v>0</v>
      </c>
      <c r="J15" s="51" t="n">
        <f aca="false">SUM(J5:J13)</f>
        <v>10194.8</v>
      </c>
      <c r="K15" s="51" t="n">
        <f aca="false">SUM(K5:K13)</f>
        <v>8498.45</v>
      </c>
      <c r="L15" s="51" t="n">
        <f aca="false">SUM(L13:L14)</f>
        <v>0</v>
      </c>
      <c r="M15" s="51" t="n">
        <f aca="false">SUM(M5:M13)</f>
        <v>17782.7017857143</v>
      </c>
      <c r="N15" s="51" t="n">
        <f aca="false">SUM(N5:N13)</f>
        <v>910.548214285714</v>
      </c>
      <c r="O15" s="51" t="n">
        <f aca="false">SUM(O13:O14)</f>
        <v>0</v>
      </c>
      <c r="P15" s="51" t="n">
        <f aca="false">SUM(P5:P13)</f>
        <v>17752.7</v>
      </c>
      <c r="Q15" s="51" t="n">
        <f aca="false">SUM(Q5:Q13)</f>
        <v>0</v>
      </c>
      <c r="R15" s="51" t="n">
        <f aca="false">SUM(R5:R13)</f>
        <v>0</v>
      </c>
      <c r="S15" s="51" t="n">
        <f aca="false">SUM(S13:S14)</f>
        <v>0</v>
      </c>
      <c r="T15" s="51" t="n">
        <f aca="false">SUM(T5:T13)</f>
        <v>30</v>
      </c>
      <c r="U15" s="51" t="n">
        <f aca="false">SUM(U5:U13)</f>
        <v>0</v>
      </c>
      <c r="V15" s="51" t="n">
        <f aca="false">SUM(V13:V14)</f>
        <v>0</v>
      </c>
      <c r="W15" s="51" t="n">
        <f aca="false">SUM(W13:W14)</f>
        <v>0</v>
      </c>
      <c r="X15" s="51" t="n">
        <f aca="false">SUM(X13:X14)</f>
        <v>0</v>
      </c>
      <c r="Y15" s="51" t="n">
        <f aca="false">SUM(Y13:Y14)</f>
        <v>0</v>
      </c>
      <c r="Z15" s="51" t="n">
        <f aca="false">SUM(Z13:Z14)</f>
        <v>0</v>
      </c>
      <c r="AA15" s="51" t="n">
        <f aca="false">SUM(AA5:AA13)</f>
        <v>0</v>
      </c>
      <c r="AB15" s="51" t="n">
        <f aca="false">SUM(AB13:AB14)</f>
        <v>0</v>
      </c>
      <c r="AC15" s="51" t="n">
        <f aca="false">SUM(AC5:AC13)</f>
        <v>0</v>
      </c>
      <c r="AD15" s="51" t="n">
        <f aca="false">SUM(AD13:AD14)</f>
        <v>0</v>
      </c>
      <c r="AE15" s="51" t="n">
        <f aca="false">SUM(AE5:AE13)</f>
        <v>-18693.2482142857</v>
      </c>
      <c r="AF15" s="51" t="n">
        <f aca="false">SUM(AF13:AF14)</f>
        <v>0</v>
      </c>
      <c r="AMI15" s="0"/>
      <c r="AMJ15" s="0"/>
    </row>
    <row r="16" s="83" customFormat="true" ht="13.8" hidden="false" customHeight="false" outlineLevel="0" collapsed="false">
      <c r="AMI16" s="0"/>
      <c r="AMJ16" s="0"/>
    </row>
    <row r="17" customFormat="false" ht="13.8" hidden="false" customHeight="false" outlineLevel="0" collapsed="false">
      <c r="H17" s="96"/>
      <c r="I17" s="96"/>
      <c r="J17" s="96"/>
      <c r="K17" s="96"/>
    </row>
    <row r="18" customFormat="false" ht="13.8" hidden="false" customHeight="false" outlineLevel="0" collapsed="false">
      <c r="H18" s="96"/>
      <c r="I18" s="96"/>
      <c r="J18" s="96"/>
      <c r="K18" s="96"/>
      <c r="Q18" s="5" t="n">
        <v>0</v>
      </c>
    </row>
    <row r="19" s="3" customFormat="true" ht="13.8" hidden="false" customHeight="false" outlineLevel="0" collapsed="false">
      <c r="H19" s="97"/>
      <c r="I19" s="97"/>
      <c r="J19" s="97"/>
      <c r="K19" s="97"/>
      <c r="T19" s="5"/>
      <c r="U19" s="5"/>
      <c r="V19" s="5"/>
      <c r="W19" s="5"/>
      <c r="X19" s="5"/>
      <c r="Y19" s="5"/>
      <c r="AMI19" s="0"/>
      <c r="AMJ19" s="0"/>
    </row>
    <row r="20" customFormat="false" ht="13.8" hidden="false" customHeight="false" outlineLevel="0" collapsed="false">
      <c r="H20" s="96"/>
      <c r="I20" s="96"/>
      <c r="J20" s="96"/>
      <c r="K20" s="96"/>
    </row>
    <row r="21" customFormat="false" ht="13.8" hidden="false" customHeight="false" outlineLevel="0" collapsed="false">
      <c r="H21" s="96"/>
      <c r="I21" s="96"/>
      <c r="J21" s="96"/>
      <c r="K21" s="96"/>
    </row>
    <row r="22" customFormat="false" ht="13.8" hidden="false" customHeight="false" outlineLevel="0" collapsed="false">
      <c r="H22" s="96"/>
      <c r="I22" s="96"/>
      <c r="J22" s="96"/>
      <c r="K22" s="96"/>
    </row>
    <row r="23" customFormat="false" ht="13.8" hidden="false" customHeight="false" outlineLevel="0" collapsed="false">
      <c r="H23" s="96"/>
      <c r="I23" s="96"/>
      <c r="J23" s="96"/>
      <c r="K23" s="96"/>
    </row>
    <row r="24" customFormat="false" ht="13.8" hidden="false" customHeight="false" outlineLevel="0" collapsed="false">
      <c r="H24" s="98"/>
      <c r="I24" s="98"/>
      <c r="J24" s="98"/>
      <c r="K24" s="98"/>
    </row>
    <row r="25" customFormat="false" ht="13.8" hidden="false" customHeight="false" outlineLevel="0" collapsed="false">
      <c r="H25" s="98"/>
      <c r="I25" s="98"/>
      <c r="J25" s="98"/>
      <c r="K25" s="98"/>
    </row>
    <row r="26" s="3" customFormat="true" ht="13.8" hidden="false" customHeight="false" outlineLevel="0" collapsed="false">
      <c r="H26" s="98"/>
      <c r="I26" s="98"/>
      <c r="J26" s="98"/>
      <c r="K26" s="98"/>
      <c r="AMI26" s="0"/>
      <c r="AMJ26" s="0"/>
    </row>
    <row r="27" s="3" customFormat="true" ht="13.8" hidden="false" customHeight="false" outlineLevel="0" collapsed="false">
      <c r="H27" s="98"/>
      <c r="I27" s="98"/>
      <c r="J27" s="98"/>
      <c r="K27" s="98"/>
      <c r="AMI27" s="0"/>
      <c r="AMJ27" s="0"/>
    </row>
    <row r="28" s="3" customFormat="true" ht="13.8" hidden="false" customHeight="false" outlineLevel="0" collapsed="false">
      <c r="H28" s="98"/>
      <c r="I28" s="98"/>
      <c r="J28" s="98"/>
      <c r="K28" s="98"/>
      <c r="AMI28" s="0"/>
      <c r="AMJ2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11" activeCellId="0" sqref="S11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false" outlineLevel="0" max="21" min="21" style="5" width="10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29" min="29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3" min="33" style="3" width="9.14"/>
    <col collapsed="false" customWidth="true" hidden="false" outlineLevel="0" max="1025" min="1024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993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796</v>
      </c>
      <c r="T4" s="13" t="s">
        <v>31</v>
      </c>
      <c r="U4" s="13" t="s">
        <v>23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34</v>
      </c>
      <c r="AD4" s="15" t="s">
        <v>35</v>
      </c>
      <c r="AE4" s="16" t="s">
        <v>36</v>
      </c>
      <c r="AMJ4" s="0"/>
    </row>
    <row r="5" s="17" customFormat="true" ht="19.5" hidden="false" customHeight="true" outlineLevel="0" collapsed="false">
      <c r="A5" s="90" t="n">
        <v>44179</v>
      </c>
      <c r="B5" s="12"/>
      <c r="C5" s="20" t="s">
        <v>410</v>
      </c>
      <c r="D5" s="12"/>
      <c r="E5" s="12"/>
      <c r="F5" s="91"/>
      <c r="G5" s="91" t="s">
        <v>994</v>
      </c>
      <c r="H5" s="93"/>
      <c r="I5" s="91"/>
      <c r="J5" s="93" t="n">
        <v>1744</v>
      </c>
      <c r="K5" s="93" t="n">
        <v>0</v>
      </c>
      <c r="L5" s="92"/>
      <c r="M5" s="24" t="n">
        <f aca="false">SUM(H5:J5,K5/1.12)</f>
        <v>1744</v>
      </c>
      <c r="N5" s="24" t="n">
        <f aca="false">K5/1.12*0.12</f>
        <v>0</v>
      </c>
      <c r="O5" s="24" t="n">
        <f aca="false">-SUM(I5:J5,K5/1.12)*L5</f>
        <v>-0</v>
      </c>
      <c r="P5" s="24" t="n">
        <v>1744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5"/>
      <c r="AD5" s="25"/>
      <c r="AE5" s="24" t="n">
        <f aca="false">-SUM(N5:AD5)</f>
        <v>-1744</v>
      </c>
      <c r="AF5" s="27" t="n">
        <f aca="false">SUM(H5:K5)+AE5+O5</f>
        <v>0</v>
      </c>
      <c r="AG5" s="102" t="n">
        <f aca="false">-AE5</f>
        <v>1744</v>
      </c>
      <c r="AMJ5" s="0"/>
    </row>
    <row r="6" s="17" customFormat="true" ht="19.5" hidden="false" customHeight="true" outlineLevel="0" collapsed="false">
      <c r="A6" s="90" t="n">
        <v>44179</v>
      </c>
      <c r="B6" s="12"/>
      <c r="C6" s="20" t="s">
        <v>47</v>
      </c>
      <c r="D6" s="12"/>
      <c r="E6" s="12"/>
      <c r="F6" s="91"/>
      <c r="G6" s="91" t="s">
        <v>995</v>
      </c>
      <c r="H6" s="91"/>
      <c r="I6" s="91"/>
      <c r="J6" s="93"/>
      <c r="K6" s="93" t="n">
        <v>4175.65</v>
      </c>
      <c r="L6" s="92"/>
      <c r="M6" s="24" t="n">
        <f aca="false">SUM(H6:J6,K6/1.12)</f>
        <v>3728.25892857143</v>
      </c>
      <c r="N6" s="24" t="n">
        <f aca="false">K6/1.12*0.12</f>
        <v>447.391071428571</v>
      </c>
      <c r="O6" s="24" t="n">
        <f aca="false">-SUM(I6:J6,K6/1.12)*L6</f>
        <v>-0</v>
      </c>
      <c r="P6" s="24" t="n">
        <v>3728.26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5"/>
      <c r="AD6" s="25"/>
      <c r="AE6" s="24" t="n">
        <f aca="false">-SUM(N6:AD6)</f>
        <v>-4175.65107142857</v>
      </c>
      <c r="AF6" s="27" t="n">
        <f aca="false">SUM(H6:K6)+AE6+O6</f>
        <v>-0.00107142857177678</v>
      </c>
      <c r="AG6" s="102" t="n">
        <f aca="false">-AE6</f>
        <v>4175.65107142857</v>
      </c>
      <c r="AMJ6" s="0"/>
    </row>
    <row r="7" s="17" customFormat="true" ht="23.25" hidden="false" customHeight="true" outlineLevel="0" collapsed="false">
      <c r="A7" s="90" t="n">
        <v>44179</v>
      </c>
      <c r="B7" s="12"/>
      <c r="C7" s="20" t="s">
        <v>45</v>
      </c>
      <c r="D7" s="12"/>
      <c r="E7" s="12"/>
      <c r="F7" s="91"/>
      <c r="G7" s="91" t="s">
        <v>996</v>
      </c>
      <c r="H7" s="91"/>
      <c r="I7" s="91"/>
      <c r="J7" s="93" t="n">
        <v>120</v>
      </c>
      <c r="K7" s="93"/>
      <c r="L7" s="92"/>
      <c r="M7" s="24" t="n">
        <f aca="false">SUM(H7:J7,K7/1.12)</f>
        <v>120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 t="n">
        <v>120</v>
      </c>
      <c r="U7" s="26"/>
      <c r="V7" s="26"/>
      <c r="W7" s="26"/>
      <c r="X7" s="25"/>
      <c r="Y7" s="25"/>
      <c r="Z7" s="25"/>
      <c r="AA7" s="25"/>
      <c r="AB7" s="26"/>
      <c r="AC7" s="25"/>
      <c r="AD7" s="25"/>
      <c r="AE7" s="24" t="n">
        <f aca="false">-SUM(N7:AD7)</f>
        <v>-120</v>
      </c>
      <c r="AF7" s="27" t="n">
        <f aca="false">SUM(H7:K7)+AE7+O7</f>
        <v>0</v>
      </c>
      <c r="AG7" s="102" t="n">
        <f aca="false">-AE7</f>
        <v>120</v>
      </c>
      <c r="AMJ7" s="0"/>
    </row>
    <row r="8" s="17" customFormat="true" ht="19.5" hidden="false" customHeight="true" outlineLevel="0" collapsed="false">
      <c r="A8" s="90" t="n">
        <v>44179</v>
      </c>
      <c r="B8" s="12"/>
      <c r="C8" s="20" t="s">
        <v>997</v>
      </c>
      <c r="D8" s="12"/>
      <c r="E8" s="12"/>
      <c r="F8" s="91"/>
      <c r="G8" s="91" t="s">
        <v>58</v>
      </c>
      <c r="H8" s="93"/>
      <c r="I8" s="91"/>
      <c r="J8" s="93"/>
      <c r="K8" s="93" t="n">
        <v>50</v>
      </c>
      <c r="L8" s="92"/>
      <c r="M8" s="24" t="n">
        <f aca="false">SUM(H8:J8,K8/1.12)</f>
        <v>44.6428571428571</v>
      </c>
      <c r="N8" s="24" t="n">
        <f aca="false">K8/1.12*0.12</f>
        <v>5.35714285714286</v>
      </c>
      <c r="O8" s="24" t="n">
        <f aca="false">-SUM(I8:J8,K8/1.12)*L8</f>
        <v>-0</v>
      </c>
      <c r="P8" s="24" t="n">
        <v>44.64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5"/>
      <c r="AD8" s="25"/>
      <c r="AE8" s="24" t="n">
        <f aca="false">-SUM(N8:AD8)</f>
        <v>-49.9971428571429</v>
      </c>
      <c r="AF8" s="27" t="n">
        <f aca="false">SUM(H8:K8)+AE8+O8</f>
        <v>0.00285714285713823</v>
      </c>
      <c r="AG8" s="102" t="n">
        <f aca="false">-AE8</f>
        <v>49.9971428571429</v>
      </c>
      <c r="AMJ8" s="0"/>
    </row>
    <row r="9" s="17" customFormat="true" ht="19.5" hidden="false" customHeight="true" outlineLevel="0" collapsed="false">
      <c r="A9" s="90" t="n">
        <v>44180</v>
      </c>
      <c r="B9" s="12"/>
      <c r="C9" s="20" t="s">
        <v>45</v>
      </c>
      <c r="D9" s="12"/>
      <c r="E9" s="12"/>
      <c r="F9" s="91"/>
      <c r="G9" s="91" t="s">
        <v>998</v>
      </c>
      <c r="H9" s="91"/>
      <c r="I9" s="91"/>
      <c r="J9" s="93" t="n">
        <v>60</v>
      </c>
      <c r="K9" s="93"/>
      <c r="L9" s="92"/>
      <c r="M9" s="24" t="n">
        <f aca="false">SUM(H9:J9,K9/1.12)</f>
        <v>60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 t="n">
        <v>60</v>
      </c>
      <c r="U9" s="26"/>
      <c r="V9" s="26"/>
      <c r="W9" s="26"/>
      <c r="X9" s="25"/>
      <c r="Y9" s="25"/>
      <c r="Z9" s="25"/>
      <c r="AA9" s="25"/>
      <c r="AB9" s="26"/>
      <c r="AC9" s="25"/>
      <c r="AD9" s="25"/>
      <c r="AE9" s="24" t="n">
        <f aca="false">-SUM(N9:AD9)</f>
        <v>-60</v>
      </c>
      <c r="AF9" s="27" t="n">
        <f aca="false">SUM(H9:K9)+AE9+O9</f>
        <v>0</v>
      </c>
      <c r="AG9" s="102" t="n">
        <f aca="false">-AE9</f>
        <v>60</v>
      </c>
      <c r="AMJ9" s="0"/>
    </row>
    <row r="10" s="17" customFormat="true" ht="19.5" hidden="false" customHeight="true" outlineLevel="0" collapsed="false">
      <c r="A10" s="90" t="n">
        <v>44180</v>
      </c>
      <c r="B10" s="12"/>
      <c r="C10" s="91" t="s">
        <v>570</v>
      </c>
      <c r="D10" s="12"/>
      <c r="E10" s="12"/>
      <c r="F10" s="91"/>
      <c r="G10" s="91" t="s">
        <v>999</v>
      </c>
      <c r="H10" s="91"/>
      <c r="I10" s="91"/>
      <c r="J10" s="93"/>
      <c r="K10" s="93" t="n">
        <v>910</v>
      </c>
      <c r="L10" s="92"/>
      <c r="M10" s="24" t="n">
        <f aca="false">SUM(H10:J10,K10/1.12)</f>
        <v>812.5</v>
      </c>
      <c r="N10" s="24" t="n">
        <f aca="false">K10/1.12*0.12</f>
        <v>97.5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 t="n">
        <v>812.5</v>
      </c>
      <c r="V10" s="26"/>
      <c r="W10" s="26"/>
      <c r="X10" s="25"/>
      <c r="Y10" s="25"/>
      <c r="Z10" s="25"/>
      <c r="AA10" s="25"/>
      <c r="AB10" s="26"/>
      <c r="AC10" s="25"/>
      <c r="AD10" s="25"/>
      <c r="AE10" s="24" t="n">
        <f aca="false">-SUM(N10:AD10)</f>
        <v>-910</v>
      </c>
      <c r="AF10" s="27" t="n">
        <f aca="false">SUM(H10:K10)+AE10+O10</f>
        <v>0</v>
      </c>
      <c r="AG10" s="102" t="n">
        <f aca="false">-AE10</f>
        <v>910</v>
      </c>
      <c r="AMJ10" s="0"/>
    </row>
    <row r="11" s="17" customFormat="true" ht="19.5" hidden="false" customHeight="true" outlineLevel="0" collapsed="false">
      <c r="A11" s="90" t="n">
        <v>44180</v>
      </c>
      <c r="B11" s="12"/>
      <c r="C11" s="20" t="s">
        <v>997</v>
      </c>
      <c r="D11" s="12"/>
      <c r="E11" s="12"/>
      <c r="F11" s="91"/>
      <c r="G11" s="91" t="s">
        <v>58</v>
      </c>
      <c r="H11" s="91"/>
      <c r="I11" s="91"/>
      <c r="J11" s="93"/>
      <c r="K11" s="93" t="n">
        <v>75</v>
      </c>
      <c r="L11" s="92"/>
      <c r="M11" s="24" t="n">
        <f aca="false">SUM(H11:J11,K11/1.12)</f>
        <v>66.9642857142857</v>
      </c>
      <c r="N11" s="24" t="n">
        <f aca="false">K11/1.12*0.12</f>
        <v>8.03571428571429</v>
      </c>
      <c r="O11" s="24" t="n">
        <f aca="false">-SUM(I11:J11,K11/1.12)*L11</f>
        <v>-0</v>
      </c>
      <c r="P11" s="24" t="n">
        <v>66.96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5"/>
      <c r="AD11" s="25"/>
      <c r="AE11" s="24" t="n">
        <f aca="false">-SUM(N11:AD11)</f>
        <v>-74.9957142857143</v>
      </c>
      <c r="AF11" s="27" t="n">
        <f aca="false">SUM(H11:K11)+AE11+O11</f>
        <v>0.00428571428571445</v>
      </c>
      <c r="AG11" s="102" t="n">
        <f aca="false">-AE11</f>
        <v>74.9957142857143</v>
      </c>
      <c r="AMJ11" s="0"/>
    </row>
    <row r="12" s="17" customFormat="true" ht="19.5" hidden="false" customHeight="true" outlineLevel="0" collapsed="false">
      <c r="A12" s="90" t="n">
        <v>44180</v>
      </c>
      <c r="B12" s="12"/>
      <c r="C12" s="20" t="s">
        <v>962</v>
      </c>
      <c r="D12" s="12"/>
      <c r="E12" s="12"/>
      <c r="F12" s="91"/>
      <c r="G12" s="91" t="s">
        <v>1000</v>
      </c>
      <c r="H12" s="91"/>
      <c r="I12" s="91"/>
      <c r="J12" s="93"/>
      <c r="K12" s="93" t="n">
        <v>550</v>
      </c>
      <c r="L12" s="92"/>
      <c r="M12" s="24" t="n">
        <f aca="false">SUM(H12:J12,K12/1.12)</f>
        <v>491.071428571429</v>
      </c>
      <c r="N12" s="24" t="n">
        <f aca="false">K12/1.12*0.12</f>
        <v>58.9285714285714</v>
      </c>
      <c r="O12" s="24" t="n">
        <f aca="false">-SUM(I12:J12,K12/1.12)*L12</f>
        <v>-0</v>
      </c>
      <c r="P12" s="24" t="n">
        <v>491.07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5"/>
      <c r="AD12" s="25"/>
      <c r="AE12" s="24" t="n">
        <f aca="false">-SUM(N12:AD12)</f>
        <v>-549.998571428571</v>
      </c>
      <c r="AF12" s="27" t="n">
        <f aca="false">SUM(H12:K12)+AE12+O12</f>
        <v>0.00142857142861885</v>
      </c>
      <c r="AG12" s="102" t="n">
        <f aca="false">-AE12</f>
        <v>549.998571428571</v>
      </c>
      <c r="AMJ12" s="0"/>
    </row>
    <row r="13" s="17" customFormat="true" ht="19.5" hidden="false" customHeight="true" outlineLevel="0" collapsed="false">
      <c r="A13" s="90" t="n">
        <v>44180</v>
      </c>
      <c r="B13" s="12"/>
      <c r="C13" s="20" t="s">
        <v>1001</v>
      </c>
      <c r="D13" s="12"/>
      <c r="E13" s="12"/>
      <c r="F13" s="91"/>
      <c r="G13" s="91" t="s">
        <v>1002</v>
      </c>
      <c r="H13" s="91"/>
      <c r="I13" s="91"/>
      <c r="J13" s="93"/>
      <c r="K13" s="93" t="n">
        <v>218.75</v>
      </c>
      <c r="L13" s="92"/>
      <c r="M13" s="24" t="n">
        <f aca="false">SUM(H13:J13,K13/1.12)</f>
        <v>195.3125</v>
      </c>
      <c r="N13" s="24" t="n">
        <f aca="false">K13/1.12*0.12</f>
        <v>23.4375</v>
      </c>
      <c r="O13" s="24" t="n">
        <f aca="false">-SUM(I13:J13,K13/1.12)*L13</f>
        <v>-0</v>
      </c>
      <c r="P13" s="24" t="n">
        <v>195.31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5"/>
      <c r="AD13" s="25"/>
      <c r="AE13" s="24" t="n">
        <f aca="false">-SUM(N13:AD13)</f>
        <v>-218.7475</v>
      </c>
      <c r="AF13" s="27" t="n">
        <f aca="false">SUM(H13:K13)+AE13+O13</f>
        <v>0.00249999999999773</v>
      </c>
      <c r="AG13" s="102" t="n">
        <f aca="false">-AE13</f>
        <v>218.7475</v>
      </c>
      <c r="AMJ13" s="0"/>
    </row>
    <row r="14" s="17" customFormat="true" ht="19.5" hidden="false" customHeight="true" outlineLevel="0" collapsed="false">
      <c r="A14" s="90" t="n">
        <v>44180</v>
      </c>
      <c r="B14" s="12"/>
      <c r="C14" s="91" t="s">
        <v>963</v>
      </c>
      <c r="D14" s="12"/>
      <c r="E14" s="12"/>
      <c r="F14" s="91"/>
      <c r="G14" s="91" t="s">
        <v>1003</v>
      </c>
      <c r="H14" s="91"/>
      <c r="I14" s="91"/>
      <c r="J14" s="93"/>
      <c r="K14" s="93" t="n">
        <v>125</v>
      </c>
      <c r="L14" s="92"/>
      <c r="M14" s="24" t="n">
        <f aca="false">SUM(H14:J14,K14/1.12)</f>
        <v>111.607142857143</v>
      </c>
      <c r="N14" s="24" t="n">
        <f aca="false">K14/1.12*0.12</f>
        <v>13.3928571428571</v>
      </c>
      <c r="O14" s="24" t="n">
        <f aca="false">-SUM(I14:J14,K14/1.12)*L14</f>
        <v>-0</v>
      </c>
      <c r="P14" s="24" t="n">
        <v>111.61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5"/>
      <c r="AD14" s="25"/>
      <c r="AE14" s="24" t="n">
        <f aca="false">-SUM(N14:AD14)</f>
        <v>-125.002857142857</v>
      </c>
      <c r="AF14" s="27" t="n">
        <f aca="false">SUM(H14:K14)+AE14+O14</f>
        <v>-0.0028571428570956</v>
      </c>
      <c r="AG14" s="102" t="n">
        <f aca="false">-AE14</f>
        <v>125.002857142857</v>
      </c>
      <c r="AMJ14" s="0"/>
    </row>
    <row r="15" s="17" customFormat="true" ht="19.5" hidden="false" customHeight="true" outlineLevel="0" collapsed="false">
      <c r="A15" s="90" t="n">
        <v>44180</v>
      </c>
      <c r="B15" s="12"/>
      <c r="C15" s="20" t="s">
        <v>962</v>
      </c>
      <c r="D15" s="12"/>
      <c r="E15" s="12"/>
      <c r="F15" s="91"/>
      <c r="G15" s="91" t="s">
        <v>1004</v>
      </c>
      <c r="H15" s="91"/>
      <c r="I15" s="91"/>
      <c r="J15" s="93"/>
      <c r="K15" s="93" t="n">
        <v>996</v>
      </c>
      <c r="L15" s="92"/>
      <c r="M15" s="24" t="n">
        <f aca="false">SUM(H15:J15,K15/1.12)</f>
        <v>889.285714285714</v>
      </c>
      <c r="N15" s="24" t="n">
        <f aca="false">K15/1.12*0.12</f>
        <v>106.714285714286</v>
      </c>
      <c r="O15" s="24" t="n">
        <f aca="false">-SUM(I15:J15,K15/1.12)*L15</f>
        <v>-0</v>
      </c>
      <c r="P15" s="24"/>
      <c r="Q15" s="25" t="n">
        <v>889.29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5"/>
      <c r="AD15" s="25"/>
      <c r="AE15" s="24" t="n">
        <f aca="false">-SUM(N15:AD15)</f>
        <v>-996.004285714286</v>
      </c>
      <c r="AF15" s="27" t="n">
        <f aca="false">SUM(H15:K15)+AE15+O15</f>
        <v>-0.00428571428597024</v>
      </c>
      <c r="AG15" s="102" t="n">
        <f aca="false">-AE15</f>
        <v>996.004285714286</v>
      </c>
      <c r="AMJ15" s="0"/>
    </row>
    <row r="16" s="17" customFormat="true" ht="19.5" hidden="false" customHeight="true" outlineLevel="0" collapsed="false">
      <c r="A16" s="90" t="n">
        <v>44181</v>
      </c>
      <c r="B16" s="12"/>
      <c r="C16" s="20" t="s">
        <v>962</v>
      </c>
      <c r="D16" s="12"/>
      <c r="E16" s="12"/>
      <c r="F16" s="91"/>
      <c r="G16" s="91" t="s">
        <v>194</v>
      </c>
      <c r="H16" s="91"/>
      <c r="I16" s="91"/>
      <c r="J16" s="93"/>
      <c r="K16" s="93" t="n">
        <v>158</v>
      </c>
      <c r="L16" s="92"/>
      <c r="M16" s="24" t="n">
        <f aca="false">SUM(H16:J16,K16/1.12)</f>
        <v>141.071428571429</v>
      </c>
      <c r="N16" s="24" t="n">
        <f aca="false">K16/1.12*0.12</f>
        <v>16.9285714285714</v>
      </c>
      <c r="O16" s="24" t="n">
        <f aca="false">-SUM(I16:J16,K16/1.12)*L16</f>
        <v>-0</v>
      </c>
      <c r="P16" s="24"/>
      <c r="Q16" s="25"/>
      <c r="R16" s="25" t="n">
        <v>141.07</v>
      </c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5"/>
      <c r="AD16" s="25"/>
      <c r="AE16" s="24" t="n">
        <f aca="false">-SUM(N16:AD16)</f>
        <v>-157.998571428571</v>
      </c>
      <c r="AF16" s="27" t="n">
        <f aca="false">SUM(H16:K16)+AE16+O16</f>
        <v>0.00142857142861885</v>
      </c>
      <c r="AG16" s="102" t="n">
        <f aca="false">-AE16</f>
        <v>157.998571428571</v>
      </c>
      <c r="AMJ16" s="0"/>
    </row>
    <row r="17" s="17" customFormat="true" ht="19.5" hidden="false" customHeight="true" outlineLevel="0" collapsed="false">
      <c r="A17" s="90" t="n">
        <v>44181</v>
      </c>
      <c r="B17" s="12"/>
      <c r="C17" s="20" t="s">
        <v>1005</v>
      </c>
      <c r="D17" s="12"/>
      <c r="E17" s="12"/>
      <c r="F17" s="91"/>
      <c r="G17" s="91" t="s">
        <v>1006</v>
      </c>
      <c r="H17" s="91"/>
      <c r="I17" s="91"/>
      <c r="J17" s="93" t="n">
        <v>7796.2</v>
      </c>
      <c r="K17" s="93"/>
      <c r="L17" s="92"/>
      <c r="M17" s="24" t="n">
        <f aca="false">SUM(H17:J17,K17/1.12)</f>
        <v>7796.2</v>
      </c>
      <c r="N17" s="24" t="n">
        <f aca="false">K17/1.12*0.12</f>
        <v>0</v>
      </c>
      <c r="O17" s="24"/>
      <c r="P17" s="24" t="n">
        <v>7796.2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5"/>
      <c r="AD17" s="25"/>
      <c r="AE17" s="24" t="n">
        <f aca="false">-SUM(N17:AD17)</f>
        <v>-7796.2</v>
      </c>
      <c r="AF17" s="27" t="n">
        <f aca="false">SUM(H17:K17)+AE17+O17</f>
        <v>0</v>
      </c>
      <c r="AG17" s="102" t="n">
        <f aca="false">-AE17</f>
        <v>7796.2</v>
      </c>
      <c r="AMJ17" s="0"/>
    </row>
    <row r="18" s="29" customFormat="true" ht="23.25" hidden="false" customHeight="true" outlineLevel="0" collapsed="false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5"/>
      <c r="AD18" s="25"/>
      <c r="AE18" s="24" t="n">
        <f aca="false">-SUM(N18:AD18)</f>
        <v>-0</v>
      </c>
      <c r="AF18" s="27" t="n">
        <f aca="false">SUM(H18:K18)+AE18+O18</f>
        <v>0</v>
      </c>
      <c r="AMJ18" s="0"/>
    </row>
    <row r="19" s="29" customFormat="true" ht="13.8" hidden="false" customHeight="false" outlineLevel="0" collapsed="false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 t="n">
        <f aca="false">SUM(H19:J19,K19/1.12)</f>
        <v>0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45"/>
      <c r="AE19" s="24" t="n">
        <f aca="false">-SUM(N19:AD19)</f>
        <v>-0</v>
      </c>
      <c r="AF19" s="27" t="n">
        <f aca="false">SUM(H19:K19)+AE19+O19</f>
        <v>0</v>
      </c>
      <c r="AMJ19" s="0"/>
    </row>
    <row r="20" s="52" customFormat="true" ht="13.8" hidden="false" customHeight="false" outlineLevel="0" collapsed="false">
      <c r="A20" s="46"/>
      <c r="B20" s="47"/>
      <c r="C20" s="48"/>
      <c r="D20" s="49"/>
      <c r="E20" s="49"/>
      <c r="F20" s="50"/>
      <c r="G20" s="48"/>
      <c r="H20" s="51" t="n">
        <f aca="false">SUM(H5:H18)</f>
        <v>0</v>
      </c>
      <c r="I20" s="51" t="n">
        <f aca="false">SUM(I18:I19)</f>
        <v>0</v>
      </c>
      <c r="J20" s="51" t="n">
        <f aca="false">SUM(J5:J19)</f>
        <v>9720.2</v>
      </c>
      <c r="K20" s="51" t="n">
        <f aca="false">SUM(K5:K19)</f>
        <v>7258.4</v>
      </c>
      <c r="L20" s="51" t="n">
        <f aca="false">SUM(L18:L19)</f>
        <v>0</v>
      </c>
      <c r="M20" s="51" t="n">
        <f aca="false">SUM(M5:M19)</f>
        <v>16200.9142857143</v>
      </c>
      <c r="N20" s="51" t="n">
        <f aca="false">SUM(N5:N19)</f>
        <v>777.685714285714</v>
      </c>
      <c r="O20" s="51" t="n">
        <f aca="false">SUM(O18:O19)</f>
        <v>0</v>
      </c>
      <c r="P20" s="51" t="n">
        <f aca="false">SUM(P5:P19)</f>
        <v>14178.05</v>
      </c>
      <c r="Q20" s="51" t="n">
        <f aca="false">SUM(Q5:Q19)</f>
        <v>889.29</v>
      </c>
      <c r="R20" s="51" t="n">
        <f aca="false">SUM(R5:R18)</f>
        <v>141.07</v>
      </c>
      <c r="S20" s="51" t="n">
        <f aca="false">SUM(S18:S19)</f>
        <v>0</v>
      </c>
      <c r="T20" s="51" t="n">
        <f aca="false">SUM(T5:T19)</f>
        <v>180</v>
      </c>
      <c r="U20" s="51" t="n">
        <f aca="false">SUM(U5:U19)</f>
        <v>812.5</v>
      </c>
      <c r="V20" s="51" t="n">
        <f aca="false">SUM(V18:V19)</f>
        <v>0</v>
      </c>
      <c r="W20" s="51" t="n">
        <f aca="false">SUM(W18:W19)</f>
        <v>0</v>
      </c>
      <c r="X20" s="51" t="n">
        <f aca="false">SUM(X18:X19)</f>
        <v>0</v>
      </c>
      <c r="Y20" s="51" t="n">
        <f aca="false">SUM(Y18:Y19)</f>
        <v>0</v>
      </c>
      <c r="Z20" s="51" t="n">
        <f aca="false">SUM(Z18:Z19)</f>
        <v>0</v>
      </c>
      <c r="AA20" s="51" t="n">
        <f aca="false">SUM(AA5:AA18)</f>
        <v>0</v>
      </c>
      <c r="AB20" s="51" t="n">
        <f aca="false">SUM(AB18:AB19)</f>
        <v>0</v>
      </c>
      <c r="AC20" s="51" t="n">
        <f aca="false">SUM(AC5:AC18)</f>
        <v>0</v>
      </c>
      <c r="AD20" s="51" t="n">
        <f aca="false">SUM(AD18:AD19)</f>
        <v>0</v>
      </c>
      <c r="AE20" s="51" t="n">
        <f aca="false">SUM(AE5:AE19)</f>
        <v>-16978.5957142857</v>
      </c>
      <c r="AF20" s="51" t="n">
        <f aca="false">SUM(AF18:AF19)</f>
        <v>0</v>
      </c>
      <c r="AMJ20" s="0"/>
    </row>
    <row r="21" s="83" customFormat="true" ht="13.8" hidden="false" customHeight="false" outlineLevel="0" collapsed="false">
      <c r="AMJ21" s="0"/>
    </row>
    <row r="22" customFormat="false" ht="13.8" hidden="false" customHeight="false" outlineLevel="0" collapsed="false">
      <c r="J22" s="53"/>
      <c r="K22" s="53"/>
      <c r="M22" s="84"/>
      <c r="N22" s="84"/>
    </row>
    <row r="23" customFormat="false" ht="13.8" hidden="false" customHeight="false" outlineLevel="0" collapsed="false">
      <c r="H23" s="96"/>
      <c r="I23" s="96"/>
      <c r="J23" s="96"/>
      <c r="K23" s="96"/>
      <c r="L23" s="99"/>
      <c r="M23" s="98"/>
    </row>
    <row r="24" customFormat="false" ht="13.8" hidden="false" customHeight="false" outlineLevel="0" collapsed="false">
      <c r="H24" s="96"/>
      <c r="I24" s="96"/>
      <c r="J24" s="96"/>
      <c r="K24" s="96"/>
    </row>
    <row r="25" customFormat="false" ht="13.8" hidden="false" customHeight="false" outlineLevel="0" collapsed="false">
      <c r="H25" s="96"/>
      <c r="I25" s="96"/>
      <c r="J25" s="96"/>
      <c r="K25" s="96"/>
    </row>
    <row r="26" customFormat="false" ht="13.8" hidden="false" customHeight="false" outlineLevel="0" collapsed="false">
      <c r="H26" s="96"/>
      <c r="I26" s="96"/>
      <c r="J26" s="96"/>
      <c r="K26" s="96"/>
    </row>
    <row r="27" customFormat="false" ht="13.8" hidden="false" customHeight="false" outlineLevel="0" collapsed="false">
      <c r="H27" s="96"/>
      <c r="I27" s="96"/>
      <c r="J27" s="96"/>
      <c r="K27" s="96"/>
    </row>
    <row r="28" customFormat="false" ht="13.8" hidden="false" customHeight="false" outlineLevel="0" collapsed="false">
      <c r="H28" s="96"/>
      <c r="I28" s="96"/>
      <c r="J28" s="96"/>
      <c r="K28" s="96"/>
      <c r="Q28" s="5" t="n">
        <v>0</v>
      </c>
    </row>
    <row r="29" s="3" customFormat="true" ht="13.8" hidden="false" customHeight="false" outlineLevel="0" collapsed="false">
      <c r="H29" s="97"/>
      <c r="I29" s="97"/>
      <c r="J29" s="97"/>
      <c r="K29" s="97"/>
      <c r="T29" s="5"/>
      <c r="U29" s="5"/>
      <c r="V29" s="5"/>
      <c r="W29" s="5"/>
      <c r="X29" s="5"/>
      <c r="Y29" s="5"/>
      <c r="AMJ29" s="0"/>
    </row>
    <row r="30" customFormat="false" ht="13.8" hidden="false" customHeight="false" outlineLevel="0" collapsed="false">
      <c r="H30" s="96"/>
      <c r="I30" s="96"/>
      <c r="J30" s="96"/>
      <c r="K30" s="96"/>
    </row>
    <row r="31" customFormat="false" ht="13.8" hidden="false" customHeight="false" outlineLevel="0" collapsed="false">
      <c r="H31" s="96"/>
      <c r="I31" s="96"/>
      <c r="J31" s="96"/>
      <c r="K31" s="96"/>
    </row>
    <row r="32" customFormat="false" ht="13.8" hidden="false" customHeight="false" outlineLevel="0" collapsed="false">
      <c r="H32" s="96"/>
      <c r="I32" s="96"/>
      <c r="J32" s="96"/>
      <c r="K32" s="96"/>
    </row>
    <row r="33" customFormat="false" ht="13.8" hidden="false" customHeight="false" outlineLevel="0" collapsed="false">
      <c r="H33" s="96"/>
      <c r="I33" s="96"/>
      <c r="J33" s="96"/>
      <c r="K33" s="96"/>
    </row>
    <row r="34" customFormat="false" ht="13.8" hidden="false" customHeight="false" outlineLevel="0" collapsed="false">
      <c r="H34" s="98"/>
      <c r="I34" s="98"/>
      <c r="J34" s="98"/>
      <c r="K34" s="98"/>
    </row>
    <row r="35" customFormat="false" ht="13.8" hidden="false" customHeight="false" outlineLevel="0" collapsed="false">
      <c r="H35" s="98"/>
      <c r="I35" s="98"/>
      <c r="J35" s="98"/>
      <c r="K35" s="98"/>
    </row>
    <row r="36" s="3" customFormat="true" ht="13.8" hidden="false" customHeight="false" outlineLevel="0" collapsed="false">
      <c r="H36" s="98"/>
      <c r="I36" s="98"/>
      <c r="J36" s="98"/>
      <c r="K36" s="98"/>
      <c r="AMJ36" s="0"/>
    </row>
    <row r="37" s="3" customFormat="true" ht="13.8" hidden="false" customHeight="false" outlineLevel="0" collapsed="false">
      <c r="H37" s="98"/>
      <c r="I37" s="98"/>
      <c r="J37" s="98"/>
      <c r="K37" s="98"/>
      <c r="AMJ37" s="0"/>
    </row>
    <row r="38" s="3" customFormat="true" ht="13.8" hidden="false" customHeight="false" outlineLevel="0" collapsed="false">
      <c r="H38" s="98"/>
      <c r="I38" s="98"/>
      <c r="J38" s="98"/>
      <c r="K38" s="98"/>
      <c r="AMJ3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28.14"/>
    <col collapsed="false" customWidth="true" hidden="false" outlineLevel="0" max="8" min="8" style="5" width="7.85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"/>
    <col collapsed="false" customWidth="true" hidden="false" outlineLevel="0" max="12" min="12" style="6" width="5.14"/>
    <col collapsed="false" customWidth="true" hidden="false" outlineLevel="0" max="13" min="13" style="5" width="9.28"/>
    <col collapsed="false" customWidth="true" hidden="false" outlineLevel="0" max="14" min="14" style="5" width="8.14"/>
    <col collapsed="false" customWidth="true" hidden="false" outlineLevel="0" max="15" min="15" style="5" width="6.57"/>
    <col collapsed="false" customWidth="true" hidden="false" outlineLevel="0" max="16" min="16" style="5" width="9.7"/>
    <col collapsed="false" customWidth="true" hidden="false" outlineLevel="0" max="17" min="17" style="5" width="10"/>
    <col collapsed="false" customWidth="true" hidden="false" outlineLevel="0" max="18" min="18" style="5" width="9.14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14"/>
    <col collapsed="false" customWidth="true" hidden="false" outlineLevel="0" max="28" min="28" style="5" width="9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57"/>
    <col collapsed="false" customWidth="true" hidden="false" outlineLevel="0" max="33" min="33" style="3" width="9.7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385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43963</v>
      </c>
      <c r="B5" s="19"/>
      <c r="C5" s="20" t="s">
        <v>386</v>
      </c>
      <c r="D5" s="20"/>
      <c r="E5" s="20"/>
      <c r="F5" s="21"/>
      <c r="G5" s="21" t="s">
        <v>387</v>
      </c>
      <c r="H5" s="22" t="n">
        <v>180</v>
      </c>
      <c r="I5" s="22"/>
      <c r="J5" s="22"/>
      <c r="K5" s="22"/>
      <c r="L5" s="23"/>
      <c r="M5" s="24" t="n">
        <f aca="false">SUM(H5:J5,K5/1.12)</f>
        <v>180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 t="n">
        <v>180</v>
      </c>
      <c r="AF5" s="24" t="n">
        <f aca="false">-SUM(N5:AE5)</f>
        <v>-180</v>
      </c>
      <c r="AG5" s="27" t="n">
        <f aca="false">SUM(H5:K5)+AF5+O5</f>
        <v>0</v>
      </c>
      <c r="AI5" s="28" t="n">
        <f aca="false">-AF5</f>
        <v>180</v>
      </c>
    </row>
    <row r="6" s="29" customFormat="true" ht="23.25" hidden="true" customHeight="true" outlineLevel="0" collapsed="false">
      <c r="A6" s="18" t="n">
        <v>43963</v>
      </c>
      <c r="B6" s="19"/>
      <c r="C6" s="20" t="s">
        <v>335</v>
      </c>
      <c r="D6" s="20"/>
      <c r="E6" s="20"/>
      <c r="F6" s="21"/>
      <c r="G6" s="21" t="s">
        <v>388</v>
      </c>
      <c r="H6" s="22" t="n">
        <v>5000</v>
      </c>
      <c r="I6" s="22"/>
      <c r="J6" s="22"/>
      <c r="K6" s="22"/>
      <c r="L6" s="23"/>
      <c r="M6" s="24" t="n">
        <f aca="false">SUM(H6:J6,K6/1.12)</f>
        <v>5000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 t="n">
        <v>5000</v>
      </c>
      <c r="Z6" s="25"/>
      <c r="AA6" s="25"/>
      <c r="AB6" s="26"/>
      <c r="AC6" s="26"/>
      <c r="AD6" s="25"/>
      <c r="AE6" s="25"/>
      <c r="AF6" s="24" t="n">
        <f aca="false">-SUM(N6:AE6)</f>
        <v>-5000</v>
      </c>
      <c r="AG6" s="27" t="n">
        <f aca="false">SUM(H6:K6)+AF6+O6</f>
        <v>0</v>
      </c>
      <c r="AI6" s="28" t="n">
        <f aca="false">-AF6</f>
        <v>5000</v>
      </c>
    </row>
    <row r="7" s="29" customFormat="true" ht="23.25" hidden="true" customHeight="true" outlineLevel="0" collapsed="false">
      <c r="A7" s="18" t="n">
        <v>43963</v>
      </c>
      <c r="B7" s="19"/>
      <c r="C7" s="20" t="s">
        <v>386</v>
      </c>
      <c r="D7" s="20"/>
      <c r="E7" s="20"/>
      <c r="F7" s="21"/>
      <c r="G7" s="21" t="s">
        <v>389</v>
      </c>
      <c r="H7" s="22" t="n">
        <v>1800</v>
      </c>
      <c r="I7" s="22"/>
      <c r="J7" s="22"/>
      <c r="K7" s="22"/>
      <c r="L7" s="23"/>
      <c r="M7" s="24" t="n">
        <f aca="false">SUM(H7:J7,K7/1.12)</f>
        <v>1800</v>
      </c>
      <c r="N7" s="24" t="n">
        <f aca="false">K7/1.12*0.12</f>
        <v>0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 t="n">
        <v>1800</v>
      </c>
      <c r="AC7" s="26"/>
      <c r="AD7" s="25"/>
      <c r="AE7" s="25"/>
      <c r="AF7" s="24" t="n">
        <f aca="false">-SUM(N7:AE7)</f>
        <v>-1800</v>
      </c>
      <c r="AG7" s="27" t="n">
        <f aca="false">SUM(H7:K7)+AF7+O7</f>
        <v>0</v>
      </c>
      <c r="AI7" s="28" t="n">
        <f aca="false">-AF7</f>
        <v>1800</v>
      </c>
    </row>
    <row r="8" s="29" customFormat="true" ht="23.25" hidden="true" customHeight="true" outlineLevel="0" collapsed="false">
      <c r="A8" s="18" t="n">
        <v>43963</v>
      </c>
      <c r="B8" s="19"/>
      <c r="C8" s="20" t="s">
        <v>45</v>
      </c>
      <c r="D8" s="20"/>
      <c r="E8" s="20"/>
      <c r="F8" s="21"/>
      <c r="G8" s="21" t="s">
        <v>390</v>
      </c>
      <c r="H8" s="22"/>
      <c r="I8" s="22"/>
      <c r="J8" s="22" t="n">
        <v>155</v>
      </c>
      <c r="K8" s="22"/>
      <c r="L8" s="23"/>
      <c r="M8" s="24" t="n">
        <f aca="false">SUM(H8:J8,K8/1.12)</f>
        <v>155</v>
      </c>
      <c r="N8" s="24" t="n">
        <f aca="false">K8/1.12*0.12</f>
        <v>0</v>
      </c>
      <c r="O8" s="24" t="n">
        <f aca="false">-SUM(I8:J8,K8/1.12)*L8</f>
        <v>-0</v>
      </c>
      <c r="P8" s="24"/>
      <c r="Q8" s="25"/>
      <c r="R8" s="25" t="n">
        <v>155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-155</v>
      </c>
      <c r="AG8" s="27" t="n">
        <f aca="false">SUM(H8:K8)+AF8+O8</f>
        <v>0</v>
      </c>
      <c r="AI8" s="28" t="n">
        <f aca="false">-AF8</f>
        <v>155</v>
      </c>
    </row>
    <row r="9" s="29" customFormat="true" ht="23.25" hidden="true" customHeight="true" outlineLevel="0" collapsed="false">
      <c r="A9" s="18" t="n">
        <v>43970</v>
      </c>
      <c r="B9" s="19"/>
      <c r="C9" s="20" t="s">
        <v>375</v>
      </c>
      <c r="D9" s="20" t="s">
        <v>376</v>
      </c>
      <c r="E9" s="20" t="s">
        <v>391</v>
      </c>
      <c r="F9" s="21" t="n">
        <v>2073062</v>
      </c>
      <c r="G9" s="21" t="s">
        <v>392</v>
      </c>
      <c r="H9" s="22"/>
      <c r="I9" s="22"/>
      <c r="J9" s="22"/>
      <c r="K9" s="22" t="n">
        <v>30</v>
      </c>
      <c r="L9" s="23"/>
      <c r="M9" s="24" t="n">
        <f aca="false">SUM(H9:J9,K9/1.12)</f>
        <v>26.7857142857143</v>
      </c>
      <c r="N9" s="24" t="n">
        <f aca="false">K9/1.12*0.12</f>
        <v>3.21428571428571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 t="n">
        <v>26.79</v>
      </c>
      <c r="AE9" s="25"/>
      <c r="AF9" s="24" t="n">
        <f aca="false">-SUM(N9:AE9)</f>
        <v>-30.0042857142857</v>
      </c>
      <c r="AG9" s="27" t="n">
        <f aca="false">SUM(H9:K9)+AF9+O9</f>
        <v>-0.00428571428571445</v>
      </c>
      <c r="AI9" s="28" t="n">
        <f aca="false">-AF9</f>
        <v>30.0042857142857</v>
      </c>
    </row>
    <row r="10" s="29" customFormat="true" ht="23.25" hidden="true" customHeight="true" outlineLevel="0" collapsed="false">
      <c r="A10" s="18" t="n">
        <v>43971</v>
      </c>
      <c r="B10" s="19"/>
      <c r="C10" s="20" t="s">
        <v>375</v>
      </c>
      <c r="D10" s="20" t="s">
        <v>376</v>
      </c>
      <c r="E10" s="20" t="s">
        <v>391</v>
      </c>
      <c r="F10" s="21" t="n">
        <v>3462313</v>
      </c>
      <c r="G10" s="21" t="s">
        <v>58</v>
      </c>
      <c r="H10" s="22"/>
      <c r="I10" s="22"/>
      <c r="J10" s="22"/>
      <c r="K10" s="22" t="n">
        <v>42</v>
      </c>
      <c r="L10" s="23"/>
      <c r="M10" s="24" t="n">
        <f aca="false">SUM(H10:J10,K10/1.12)</f>
        <v>37.5</v>
      </c>
      <c r="N10" s="24" t="n">
        <f aca="false">K10/1.12*0.12</f>
        <v>4.5</v>
      </c>
      <c r="O10" s="24" t="n">
        <f aca="false">-SUM(I10:J10,K10/1.12)*L10</f>
        <v>-0</v>
      </c>
      <c r="P10" s="24"/>
      <c r="Q10" s="25" t="n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-42</v>
      </c>
      <c r="AG10" s="27" t="n">
        <f aca="false">SUM(H10:K10)+AF10+O10</f>
        <v>0</v>
      </c>
      <c r="AI10" s="28" t="n">
        <f aca="false">-AF10</f>
        <v>42</v>
      </c>
    </row>
    <row r="11" s="29" customFormat="true" ht="23.25" hidden="true" customHeight="true" outlineLevel="0" collapsed="false">
      <c r="A11" s="18" t="n">
        <v>43971</v>
      </c>
      <c r="B11" s="19"/>
      <c r="C11" s="20" t="s">
        <v>393</v>
      </c>
      <c r="D11" s="20" t="s">
        <v>394</v>
      </c>
      <c r="E11" s="20" t="s">
        <v>49</v>
      </c>
      <c r="F11" s="21" t="n">
        <v>10380188</v>
      </c>
      <c r="G11" s="21" t="s">
        <v>257</v>
      </c>
      <c r="H11" s="22"/>
      <c r="I11" s="22"/>
      <c r="J11" s="22" t="n">
        <v>1357.94</v>
      </c>
      <c r="K11" s="22"/>
      <c r="L11" s="23"/>
      <c r="M11" s="24" t="n">
        <f aca="false">SUM(H11:J11,K11/1.12)</f>
        <v>1357.94</v>
      </c>
      <c r="N11" s="24" t="n">
        <f aca="false">K11/1.12*0.12</f>
        <v>0</v>
      </c>
      <c r="O11" s="24" t="n">
        <f aca="false">-SUM(I11:J11,K11/1.12)*L11</f>
        <v>-0</v>
      </c>
      <c r="P11" s="24" t="n">
        <v>1357.94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-1357.94</v>
      </c>
      <c r="AG11" s="27" t="n">
        <f aca="false">SUM(H11:K11)+AF11+O11</f>
        <v>0</v>
      </c>
      <c r="AI11" s="28" t="n">
        <f aca="false">-AF11</f>
        <v>1357.94</v>
      </c>
    </row>
    <row r="12" s="29" customFormat="true" ht="23.25" hidden="true" customHeight="true" outlineLevel="0" collapsed="false">
      <c r="A12" s="18" t="n">
        <v>43977</v>
      </c>
      <c r="B12" s="19"/>
      <c r="C12" s="20" t="s">
        <v>375</v>
      </c>
      <c r="D12" s="20" t="s">
        <v>376</v>
      </c>
      <c r="E12" s="20" t="s">
        <v>391</v>
      </c>
      <c r="F12" s="21" t="n">
        <v>3646622</v>
      </c>
      <c r="G12" s="21" t="s">
        <v>58</v>
      </c>
      <c r="H12" s="22"/>
      <c r="I12" s="22"/>
      <c r="J12" s="22"/>
      <c r="K12" s="22" t="n">
        <v>24</v>
      </c>
      <c r="L12" s="23"/>
      <c r="M12" s="24" t="n">
        <f aca="false">SUM(H12:J12,K12/1.12)</f>
        <v>21.4285714285714</v>
      </c>
      <c r="N12" s="24" t="n">
        <f aca="false">K12/1.12*0.12</f>
        <v>2.57142857142857</v>
      </c>
      <c r="O12" s="24" t="n">
        <f aca="false">-SUM(I12:J12,K12/1.12)*L12</f>
        <v>-0</v>
      </c>
      <c r="P12" s="24"/>
      <c r="Q12" s="25" t="n">
        <v>21.43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-24.0014285714286</v>
      </c>
      <c r="AG12" s="27" t="n">
        <f aca="false">SUM(H12:K12)+AF12+O12</f>
        <v>-0.00142857142856911</v>
      </c>
      <c r="AI12" s="28" t="n">
        <f aca="false">-AF12</f>
        <v>24.0014285714286</v>
      </c>
    </row>
    <row r="13" s="29" customFormat="true" ht="23.25" hidden="true" customHeight="true" outlineLevel="0" collapsed="false">
      <c r="A13" s="18" t="n">
        <v>43977</v>
      </c>
      <c r="B13" s="19"/>
      <c r="C13" s="20" t="s">
        <v>326</v>
      </c>
      <c r="D13" s="20"/>
      <c r="E13" s="20"/>
      <c r="F13" s="21"/>
      <c r="G13" s="21" t="s">
        <v>395</v>
      </c>
      <c r="H13" s="22"/>
      <c r="I13" s="22"/>
      <c r="J13" s="22" t="n">
        <v>40</v>
      </c>
      <c r="K13" s="22"/>
      <c r="L13" s="23"/>
      <c r="M13" s="24" t="n">
        <f aca="false">SUM(H13:J13,K13/1.12)</f>
        <v>40</v>
      </c>
      <c r="N13" s="24" t="n">
        <f aca="false">K13/1.12*0.12</f>
        <v>0</v>
      </c>
      <c r="O13" s="24" t="n">
        <f aca="false">-SUM(I13:J13,K13/1.12)*L13</f>
        <v>-0</v>
      </c>
      <c r="P13" s="24" t="n">
        <v>40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-40</v>
      </c>
      <c r="AG13" s="27" t="n">
        <f aca="false">SUM(H13:K13)+AF13+O13</f>
        <v>0</v>
      </c>
      <c r="AI13" s="28" t="n">
        <f aca="false">-AF13</f>
        <v>40</v>
      </c>
    </row>
    <row r="14" s="29" customFormat="true" ht="23.25" hidden="true" customHeight="true" outlineLevel="0" collapsed="false">
      <c r="A14" s="18" t="n">
        <v>43977</v>
      </c>
      <c r="B14" s="19"/>
      <c r="C14" s="20" t="s">
        <v>326</v>
      </c>
      <c r="D14" s="20"/>
      <c r="E14" s="20"/>
      <c r="F14" s="21"/>
      <c r="G14" s="21" t="s">
        <v>396</v>
      </c>
      <c r="H14" s="22"/>
      <c r="I14" s="22"/>
      <c r="J14" s="22" t="n">
        <v>100</v>
      </c>
      <c r="K14" s="22"/>
      <c r="L14" s="23"/>
      <c r="M14" s="24" t="n">
        <f aca="false">SUM(H14:J14,K14/1.12)</f>
        <v>100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 t="n">
        <v>100</v>
      </c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-100</v>
      </c>
      <c r="AG14" s="27" t="n">
        <f aca="false">SUM(H14:K14)+AF14+O14</f>
        <v>0</v>
      </c>
      <c r="AI14" s="28" t="n">
        <f aca="false">-AF14</f>
        <v>100</v>
      </c>
    </row>
    <row r="15" s="29" customFormat="true" ht="23.25" hidden="true" customHeight="true" outlineLevel="0" collapsed="false">
      <c r="A15" s="18" t="n">
        <v>43978</v>
      </c>
      <c r="B15" s="19"/>
      <c r="C15" s="20" t="s">
        <v>375</v>
      </c>
      <c r="D15" s="20" t="s">
        <v>376</v>
      </c>
      <c r="E15" s="20" t="s">
        <v>391</v>
      </c>
      <c r="F15" s="21" t="n">
        <v>1456454</v>
      </c>
      <c r="G15" s="21" t="s">
        <v>58</v>
      </c>
      <c r="H15" s="22"/>
      <c r="I15" s="22"/>
      <c r="J15" s="22"/>
      <c r="K15" s="22" t="n">
        <v>24</v>
      </c>
      <c r="L15" s="23"/>
      <c r="M15" s="24" t="n">
        <f aca="false">SUM(H15:J15,K15/1.12)</f>
        <v>21.4285714285714</v>
      </c>
      <c r="N15" s="24" t="n">
        <f aca="false">K15/1.12*0.12</f>
        <v>2.57142857142857</v>
      </c>
      <c r="O15" s="24" t="n">
        <f aca="false">-SUM(I15:J15,K15/1.12)*L15</f>
        <v>-0</v>
      </c>
      <c r="P15" s="24"/>
      <c r="Q15" s="25" t="n">
        <v>21.43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-24.0014285714286</v>
      </c>
      <c r="AG15" s="27" t="n">
        <f aca="false">SUM(H15:K15)+AF15+O15</f>
        <v>-0.00142857142856911</v>
      </c>
      <c r="AI15" s="28" t="n">
        <f aca="false">-AF15</f>
        <v>24.0014285714286</v>
      </c>
    </row>
    <row r="16" s="29" customFormat="true" ht="23.25" hidden="true" customHeight="true" outlineLevel="0" collapsed="false">
      <c r="A16" s="18" t="n">
        <v>43978</v>
      </c>
      <c r="B16" s="19"/>
      <c r="C16" s="20" t="s">
        <v>39</v>
      </c>
      <c r="D16" s="20" t="s">
        <v>40</v>
      </c>
      <c r="E16" s="20" t="s">
        <v>41</v>
      </c>
      <c r="F16" s="21" t="n">
        <v>38325</v>
      </c>
      <c r="G16" s="21" t="s">
        <v>397</v>
      </c>
      <c r="H16" s="22"/>
      <c r="I16" s="22"/>
      <c r="J16" s="22"/>
      <c r="K16" s="22" t="n">
        <v>234</v>
      </c>
      <c r="L16" s="23"/>
      <c r="M16" s="24" t="n">
        <f aca="false">SUM(H16:J16,K16/1.12)</f>
        <v>208.928571428571</v>
      </c>
      <c r="N16" s="24" t="n">
        <f aca="false">K16/1.12*0.12</f>
        <v>25.0714285714286</v>
      </c>
      <c r="O16" s="24" t="n">
        <f aca="false">-SUM(I16:J16,K16/1.12)*L16</f>
        <v>-0</v>
      </c>
      <c r="P16" s="24" t="n">
        <v>208.93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-234.001428571429</v>
      </c>
      <c r="AG16" s="27" t="n">
        <f aca="false">SUM(H16:K16)+AF16+O16</f>
        <v>-0.00142857142856201</v>
      </c>
      <c r="AI16" s="28" t="n">
        <f aca="false">-AF16</f>
        <v>234.001428571429</v>
      </c>
    </row>
    <row r="17" s="29" customFormat="true" ht="23.25" hidden="true" customHeight="true" outlineLevel="0" collapsed="false">
      <c r="A17" s="18" t="n">
        <v>43979</v>
      </c>
      <c r="B17" s="19"/>
      <c r="C17" s="20" t="s">
        <v>39</v>
      </c>
      <c r="D17" s="20" t="s">
        <v>40</v>
      </c>
      <c r="E17" s="20" t="s">
        <v>41</v>
      </c>
      <c r="F17" s="21" t="n">
        <v>38331</v>
      </c>
      <c r="G17" s="21" t="s">
        <v>398</v>
      </c>
      <c r="H17" s="22"/>
      <c r="I17" s="22"/>
      <c r="J17" s="22"/>
      <c r="K17" s="22" t="n">
        <v>272</v>
      </c>
      <c r="L17" s="23"/>
      <c r="M17" s="24" t="n">
        <f aca="false">SUM(H17:J17,K17/1.12)</f>
        <v>242.857142857143</v>
      </c>
      <c r="N17" s="24" t="n">
        <f aca="false">K17/1.12*0.12</f>
        <v>29.1428571428571</v>
      </c>
      <c r="O17" s="24" t="n">
        <f aca="false">-SUM(I17:J17,K17/1.12)*L17</f>
        <v>-0</v>
      </c>
      <c r="P17" s="24" t="n">
        <v>242.86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-272.002857142857</v>
      </c>
      <c r="AG17" s="27" t="n">
        <f aca="false">SUM(H17:K17)+AF17+O17</f>
        <v>-0.00285714285712402</v>
      </c>
      <c r="AI17" s="28" t="n">
        <f aca="false">-AF17</f>
        <v>272.002857142857</v>
      </c>
    </row>
    <row r="18" s="29" customFormat="true" ht="23.25" hidden="true" customHeight="true" outlineLevel="0" collapsed="false">
      <c r="A18" s="18" t="n">
        <v>43979</v>
      </c>
      <c r="B18" s="19"/>
      <c r="C18" s="20" t="s">
        <v>47</v>
      </c>
      <c r="D18" s="20" t="s">
        <v>48</v>
      </c>
      <c r="E18" s="20" t="s">
        <v>49</v>
      </c>
      <c r="F18" s="21" t="n">
        <v>256785</v>
      </c>
      <c r="G18" s="21" t="s">
        <v>399</v>
      </c>
      <c r="H18" s="22"/>
      <c r="I18" s="22"/>
      <c r="J18" s="22"/>
      <c r="K18" s="22" t="n">
        <v>416.15</v>
      </c>
      <c r="L18" s="23"/>
      <c r="M18" s="24" t="n">
        <f aca="false">SUM(H18:J18,K18/1.12)</f>
        <v>371.5625</v>
      </c>
      <c r="N18" s="24" t="n">
        <f aca="false">K18/1.12*0.12</f>
        <v>44.5875</v>
      </c>
      <c r="O18" s="24" t="n">
        <f aca="false">-SUM(I18:J18,K18/1.12)*L18</f>
        <v>-0</v>
      </c>
      <c r="P18" s="24" t="n">
        <v>371.56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-416.1475</v>
      </c>
      <c r="AG18" s="27" t="n">
        <f aca="false">SUM(H18:K18)+AF18+O18</f>
        <v>0.00249999999999773</v>
      </c>
      <c r="AI18" s="28" t="n">
        <f aca="false">-AF18</f>
        <v>416.1475</v>
      </c>
    </row>
    <row r="19" s="29" customFormat="true" ht="23.25" hidden="true" customHeight="true" outlineLevel="0" collapsed="false">
      <c r="A19" s="18" t="n">
        <v>43979</v>
      </c>
      <c r="B19" s="19"/>
      <c r="C19" s="20" t="s">
        <v>393</v>
      </c>
      <c r="D19" s="20" t="s">
        <v>394</v>
      </c>
      <c r="E19" s="20" t="s">
        <v>49</v>
      </c>
      <c r="F19" s="21" t="n">
        <v>1038159</v>
      </c>
      <c r="G19" s="21" t="s">
        <v>400</v>
      </c>
      <c r="H19" s="22"/>
      <c r="I19" s="22"/>
      <c r="J19" s="22"/>
      <c r="K19" s="22" t="n">
        <v>501.6</v>
      </c>
      <c r="L19" s="23"/>
      <c r="M19" s="24" t="n">
        <f aca="false">SUM(H19:J19,K19/1.12)</f>
        <v>447.857142857143</v>
      </c>
      <c r="N19" s="24" t="n">
        <f aca="false">K19/1.12*0.12</f>
        <v>53.7428571428571</v>
      </c>
      <c r="O19" s="24" t="n">
        <f aca="false">-SUM(I19:J19,K19/1.12)*L19</f>
        <v>-0</v>
      </c>
      <c r="P19" s="24" t="n">
        <v>447.86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-501.602857142857</v>
      </c>
      <c r="AG19" s="27" t="n">
        <f aca="false">SUM(H19:K19)+AF19+O19</f>
        <v>-0.00285714285712402</v>
      </c>
      <c r="AI19" s="28" t="n">
        <f aca="false">-AF19</f>
        <v>501.602857142857</v>
      </c>
    </row>
    <row r="20" s="29" customFormat="true" ht="23.25" hidden="true" customHeight="true" outlineLevel="0" collapsed="false">
      <c r="A20" s="18" t="n">
        <v>43979</v>
      </c>
      <c r="B20" s="19"/>
      <c r="C20" s="20" t="s">
        <v>393</v>
      </c>
      <c r="D20" s="20" t="s">
        <v>394</v>
      </c>
      <c r="E20" s="20" t="s">
        <v>49</v>
      </c>
      <c r="F20" s="21" t="n">
        <v>1038159</v>
      </c>
      <c r="G20" s="21" t="s">
        <v>401</v>
      </c>
      <c r="H20" s="22"/>
      <c r="I20" s="22"/>
      <c r="J20" s="22"/>
      <c r="K20" s="22" t="n">
        <v>272.75</v>
      </c>
      <c r="L20" s="23"/>
      <c r="M20" s="24" t="n">
        <f aca="false">SUM(H20:J20,K20/1.12)</f>
        <v>243.526785714286</v>
      </c>
      <c r="N20" s="24" t="n">
        <f aca="false">K20/1.12*0.12</f>
        <v>29.2232142857143</v>
      </c>
      <c r="O20" s="24" t="n">
        <f aca="false">-SUM(I20:J20,K20/1.12)*L20</f>
        <v>-0</v>
      </c>
      <c r="P20" s="24"/>
      <c r="Q20" s="25"/>
      <c r="R20" s="25"/>
      <c r="S20" s="26" t="n">
        <v>243.53</v>
      </c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-272.753214285714</v>
      </c>
      <c r="AG20" s="27" t="n">
        <f aca="false">SUM(H20:K20)+AF20+O20</f>
        <v>-0.00321428571430715</v>
      </c>
      <c r="AI20" s="28" t="n">
        <f aca="false">-AF20</f>
        <v>272.753214285714</v>
      </c>
    </row>
    <row r="21" s="29" customFormat="true" ht="23.25" hidden="true" customHeight="true" outlineLevel="0" collapsed="false">
      <c r="A21" s="18" t="n">
        <v>43979</v>
      </c>
      <c r="B21" s="19"/>
      <c r="C21" s="20" t="s">
        <v>375</v>
      </c>
      <c r="D21" s="20" t="s">
        <v>376</v>
      </c>
      <c r="E21" s="20" t="s">
        <v>391</v>
      </c>
      <c r="F21" s="21" t="n">
        <v>1032581</v>
      </c>
      <c r="G21" s="21" t="s">
        <v>58</v>
      </c>
      <c r="H21" s="22"/>
      <c r="I21" s="22"/>
      <c r="J21" s="22"/>
      <c r="K21" s="22" t="n">
        <v>24</v>
      </c>
      <c r="L21" s="23"/>
      <c r="M21" s="24" t="n">
        <f aca="false">SUM(H21:J21,K21/1.12)</f>
        <v>21.4285714285714</v>
      </c>
      <c r="N21" s="24" t="n">
        <f aca="false">K21/1.12*0.12</f>
        <v>2.57142857142857</v>
      </c>
      <c r="O21" s="24" t="n">
        <f aca="false">-SUM(I21:J21,K21/1.12)*L21</f>
        <v>-0</v>
      </c>
      <c r="P21" s="24"/>
      <c r="Q21" s="25" t="n">
        <v>21.43</v>
      </c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-24.0014285714286</v>
      </c>
      <c r="AG21" s="27" t="n">
        <f aca="false">SUM(H21:K21)+AF21+O21</f>
        <v>-0.00142857142856911</v>
      </c>
      <c r="AI21" s="28" t="n">
        <f aca="false">-AF21</f>
        <v>24.0014285714286</v>
      </c>
    </row>
    <row r="22" s="29" customFormat="true" ht="23.25" hidden="false" customHeight="true" outlineLevel="0" collapsed="false">
      <c r="A22" s="18" t="n">
        <v>43980</v>
      </c>
      <c r="B22" s="19"/>
      <c r="C22" s="20" t="s">
        <v>375</v>
      </c>
      <c r="D22" s="20" t="s">
        <v>376</v>
      </c>
      <c r="E22" s="20" t="s">
        <v>391</v>
      </c>
      <c r="F22" s="21" t="n">
        <v>2063084</v>
      </c>
      <c r="G22" s="21" t="s">
        <v>58</v>
      </c>
      <c r="H22" s="22"/>
      <c r="I22" s="22"/>
      <c r="J22" s="22"/>
      <c r="K22" s="22" t="n">
        <v>24</v>
      </c>
      <c r="L22" s="23"/>
      <c r="M22" s="24" t="n">
        <f aca="false">SUM(H22:J22,K22/1.12)</f>
        <v>21.4285714285714</v>
      </c>
      <c r="N22" s="24" t="n">
        <f aca="false">K22/1.12*0.12</f>
        <v>2.57142857142857</v>
      </c>
      <c r="O22" s="24" t="n">
        <f aca="false">-SUM(I22:J22,K22/1.12)*L22</f>
        <v>-0</v>
      </c>
      <c r="P22" s="24"/>
      <c r="Q22" s="25" t="n">
        <v>21.43</v>
      </c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-24.0014285714286</v>
      </c>
      <c r="AG22" s="27" t="n">
        <f aca="false">SUM(H22:K22)+AF22+O22</f>
        <v>-0.00142857142856911</v>
      </c>
      <c r="AI22" s="28" t="n">
        <f aca="false">-AF22</f>
        <v>24.0014285714286</v>
      </c>
    </row>
    <row r="23" s="29" customFormat="true" ht="23.25" hidden="false" customHeight="true" outlineLevel="0" collapsed="false">
      <c r="A23" s="18"/>
      <c r="B23" s="19"/>
      <c r="C23" s="20"/>
      <c r="D23" s="20"/>
      <c r="E23" s="20"/>
      <c r="F23" s="21"/>
      <c r="G23" s="21"/>
      <c r="H23" s="22"/>
      <c r="I23" s="22"/>
      <c r="J23" s="22"/>
      <c r="K23" s="22"/>
      <c r="L23" s="23"/>
      <c r="M23" s="24" t="n">
        <f aca="false">SUM(H23:J23,K23/1.12)</f>
        <v>0</v>
      </c>
      <c r="N23" s="24" t="n">
        <f aca="false">K23/1.12*0.12</f>
        <v>0</v>
      </c>
      <c r="O23" s="24" t="n">
        <f aca="false">-SUM(I23:J23,K23/1.12)*L23</f>
        <v>-0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 t="n">
        <f aca="false">-SUM(N23:AE23)</f>
        <v>-0</v>
      </c>
      <c r="AG23" s="27" t="n">
        <f aca="false">SUM(H23:K23)+AF23+O23</f>
        <v>0</v>
      </c>
    </row>
    <row r="24" s="29" customFormat="true" ht="23.25" hidden="false" customHeight="true" outlineLevel="0" collapsed="false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 t="n">
        <f aca="false">SUM(H24:J24,K24/1.12)</f>
        <v>0</v>
      </c>
      <c r="N24" s="24" t="n">
        <f aca="false">K24/1.12*0.12</f>
        <v>0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-0</v>
      </c>
      <c r="AG24" s="27" t="n">
        <f aca="false">SUM(H24:K24)+AF24+O24</f>
        <v>0</v>
      </c>
    </row>
    <row r="25" s="29" customFormat="true" ht="23.25" hidden="false" customHeight="true" outlineLevel="0" collapsed="false">
      <c r="A25" s="18"/>
      <c r="B25" s="19"/>
      <c r="C25" s="20"/>
      <c r="D25" s="20"/>
      <c r="E25" s="20"/>
      <c r="F25" s="21"/>
      <c r="G25" s="21"/>
      <c r="H25" s="22"/>
      <c r="I25" s="22"/>
      <c r="J25" s="22"/>
      <c r="K25" s="22"/>
      <c r="L25" s="23"/>
      <c r="M25" s="24" t="n">
        <f aca="false">SUM(H25:J25,K25/1.12)</f>
        <v>0</v>
      </c>
      <c r="N25" s="24" t="n">
        <f aca="false">K25/1.12*0.12</f>
        <v>0</v>
      </c>
      <c r="O25" s="24" t="n">
        <f aca="false">-SUM(I25:J25,K25/1.12)*L25</f>
        <v>-0</v>
      </c>
      <c r="P25" s="24"/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-0</v>
      </c>
      <c r="AG25" s="27" t="n">
        <f aca="false">SUM(H25:K25)+AF25+O25</f>
        <v>0</v>
      </c>
    </row>
    <row r="26" s="52" customFormat="true" ht="12" hidden="false" customHeight="false" outlineLevel="0" collapsed="false">
      <c r="A26" s="46"/>
      <c r="B26" s="47"/>
      <c r="C26" s="48"/>
      <c r="D26" s="49"/>
      <c r="E26" s="49"/>
      <c r="F26" s="50"/>
      <c r="G26" s="48"/>
      <c r="H26" s="51" t="n">
        <f aca="false">SUM(H5:H25)</f>
        <v>6980</v>
      </c>
      <c r="I26" s="51" t="n">
        <f aca="false">SUM(I5:I25)</f>
        <v>0</v>
      </c>
      <c r="J26" s="51" t="n">
        <f aca="false">SUM(J5:J25)</f>
        <v>1652.94</v>
      </c>
      <c r="K26" s="51" t="n">
        <f aca="false">SUM(K5:K25)</f>
        <v>1864.5</v>
      </c>
      <c r="L26" s="51" t="n">
        <f aca="false">SUM(L5:L25)</f>
        <v>0</v>
      </c>
      <c r="M26" s="51" t="n">
        <f aca="false">SUM(M5:M25)</f>
        <v>10297.6721428571</v>
      </c>
      <c r="N26" s="51" t="n">
        <f aca="false">SUM(N5:N25)</f>
        <v>199.767857142857</v>
      </c>
      <c r="O26" s="51" t="n">
        <f aca="false">SUM(O5:O25)</f>
        <v>0</v>
      </c>
      <c r="P26" s="51" t="n">
        <f aca="false">SUM(P5:P25)</f>
        <v>2669.15</v>
      </c>
      <c r="Q26" s="51" t="n">
        <f aca="false">SUM(Q5:Q25)</f>
        <v>123.22</v>
      </c>
      <c r="R26" s="51" t="n">
        <f aca="false">SUM(R5:R25)</f>
        <v>255</v>
      </c>
      <c r="S26" s="51" t="n">
        <f aca="false">SUM(S5:S25)</f>
        <v>243.53</v>
      </c>
      <c r="T26" s="51" t="n">
        <f aca="false">SUM(T5:T25)</f>
        <v>0</v>
      </c>
      <c r="U26" s="51" t="n">
        <f aca="false">SUM(U5:U25)</f>
        <v>0</v>
      </c>
      <c r="V26" s="51" t="n">
        <f aca="false">SUM(V5:V25)</f>
        <v>0</v>
      </c>
      <c r="W26" s="51" t="n">
        <f aca="false">SUM(W5:W25)</f>
        <v>0</v>
      </c>
      <c r="X26" s="51" t="n">
        <f aca="false">SUM(X5:X25)</f>
        <v>0</v>
      </c>
      <c r="Y26" s="51" t="n">
        <f aca="false">SUM(Y5:Y25)</f>
        <v>5000</v>
      </c>
      <c r="Z26" s="51" t="n">
        <f aca="false">SUM(Z5:Z25)</f>
        <v>0</v>
      </c>
      <c r="AA26" s="51" t="n">
        <f aca="false">SUM(AA5:AA25)</f>
        <v>0</v>
      </c>
      <c r="AB26" s="51" t="n">
        <f aca="false">SUM(AB5:AB25)</f>
        <v>1800</v>
      </c>
      <c r="AC26" s="51" t="n">
        <f aca="false">SUM(AC5:AC25)</f>
        <v>0</v>
      </c>
      <c r="AD26" s="51" t="n">
        <f aca="false">SUM(AD5:AD25)</f>
        <v>26.79</v>
      </c>
      <c r="AE26" s="51" t="n">
        <f aca="false">SUM(AE5:AE25)</f>
        <v>180</v>
      </c>
      <c r="AF26" s="51" t="n">
        <f aca="false">SUM(AF5:AF25)</f>
        <v>-10497.4578571429</v>
      </c>
      <c r="AG26" s="51" t="n">
        <f aca="false">SUM(AG5:AG25)</f>
        <v>-0.0178571428571104</v>
      </c>
    </row>
    <row r="27" customFormat="false" ht="12" hidden="false" customHeight="false" outlineLevel="0" collapsed="false"/>
    <row r="28" customFormat="false" ht="12" hidden="false" customHeight="false" outlineLevel="0" collapsed="false">
      <c r="K28" s="53" t="n">
        <f aca="false">H26+I26+J26+K26</f>
        <v>10497.44</v>
      </c>
      <c r="AF28" s="53" t="n">
        <f aca="false">+AF26</f>
        <v>-10497.4578571429</v>
      </c>
    </row>
    <row r="30" customFormat="false" ht="12" hidden="false" customHeight="false" outlineLevel="0" collapsed="false">
      <c r="C30" s="54" t="s">
        <v>191</v>
      </c>
      <c r="G30" s="52"/>
      <c r="K30" s="55"/>
      <c r="L30" s="55"/>
      <c r="M30" s="55"/>
    </row>
    <row r="33" s="3" customFormat="true" ht="11.25" hidden="false" customHeight="false" outlineLevel="0" collapsed="false">
      <c r="K33" s="5"/>
      <c r="L33" s="6"/>
      <c r="M33" s="5"/>
      <c r="Y33" s="5"/>
    </row>
    <row r="39" customFormat="false" ht="11.25" hidden="false" customHeight="false" outlineLevel="0" collapsed="false">
      <c r="J39" s="5" t="s">
        <v>402</v>
      </c>
    </row>
    <row r="40" customFormat="false" ht="11.25" hidden="false" customHeight="false" outlineLevel="0" collapsed="false">
      <c r="Q40" s="5" t="n">
        <v>0</v>
      </c>
    </row>
  </sheetData>
  <mergeCells count="1">
    <mergeCell ref="K30:M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8" activeCellId="0" sqref="Z8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false" outlineLevel="0" max="21" min="21" style="5" width="10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1007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796</v>
      </c>
      <c r="T4" s="13" t="s">
        <v>31</v>
      </c>
      <c r="U4" s="13" t="s">
        <v>34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44181</v>
      </c>
      <c r="B5" s="12"/>
      <c r="C5" s="20" t="s">
        <v>45</v>
      </c>
      <c r="D5" s="12"/>
      <c r="E5" s="12"/>
      <c r="F5" s="91"/>
      <c r="G5" s="91" t="s">
        <v>996</v>
      </c>
      <c r="H5" s="93"/>
      <c r="I5" s="91"/>
      <c r="J5" s="93" t="n">
        <v>120</v>
      </c>
      <c r="K5" s="93"/>
      <c r="L5" s="92"/>
      <c r="M5" s="24" t="n">
        <f aca="false">SUM(H5:J5,K5/1.12)</f>
        <v>120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 t="n">
        <v>120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-120</v>
      </c>
      <c r="AG5" s="27" t="n">
        <f aca="false">SUM(H5:K5)+AF5+O5</f>
        <v>0</v>
      </c>
      <c r="AH5" s="102" t="n">
        <f aca="false">-AF5</f>
        <v>120</v>
      </c>
    </row>
    <row r="6" s="17" customFormat="true" ht="19.5" hidden="false" customHeight="true" outlineLevel="0" collapsed="false">
      <c r="A6" s="90" t="n">
        <v>44181</v>
      </c>
      <c r="B6" s="12"/>
      <c r="C6" s="20" t="s">
        <v>47</v>
      </c>
      <c r="D6" s="12"/>
      <c r="E6" s="12"/>
      <c r="F6" s="91"/>
      <c r="G6" s="91" t="s">
        <v>1008</v>
      </c>
      <c r="H6" s="91"/>
      <c r="I6" s="91"/>
      <c r="J6" s="93"/>
      <c r="K6" s="93" t="n">
        <v>124.75</v>
      </c>
      <c r="L6" s="92"/>
      <c r="M6" s="24" t="n">
        <f aca="false">SUM(H6:J6,K6/1.12)</f>
        <v>111.383928571429</v>
      </c>
      <c r="N6" s="24" t="n">
        <f aca="false">K6/1.12*0.12</f>
        <v>13.3660714285714</v>
      </c>
      <c r="O6" s="24" t="n">
        <f aca="false">-SUM(I6:J6,K6/1.12)*L6</f>
        <v>-0</v>
      </c>
      <c r="P6" s="24"/>
      <c r="Q6" s="25"/>
      <c r="R6" s="25"/>
      <c r="S6" s="26"/>
      <c r="T6" s="26"/>
      <c r="U6" s="26" t="n">
        <v>111.38</v>
      </c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-124.746071428571</v>
      </c>
      <c r="AG6" s="27" t="n">
        <f aca="false">SUM(H6:K6)+AF6+O6</f>
        <v>0.00392857142860237</v>
      </c>
      <c r="AH6" s="102" t="n">
        <f aca="false">-AF6</f>
        <v>124.746071428571</v>
      </c>
    </row>
    <row r="7" s="17" customFormat="true" ht="23.25" hidden="false" customHeight="true" outlineLevel="0" collapsed="false">
      <c r="A7" s="90" t="n">
        <v>44181</v>
      </c>
      <c r="B7" s="12"/>
      <c r="C7" s="20" t="s">
        <v>47</v>
      </c>
      <c r="D7" s="12"/>
      <c r="E7" s="12"/>
      <c r="F7" s="91"/>
      <c r="G7" s="91" t="s">
        <v>635</v>
      </c>
      <c r="H7" s="91"/>
      <c r="I7" s="91"/>
      <c r="J7" s="93"/>
      <c r="K7" s="93" t="n">
        <v>3485.05</v>
      </c>
      <c r="L7" s="92"/>
      <c r="M7" s="24" t="n">
        <f aca="false">SUM(H7:J7,K7/1.12)</f>
        <v>3111.65178571429</v>
      </c>
      <c r="N7" s="24" t="n">
        <f aca="false">K7/1.12*0.12</f>
        <v>373.398214285714</v>
      </c>
      <c r="O7" s="24" t="n">
        <f aca="false">-SUM(I7:J7,K7/1.12)*L7</f>
        <v>-0</v>
      </c>
      <c r="P7" s="24" t="n">
        <v>3111.65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-3485.04821428571</v>
      </c>
      <c r="AG7" s="27" t="n">
        <f aca="false">SUM(H7:K7)+AF7+O7</f>
        <v>0.00178571428614305</v>
      </c>
      <c r="AH7" s="102" t="n">
        <f aca="false">-AF7</f>
        <v>3485.04821428571</v>
      </c>
    </row>
    <row r="8" s="17" customFormat="true" ht="19.5" hidden="false" customHeight="true" outlineLevel="0" collapsed="false">
      <c r="A8" s="90" t="n">
        <v>44181</v>
      </c>
      <c r="B8" s="12"/>
      <c r="C8" s="20" t="s">
        <v>47</v>
      </c>
      <c r="D8" s="12"/>
      <c r="E8" s="12"/>
      <c r="F8" s="91"/>
      <c r="G8" s="91" t="s">
        <v>1009</v>
      </c>
      <c r="H8" s="93"/>
      <c r="I8" s="91"/>
      <c r="J8" s="93"/>
      <c r="K8" s="93" t="n">
        <v>2524</v>
      </c>
      <c r="L8" s="92"/>
      <c r="M8" s="24" t="n">
        <f aca="false">SUM(H8:J8,K8/1.12)</f>
        <v>2253.57142857143</v>
      </c>
      <c r="N8" s="24" t="n">
        <f aca="false">K8/1.12*0.12</f>
        <v>270.428571428571</v>
      </c>
      <c r="O8" s="24" t="n">
        <f aca="false">-SUM(I8:J8,K8/1.12)*L8</f>
        <v>-0</v>
      </c>
      <c r="P8" s="24"/>
      <c r="Q8" s="25" t="n">
        <v>2253.57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-2523.99857142857</v>
      </c>
      <c r="AG8" s="27" t="n">
        <f aca="false">SUM(H8:K8)+AF8+O8</f>
        <v>0.00142857142873254</v>
      </c>
      <c r="AH8" s="102" t="n">
        <f aca="false">-AF8</f>
        <v>2523.99857142857</v>
      </c>
    </row>
    <row r="9" s="17" customFormat="true" ht="19.5" hidden="false" customHeight="true" outlineLevel="0" collapsed="false">
      <c r="A9" s="90" t="n">
        <v>44181</v>
      </c>
      <c r="B9" s="12"/>
      <c r="C9" s="20" t="s">
        <v>962</v>
      </c>
      <c r="D9" s="12"/>
      <c r="E9" s="12"/>
      <c r="F9" s="91"/>
      <c r="G9" s="91" t="s">
        <v>1010</v>
      </c>
      <c r="H9" s="91"/>
      <c r="I9" s="91"/>
      <c r="J9" s="93"/>
      <c r="K9" s="93" t="n">
        <v>82</v>
      </c>
      <c r="L9" s="92"/>
      <c r="M9" s="24" t="n">
        <f aca="false">SUM(H9:J9,K9/1.12)</f>
        <v>73.2142857142857</v>
      </c>
      <c r="N9" s="24" t="n">
        <f aca="false">K9/1.12*0.12</f>
        <v>8.78571428571429</v>
      </c>
      <c r="O9" s="24" t="n">
        <f aca="false">-SUM(I9:J9,K9/1.12)*L9</f>
        <v>-0</v>
      </c>
      <c r="P9" s="24" t="n">
        <v>73.21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-81.9957142857143</v>
      </c>
      <c r="AG9" s="27" t="n">
        <f aca="false">SUM(H9:K9)+AF9+O9</f>
        <v>0.00428571428571445</v>
      </c>
      <c r="AH9" s="102" t="n">
        <f aca="false">-AF9</f>
        <v>81.9957142857143</v>
      </c>
    </row>
    <row r="10" s="17" customFormat="true" ht="19.5" hidden="false" customHeight="true" outlineLevel="0" collapsed="false">
      <c r="A10" s="90" t="n">
        <v>44181</v>
      </c>
      <c r="B10" s="12"/>
      <c r="C10" s="20" t="s">
        <v>962</v>
      </c>
      <c r="D10" s="12"/>
      <c r="E10" s="12"/>
      <c r="F10" s="91"/>
      <c r="G10" s="91" t="s">
        <v>604</v>
      </c>
      <c r="H10" s="91"/>
      <c r="I10" s="91"/>
      <c r="J10" s="93"/>
      <c r="K10" s="93" t="n">
        <v>117</v>
      </c>
      <c r="L10" s="92"/>
      <c r="M10" s="24" t="n">
        <f aca="false">SUM(H10:J10,K10/1.12)</f>
        <v>104.464285714286</v>
      </c>
      <c r="N10" s="24" t="n">
        <f aca="false">K10/1.12*0.12</f>
        <v>12.5357142857143</v>
      </c>
      <c r="O10" s="24" t="n">
        <f aca="false">-SUM(I10:J10,K10/1.12)*L10</f>
        <v>-0</v>
      </c>
      <c r="P10" s="24" t="n">
        <v>104.46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-116.995714285714</v>
      </c>
      <c r="AG10" s="27" t="n">
        <f aca="false">SUM(H10:K10)+AF10+O10</f>
        <v>0.00428571428570024</v>
      </c>
      <c r="AH10" s="102" t="n">
        <f aca="false">-AF10</f>
        <v>116.995714285714</v>
      </c>
    </row>
    <row r="11" s="17" customFormat="true" ht="19.5" hidden="false" customHeight="true" outlineLevel="0" collapsed="false">
      <c r="A11" s="90" t="n">
        <v>44181</v>
      </c>
      <c r="B11" s="12"/>
      <c r="C11" s="20" t="s">
        <v>962</v>
      </c>
      <c r="D11" s="12"/>
      <c r="E11" s="12"/>
      <c r="F11" s="91"/>
      <c r="G11" s="91" t="s">
        <v>1011</v>
      </c>
      <c r="H11" s="91"/>
      <c r="I11" s="91"/>
      <c r="J11" s="93"/>
      <c r="K11" s="93" t="n">
        <v>320</v>
      </c>
      <c r="L11" s="92"/>
      <c r="M11" s="24" t="n">
        <f aca="false">SUM(H11:J11,K11/1.12)</f>
        <v>285.714285714286</v>
      </c>
      <c r="N11" s="24" t="n">
        <f aca="false">K11/1.12*0.12</f>
        <v>34.2857142857143</v>
      </c>
      <c r="O11" s="24" t="n">
        <f aca="false">-SUM(I11:J11,K11/1.12)*L11</f>
        <v>-0</v>
      </c>
      <c r="P11" s="24" t="n">
        <v>285.71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-319.995714285714</v>
      </c>
      <c r="AG11" s="27" t="n">
        <f aca="false">SUM(H11:K11)+AF11+O11</f>
        <v>0.00428571428574287</v>
      </c>
      <c r="AH11" s="102" t="n">
        <f aca="false">-AF11</f>
        <v>319.995714285714</v>
      </c>
    </row>
    <row r="12" s="17" customFormat="true" ht="19.5" hidden="false" customHeight="true" outlineLevel="0" collapsed="false">
      <c r="A12" s="90" t="n">
        <v>44181</v>
      </c>
      <c r="B12" s="12"/>
      <c r="C12" s="20" t="s">
        <v>1012</v>
      </c>
      <c r="D12" s="12"/>
      <c r="E12" s="12"/>
      <c r="F12" s="91"/>
      <c r="G12" s="91" t="s">
        <v>1013</v>
      </c>
      <c r="H12" s="91"/>
      <c r="I12" s="91"/>
      <c r="J12" s="93" t="n">
        <v>1300</v>
      </c>
      <c r="K12" s="93"/>
      <c r="L12" s="92"/>
      <c r="M12" s="24" t="n">
        <f aca="false">SUM(H12:J12,K12/1.12)</f>
        <v>1300</v>
      </c>
      <c r="N12" s="24" t="n">
        <f aca="false">K12/1.12*0.12</f>
        <v>0</v>
      </c>
      <c r="O12" s="24" t="n">
        <f aca="false">-SUM(I12:J12,K12/1.12)*L12</f>
        <v>-0</v>
      </c>
      <c r="P12" s="24" t="n">
        <v>1300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-1300</v>
      </c>
      <c r="AG12" s="27" t="n">
        <f aca="false">SUM(H12:K12)+AF12+O12</f>
        <v>0</v>
      </c>
      <c r="AH12" s="102" t="n">
        <f aca="false">-AF12</f>
        <v>1300</v>
      </c>
    </row>
    <row r="13" s="17" customFormat="true" ht="19.5" hidden="false" customHeight="true" outlineLevel="0" collapsed="false">
      <c r="A13" s="90" t="n">
        <v>44181</v>
      </c>
      <c r="B13" s="12"/>
      <c r="C13" s="20" t="s">
        <v>1012</v>
      </c>
      <c r="D13" s="12"/>
      <c r="E13" s="12"/>
      <c r="F13" s="91"/>
      <c r="G13" s="91" t="s">
        <v>522</v>
      </c>
      <c r="H13" s="91"/>
      <c r="I13" s="91"/>
      <c r="J13" s="93" t="n">
        <v>350</v>
      </c>
      <c r="K13" s="93"/>
      <c r="L13" s="92"/>
      <c r="M13" s="24" t="n">
        <f aca="false">SUM(H13:J13,K13/1.12)</f>
        <v>350</v>
      </c>
      <c r="N13" s="24" t="n">
        <f aca="false">K13/1.12*0.12</f>
        <v>0</v>
      </c>
      <c r="O13" s="24" t="n">
        <f aca="false">-SUM(I13:J13,K13/1.12)*L13</f>
        <v>-0</v>
      </c>
      <c r="P13" s="24" t="n">
        <v>350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-350</v>
      </c>
      <c r="AG13" s="27" t="n">
        <f aca="false">SUM(H13:K13)+AF13+O13</f>
        <v>0</v>
      </c>
      <c r="AH13" s="102" t="n">
        <f aca="false">-AF13</f>
        <v>350</v>
      </c>
    </row>
    <row r="14" s="17" customFormat="true" ht="19.5" hidden="false" customHeight="true" outlineLevel="0" collapsed="false">
      <c r="A14" s="90" t="n">
        <v>44184</v>
      </c>
      <c r="B14" s="12"/>
      <c r="C14" s="91" t="s">
        <v>326</v>
      </c>
      <c r="D14" s="12"/>
      <c r="E14" s="12"/>
      <c r="F14" s="91"/>
      <c r="G14" s="91" t="s">
        <v>1014</v>
      </c>
      <c r="H14" s="91"/>
      <c r="I14" s="91"/>
      <c r="J14" s="93" t="n">
        <v>500</v>
      </c>
      <c r="K14" s="93"/>
      <c r="L14" s="92"/>
      <c r="M14" s="24" t="n">
        <f aca="false">SUM(H14:J14,K14/1.12)</f>
        <v>500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 t="n">
        <v>500</v>
      </c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-500</v>
      </c>
      <c r="AG14" s="27" t="n">
        <f aca="false">SUM(H14:K14)+AF14+O14</f>
        <v>0</v>
      </c>
      <c r="AH14" s="102" t="n">
        <f aca="false">-AF14</f>
        <v>500</v>
      </c>
    </row>
    <row r="15" s="17" customFormat="true" ht="19.5" hidden="false" customHeight="true" outlineLevel="0" collapsed="false">
      <c r="A15" s="90"/>
      <c r="B15" s="12"/>
      <c r="C15" s="20"/>
      <c r="D15" s="12"/>
      <c r="E15" s="12"/>
      <c r="F15" s="91"/>
      <c r="G15" s="91"/>
      <c r="H15" s="91"/>
      <c r="I15" s="91"/>
      <c r="J15" s="93"/>
      <c r="K15" s="93"/>
      <c r="L15" s="92"/>
      <c r="M15" s="24" t="n">
        <f aca="false">SUM(H15:J15,K15/1.12)</f>
        <v>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-0</v>
      </c>
      <c r="AG15" s="27" t="n">
        <f aca="false">SUM(H15:K15)+AF15+O15</f>
        <v>0</v>
      </c>
    </row>
    <row r="16" s="17" customFormat="true" ht="19.5" hidden="false" customHeight="true" outlineLevel="0" collapsed="false">
      <c r="A16" s="90"/>
      <c r="B16" s="12"/>
      <c r="C16" s="20"/>
      <c r="D16" s="12"/>
      <c r="E16" s="12"/>
      <c r="F16" s="91"/>
      <c r="G16" s="91"/>
      <c r="H16" s="91"/>
      <c r="I16" s="91"/>
      <c r="J16" s="93"/>
      <c r="K16" s="93"/>
      <c r="L16" s="92"/>
      <c r="M16" s="24" t="n">
        <f aca="false">SUM(H16:J16,K16/1.12)</f>
        <v>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-0</v>
      </c>
      <c r="AG16" s="27" t="n">
        <f aca="false">SUM(H16:K16)+AF16+O16</f>
        <v>0</v>
      </c>
    </row>
    <row r="17" s="17" customFormat="true" ht="19.5" hidden="false" customHeight="true" outlineLevel="0" collapsed="false">
      <c r="A17" s="90"/>
      <c r="B17" s="12"/>
      <c r="C17" s="20"/>
      <c r="D17" s="12"/>
      <c r="E17" s="12"/>
      <c r="F17" s="91"/>
      <c r="G17" s="91"/>
      <c r="H17" s="91"/>
      <c r="I17" s="91"/>
      <c r="J17" s="93"/>
      <c r="K17" s="93"/>
      <c r="L17" s="92"/>
      <c r="M17" s="24" t="n">
        <f aca="false">SUM(H17:J17,K17/1.12)</f>
        <v>0</v>
      </c>
      <c r="N17" s="24" t="n">
        <f aca="false">K17/1.12*0.12</f>
        <v>0</v>
      </c>
      <c r="O17" s="24"/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-0</v>
      </c>
      <c r="AG17" s="27" t="n">
        <f aca="false">SUM(H17:K17)+AF17+O17</f>
        <v>0</v>
      </c>
    </row>
    <row r="18" s="29" customFormat="true" ht="23.25" hidden="false" customHeight="true" outlineLevel="0" collapsed="false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-0</v>
      </c>
      <c r="AG18" s="27" t="n">
        <f aca="false">SUM(H18:K18)+AF18+O18</f>
        <v>0</v>
      </c>
    </row>
    <row r="19" s="29" customFormat="true" ht="12" hidden="false" customHeight="false" outlineLevel="0" collapsed="false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 t="n">
        <f aca="false">SUM(H19:J19,K19/1.12)</f>
        <v>0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26"/>
      <c r="AE19" s="45"/>
      <c r="AF19" s="24" t="n">
        <f aca="false">-SUM(N19:AE19)</f>
        <v>-0</v>
      </c>
      <c r="AG19" s="27" t="n">
        <f aca="false">SUM(H19:K19)+AF19+O19</f>
        <v>0</v>
      </c>
    </row>
    <row r="20" s="52" customFormat="true" ht="12.75" hidden="false" customHeight="false" outlineLevel="0" collapsed="false">
      <c r="A20" s="46"/>
      <c r="B20" s="47"/>
      <c r="C20" s="48"/>
      <c r="D20" s="49"/>
      <c r="E20" s="49"/>
      <c r="F20" s="50"/>
      <c r="G20" s="48"/>
      <c r="H20" s="51" t="n">
        <f aca="false">SUM(H5:H18)</f>
        <v>0</v>
      </c>
      <c r="I20" s="51" t="n">
        <f aca="false">SUM(I18:I19)</f>
        <v>0</v>
      </c>
      <c r="J20" s="51" t="n">
        <f aca="false">SUM(J5:J19)</f>
        <v>2270</v>
      </c>
      <c r="K20" s="51" t="n">
        <f aca="false">SUM(K5:K19)</f>
        <v>6652.8</v>
      </c>
      <c r="L20" s="51" t="n">
        <f aca="false">SUM(L18:L19)</f>
        <v>0</v>
      </c>
      <c r="M20" s="51" t="n">
        <f aca="false">SUM(M5:M19)</f>
        <v>8210.00000000001</v>
      </c>
      <c r="N20" s="51" t="n">
        <f aca="false">SUM(N5:N19)</f>
        <v>712.8</v>
      </c>
      <c r="O20" s="51" t="n">
        <f aca="false">SUM(O18:O19)</f>
        <v>0</v>
      </c>
      <c r="P20" s="51" t="n">
        <f aca="false">SUM(P5:P19)</f>
        <v>5225.03</v>
      </c>
      <c r="Q20" s="51" t="n">
        <f aca="false">SUM(Q5:Q19)</f>
        <v>2253.57</v>
      </c>
      <c r="R20" s="51" t="n">
        <f aca="false">SUM(R5:R18)</f>
        <v>0</v>
      </c>
      <c r="S20" s="51" t="n">
        <f aca="false">SUM(S18:S19)</f>
        <v>0</v>
      </c>
      <c r="T20" s="51" t="n">
        <f aca="false">SUM(T5:T19)</f>
        <v>620</v>
      </c>
      <c r="U20" s="51" t="n">
        <f aca="false">SUM(U5:U19)</f>
        <v>111.38</v>
      </c>
      <c r="V20" s="51" t="n">
        <f aca="false">SUM(V18:V19)</f>
        <v>0</v>
      </c>
      <c r="W20" s="51" t="n">
        <f aca="false">SUM(W18:W19)</f>
        <v>0</v>
      </c>
      <c r="X20" s="51" t="n">
        <f aca="false">SUM(X18:X19)</f>
        <v>0</v>
      </c>
      <c r="Y20" s="51" t="n">
        <f aca="false">SUM(Y18:Y19)</f>
        <v>0</v>
      </c>
      <c r="Z20" s="51" t="n">
        <f aca="false">SUM(Z18:Z19)</f>
        <v>0</v>
      </c>
      <c r="AA20" s="51" t="n">
        <f aca="false">SUM(AA5:AA18)</f>
        <v>0</v>
      </c>
      <c r="AB20" s="51" t="n">
        <f aca="false">SUM(AB18:AB19)</f>
        <v>0</v>
      </c>
      <c r="AC20" s="51" t="n">
        <f aca="false">SUM(AC5:AC18)</f>
        <v>0</v>
      </c>
      <c r="AD20" s="51" t="n">
        <f aca="false">SUM(AD5:AD18)</f>
        <v>0</v>
      </c>
      <c r="AE20" s="51" t="n">
        <f aca="false">SUM(AE18:AE19)</f>
        <v>0</v>
      </c>
      <c r="AF20" s="51" t="n">
        <f aca="false">SUM(AF5:AF19)</f>
        <v>-8922.78</v>
      </c>
      <c r="AG20" s="51" t="n">
        <f aca="false">SUM(AG18:AG19)</f>
        <v>0</v>
      </c>
    </row>
    <row r="21" s="83" customFormat="true" ht="12" hidden="false" customHeight="false" outlineLevel="0" collapsed="false"/>
    <row r="22" customFormat="false" ht="12" hidden="false" customHeight="false" outlineLevel="0" collapsed="false">
      <c r="H22" s="96"/>
      <c r="I22" s="96"/>
      <c r="J22" s="96"/>
      <c r="K22" s="96"/>
    </row>
    <row r="23" customFormat="false" ht="12" hidden="false" customHeight="false" outlineLevel="0" collapsed="false">
      <c r="H23" s="96"/>
      <c r="I23" s="96"/>
      <c r="J23" s="96"/>
      <c r="K23" s="96"/>
    </row>
    <row r="24" customFormat="false" ht="12" hidden="false" customHeight="false" outlineLevel="0" collapsed="false">
      <c r="H24" s="96"/>
      <c r="I24" s="96"/>
      <c r="J24" s="96"/>
      <c r="K24" s="96"/>
    </row>
    <row r="25" customFormat="false" ht="12" hidden="false" customHeight="false" outlineLevel="0" collapsed="false">
      <c r="H25" s="96"/>
      <c r="I25" s="96"/>
      <c r="J25" s="96"/>
      <c r="K25" s="96"/>
      <c r="Q25" s="5" t="n">
        <v>0</v>
      </c>
    </row>
    <row r="26" s="3" customFormat="true" ht="12" hidden="false" customHeight="false" outlineLevel="0" collapsed="false">
      <c r="H26" s="97"/>
      <c r="I26" s="97"/>
      <c r="J26" s="97"/>
      <c r="K26" s="97"/>
      <c r="T26" s="5"/>
      <c r="U26" s="5"/>
      <c r="V26" s="5"/>
      <c r="W26" s="5"/>
      <c r="X26" s="5"/>
      <c r="Y26" s="5"/>
    </row>
    <row r="27" customFormat="false" ht="12" hidden="false" customHeight="false" outlineLevel="0" collapsed="false">
      <c r="H27" s="96"/>
      <c r="I27" s="96"/>
      <c r="J27" s="96"/>
      <c r="K27" s="96"/>
    </row>
    <row r="28" customFormat="false" ht="12" hidden="false" customHeight="false" outlineLevel="0" collapsed="false">
      <c r="H28" s="96"/>
      <c r="I28" s="96"/>
      <c r="J28" s="96"/>
      <c r="K28" s="96"/>
    </row>
    <row r="29" customFormat="false" ht="12" hidden="false" customHeight="false" outlineLevel="0" collapsed="false">
      <c r="H29" s="96"/>
      <c r="I29" s="96"/>
      <c r="J29" s="96"/>
      <c r="K29" s="96"/>
    </row>
    <row r="30" customFormat="false" ht="12" hidden="false" customHeight="false" outlineLevel="0" collapsed="false">
      <c r="H30" s="96"/>
      <c r="I30" s="96"/>
      <c r="J30" s="96"/>
      <c r="K30" s="96"/>
    </row>
    <row r="31" customFormat="false" ht="11.25" hidden="false" customHeight="false" outlineLevel="0" collapsed="false">
      <c r="H31" s="98"/>
      <c r="I31" s="98"/>
      <c r="J31" s="98"/>
      <c r="K31" s="98"/>
    </row>
    <row r="32" customFormat="false" ht="11.25" hidden="false" customHeight="false" outlineLevel="0" collapsed="false">
      <c r="H32" s="98"/>
      <c r="I32" s="98"/>
      <c r="J32" s="98"/>
      <c r="K32" s="98"/>
    </row>
    <row r="33" s="3" customFormat="true" ht="11.25" hidden="false" customHeight="false" outlineLevel="0" collapsed="false">
      <c r="H33" s="98"/>
      <c r="I33" s="98"/>
      <c r="J33" s="98"/>
      <c r="K33" s="98"/>
    </row>
    <row r="34" s="3" customFormat="true" ht="11.25" hidden="false" customHeight="false" outlineLevel="0" collapsed="false">
      <c r="H34" s="98"/>
      <c r="I34" s="98"/>
      <c r="J34" s="98"/>
      <c r="K34" s="98"/>
    </row>
    <row r="35" s="3" customFormat="true" ht="11.25" hidden="false" customHeight="false" outlineLevel="0" collapsed="false">
      <c r="H35" s="98"/>
      <c r="I35" s="98"/>
      <c r="J35" s="98"/>
      <c r="K35" s="98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V5" activeCellId="0" sqref="V5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7.28"/>
    <col collapsed="false" customWidth="true" hidden="false" outlineLevel="0" max="3" min="3" style="3" width="26.15"/>
    <col collapsed="false" customWidth="true" hidden="false" outlineLevel="0" max="4" min="4" style="4" width="14"/>
    <col collapsed="false" customWidth="true" hidden="fals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10"/>
    <col collapsed="false" customWidth="true" hidden="false" outlineLevel="0" max="21" min="21" style="5" width="10.57"/>
    <col collapsed="false" customWidth="true" hidden="false" outlineLevel="0" max="22" min="22" style="5" width="11.14"/>
    <col collapsed="false" customWidth="true" hidden="false" outlineLevel="0" max="23" min="23" style="5" width="9.85"/>
    <col collapsed="false" customWidth="true" hidden="false" outlineLevel="0" max="24" min="24" style="5" width="9.28"/>
    <col collapsed="false" customWidth="true" hidden="false" outlineLevel="0" max="25" min="25" style="5" width="8.28"/>
    <col collapsed="false" customWidth="true" hidden="false" outlineLevel="0" max="26" min="26" style="5" width="8.7"/>
    <col collapsed="false" customWidth="true" hidden="false" outlineLevel="0" max="27" min="27" style="5" width="9.57"/>
    <col collapsed="false" customWidth="true" hidden="false" outlineLevel="0" max="28" min="28" style="5" width="8"/>
    <col collapsed="false" customWidth="true" hidden="false" outlineLevel="0" max="29" min="29" style="5" width="10.2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5" min="33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1015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/>
      <c r="U3" s="10"/>
      <c r="V3" s="10"/>
      <c r="W3" s="10"/>
      <c r="X3" s="10" t="s">
        <v>3</v>
      </c>
      <c r="Y3" s="10"/>
      <c r="Z3" s="10" t="n">
        <v>6230</v>
      </c>
      <c r="AA3" s="10" t="s">
        <v>4</v>
      </c>
      <c r="AB3" s="10" t="n">
        <v>6202</v>
      </c>
      <c r="AC3" s="10"/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796</v>
      </c>
      <c r="T4" s="13" t="s">
        <v>24</v>
      </c>
      <c r="U4" s="13" t="s">
        <v>26</v>
      </c>
      <c r="V4" s="13" t="s">
        <v>22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622</v>
      </c>
      <c r="AC4" s="13" t="s">
        <v>23</v>
      </c>
      <c r="AD4" s="15" t="s">
        <v>34</v>
      </c>
      <c r="AE4" s="16" t="s">
        <v>36</v>
      </c>
    </row>
    <row r="5" s="17" customFormat="true" ht="19.5" hidden="false" customHeight="true" outlineLevel="0" collapsed="false">
      <c r="A5" s="90" t="n">
        <v>44183</v>
      </c>
      <c r="B5" s="12"/>
      <c r="C5" s="20" t="s">
        <v>410</v>
      </c>
      <c r="D5" s="12"/>
      <c r="E5" s="12"/>
      <c r="F5" s="91" t="n">
        <v>522</v>
      </c>
      <c r="G5" s="91" t="s">
        <v>1016</v>
      </c>
      <c r="H5" s="93"/>
      <c r="I5" s="91"/>
      <c r="J5" s="93" t="n">
        <v>5836</v>
      </c>
      <c r="K5" s="93"/>
      <c r="L5" s="92"/>
      <c r="M5" s="24" t="n">
        <f aca="false">SUM(H5:J5,K5/1.12)</f>
        <v>5836</v>
      </c>
      <c r="N5" s="24" t="n">
        <f aca="false">K5/1.12*0.12</f>
        <v>0</v>
      </c>
      <c r="O5" s="24" t="n">
        <f aca="false">-SUM(I5:J5,K5/1.12)*L5</f>
        <v>-0</v>
      </c>
      <c r="P5" s="24" t="n">
        <v>5836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 t="n">
        <f aca="false">-SUM(N5:AD5)</f>
        <v>-5836</v>
      </c>
      <c r="AF5" s="27" t="n">
        <f aca="false">SUM(H5:K5)+AE5+O5</f>
        <v>0</v>
      </c>
      <c r="AG5" s="102" t="n">
        <f aca="false">-AE5</f>
        <v>5836</v>
      </c>
    </row>
    <row r="6" s="17" customFormat="true" ht="19.5" hidden="false" customHeight="true" outlineLevel="0" collapsed="false">
      <c r="A6" s="90" t="n">
        <v>44183</v>
      </c>
      <c r="B6" s="12"/>
      <c r="C6" s="20" t="s">
        <v>962</v>
      </c>
      <c r="D6" s="12"/>
      <c r="E6" s="12"/>
      <c r="F6" s="91" t="n">
        <v>8439</v>
      </c>
      <c r="G6" s="91" t="s">
        <v>1017</v>
      </c>
      <c r="H6" s="91"/>
      <c r="I6" s="91"/>
      <c r="J6" s="93"/>
      <c r="K6" s="93" t="n">
        <v>167.5</v>
      </c>
      <c r="L6" s="92"/>
      <c r="M6" s="24" t="n">
        <f aca="false">SUM(H6:J6,K6/1.12)</f>
        <v>149.553571428571</v>
      </c>
      <c r="N6" s="24" t="n">
        <f aca="false">K6/1.12*0.12</f>
        <v>17.9464285714286</v>
      </c>
      <c r="O6" s="24" t="n">
        <f aca="false">-SUM(I6:J6,K6/1.12)*L6</f>
        <v>-0</v>
      </c>
      <c r="P6" s="24" t="n">
        <v>149.55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 t="n">
        <f aca="false">-SUM(N6:AD6)</f>
        <v>-167.496428571429</v>
      </c>
      <c r="AF6" s="27" t="n">
        <f aca="false">SUM(H6:K6)+AE6+O6</f>
        <v>0.0035714285713766</v>
      </c>
      <c r="AG6" s="102" t="n">
        <f aca="false">-AE6</f>
        <v>167.496428571429</v>
      </c>
    </row>
    <row r="7" s="17" customFormat="true" ht="23.25" hidden="false" customHeight="true" outlineLevel="0" collapsed="false">
      <c r="A7" s="90" t="n">
        <v>44183</v>
      </c>
      <c r="B7" s="12"/>
      <c r="C7" s="20" t="s">
        <v>106</v>
      </c>
      <c r="D7" s="12"/>
      <c r="E7" s="12"/>
      <c r="F7" s="91" t="n">
        <v>75569</v>
      </c>
      <c r="G7" s="91" t="s">
        <v>1018</v>
      </c>
      <c r="H7" s="91"/>
      <c r="I7" s="91"/>
      <c r="J7" s="93"/>
      <c r="K7" s="93" t="n">
        <v>98</v>
      </c>
      <c r="L7" s="92"/>
      <c r="M7" s="24" t="n">
        <f aca="false">SUM(H7:J7,K7/1.12)</f>
        <v>87.5</v>
      </c>
      <c r="N7" s="24" t="n">
        <f aca="false">K7/1.12*0.12</f>
        <v>10.5</v>
      </c>
      <c r="O7" s="24" t="n">
        <f aca="false">-SUM(I7:J7,K7/1.12)*L7</f>
        <v>-0</v>
      </c>
      <c r="P7" s="24"/>
      <c r="Q7" s="25"/>
      <c r="R7" s="25"/>
      <c r="S7" s="26"/>
      <c r="T7" s="26" t="n">
        <v>87.5</v>
      </c>
      <c r="U7" s="26"/>
      <c r="V7" s="26"/>
      <c r="W7" s="25"/>
      <c r="X7" s="25"/>
      <c r="Y7" s="25"/>
      <c r="Z7" s="25"/>
      <c r="AA7" s="26"/>
      <c r="AB7" s="26"/>
      <c r="AC7" s="25"/>
      <c r="AD7" s="25"/>
      <c r="AE7" s="24" t="n">
        <f aca="false">-SUM(N7:AD7)</f>
        <v>-98</v>
      </c>
      <c r="AF7" s="27" t="n">
        <f aca="false">SUM(H7:K7)+AE7+O7</f>
        <v>0</v>
      </c>
      <c r="AG7" s="102" t="n">
        <f aca="false">-AE7</f>
        <v>98</v>
      </c>
    </row>
    <row r="8" s="17" customFormat="true" ht="23.25" hidden="false" customHeight="true" outlineLevel="0" collapsed="false">
      <c r="A8" s="90" t="n">
        <v>44183</v>
      </c>
      <c r="B8" s="12"/>
      <c r="C8" s="20" t="s">
        <v>962</v>
      </c>
      <c r="D8" s="12"/>
      <c r="E8" s="12"/>
      <c r="F8" s="91" t="n">
        <v>8869</v>
      </c>
      <c r="G8" s="91" t="s">
        <v>400</v>
      </c>
      <c r="H8" s="91"/>
      <c r="I8" s="91"/>
      <c r="J8" s="93" t="n">
        <v>104</v>
      </c>
      <c r="K8" s="93"/>
      <c r="L8" s="92"/>
      <c r="M8" s="24" t="n">
        <f aca="false">SUM(H8:J8,K8/1.12)</f>
        <v>104</v>
      </c>
      <c r="N8" s="24" t="n">
        <f aca="false">K8/1.12*0.12</f>
        <v>0</v>
      </c>
      <c r="O8" s="24" t="n">
        <f aca="false">-SUM(I8:J8,K8/1.12)*L8</f>
        <v>-0</v>
      </c>
      <c r="P8" s="24" t="n">
        <v>104</v>
      </c>
      <c r="Q8" s="25"/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 t="n">
        <f aca="false">-SUM(N8:AD8)</f>
        <v>-104</v>
      </c>
      <c r="AF8" s="27" t="n">
        <f aca="false">SUM(H8:K8)+AE8+O8</f>
        <v>0</v>
      </c>
      <c r="AG8" s="102" t="n">
        <f aca="false">-AE8</f>
        <v>104</v>
      </c>
    </row>
    <row r="9" s="17" customFormat="true" ht="23.25" hidden="false" customHeight="true" outlineLevel="0" collapsed="false">
      <c r="A9" s="90" t="n">
        <v>44183</v>
      </c>
      <c r="B9" s="12"/>
      <c r="C9" s="20" t="s">
        <v>62</v>
      </c>
      <c r="D9" s="12"/>
      <c r="E9" s="12"/>
      <c r="F9" s="91"/>
      <c r="G9" s="91" t="s">
        <v>1019</v>
      </c>
      <c r="H9" s="91"/>
      <c r="I9" s="91"/>
      <c r="J9" s="93" t="n">
        <v>105</v>
      </c>
      <c r="K9" s="93"/>
      <c r="L9" s="92"/>
      <c r="M9" s="24" t="n">
        <f aca="false">SUM(H9:J9,K9/1.12)</f>
        <v>105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 t="n">
        <v>105</v>
      </c>
      <c r="AD9" s="25"/>
      <c r="AE9" s="24" t="n">
        <f aca="false">-SUM(N9:AD9)</f>
        <v>-105</v>
      </c>
      <c r="AF9" s="27" t="n">
        <f aca="false">SUM(H9:K9)+AE9+O9</f>
        <v>0</v>
      </c>
      <c r="AG9" s="102" t="n">
        <f aca="false">-AE9</f>
        <v>105</v>
      </c>
    </row>
    <row r="10" s="17" customFormat="true" ht="23.25" hidden="false" customHeight="true" outlineLevel="0" collapsed="false">
      <c r="A10" s="90" t="n">
        <v>44183</v>
      </c>
      <c r="B10" s="12"/>
      <c r="C10" s="20" t="s">
        <v>962</v>
      </c>
      <c r="D10" s="12"/>
      <c r="E10" s="12"/>
      <c r="F10" s="91" t="n">
        <v>8393</v>
      </c>
      <c r="G10" s="91" t="s">
        <v>1020</v>
      </c>
      <c r="H10" s="91"/>
      <c r="I10" s="91"/>
      <c r="J10" s="93"/>
      <c r="K10" s="93" t="n">
        <v>124</v>
      </c>
      <c r="L10" s="92"/>
      <c r="M10" s="24" t="n">
        <f aca="false">SUM(H10:J10,K10/1.12)</f>
        <v>110.714285714286</v>
      </c>
      <c r="N10" s="24" t="n">
        <f aca="false">K10/1.12*0.12</f>
        <v>13.2857142857143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 t="n">
        <v>110.71</v>
      </c>
      <c r="W10" s="25"/>
      <c r="X10" s="25"/>
      <c r="Y10" s="25"/>
      <c r="Z10" s="25"/>
      <c r="AA10" s="26"/>
      <c r="AB10" s="26"/>
      <c r="AC10" s="25"/>
      <c r="AD10" s="25"/>
      <c r="AE10" s="24" t="n">
        <f aca="false">-SUM(N10:AD10)</f>
        <v>-123.995714285714</v>
      </c>
      <c r="AF10" s="27" t="n">
        <f aca="false">SUM(H10:K10)+AE10+O10</f>
        <v>0.00428571428570024</v>
      </c>
      <c r="AG10" s="102" t="n">
        <f aca="false">-AE10</f>
        <v>123.995714285714</v>
      </c>
    </row>
    <row r="11" s="17" customFormat="true" ht="23.25" hidden="false" customHeight="true" outlineLevel="0" collapsed="false">
      <c r="A11" s="90" t="n">
        <v>44183</v>
      </c>
      <c r="B11" s="12"/>
      <c r="C11" s="20" t="s">
        <v>962</v>
      </c>
      <c r="D11" s="12"/>
      <c r="E11" s="12"/>
      <c r="F11" s="91" t="n">
        <v>8393</v>
      </c>
      <c r="G11" s="91" t="s">
        <v>400</v>
      </c>
      <c r="H11" s="91"/>
      <c r="I11" s="91"/>
      <c r="J11" s="93" t="n">
        <v>123.42</v>
      </c>
      <c r="K11" s="93"/>
      <c r="L11" s="92"/>
      <c r="M11" s="24" t="n">
        <f aca="false">SUM(H11:J11,K11/1.12)</f>
        <v>123.42</v>
      </c>
      <c r="N11" s="24" t="n">
        <f aca="false">K11/1.12*0.12</f>
        <v>0</v>
      </c>
      <c r="O11" s="24" t="n">
        <f aca="false">-SUM(I11:J11,K11/1.12)*L11</f>
        <v>-0</v>
      </c>
      <c r="P11" s="24" t="n">
        <v>123.42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 t="n">
        <f aca="false">-SUM(N11:AD11)</f>
        <v>-123.42</v>
      </c>
      <c r="AF11" s="27" t="n">
        <f aca="false">SUM(H11:K11)+AE11+O11</f>
        <v>0</v>
      </c>
      <c r="AG11" s="102" t="n">
        <f aca="false">-AE11</f>
        <v>123.42</v>
      </c>
    </row>
    <row r="12" s="17" customFormat="true" ht="23.25" hidden="false" customHeight="true" outlineLevel="0" collapsed="false">
      <c r="A12" s="90" t="n">
        <v>44183</v>
      </c>
      <c r="B12" s="12"/>
      <c r="C12" s="20" t="s">
        <v>62</v>
      </c>
      <c r="D12" s="12"/>
      <c r="E12" s="12"/>
      <c r="F12" s="91"/>
      <c r="G12" s="91" t="s">
        <v>700</v>
      </c>
      <c r="H12" s="93" t="n">
        <v>120</v>
      </c>
      <c r="I12" s="91"/>
      <c r="J12" s="93"/>
      <c r="K12" s="93"/>
      <c r="L12" s="92"/>
      <c r="M12" s="24" t="n">
        <f aca="false">SUM(H12:J12,K12/1.12)</f>
        <v>120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5"/>
      <c r="X12" s="25"/>
      <c r="Y12" s="25"/>
      <c r="Z12" s="25" t="n">
        <v>120</v>
      </c>
      <c r="AA12" s="26"/>
      <c r="AB12" s="26"/>
      <c r="AC12" s="25"/>
      <c r="AD12" s="25"/>
      <c r="AE12" s="24" t="n">
        <f aca="false">-SUM(N12:AD12)</f>
        <v>-120</v>
      </c>
      <c r="AF12" s="27" t="n">
        <f aca="false">SUM(H12:K12)+AE12+O12</f>
        <v>0</v>
      </c>
      <c r="AG12" s="102" t="n">
        <f aca="false">-AE12</f>
        <v>120</v>
      </c>
    </row>
    <row r="13" s="17" customFormat="true" ht="54.75" hidden="false" customHeight="true" outlineLevel="0" collapsed="false">
      <c r="A13" s="90" t="n">
        <v>44183</v>
      </c>
      <c r="B13" s="12"/>
      <c r="C13" s="20" t="s">
        <v>490</v>
      </c>
      <c r="D13" s="12"/>
      <c r="E13" s="12"/>
      <c r="F13" s="91" t="n">
        <v>282411</v>
      </c>
      <c r="G13" s="91" t="s">
        <v>1021</v>
      </c>
      <c r="H13" s="91"/>
      <c r="I13" s="91"/>
      <c r="J13" s="93"/>
      <c r="K13" s="111" t="n">
        <v>7099.8</v>
      </c>
      <c r="L13" s="92"/>
      <c r="M13" s="24" t="n">
        <f aca="false">SUM(H13:J13,K13/1.12)</f>
        <v>6339.10714285714</v>
      </c>
      <c r="N13" s="24" t="n">
        <f aca="false">K13/1.12*0.12</f>
        <v>760.692857142857</v>
      </c>
      <c r="O13" s="24" t="n">
        <f aca="false">-SUM(I13:J13,K13/1.12)*L13</f>
        <v>-0</v>
      </c>
      <c r="P13" s="24" t="n">
        <v>6339.11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 t="n">
        <f aca="false">-SUM(N13:AD13)</f>
        <v>-7099.80285714286</v>
      </c>
      <c r="AF13" s="27" t="n">
        <f aca="false">SUM(H13:K13)+AE13+O13</f>
        <v>-0.00285714285655558</v>
      </c>
      <c r="AG13" s="102" t="n">
        <f aca="false">-AE13</f>
        <v>7099.80285714286</v>
      </c>
    </row>
    <row r="14" s="17" customFormat="true" ht="23.25" hidden="false" customHeight="true" outlineLevel="0" collapsed="false">
      <c r="A14" s="90" t="n">
        <v>44183</v>
      </c>
      <c r="B14" s="12"/>
      <c r="C14" s="20" t="s">
        <v>490</v>
      </c>
      <c r="D14" s="12"/>
      <c r="E14" s="12"/>
      <c r="F14" s="91" t="n">
        <v>282411</v>
      </c>
      <c r="G14" s="91" t="s">
        <v>1022</v>
      </c>
      <c r="H14" s="91"/>
      <c r="I14" s="91"/>
      <c r="J14" s="93" t="n">
        <v>616.35</v>
      </c>
      <c r="K14" s="93"/>
      <c r="L14" s="92"/>
      <c r="M14" s="24" t="n">
        <f aca="false">SUM(H14:J14,K14/1.12)</f>
        <v>616.35</v>
      </c>
      <c r="N14" s="24" t="n">
        <f aca="false">K14/1.12*0.12</f>
        <v>0</v>
      </c>
      <c r="O14" s="24" t="n">
        <f aca="false">-SUM(I14:J14,K14/1.12)*L14</f>
        <v>-0</v>
      </c>
      <c r="P14" s="24" t="n">
        <v>616.35</v>
      </c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 t="n">
        <f aca="false">-SUM(N14:AD14)</f>
        <v>-616.35</v>
      </c>
      <c r="AF14" s="27" t="n">
        <f aca="false">SUM(H14:K14)+AE14+O14</f>
        <v>0</v>
      </c>
      <c r="AG14" s="102" t="n">
        <f aca="false">-AE14</f>
        <v>616.35</v>
      </c>
    </row>
    <row r="15" s="17" customFormat="true" ht="23.25" hidden="false" customHeight="true" outlineLevel="0" collapsed="false">
      <c r="A15" s="90" t="n">
        <v>44184</v>
      </c>
      <c r="B15" s="12"/>
      <c r="C15" s="20" t="s">
        <v>831</v>
      </c>
      <c r="D15" s="12"/>
      <c r="E15" s="12"/>
      <c r="F15" s="91" t="n">
        <v>207245</v>
      </c>
      <c r="G15" s="91" t="s">
        <v>958</v>
      </c>
      <c r="H15" s="91"/>
      <c r="I15" s="91"/>
      <c r="J15" s="93"/>
      <c r="K15" s="93" t="n">
        <v>3727</v>
      </c>
      <c r="L15" s="92"/>
      <c r="M15" s="24" t="n">
        <f aca="false">SUM(H15:J15,K15/1.12)</f>
        <v>3327.67857142857</v>
      </c>
      <c r="N15" s="24" t="n">
        <f aca="false">K15/1.12*0.12</f>
        <v>399.321428571428</v>
      </c>
      <c r="O15" s="24" t="n">
        <f aca="false">-SUM(I15:J15,K15/1.12)*L15</f>
        <v>-0</v>
      </c>
      <c r="P15" s="24"/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 t="n">
        <v>3327.68</v>
      </c>
      <c r="AD15" s="25"/>
      <c r="AE15" s="24" t="n">
        <f aca="false">-SUM(N15:AD15)</f>
        <v>-3727.00142857143</v>
      </c>
      <c r="AF15" s="27" t="n">
        <f aca="false">SUM(H15:K15)+AE15+O15</f>
        <v>-0.00142857142782304</v>
      </c>
      <c r="AG15" s="102" t="n">
        <f aca="false">-AE15</f>
        <v>3727.00142857143</v>
      </c>
    </row>
    <row r="16" s="17" customFormat="true" ht="19.5" hidden="false" customHeight="true" outlineLevel="0" collapsed="false">
      <c r="A16" s="90" t="n">
        <v>44184</v>
      </c>
      <c r="B16" s="12"/>
      <c r="C16" s="20" t="s">
        <v>1023</v>
      </c>
      <c r="D16" s="12"/>
      <c r="E16" s="12"/>
      <c r="F16" s="91"/>
      <c r="G16" s="91" t="s">
        <v>1024</v>
      </c>
      <c r="H16" s="93" t="n">
        <v>537</v>
      </c>
      <c r="I16" s="91"/>
      <c r="J16" s="93"/>
      <c r="K16" s="93"/>
      <c r="L16" s="92"/>
      <c r="M16" s="24" t="n">
        <f aca="false">SUM(H16:J16,K16/1.12)</f>
        <v>537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 t="n">
        <v>537</v>
      </c>
      <c r="AE16" s="24" t="n">
        <f aca="false">-SUM(N16:AD16)</f>
        <v>-537</v>
      </c>
      <c r="AF16" s="27" t="n">
        <f aca="false">SUM(H16:K16)+AE16+O16</f>
        <v>0</v>
      </c>
      <c r="AG16" s="102" t="n">
        <f aca="false">-AE16</f>
        <v>537</v>
      </c>
    </row>
    <row r="17" s="17" customFormat="true" ht="19.5" hidden="false" customHeight="true" outlineLevel="0" collapsed="false">
      <c r="A17" s="90" t="n">
        <v>44184</v>
      </c>
      <c r="B17" s="12"/>
      <c r="C17" s="20" t="s">
        <v>45</v>
      </c>
      <c r="D17" s="12"/>
      <c r="E17" s="12"/>
      <c r="F17" s="91"/>
      <c r="G17" s="91" t="s">
        <v>440</v>
      </c>
      <c r="H17" s="93" t="n">
        <v>60</v>
      </c>
      <c r="I17" s="91"/>
      <c r="J17" s="93"/>
      <c r="K17" s="93"/>
      <c r="L17" s="92"/>
      <c r="M17" s="24" t="n">
        <f aca="false">SUM(H17:J17,K17/1.12)</f>
        <v>60</v>
      </c>
      <c r="N17" s="24" t="n">
        <f aca="false">K17/1.12*0.12</f>
        <v>0</v>
      </c>
      <c r="O17" s="24" t="n">
        <f aca="false">-SUM(I17:J17,K17/1.12)*L17</f>
        <v>-0</v>
      </c>
      <c r="P17" s="24"/>
      <c r="Q17" s="25"/>
      <c r="R17" s="25"/>
      <c r="S17" s="26"/>
      <c r="T17" s="26"/>
      <c r="U17" s="26"/>
      <c r="V17" s="26"/>
      <c r="W17" s="25"/>
      <c r="X17" s="25"/>
      <c r="Y17" s="25"/>
      <c r="Z17" s="25" t="n">
        <v>60</v>
      </c>
      <c r="AA17" s="26"/>
      <c r="AB17" s="26"/>
      <c r="AC17" s="25"/>
      <c r="AD17" s="25"/>
      <c r="AE17" s="24" t="n">
        <f aca="false">-SUM(N17:AD17)</f>
        <v>-60</v>
      </c>
      <c r="AF17" s="27" t="n">
        <f aca="false">SUM(H17:K17)+AE17+O17</f>
        <v>0</v>
      </c>
      <c r="AG17" s="102" t="n">
        <f aca="false">-AE17</f>
        <v>60</v>
      </c>
    </row>
    <row r="18" s="17" customFormat="true" ht="19.5" hidden="false" customHeight="true" outlineLevel="0" collapsed="false">
      <c r="A18" s="90" t="n">
        <v>44184</v>
      </c>
      <c r="B18" s="12"/>
      <c r="C18" s="20" t="s">
        <v>45</v>
      </c>
      <c r="D18" s="12"/>
      <c r="E18" s="12"/>
      <c r="F18" s="91"/>
      <c r="G18" s="91" t="s">
        <v>1025</v>
      </c>
      <c r="H18" s="93" t="n">
        <v>60</v>
      </c>
      <c r="I18" s="91"/>
      <c r="J18" s="93"/>
      <c r="K18" s="93"/>
      <c r="L18" s="92"/>
      <c r="M18" s="24" t="n">
        <f aca="false">SUM(H18:J18,K18/1.12)</f>
        <v>60</v>
      </c>
      <c r="N18" s="24" t="n">
        <f aca="false">K18/1.12*0.12</f>
        <v>0</v>
      </c>
      <c r="O18" s="24" t="n">
        <f aca="false">-SUM(I18:J18,K18/1.12)*L18</f>
        <v>-0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 t="n">
        <v>60</v>
      </c>
      <c r="AA18" s="26"/>
      <c r="AB18" s="26"/>
      <c r="AC18" s="25"/>
      <c r="AD18" s="25"/>
      <c r="AE18" s="24" t="n">
        <f aca="false">-SUM(N18:AD18)</f>
        <v>-60</v>
      </c>
      <c r="AF18" s="27" t="n">
        <f aca="false">SUM(H18:K18)+AE18+O18</f>
        <v>0</v>
      </c>
      <c r="AG18" s="102" t="n">
        <f aca="false">-AE18</f>
        <v>60</v>
      </c>
    </row>
    <row r="19" s="17" customFormat="true" ht="19.5" hidden="false" customHeight="true" outlineLevel="0" collapsed="false">
      <c r="A19" s="90" t="n">
        <v>44184</v>
      </c>
      <c r="B19" s="12"/>
      <c r="C19" s="20" t="s">
        <v>962</v>
      </c>
      <c r="D19" s="12"/>
      <c r="E19" s="12"/>
      <c r="F19" s="91" t="n">
        <v>8567</v>
      </c>
      <c r="G19" s="91" t="s">
        <v>633</v>
      </c>
      <c r="H19" s="93"/>
      <c r="I19" s="91"/>
      <c r="J19" s="93"/>
      <c r="K19" s="93" t="n">
        <v>358.5</v>
      </c>
      <c r="L19" s="92"/>
      <c r="M19" s="24" t="n">
        <f aca="false">SUM(H19:J19,K19/1.12)</f>
        <v>320.089285714286</v>
      </c>
      <c r="N19" s="24" t="n">
        <f aca="false">K19/1.12*0.12</f>
        <v>38.4107142857143</v>
      </c>
      <c r="O19" s="24" t="n">
        <f aca="false">-SUM(I19:J19,K19/1.12)*L19</f>
        <v>-0</v>
      </c>
      <c r="P19" s="24"/>
      <c r="Q19" s="25" t="n">
        <v>320.09</v>
      </c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 t="n">
        <f aca="false">-SUM(N19:AD19)</f>
        <v>-358.500714285714</v>
      </c>
      <c r="AF19" s="27" t="n">
        <f aca="false">SUM(H19:K19)+AE19+O19</f>
        <v>-0.000714285714252583</v>
      </c>
      <c r="AG19" s="102" t="n">
        <f aca="false">-AE19</f>
        <v>358.500714285714</v>
      </c>
    </row>
    <row r="20" s="17" customFormat="true" ht="19.5" hidden="false" customHeight="true" outlineLevel="0" collapsed="false">
      <c r="A20" s="90" t="n">
        <v>44184</v>
      </c>
      <c r="B20" s="12"/>
      <c r="C20" s="20" t="s">
        <v>962</v>
      </c>
      <c r="D20" s="12"/>
      <c r="E20" s="12"/>
      <c r="F20" s="91" t="n">
        <v>8567</v>
      </c>
      <c r="G20" s="91" t="s">
        <v>957</v>
      </c>
      <c r="H20" s="93"/>
      <c r="I20" s="91"/>
      <c r="J20" s="93" t="n">
        <v>74</v>
      </c>
      <c r="K20" s="93"/>
      <c r="L20" s="92"/>
      <c r="M20" s="24" t="n">
        <f aca="false">SUM(H20:J20,K20/1.12)</f>
        <v>74</v>
      </c>
      <c r="N20" s="24" t="n">
        <f aca="false">K20/1.12*0.12</f>
        <v>0</v>
      </c>
      <c r="O20" s="24" t="n">
        <f aca="false">-SUM(I20:J20,K20/1.12)*L20</f>
        <v>-0</v>
      </c>
      <c r="P20" s="24" t="n">
        <v>74</v>
      </c>
      <c r="Q20" s="25"/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 t="n">
        <f aca="false">-SUM(N20:AD20)</f>
        <v>-74</v>
      </c>
      <c r="AF20" s="27" t="n">
        <f aca="false">SUM(H20:K20)+AE20+O20</f>
        <v>0</v>
      </c>
      <c r="AG20" s="102" t="n">
        <f aca="false">-AE20</f>
        <v>74</v>
      </c>
    </row>
    <row r="21" s="17" customFormat="true" ht="19.5" hidden="false" customHeight="true" outlineLevel="0" collapsed="false">
      <c r="A21" s="90" t="n">
        <v>44184</v>
      </c>
      <c r="B21" s="12"/>
      <c r="C21" s="20" t="s">
        <v>359</v>
      </c>
      <c r="D21" s="12"/>
      <c r="E21" s="12"/>
      <c r="F21" s="91" t="n">
        <v>417857</v>
      </c>
      <c r="G21" s="91" t="s">
        <v>1026</v>
      </c>
      <c r="H21" s="91"/>
      <c r="I21" s="93" t="n">
        <v>472</v>
      </c>
      <c r="J21" s="93"/>
      <c r="K21" s="93"/>
      <c r="L21" s="92"/>
      <c r="M21" s="24" t="n">
        <f aca="false">SUM(H21:J21,K21/1.12)</f>
        <v>472</v>
      </c>
      <c r="N21" s="24" t="n">
        <f aca="false">K21/1.12*0.12</f>
        <v>0</v>
      </c>
      <c r="O21" s="24" t="n">
        <f aca="false">-SUM(I21:J21,K21/1.12)*L21</f>
        <v>-0</v>
      </c>
      <c r="P21" s="24" t="n">
        <v>472</v>
      </c>
      <c r="Q21" s="25"/>
      <c r="R21" s="25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 t="n">
        <f aca="false">-SUM(N21:AD21)</f>
        <v>-472</v>
      </c>
      <c r="AF21" s="27" t="n">
        <f aca="false">SUM(H21:K21)+AE21+O21</f>
        <v>0</v>
      </c>
      <c r="AG21" s="102" t="n">
        <f aca="false">-AE21</f>
        <v>472</v>
      </c>
    </row>
    <row r="22" s="17" customFormat="true" ht="19.5" hidden="false" customHeight="true" outlineLevel="0" collapsed="false">
      <c r="A22" s="90" t="n">
        <v>44186</v>
      </c>
      <c r="B22" s="12"/>
      <c r="C22" s="20" t="s">
        <v>1027</v>
      </c>
      <c r="D22" s="12"/>
      <c r="E22" s="12"/>
      <c r="F22" s="91"/>
      <c r="G22" s="91" t="s">
        <v>440</v>
      </c>
      <c r="H22" s="93" t="n">
        <v>60</v>
      </c>
      <c r="I22" s="91"/>
      <c r="J22" s="93"/>
      <c r="K22" s="93"/>
      <c r="L22" s="92"/>
      <c r="M22" s="24" t="n">
        <f aca="false">SUM(H22:J22,K22/1.12)</f>
        <v>60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5"/>
      <c r="X22" s="25"/>
      <c r="Y22" s="25"/>
      <c r="Z22" s="25" t="n">
        <v>60</v>
      </c>
      <c r="AA22" s="26"/>
      <c r="AB22" s="26"/>
      <c r="AC22" s="25"/>
      <c r="AD22" s="25"/>
      <c r="AE22" s="24" t="n">
        <f aca="false">-SUM(N22:AD22)</f>
        <v>-60</v>
      </c>
      <c r="AF22" s="27" t="n">
        <f aca="false">SUM(H22:K22)+AE22+O22</f>
        <v>0</v>
      </c>
      <c r="AG22" s="102" t="n">
        <f aca="false">-AE22</f>
        <v>60</v>
      </c>
    </row>
    <row r="23" s="17" customFormat="true" ht="19.5" hidden="false" customHeight="true" outlineLevel="0" collapsed="false">
      <c r="A23" s="90" t="n">
        <v>44186</v>
      </c>
      <c r="B23" s="12"/>
      <c r="C23" s="20" t="s">
        <v>612</v>
      </c>
      <c r="D23" s="12"/>
      <c r="E23" s="12"/>
      <c r="F23" s="91"/>
      <c r="G23" s="91" t="s">
        <v>569</v>
      </c>
      <c r="H23" s="93"/>
      <c r="I23" s="91"/>
      <c r="J23" s="93" t="n">
        <v>1250</v>
      </c>
      <c r="K23" s="93"/>
      <c r="L23" s="92"/>
      <c r="M23" s="24" t="n">
        <f aca="false">SUM(H23:J23,K23/1.12)</f>
        <v>1250</v>
      </c>
      <c r="N23" s="24" t="n">
        <f aca="false">K23/1.12*0.12</f>
        <v>0</v>
      </c>
      <c r="O23" s="24" t="n">
        <f aca="false">-SUM(I23:J23,K23/1.12)*L23</f>
        <v>-0</v>
      </c>
      <c r="P23" s="24" t="n">
        <v>1250</v>
      </c>
      <c r="Q23" s="25"/>
      <c r="R23" s="25"/>
      <c r="S23" s="26"/>
      <c r="T23" s="26"/>
      <c r="U23" s="26"/>
      <c r="V23" s="26"/>
      <c r="W23" s="25"/>
      <c r="X23" s="25"/>
      <c r="Y23" s="25"/>
      <c r="Z23" s="25"/>
      <c r="AA23" s="26"/>
      <c r="AB23" s="26"/>
      <c r="AC23" s="25"/>
      <c r="AD23" s="25"/>
      <c r="AE23" s="24" t="n">
        <f aca="false">-SUM(N23:AD23)</f>
        <v>-1250</v>
      </c>
      <c r="AF23" s="27" t="n">
        <f aca="false">SUM(H23:K23)+AE23+O23</f>
        <v>0</v>
      </c>
      <c r="AG23" s="102" t="n">
        <f aca="false">-AE23</f>
        <v>1250</v>
      </c>
    </row>
    <row r="24" s="17" customFormat="true" ht="19.5" hidden="false" customHeight="true" outlineLevel="0" collapsed="false">
      <c r="A24" s="90" t="n">
        <v>44186</v>
      </c>
      <c r="B24" s="12"/>
      <c r="C24" s="20" t="s">
        <v>45</v>
      </c>
      <c r="D24" s="12"/>
      <c r="E24" s="12"/>
      <c r="F24" s="91"/>
      <c r="G24" s="91" t="s">
        <v>711</v>
      </c>
      <c r="H24" s="93" t="n">
        <v>100</v>
      </c>
      <c r="I24" s="91"/>
      <c r="J24" s="93"/>
      <c r="K24" s="93"/>
      <c r="L24" s="92"/>
      <c r="M24" s="24" t="n">
        <f aca="false">SUM(H24:J24,K24/1.12)</f>
        <v>100</v>
      </c>
      <c r="N24" s="24" t="n">
        <f aca="false">K24/1.12*0.12</f>
        <v>0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5"/>
      <c r="X24" s="25"/>
      <c r="Y24" s="25"/>
      <c r="Z24" s="25" t="n">
        <v>100</v>
      </c>
      <c r="AA24" s="26"/>
      <c r="AB24" s="26"/>
      <c r="AC24" s="25"/>
      <c r="AD24" s="25"/>
      <c r="AE24" s="24" t="n">
        <f aca="false">-SUM(N24:AD24)</f>
        <v>-100</v>
      </c>
      <c r="AF24" s="27" t="n">
        <f aca="false">SUM(H24:K24)+AE24+O24</f>
        <v>0</v>
      </c>
      <c r="AG24" s="102" t="n">
        <f aca="false">-AE24</f>
        <v>100</v>
      </c>
    </row>
    <row r="25" s="17" customFormat="true" ht="19.5" hidden="false" customHeight="true" outlineLevel="0" collapsed="false">
      <c r="A25" s="90" t="n">
        <v>44186</v>
      </c>
      <c r="B25" s="12"/>
      <c r="C25" s="20" t="s">
        <v>962</v>
      </c>
      <c r="D25" s="12"/>
      <c r="E25" s="12"/>
      <c r="F25" s="91" t="n">
        <v>283</v>
      </c>
      <c r="G25" s="91" t="s">
        <v>138</v>
      </c>
      <c r="H25" s="93"/>
      <c r="I25" s="91"/>
      <c r="J25" s="93"/>
      <c r="K25" s="93" t="n">
        <v>234</v>
      </c>
      <c r="L25" s="92"/>
      <c r="M25" s="24" t="n">
        <f aca="false">SUM(H25:J25,K25/1.12)</f>
        <v>208.928571428571</v>
      </c>
      <c r="N25" s="24" t="n">
        <f aca="false">K25/1.12*0.12</f>
        <v>25.0714285714286</v>
      </c>
      <c r="O25" s="24" t="n">
        <f aca="false">-SUM(I25:J25,K25/1.12)*L25</f>
        <v>-0</v>
      </c>
      <c r="P25" s="24" t="n">
        <v>208.93</v>
      </c>
      <c r="Q25" s="25"/>
      <c r="R25" s="25"/>
      <c r="S25" s="26"/>
      <c r="T25" s="26"/>
      <c r="U25" s="26"/>
      <c r="V25" s="26"/>
      <c r="W25" s="25"/>
      <c r="X25" s="25"/>
      <c r="Y25" s="25"/>
      <c r="Z25" s="25"/>
      <c r="AA25" s="26"/>
      <c r="AB25" s="26"/>
      <c r="AC25" s="25"/>
      <c r="AD25" s="25"/>
      <c r="AE25" s="24" t="n">
        <f aca="false">-SUM(N25:AD25)</f>
        <v>-234.001428571429</v>
      </c>
      <c r="AF25" s="27" t="n">
        <f aca="false">SUM(H25:K25)+AE25+O25</f>
        <v>-0.00142857142861885</v>
      </c>
      <c r="AG25" s="102" t="n">
        <f aca="false">-AE25</f>
        <v>234.001428571429</v>
      </c>
    </row>
    <row r="26" s="17" customFormat="true" ht="19.5" hidden="false" customHeight="true" outlineLevel="0" collapsed="false">
      <c r="A26" s="90" t="n">
        <v>44186</v>
      </c>
      <c r="B26" s="12"/>
      <c r="C26" s="20" t="s">
        <v>207</v>
      </c>
      <c r="D26" s="12"/>
      <c r="E26" s="12"/>
      <c r="F26" s="91" t="n">
        <v>26014</v>
      </c>
      <c r="G26" s="91" t="s">
        <v>68</v>
      </c>
      <c r="H26" s="91"/>
      <c r="I26" s="91"/>
      <c r="J26" s="93" t="n">
        <v>750</v>
      </c>
      <c r="K26" s="93"/>
      <c r="L26" s="92"/>
      <c r="M26" s="24" t="n">
        <f aca="false">SUM(H26:J26,K26/1.12)</f>
        <v>750</v>
      </c>
      <c r="N26" s="24" t="n">
        <f aca="false">K26/1.12*0.12</f>
        <v>0</v>
      </c>
      <c r="O26" s="24" t="n">
        <f aca="false">-SUM(I26:J26,K26/1.12)*L26</f>
        <v>-0</v>
      </c>
      <c r="P26" s="24" t="n">
        <v>750</v>
      </c>
      <c r="Q26" s="25"/>
      <c r="R26" s="25"/>
      <c r="S26" s="26"/>
      <c r="T26" s="26"/>
      <c r="U26" s="26"/>
      <c r="V26" s="26"/>
      <c r="W26" s="25"/>
      <c r="X26" s="25"/>
      <c r="Y26" s="25"/>
      <c r="Z26" s="25"/>
      <c r="AA26" s="26"/>
      <c r="AB26" s="26"/>
      <c r="AC26" s="25"/>
      <c r="AD26" s="25"/>
      <c r="AE26" s="24" t="n">
        <f aca="false">-SUM(N26:AD26)</f>
        <v>-750</v>
      </c>
      <c r="AF26" s="27" t="n">
        <f aca="false">SUM(H26:K26)+AE26+O26</f>
        <v>0</v>
      </c>
      <c r="AG26" s="102" t="n">
        <f aca="false">-AE26</f>
        <v>750</v>
      </c>
    </row>
    <row r="27" s="17" customFormat="true" ht="19.5" hidden="false" customHeight="true" outlineLevel="0" collapsed="false">
      <c r="A27" s="90" t="n">
        <v>44186</v>
      </c>
      <c r="B27" s="12"/>
      <c r="C27" s="91" t="s">
        <v>207</v>
      </c>
      <c r="D27" s="12"/>
      <c r="E27" s="12"/>
      <c r="F27" s="91" t="n">
        <v>26013</v>
      </c>
      <c r="G27" s="59" t="s">
        <v>264</v>
      </c>
      <c r="H27" s="91"/>
      <c r="I27" s="91"/>
      <c r="J27" s="93" t="n">
        <v>500</v>
      </c>
      <c r="K27" s="93"/>
      <c r="L27" s="92"/>
      <c r="M27" s="24" t="n">
        <f aca="false">SUM(H27:J27,K27/1.12)</f>
        <v>500</v>
      </c>
      <c r="N27" s="24" t="n">
        <f aca="false">K27/1.12*0.12</f>
        <v>0</v>
      </c>
      <c r="O27" s="24" t="n">
        <f aca="false">-SUM(I27:J27,K27/1.12)*L27</f>
        <v>-0</v>
      </c>
      <c r="P27" s="24" t="n">
        <v>500</v>
      </c>
      <c r="Q27" s="25"/>
      <c r="R27" s="25"/>
      <c r="S27" s="26"/>
      <c r="T27" s="26"/>
      <c r="U27" s="26"/>
      <c r="V27" s="26"/>
      <c r="W27" s="25"/>
      <c r="X27" s="25"/>
      <c r="Y27" s="25"/>
      <c r="Z27" s="25"/>
      <c r="AA27" s="26"/>
      <c r="AB27" s="26"/>
      <c r="AC27" s="25"/>
      <c r="AD27" s="25"/>
      <c r="AE27" s="24" t="n">
        <f aca="false">-SUM(N27:AD27)</f>
        <v>-500</v>
      </c>
      <c r="AF27" s="27" t="n">
        <f aca="false">SUM(H27:K27)+AE27+O27</f>
        <v>0</v>
      </c>
      <c r="AG27" s="102" t="n">
        <f aca="false">-AE27</f>
        <v>500</v>
      </c>
    </row>
    <row r="28" s="17" customFormat="true" ht="19.5" hidden="false" customHeight="true" outlineLevel="0" collapsed="false">
      <c r="A28" s="90" t="n">
        <v>44555</v>
      </c>
      <c r="B28" s="12"/>
      <c r="C28" s="20" t="s">
        <v>962</v>
      </c>
      <c r="D28" s="12"/>
      <c r="E28" s="12"/>
      <c r="F28" s="91" t="n">
        <v>53213</v>
      </c>
      <c r="G28" s="59" t="s">
        <v>474</v>
      </c>
      <c r="H28" s="91"/>
      <c r="I28" s="91"/>
      <c r="J28" s="93"/>
      <c r="K28" s="93" t="n">
        <v>174.5</v>
      </c>
      <c r="L28" s="92"/>
      <c r="M28" s="24" t="n">
        <f aca="false">SUM(H28:J28,K28/1.12)</f>
        <v>155.803571428571</v>
      </c>
      <c r="N28" s="24" t="n">
        <f aca="false">K28/1.12*0.12</f>
        <v>18.6964285714286</v>
      </c>
      <c r="O28" s="24" t="n">
        <f aca="false">-SUM(I28:J28,K28/1.12)*L28</f>
        <v>-0</v>
      </c>
      <c r="P28" s="24" t="n">
        <v>155.8</v>
      </c>
      <c r="Q28" s="25"/>
      <c r="R28" s="25"/>
      <c r="S28" s="26"/>
      <c r="T28" s="26"/>
      <c r="U28" s="26"/>
      <c r="V28" s="26"/>
      <c r="W28" s="25"/>
      <c r="X28" s="25"/>
      <c r="Y28" s="25"/>
      <c r="Z28" s="25"/>
      <c r="AA28" s="26"/>
      <c r="AB28" s="26"/>
      <c r="AC28" s="25"/>
      <c r="AD28" s="25"/>
      <c r="AE28" s="24" t="n">
        <f aca="false">-SUM(N28:AD28)</f>
        <v>-174.496428571429</v>
      </c>
      <c r="AF28" s="27" t="n">
        <f aca="false">SUM(H28:K28)+AE28+O28</f>
        <v>0.0035714285713766</v>
      </c>
      <c r="AG28" s="102" t="n">
        <f aca="false">-AE28</f>
        <v>174.496428571429</v>
      </c>
    </row>
    <row r="29" s="17" customFormat="true" ht="19.5" hidden="false" customHeight="true" outlineLevel="0" collapsed="false">
      <c r="A29" s="90" t="n">
        <v>44558</v>
      </c>
      <c r="B29" s="12"/>
      <c r="C29" s="20" t="s">
        <v>962</v>
      </c>
      <c r="D29" s="12"/>
      <c r="E29" s="12"/>
      <c r="F29" s="91" t="n">
        <v>307</v>
      </c>
      <c r="G29" s="59" t="s">
        <v>1028</v>
      </c>
      <c r="H29" s="91"/>
      <c r="I29" s="91"/>
      <c r="J29" s="93"/>
      <c r="K29" s="93" t="n">
        <v>426</v>
      </c>
      <c r="L29" s="92"/>
      <c r="M29" s="24" t="n">
        <f aca="false">SUM(H29:J29,K29/1.12)</f>
        <v>380.357142857143</v>
      </c>
      <c r="N29" s="24" t="n">
        <f aca="false">K29/1.12*0.12</f>
        <v>45.6428571428571</v>
      </c>
      <c r="O29" s="24" t="n">
        <f aca="false">-SUM(I29:J29,K29/1.12)*L29</f>
        <v>-0</v>
      </c>
      <c r="P29" s="24" t="n">
        <v>380.36</v>
      </c>
      <c r="Q29" s="25"/>
      <c r="R29" s="25"/>
      <c r="S29" s="26"/>
      <c r="T29" s="26"/>
      <c r="U29" s="26"/>
      <c r="V29" s="26"/>
      <c r="W29" s="25"/>
      <c r="X29" s="25"/>
      <c r="Y29" s="25"/>
      <c r="Z29" s="25"/>
      <c r="AA29" s="26"/>
      <c r="AB29" s="26"/>
      <c r="AC29" s="25"/>
      <c r="AD29" s="25"/>
      <c r="AE29" s="24" t="n">
        <f aca="false">-SUM(N29:AD29)</f>
        <v>-426.002857142857</v>
      </c>
      <c r="AF29" s="27" t="n">
        <f aca="false">SUM(H29:K29)+AE29+O29</f>
        <v>-0.00285714285712402</v>
      </c>
      <c r="AG29" s="102" t="n">
        <f aca="false">-AE29</f>
        <v>426.002857142857</v>
      </c>
    </row>
    <row r="30" s="17" customFormat="true" ht="19.5" hidden="false" customHeight="true" outlineLevel="0" collapsed="false">
      <c r="A30" s="90" t="n">
        <v>44559</v>
      </c>
      <c r="B30" s="12"/>
      <c r="C30" s="91" t="s">
        <v>1027</v>
      </c>
      <c r="D30" s="12"/>
      <c r="E30" s="12"/>
      <c r="F30" s="91"/>
      <c r="G30" s="59" t="s">
        <v>1025</v>
      </c>
      <c r="H30" s="93" t="n">
        <v>60</v>
      </c>
      <c r="I30" s="91"/>
      <c r="J30" s="93"/>
      <c r="K30" s="93"/>
      <c r="L30" s="92"/>
      <c r="M30" s="24" t="n">
        <f aca="false">SUM(H30:J30,K30/1.12)</f>
        <v>60</v>
      </c>
      <c r="N30" s="24" t="n">
        <f aca="false">K30/1.12*0.12</f>
        <v>0</v>
      </c>
      <c r="O30" s="24" t="n">
        <f aca="false">-SUM(I30:J30,K30/1.12)*L30</f>
        <v>-0</v>
      </c>
      <c r="P30" s="24"/>
      <c r="Q30" s="25"/>
      <c r="R30" s="25"/>
      <c r="S30" s="26"/>
      <c r="T30" s="26"/>
      <c r="U30" s="26"/>
      <c r="V30" s="26"/>
      <c r="W30" s="25"/>
      <c r="X30" s="25"/>
      <c r="Y30" s="25"/>
      <c r="Z30" s="25" t="n">
        <v>60</v>
      </c>
      <c r="AA30" s="26"/>
      <c r="AB30" s="26"/>
      <c r="AC30" s="25"/>
      <c r="AD30" s="25"/>
      <c r="AE30" s="24" t="n">
        <f aca="false">-SUM(N30:AD30)</f>
        <v>-60</v>
      </c>
      <c r="AF30" s="27" t="n">
        <f aca="false">SUM(H30:K30)+AE30+O30</f>
        <v>0</v>
      </c>
      <c r="AG30" s="102" t="n">
        <f aca="false">-AE30</f>
        <v>60</v>
      </c>
    </row>
    <row r="31" s="17" customFormat="true" ht="19.5" hidden="false" customHeight="true" outlineLevel="0" collapsed="false">
      <c r="A31" s="90"/>
      <c r="B31" s="12"/>
      <c r="C31" s="91"/>
      <c r="D31" s="12"/>
      <c r="E31" s="12"/>
      <c r="F31" s="91"/>
      <c r="G31" s="59"/>
      <c r="H31" s="91"/>
      <c r="I31" s="91"/>
      <c r="J31" s="93"/>
      <c r="K31" s="93"/>
      <c r="L31" s="92"/>
      <c r="M31" s="24" t="n">
        <f aca="false">SUM(H31:J31,K31/1.12)</f>
        <v>0</v>
      </c>
      <c r="N31" s="24" t="n">
        <f aca="false">K31/1.12*0.12</f>
        <v>0</v>
      </c>
      <c r="O31" s="24" t="n">
        <f aca="false">-SUM(I31:J31,K31/1.12)*L31</f>
        <v>-0</v>
      </c>
      <c r="P31" s="24"/>
      <c r="Q31" s="25"/>
      <c r="R31" s="25"/>
      <c r="S31" s="26"/>
      <c r="T31" s="26"/>
      <c r="U31" s="26"/>
      <c r="V31" s="26"/>
      <c r="W31" s="25"/>
      <c r="X31" s="25"/>
      <c r="Y31" s="25"/>
      <c r="Z31" s="25"/>
      <c r="AA31" s="26"/>
      <c r="AB31" s="26"/>
      <c r="AC31" s="25"/>
      <c r="AD31" s="25"/>
      <c r="AE31" s="24" t="n">
        <f aca="false">-SUM(N31:AD31)</f>
        <v>-0</v>
      </c>
      <c r="AF31" s="27" t="n">
        <f aca="false">SUM(H31:K31)+AE31+O31</f>
        <v>0</v>
      </c>
    </row>
    <row r="32" s="17" customFormat="true" ht="19.5" hidden="false" customHeight="true" outlineLevel="0" collapsed="false">
      <c r="A32" s="90"/>
      <c r="B32" s="12"/>
      <c r="C32" s="91"/>
      <c r="D32" s="12"/>
      <c r="E32" s="12"/>
      <c r="F32" s="91"/>
      <c r="G32" s="59"/>
      <c r="H32" s="91"/>
      <c r="I32" s="91"/>
      <c r="J32" s="93"/>
      <c r="K32" s="93"/>
      <c r="L32" s="92"/>
      <c r="M32" s="24" t="n">
        <f aca="false">SUM(H32:J32,K32/1.12)</f>
        <v>0</v>
      </c>
      <c r="N32" s="24" t="n">
        <f aca="false">K32/1.12*0.12</f>
        <v>0</v>
      </c>
      <c r="O32" s="24" t="n">
        <f aca="false">-SUM(I32:J32,K32/1.12)*L32</f>
        <v>-0</v>
      </c>
      <c r="P32" s="24"/>
      <c r="Q32" s="25"/>
      <c r="R32" s="25"/>
      <c r="S32" s="26"/>
      <c r="T32" s="26"/>
      <c r="U32" s="26"/>
      <c r="V32" s="26"/>
      <c r="W32" s="25"/>
      <c r="X32" s="25"/>
      <c r="Y32" s="25"/>
      <c r="Z32" s="25"/>
      <c r="AA32" s="26"/>
      <c r="AB32" s="26"/>
      <c r="AC32" s="25"/>
      <c r="AD32" s="25"/>
      <c r="AE32" s="24" t="n">
        <f aca="false">-SUM(N32:AD32)</f>
        <v>-0</v>
      </c>
      <c r="AF32" s="27" t="n">
        <f aca="false">SUM(H32:K32)+AE32+O32</f>
        <v>0</v>
      </c>
    </row>
    <row r="33" s="17" customFormat="true" ht="19.5" hidden="false" customHeight="true" outlineLevel="0" collapsed="false">
      <c r="A33" s="90"/>
      <c r="B33" s="12"/>
      <c r="C33" s="91"/>
      <c r="D33" s="12"/>
      <c r="E33" s="12"/>
      <c r="F33" s="91"/>
      <c r="G33" s="59"/>
      <c r="H33" s="91"/>
      <c r="I33" s="91"/>
      <c r="J33" s="93"/>
      <c r="K33" s="93"/>
      <c r="L33" s="92"/>
      <c r="M33" s="24" t="n">
        <f aca="false">SUM(H33:J33,K33/1.12)</f>
        <v>0</v>
      </c>
      <c r="N33" s="24" t="n">
        <f aca="false">K33/1.12*0.12</f>
        <v>0</v>
      </c>
      <c r="O33" s="24" t="n">
        <f aca="false">-SUM(I33:J33,K33/1.12)*L33</f>
        <v>-0</v>
      </c>
      <c r="P33" s="24"/>
      <c r="Q33" s="25"/>
      <c r="R33" s="25"/>
      <c r="S33" s="26"/>
      <c r="T33" s="26"/>
      <c r="U33" s="26"/>
      <c r="V33" s="26"/>
      <c r="W33" s="25"/>
      <c r="X33" s="25"/>
      <c r="Y33" s="25"/>
      <c r="Z33" s="25"/>
      <c r="AA33" s="26"/>
      <c r="AB33" s="26"/>
      <c r="AC33" s="25"/>
      <c r="AD33" s="25"/>
      <c r="AE33" s="24" t="n">
        <f aca="false">-SUM(N33:AD33)</f>
        <v>-0</v>
      </c>
      <c r="AF33" s="27" t="n">
        <f aca="false">SUM(H33:K33)+AE33+O33</f>
        <v>0</v>
      </c>
    </row>
    <row r="34" s="17" customFormat="true" ht="19.5" hidden="false" customHeight="true" outlineLevel="0" collapsed="false">
      <c r="A34" s="90"/>
      <c r="B34" s="12"/>
      <c r="C34" s="91"/>
      <c r="D34" s="12"/>
      <c r="E34" s="12"/>
      <c r="F34" s="91"/>
      <c r="G34" s="59"/>
      <c r="H34" s="91"/>
      <c r="I34" s="91"/>
      <c r="J34" s="93"/>
      <c r="K34" s="93"/>
      <c r="L34" s="92"/>
      <c r="M34" s="24" t="n">
        <f aca="false">SUM(H34:J34,K34/1.12)</f>
        <v>0</v>
      </c>
      <c r="N34" s="24" t="n">
        <f aca="false">K34/1.12*0.12</f>
        <v>0</v>
      </c>
      <c r="O34" s="24" t="n">
        <f aca="false">-SUM(I34:J34,K34/1.12)*L34</f>
        <v>-0</v>
      </c>
      <c r="P34" s="24"/>
      <c r="Q34" s="25"/>
      <c r="R34" s="25"/>
      <c r="S34" s="26"/>
      <c r="T34" s="26"/>
      <c r="U34" s="26"/>
      <c r="V34" s="26"/>
      <c r="W34" s="25"/>
      <c r="X34" s="25"/>
      <c r="Y34" s="25"/>
      <c r="Z34" s="25"/>
      <c r="AA34" s="26"/>
      <c r="AB34" s="26"/>
      <c r="AC34" s="25"/>
      <c r="AD34" s="25"/>
      <c r="AE34" s="24" t="n">
        <f aca="false">-SUM(N34:AD34)</f>
        <v>-0</v>
      </c>
      <c r="AF34" s="27" t="n">
        <f aca="false">SUM(H34:K34)+AE34+O34</f>
        <v>0</v>
      </c>
    </row>
    <row r="35" s="29" customFormat="true" ht="11.25" hidden="false" customHeight="false" outlineLevel="0" collapsed="false">
      <c r="A35" s="18"/>
      <c r="B35" s="19"/>
      <c r="C35" s="43"/>
      <c r="D35" s="43"/>
      <c r="E35" s="43"/>
      <c r="F35" s="21"/>
      <c r="G35" s="30"/>
      <c r="H35" s="22"/>
      <c r="I35" s="22"/>
      <c r="J35" s="22"/>
      <c r="K35" s="22"/>
      <c r="L35" s="23"/>
      <c r="M35" s="25" t="n">
        <f aca="false">SUM(H35:J35,K35/1.12)</f>
        <v>0</v>
      </c>
      <c r="N35" s="25" t="n">
        <f aca="false">K35/1.12*0.12</f>
        <v>0</v>
      </c>
      <c r="O35" s="25" t="n">
        <f aca="false">-SUM(I35:J35,K35/1.12)*L35</f>
        <v>-0</v>
      </c>
      <c r="P35" s="25"/>
      <c r="Q35" s="25"/>
      <c r="R35" s="25"/>
      <c r="S35" s="26"/>
      <c r="T35" s="112"/>
      <c r="U35" s="25"/>
      <c r="V35" s="25"/>
      <c r="W35" s="25"/>
      <c r="X35" s="44"/>
      <c r="Y35" s="25"/>
      <c r="Z35" s="112"/>
      <c r="AA35" s="25"/>
      <c r="AB35" s="26"/>
      <c r="AC35" s="26"/>
      <c r="AD35" s="45"/>
      <c r="AE35" s="24" t="n">
        <f aca="false">-SUM(N35:AD35)</f>
        <v>-0</v>
      </c>
      <c r="AF35" s="27" t="n">
        <f aca="false">SUM(H35:K35)+AE35+O35</f>
        <v>0</v>
      </c>
    </row>
    <row r="36" s="52" customFormat="true" ht="12" hidden="false" customHeight="false" outlineLevel="0" collapsed="false">
      <c r="A36" s="46"/>
      <c r="B36" s="47"/>
      <c r="C36" s="48"/>
      <c r="D36" s="49"/>
      <c r="E36" s="49"/>
      <c r="F36" s="50"/>
      <c r="G36" s="48"/>
      <c r="H36" s="51" t="n">
        <f aca="false">SUM(H5:H27)</f>
        <v>937</v>
      </c>
      <c r="I36" s="51" t="n">
        <f aca="false">SUM(I35:I35)</f>
        <v>0</v>
      </c>
      <c r="J36" s="51" t="n">
        <f aca="false">SUM(J5:J35)</f>
        <v>9358.77</v>
      </c>
      <c r="K36" s="51" t="n">
        <f aca="false">SUM(K5:K35)</f>
        <v>12409.3</v>
      </c>
      <c r="L36" s="51" t="n">
        <f aca="false">SUM(L35:L35)</f>
        <v>0</v>
      </c>
      <c r="M36" s="51" t="n">
        <f aca="false">SUM(M5:M35)</f>
        <v>21907.5021428571</v>
      </c>
      <c r="N36" s="51" t="n">
        <f aca="false">SUM(N5:N35)</f>
        <v>1329.56785714286</v>
      </c>
      <c r="O36" s="51" t="n">
        <f aca="false">SUM(O35:O35)</f>
        <v>0</v>
      </c>
      <c r="P36" s="51" t="n">
        <f aca="false">SUM(P5:P35)</f>
        <v>16959.52</v>
      </c>
      <c r="Q36" s="51" t="n">
        <f aca="false">SUM(Q5:Q35)</f>
        <v>320.09</v>
      </c>
      <c r="R36" s="51" t="n">
        <f aca="false">SUM(R5:R27)</f>
        <v>0</v>
      </c>
      <c r="S36" s="51" t="n">
        <f aca="false">SUM(S35:S35)</f>
        <v>0</v>
      </c>
      <c r="T36" s="51" t="n">
        <f aca="false">SUM(T5:T35)</f>
        <v>87.5</v>
      </c>
      <c r="U36" s="51" t="n">
        <f aca="false">SUM(U35:U35)</f>
        <v>0</v>
      </c>
      <c r="V36" s="51" t="n">
        <f aca="false">SUM(V35:V35)</f>
        <v>0</v>
      </c>
      <c r="W36" s="51" t="n">
        <f aca="false">SUM(W35:W35)</f>
        <v>0</v>
      </c>
      <c r="X36" s="51" t="n">
        <f aca="false">SUM(X35:X35)</f>
        <v>0</v>
      </c>
      <c r="Y36" s="51" t="n">
        <f aca="false">SUM(Y35:Y35)</f>
        <v>0</v>
      </c>
      <c r="Z36" s="51" t="n">
        <f aca="false">SUM(Z5:Z27)</f>
        <v>400</v>
      </c>
      <c r="AA36" s="51" t="n">
        <f aca="false">SUM(AA35:AA35)</f>
        <v>0</v>
      </c>
      <c r="AB36" s="51" t="n">
        <f aca="false">SUM(AB5:AB27)</f>
        <v>0</v>
      </c>
      <c r="AC36" s="51" t="n">
        <f aca="false">SUM(AC5:AC27)</f>
        <v>3432.68</v>
      </c>
      <c r="AD36" s="51" t="n">
        <f aca="false">SUM(AD35:AD35)</f>
        <v>0</v>
      </c>
      <c r="AE36" s="51" t="n">
        <f aca="false">SUM(AE5:AE35)</f>
        <v>-23237.0678571429</v>
      </c>
      <c r="AF36" s="51" t="n">
        <f aca="false">SUM(AF35:AF35)</f>
        <v>0</v>
      </c>
    </row>
    <row r="37" s="83" customFormat="true" ht="12" hidden="false" customHeight="false" outlineLevel="0" collapsed="false"/>
    <row r="38" customFormat="false" ht="12" hidden="false" customHeight="false" outlineLevel="0" collapsed="false">
      <c r="H38" s="96"/>
      <c r="I38" s="96"/>
      <c r="J38" s="96"/>
      <c r="K38" s="96"/>
      <c r="Q38" s="5" t="n">
        <v>0</v>
      </c>
    </row>
    <row r="39" s="3" customFormat="true" ht="12" hidden="false" customHeight="false" outlineLevel="0" collapsed="false">
      <c r="H39" s="97"/>
      <c r="I39" s="97"/>
      <c r="J39" s="97"/>
      <c r="K39" s="97"/>
      <c r="T39" s="5"/>
      <c r="U39" s="5"/>
      <c r="V39" s="5"/>
      <c r="W39" s="5"/>
      <c r="X39" s="5"/>
    </row>
    <row r="40" customFormat="false" ht="12" hidden="false" customHeight="false" outlineLevel="0" collapsed="false">
      <c r="H40" s="96"/>
      <c r="I40" s="96"/>
      <c r="J40" s="96"/>
      <c r="K40" s="96"/>
    </row>
    <row r="41" customFormat="false" ht="12" hidden="false" customHeight="false" outlineLevel="0" collapsed="false">
      <c r="H41" s="96"/>
      <c r="I41" s="96"/>
      <c r="J41" s="96"/>
      <c r="K41" s="96"/>
    </row>
    <row r="42" customFormat="false" ht="12" hidden="false" customHeight="false" outlineLevel="0" collapsed="false">
      <c r="H42" s="96"/>
      <c r="I42" s="96"/>
      <c r="J42" s="96"/>
      <c r="K42" s="96"/>
    </row>
    <row r="43" customFormat="false" ht="12" hidden="false" customHeight="false" outlineLevel="0" collapsed="false">
      <c r="H43" s="96"/>
      <c r="I43" s="96"/>
      <c r="J43" s="96"/>
      <c r="K43" s="96"/>
    </row>
    <row r="44" customFormat="false" ht="11.25" hidden="false" customHeight="false" outlineLevel="0" collapsed="false">
      <c r="H44" s="98"/>
      <c r="I44" s="98"/>
      <c r="J44" s="98"/>
      <c r="K44" s="98"/>
    </row>
    <row r="45" customFormat="false" ht="11.25" hidden="false" customHeight="false" outlineLevel="0" collapsed="false">
      <c r="H45" s="98"/>
      <c r="I45" s="98"/>
      <c r="J45" s="98"/>
      <c r="K45" s="98"/>
    </row>
    <row r="46" s="3" customFormat="true" ht="11.25" hidden="false" customHeight="false" outlineLevel="0" collapsed="false">
      <c r="H46" s="98"/>
      <c r="I46" s="98"/>
      <c r="J46" s="98"/>
      <c r="K46" s="98"/>
    </row>
    <row r="47" s="3" customFormat="true" ht="11.25" hidden="false" customHeight="false" outlineLevel="0" collapsed="false">
      <c r="H47" s="98"/>
      <c r="I47" s="98"/>
      <c r="J47" s="98"/>
      <c r="K47" s="98"/>
    </row>
    <row r="48" s="3" customFormat="true" ht="11.25" hidden="false" customHeight="false" outlineLevel="0" collapsed="false">
      <c r="H48" s="98"/>
      <c r="I48" s="98"/>
      <c r="J48" s="98"/>
      <c r="K48" s="98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5" activeCellId="0" sqref="S5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tru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false" outlineLevel="0" max="21" min="21" style="5" width="10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tru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tru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1029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34</v>
      </c>
      <c r="T4" s="13" t="s">
        <v>31</v>
      </c>
      <c r="U4" s="13" t="s">
        <v>22</v>
      </c>
      <c r="V4" s="13" t="s">
        <v>23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3" t="s">
        <v>34</v>
      </c>
      <c r="AE4" s="15" t="s">
        <v>35</v>
      </c>
      <c r="AF4" s="16" t="s">
        <v>36</v>
      </c>
    </row>
    <row r="5" s="17" customFormat="true" ht="19.5" hidden="false" customHeight="true" outlineLevel="0" collapsed="false">
      <c r="A5" s="90" t="n">
        <v>44186</v>
      </c>
      <c r="B5" s="12"/>
      <c r="C5" s="20" t="s">
        <v>490</v>
      </c>
      <c r="D5" s="12"/>
      <c r="E5" s="12"/>
      <c r="F5" s="91" t="n">
        <v>52905</v>
      </c>
      <c r="G5" s="91" t="s">
        <v>1030</v>
      </c>
      <c r="H5" s="93"/>
      <c r="I5" s="91"/>
      <c r="J5" s="93"/>
      <c r="K5" s="93" t="n">
        <v>68.75</v>
      </c>
      <c r="L5" s="92"/>
      <c r="M5" s="24" t="n">
        <f aca="false">SUM(H5:J5,K5/1.12)</f>
        <v>61.3839285714286</v>
      </c>
      <c r="N5" s="24" t="n">
        <f aca="false">K5/1.12*0.12</f>
        <v>7.36607142857143</v>
      </c>
      <c r="O5" s="24" t="n">
        <f aca="false">-SUM(I5:J5,K5/1.12)*L5</f>
        <v>-0</v>
      </c>
      <c r="P5" s="24"/>
      <c r="Q5" s="25"/>
      <c r="R5" s="25"/>
      <c r="S5" s="26"/>
      <c r="T5" s="26"/>
      <c r="U5" s="26" t="n">
        <v>61.38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-68.7460714285714</v>
      </c>
      <c r="AG5" s="27" t="n">
        <f aca="false">SUM(H5:K5)+AF5+O5</f>
        <v>0.00392857142857395</v>
      </c>
      <c r="AH5" s="102" t="n">
        <f aca="false">-AF5</f>
        <v>68.7460714285714</v>
      </c>
    </row>
    <row r="6" s="17" customFormat="true" ht="19.5" hidden="false" customHeight="true" outlineLevel="0" collapsed="false">
      <c r="A6" s="90" t="n">
        <v>44186</v>
      </c>
      <c r="B6" s="12"/>
      <c r="C6" s="20" t="s">
        <v>490</v>
      </c>
      <c r="D6" s="12"/>
      <c r="E6" s="12"/>
      <c r="F6" s="91" t="n">
        <v>252904</v>
      </c>
      <c r="G6" s="91" t="s">
        <v>1031</v>
      </c>
      <c r="H6" s="91"/>
      <c r="I6" s="91"/>
      <c r="J6" s="93"/>
      <c r="K6" s="93" t="n">
        <f aca="false">115.8+157.5+38.2</f>
        <v>311.5</v>
      </c>
      <c r="L6" s="92"/>
      <c r="M6" s="24" t="n">
        <f aca="false">SUM(H6:J6,K6/1.12)</f>
        <v>278.125</v>
      </c>
      <c r="N6" s="24" t="n">
        <f aca="false">K6/1.12*0.12</f>
        <v>33.375</v>
      </c>
      <c r="O6" s="24" t="n">
        <f aca="false">-SUM(I6:J6,K6/1.12)*L6</f>
        <v>-0</v>
      </c>
      <c r="P6" s="24" t="n">
        <v>278.13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-311.505</v>
      </c>
      <c r="AG6" s="27" t="n">
        <f aca="false">SUM(H6:K6)+AF6+O6</f>
        <v>-0.00499999999999545</v>
      </c>
      <c r="AH6" s="102" t="n">
        <f aca="false">-AF6</f>
        <v>311.505</v>
      </c>
    </row>
    <row r="7" s="17" customFormat="true" ht="23.25" hidden="false" customHeight="true" outlineLevel="0" collapsed="false">
      <c r="A7" s="90" t="n">
        <v>44186</v>
      </c>
      <c r="B7" s="12"/>
      <c r="C7" s="20" t="s">
        <v>490</v>
      </c>
      <c r="D7" s="12"/>
      <c r="E7" s="12"/>
      <c r="F7" s="91" t="n">
        <v>252904</v>
      </c>
      <c r="G7" s="91" t="s">
        <v>1032</v>
      </c>
      <c r="H7" s="91"/>
      <c r="I7" s="91"/>
      <c r="J7" s="93"/>
      <c r="K7" s="93" t="n">
        <v>83</v>
      </c>
      <c r="L7" s="92"/>
      <c r="M7" s="24" t="n">
        <f aca="false">SUM(H7:J7,K7/1.12)</f>
        <v>74.1071428571429</v>
      </c>
      <c r="N7" s="24" t="n">
        <f aca="false">K7/1.12*0.12</f>
        <v>8.89285714285714</v>
      </c>
      <c r="O7" s="24" t="n">
        <f aca="false">-SUM(I7:J7,K7/1.12)*L7</f>
        <v>-0</v>
      </c>
      <c r="P7" s="24"/>
      <c r="Q7" s="25"/>
      <c r="R7" s="25"/>
      <c r="S7" s="26"/>
      <c r="T7" s="26"/>
      <c r="U7" s="26"/>
      <c r="V7" s="26" t="n">
        <v>74.11</v>
      </c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-83.0028571428571</v>
      </c>
      <c r="AG7" s="27" t="n">
        <f aca="false">SUM(H7:K7)+AF7+O7</f>
        <v>-0.00285714285713823</v>
      </c>
      <c r="AH7" s="102" t="n">
        <f aca="false">-AF7</f>
        <v>83.0028571428571</v>
      </c>
    </row>
    <row r="8" s="17" customFormat="true" ht="19.5" hidden="false" customHeight="true" outlineLevel="0" collapsed="false">
      <c r="A8" s="90" t="n">
        <v>44186</v>
      </c>
      <c r="B8" s="12"/>
      <c r="C8" s="20" t="s">
        <v>962</v>
      </c>
      <c r="D8" s="12"/>
      <c r="E8" s="12"/>
      <c r="F8" s="91" t="n">
        <v>12669</v>
      </c>
      <c r="G8" s="91" t="s">
        <v>1033</v>
      </c>
      <c r="H8" s="93"/>
      <c r="I8" s="91"/>
      <c r="J8" s="93"/>
      <c r="K8" s="93" t="n">
        <v>298.5</v>
      </c>
      <c r="L8" s="92"/>
      <c r="M8" s="24" t="n">
        <f aca="false">SUM(H8:J8,K8/1.12)</f>
        <v>266.517857142857</v>
      </c>
      <c r="N8" s="24" t="n">
        <f aca="false">K8/1.12*0.12</f>
        <v>31.9821428571429</v>
      </c>
      <c r="O8" s="24" t="n">
        <f aca="false">-SUM(I8:J8,K8/1.12)*L8</f>
        <v>-0</v>
      </c>
      <c r="P8" s="24" t="n">
        <v>266.52</v>
      </c>
      <c r="Q8" s="25"/>
      <c r="R8" s="25"/>
      <c r="S8" s="26"/>
      <c r="T8" s="26"/>
      <c r="U8" s="26"/>
      <c r="V8" s="101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-298.502142857143</v>
      </c>
      <c r="AG8" s="27" t="n">
        <f aca="false">SUM(H8:K8)+AF8+O8</f>
        <v>-0.00214285714287143</v>
      </c>
      <c r="AH8" s="102" t="n">
        <f aca="false">-AF8</f>
        <v>298.502142857143</v>
      </c>
    </row>
    <row r="9" s="17" customFormat="true" ht="29.25" hidden="false" customHeight="true" outlineLevel="0" collapsed="false">
      <c r="A9" s="90" t="n">
        <v>44187</v>
      </c>
      <c r="B9" s="12"/>
      <c r="C9" s="20" t="s">
        <v>490</v>
      </c>
      <c r="D9" s="12"/>
      <c r="E9" s="12"/>
      <c r="F9" s="91" t="n">
        <v>187713</v>
      </c>
      <c r="G9" s="91" t="s">
        <v>1034</v>
      </c>
      <c r="H9" s="91"/>
      <c r="I9" s="91"/>
      <c r="J9" s="93"/>
      <c r="K9" s="111" t="n">
        <f aca="false">3228.62+387.43</f>
        <v>3616.05</v>
      </c>
      <c r="L9" s="92"/>
      <c r="M9" s="24" t="n">
        <f aca="false">SUM(H9:J9,K9/1.12)</f>
        <v>3228.61607142857</v>
      </c>
      <c r="N9" s="24" t="n">
        <f aca="false">K9/1.12*0.12</f>
        <v>387.433928571429</v>
      </c>
      <c r="O9" s="24" t="n">
        <f aca="false">-SUM(I9:J9,K9/1.12)*L9</f>
        <v>-0</v>
      </c>
      <c r="P9" s="24" t="n">
        <v>3228.62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-3616.05392857143</v>
      </c>
      <c r="AG9" s="27" t="n">
        <f aca="false">SUM(H9:K9)+AF9+O9</f>
        <v>-0.00392857142878711</v>
      </c>
      <c r="AH9" s="102" t="n">
        <f aca="false">-AF9</f>
        <v>3616.05392857143</v>
      </c>
    </row>
    <row r="10" s="17" customFormat="true" ht="19.5" hidden="false" customHeight="true" outlineLevel="0" collapsed="false">
      <c r="A10" s="90" t="n">
        <v>44187</v>
      </c>
      <c r="B10" s="12"/>
      <c r="C10" s="20" t="s">
        <v>490</v>
      </c>
      <c r="D10" s="12"/>
      <c r="E10" s="12"/>
      <c r="F10" s="91" t="n">
        <v>187713</v>
      </c>
      <c r="G10" s="91" t="s">
        <v>1035</v>
      </c>
      <c r="H10" s="91"/>
      <c r="I10" s="91"/>
      <c r="J10" s="93" t="n">
        <v>188.35</v>
      </c>
      <c r="K10" s="93"/>
      <c r="L10" s="92"/>
      <c r="M10" s="24" t="n">
        <f aca="false">SUM(H10:J10,K10/1.12)</f>
        <v>188.35</v>
      </c>
      <c r="N10" s="24" t="n">
        <f aca="false">K10/1.12*0.12</f>
        <v>0</v>
      </c>
      <c r="O10" s="24" t="n">
        <f aca="false">-SUM(I10:J10,K10/1.12)*L10</f>
        <v>-0</v>
      </c>
      <c r="P10" s="24" t="n">
        <v>188.35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-188.35</v>
      </c>
      <c r="AG10" s="27" t="n">
        <f aca="false">SUM(H10:K10)+AF10+O10</f>
        <v>0</v>
      </c>
      <c r="AH10" s="102" t="n">
        <f aca="false">-AF10</f>
        <v>188.35</v>
      </c>
    </row>
    <row r="11" s="17" customFormat="true" ht="19.5" hidden="false" customHeight="true" outlineLevel="0" collapsed="false">
      <c r="A11" s="90" t="n">
        <v>44187</v>
      </c>
      <c r="B11" s="12"/>
      <c r="C11" s="20" t="s">
        <v>1036</v>
      </c>
      <c r="D11" s="12"/>
      <c r="E11" s="12"/>
      <c r="F11" s="91" t="n">
        <v>251635</v>
      </c>
      <c r="G11" s="91" t="s">
        <v>58</v>
      </c>
      <c r="H11" s="91"/>
      <c r="I11" s="91"/>
      <c r="J11" s="93"/>
      <c r="K11" s="93" t="n">
        <v>42</v>
      </c>
      <c r="L11" s="92"/>
      <c r="M11" s="24" t="n">
        <f aca="false">SUM(H11:J11,K11/1.12)</f>
        <v>37.5</v>
      </c>
      <c r="N11" s="24" t="n">
        <f aca="false">K11/1.12*0.12</f>
        <v>4.5</v>
      </c>
      <c r="O11" s="24" t="n">
        <f aca="false">-SUM(I11:J11,K11/1.12)*L11</f>
        <v>-0</v>
      </c>
      <c r="P11" s="24"/>
      <c r="Q11" s="25" t="n">
        <v>37.5</v>
      </c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-42</v>
      </c>
      <c r="AG11" s="27" t="n">
        <f aca="false">SUM(H11:K11)+AF11+O11</f>
        <v>0</v>
      </c>
      <c r="AH11" s="102" t="n">
        <f aca="false">-AF11</f>
        <v>42</v>
      </c>
    </row>
    <row r="12" s="17" customFormat="true" ht="19.5" hidden="false" customHeight="true" outlineLevel="0" collapsed="false">
      <c r="A12" s="90" t="n">
        <v>44187</v>
      </c>
      <c r="B12" s="12"/>
      <c r="C12" s="20" t="s">
        <v>962</v>
      </c>
      <c r="D12" s="12"/>
      <c r="E12" s="12"/>
      <c r="F12" s="91" t="n">
        <v>9689</v>
      </c>
      <c r="G12" s="91" t="s">
        <v>1020</v>
      </c>
      <c r="H12" s="91"/>
      <c r="I12" s="91"/>
      <c r="J12" s="93"/>
      <c r="K12" s="93" t="n">
        <v>124</v>
      </c>
      <c r="L12" s="92"/>
      <c r="M12" s="24" t="n">
        <f aca="false">SUM(H12:J12,K12/1.12)</f>
        <v>110.714285714286</v>
      </c>
      <c r="N12" s="24" t="n">
        <f aca="false">K12/1.12*0.12</f>
        <v>13.2857142857143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 t="n">
        <v>110.71</v>
      </c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-123.995714285714</v>
      </c>
      <c r="AG12" s="27" t="n">
        <f aca="false">SUM(H12:K12)+AF12+O12</f>
        <v>0.00428571428570024</v>
      </c>
      <c r="AH12" s="102" t="n">
        <f aca="false">-AF12</f>
        <v>123.995714285714</v>
      </c>
    </row>
    <row r="13" s="17" customFormat="true" ht="19.5" hidden="false" customHeight="true" outlineLevel="0" collapsed="false">
      <c r="A13" s="90" t="n">
        <v>44187</v>
      </c>
      <c r="B13" s="12"/>
      <c r="C13" s="20" t="s">
        <v>962</v>
      </c>
      <c r="D13" s="12"/>
      <c r="E13" s="12"/>
      <c r="F13" s="91" t="n">
        <v>9689</v>
      </c>
      <c r="G13" s="91" t="s">
        <v>1037</v>
      </c>
      <c r="H13" s="91"/>
      <c r="I13" s="91"/>
      <c r="J13" s="93"/>
      <c r="K13" s="93" t="n">
        <v>996</v>
      </c>
      <c r="L13" s="92"/>
      <c r="M13" s="24" t="n">
        <f aca="false">SUM(H13:J13,K13/1.12)</f>
        <v>889.285714285714</v>
      </c>
      <c r="N13" s="24" t="n">
        <f aca="false">K13/1.12*0.12</f>
        <v>106.714285714286</v>
      </c>
      <c r="O13" s="24" t="n">
        <f aca="false">-SUM(I13:J13,K13/1.12)*L13</f>
        <v>-0</v>
      </c>
      <c r="P13" s="24"/>
      <c r="Q13" s="25" t="n">
        <v>889.29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-996.004285714286</v>
      </c>
      <c r="AG13" s="27" t="n">
        <f aca="false">SUM(H13:K13)+AF13+O13</f>
        <v>-0.00428571428597024</v>
      </c>
      <c r="AH13" s="102" t="n">
        <f aca="false">-AF13</f>
        <v>996.004285714286</v>
      </c>
    </row>
    <row r="14" s="17" customFormat="true" ht="19.5" hidden="false" customHeight="true" outlineLevel="0" collapsed="false">
      <c r="A14" s="90" t="n">
        <v>44187</v>
      </c>
      <c r="B14" s="12"/>
      <c r="C14" s="91" t="s">
        <v>375</v>
      </c>
      <c r="D14" s="12"/>
      <c r="E14" s="12"/>
      <c r="F14" s="91" t="n">
        <v>878</v>
      </c>
      <c r="G14" s="91" t="s">
        <v>58</v>
      </c>
      <c r="H14" s="91"/>
      <c r="I14" s="91"/>
      <c r="J14" s="93"/>
      <c r="K14" s="93" t="n">
        <v>50</v>
      </c>
      <c r="L14" s="92"/>
      <c r="M14" s="24" t="n">
        <f aca="false">SUM(H14:J14,K14/1.12)</f>
        <v>44.6428571428571</v>
      </c>
      <c r="N14" s="24" t="n">
        <f aca="false">K14/1.12*0.12</f>
        <v>5.35714285714286</v>
      </c>
      <c r="O14" s="24" t="n">
        <f aca="false">-SUM(I14:J14,K14/1.12)*L14</f>
        <v>-0</v>
      </c>
      <c r="P14" s="24"/>
      <c r="Q14" s="25" t="n">
        <v>44.64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-49.9971428571429</v>
      </c>
      <c r="AG14" s="27" t="n">
        <f aca="false">SUM(H14:K14)+AF14+O14</f>
        <v>0.00285714285713823</v>
      </c>
      <c r="AH14" s="102" t="n">
        <f aca="false">-AF14</f>
        <v>49.9971428571429</v>
      </c>
    </row>
    <row r="15" s="17" customFormat="true" ht="19.5" hidden="false" customHeight="true" outlineLevel="0" collapsed="false">
      <c r="A15" s="90" t="n">
        <v>44187</v>
      </c>
      <c r="B15" s="12"/>
      <c r="C15" s="20" t="s">
        <v>106</v>
      </c>
      <c r="D15" s="12"/>
      <c r="E15" s="12"/>
      <c r="F15" s="91" t="n">
        <v>756924</v>
      </c>
      <c r="G15" s="91" t="s">
        <v>1038</v>
      </c>
      <c r="H15" s="91"/>
      <c r="I15" s="91"/>
      <c r="J15" s="93"/>
      <c r="K15" s="93" t="n">
        <v>176</v>
      </c>
      <c r="L15" s="92"/>
      <c r="M15" s="24" t="n">
        <f aca="false">SUM(H15:J15,K15/1.12)</f>
        <v>157.142857142857</v>
      </c>
      <c r="N15" s="24" t="n">
        <f aca="false">K15/1.12*0.12</f>
        <v>18.8571428571429</v>
      </c>
      <c r="O15" s="24" t="n">
        <f aca="false">-SUM(I15:J15,K15/1.12)*L15</f>
        <v>-0</v>
      </c>
      <c r="P15" s="24"/>
      <c r="Q15" s="25"/>
      <c r="R15" s="25" t="n">
        <v>157.14</v>
      </c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-175.997142857143</v>
      </c>
      <c r="AG15" s="27" t="n">
        <f aca="false">SUM(H15:K15)+AF15+O15</f>
        <v>0.00285714285712402</v>
      </c>
      <c r="AH15" s="102" t="n">
        <f aca="false">-AF15</f>
        <v>175.997142857143</v>
      </c>
    </row>
    <row r="16" s="17" customFormat="true" ht="19.5" hidden="false" customHeight="true" outlineLevel="0" collapsed="false">
      <c r="A16" s="90" t="n">
        <v>44187</v>
      </c>
      <c r="B16" s="12"/>
      <c r="C16" s="20" t="s">
        <v>1036</v>
      </c>
      <c r="D16" s="12"/>
      <c r="E16" s="12"/>
      <c r="F16" s="91" t="n">
        <v>6565</v>
      </c>
      <c r="G16" s="91" t="s">
        <v>58</v>
      </c>
      <c r="H16" s="91"/>
      <c r="I16" s="91"/>
      <c r="J16" s="93"/>
      <c r="K16" s="93" t="n">
        <v>50</v>
      </c>
      <c r="L16" s="92"/>
      <c r="M16" s="24" t="n">
        <f aca="false">SUM(H16:J16,K16/1.12)</f>
        <v>44.6428571428571</v>
      </c>
      <c r="N16" s="24" t="n">
        <f aca="false">K16/1.12*0.12</f>
        <v>5.35714285714286</v>
      </c>
      <c r="O16" s="24" t="n">
        <f aca="false">-SUM(I16:J16,K16/1.12)*L16</f>
        <v>-0</v>
      </c>
      <c r="P16" s="24"/>
      <c r="Q16" s="25" t="n">
        <v>44.64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-49.9971428571429</v>
      </c>
      <c r="AG16" s="27" t="n">
        <f aca="false">SUM(H16:K16)+AF16+O16</f>
        <v>0.00285714285713823</v>
      </c>
      <c r="AH16" s="102" t="n">
        <f aca="false">-AF16</f>
        <v>49.9971428571429</v>
      </c>
    </row>
    <row r="17" s="17" customFormat="true" ht="19.5" hidden="false" customHeight="true" outlineLevel="0" collapsed="false">
      <c r="A17" s="90" t="n">
        <v>44188</v>
      </c>
      <c r="B17" s="12"/>
      <c r="C17" s="20" t="s">
        <v>862</v>
      </c>
      <c r="D17" s="12"/>
      <c r="E17" s="12"/>
      <c r="F17" s="91" t="n">
        <v>341581</v>
      </c>
      <c r="G17" s="91" t="s">
        <v>825</v>
      </c>
      <c r="H17" s="91"/>
      <c r="I17" s="91"/>
      <c r="J17" s="93"/>
      <c r="K17" s="93" t="n">
        <v>125</v>
      </c>
      <c r="L17" s="92"/>
      <c r="M17" s="24" t="n">
        <f aca="false">SUM(H17:J17,K17/1.12)</f>
        <v>111.607142857143</v>
      </c>
      <c r="N17" s="24" t="n">
        <f aca="false">K17/1.12*0.12</f>
        <v>13.3928571428571</v>
      </c>
      <c r="O17" s="24" t="n">
        <f aca="false">-SUM(I17:J17,K17/1.12)*L17</f>
        <v>-0</v>
      </c>
      <c r="P17" s="24"/>
      <c r="Q17" s="25" t="n">
        <v>111.61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-125.002857142857</v>
      </c>
      <c r="AG17" s="27" t="n">
        <f aca="false">SUM(H17:K17)+AF17+O17</f>
        <v>-0.0028571428570956</v>
      </c>
      <c r="AH17" s="102" t="n">
        <f aca="false">-AF17</f>
        <v>125.002857142857</v>
      </c>
    </row>
    <row r="18" s="17" customFormat="true" ht="46.5" hidden="false" customHeight="true" outlineLevel="0" collapsed="false">
      <c r="A18" s="90" t="n">
        <v>44188</v>
      </c>
      <c r="B18" s="12"/>
      <c r="C18" s="20" t="s">
        <v>490</v>
      </c>
      <c r="D18" s="12"/>
      <c r="E18" s="12"/>
      <c r="F18" s="91" t="n">
        <v>253087</v>
      </c>
      <c r="G18" s="91" t="s">
        <v>1039</v>
      </c>
      <c r="H18" s="91"/>
      <c r="I18" s="91"/>
      <c r="J18" s="93"/>
      <c r="K18" s="93" t="n">
        <f aca="false">1898.44+227.81</f>
        <v>2126.25</v>
      </c>
      <c r="L18" s="92"/>
      <c r="M18" s="24" t="n">
        <f aca="false">SUM(H18:J18,K18/1.12)</f>
        <v>1898.4375</v>
      </c>
      <c r="N18" s="24" t="n">
        <f aca="false">K18/1.12*0.12</f>
        <v>227.8125</v>
      </c>
      <c r="O18" s="24" t="n">
        <f aca="false">-SUM(I18:J18,K18/1.12)*L18</f>
        <v>-0</v>
      </c>
      <c r="P18" s="24" t="n">
        <v>1898.44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-2126.2525</v>
      </c>
      <c r="AG18" s="27" t="n">
        <f aca="false">SUM(H18:K18)+AF18+O18</f>
        <v>-0.00250000000005457</v>
      </c>
      <c r="AH18" s="102" t="n">
        <f aca="false">-AF18</f>
        <v>2126.2525</v>
      </c>
    </row>
    <row r="19" s="17" customFormat="true" ht="19.5" hidden="false" customHeight="true" outlineLevel="0" collapsed="false">
      <c r="A19" s="90" t="n">
        <v>44188</v>
      </c>
      <c r="B19" s="12"/>
      <c r="C19" s="20" t="s">
        <v>490</v>
      </c>
      <c r="D19" s="12"/>
      <c r="E19" s="12"/>
      <c r="F19" s="91" t="n">
        <v>253087</v>
      </c>
      <c r="G19" s="91" t="s">
        <v>1040</v>
      </c>
      <c r="H19" s="91"/>
      <c r="I19" s="91"/>
      <c r="J19" s="93" t="n">
        <v>453.9</v>
      </c>
      <c r="K19" s="93"/>
      <c r="L19" s="92"/>
      <c r="M19" s="24" t="n">
        <f aca="false">SUM(H19:J19,K19/1.12)</f>
        <v>453.9</v>
      </c>
      <c r="N19" s="24" t="n">
        <f aca="false">K19/1.12*0.12</f>
        <v>0</v>
      </c>
      <c r="O19" s="24" t="n">
        <f aca="false">-SUM(I19:J19,K19/1.12)*L19</f>
        <v>-0</v>
      </c>
      <c r="P19" s="24" t="n">
        <v>453.9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-453.9</v>
      </c>
      <c r="AG19" s="27" t="n">
        <f aca="false">SUM(H19:K19)+AF19+O19</f>
        <v>0</v>
      </c>
      <c r="AH19" s="102" t="n">
        <f aca="false">-AF19</f>
        <v>453.9</v>
      </c>
    </row>
    <row r="20" s="17" customFormat="true" ht="19.5" hidden="false" customHeight="true" outlineLevel="0" collapsed="false">
      <c r="A20" s="90" t="n">
        <v>44188</v>
      </c>
      <c r="B20" s="12"/>
      <c r="C20" s="20" t="s">
        <v>326</v>
      </c>
      <c r="D20" s="12"/>
      <c r="E20" s="12"/>
      <c r="F20" s="91"/>
      <c r="G20" s="91" t="s">
        <v>1041</v>
      </c>
      <c r="H20" s="91"/>
      <c r="I20" s="91" t="n">
        <v>736.7</v>
      </c>
      <c r="J20" s="93"/>
      <c r="K20" s="93"/>
      <c r="L20" s="92"/>
      <c r="M20" s="24" t="n">
        <f aca="false">SUM(H20:J20,K20/1.12)</f>
        <v>736.7</v>
      </c>
      <c r="N20" s="24" t="n">
        <f aca="false">K20/1.12*0.12</f>
        <v>0</v>
      </c>
      <c r="O20" s="24" t="n">
        <f aca="false">-SUM(I20:J20,K20/1.12)*L20</f>
        <v>-0</v>
      </c>
      <c r="P20" s="24"/>
      <c r="Q20" s="25"/>
      <c r="R20" s="25"/>
      <c r="S20" s="26" t="n">
        <v>736.7</v>
      </c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-736.7</v>
      </c>
      <c r="AG20" s="27" t="n">
        <f aca="false">SUM(H20:K20)+AF20+O20</f>
        <v>0</v>
      </c>
      <c r="AH20" s="102" t="n">
        <f aca="false">-AF20</f>
        <v>736.7</v>
      </c>
    </row>
    <row r="21" s="29" customFormat="true" ht="23.25" hidden="false" customHeight="true" outlineLevel="0" collapsed="false">
      <c r="A21" s="90" t="n">
        <v>44188</v>
      </c>
      <c r="B21" s="19"/>
      <c r="C21" s="20" t="s">
        <v>326</v>
      </c>
      <c r="D21" s="20"/>
      <c r="E21" s="20"/>
      <c r="F21" s="21"/>
      <c r="G21" s="21" t="s">
        <v>1014</v>
      </c>
      <c r="H21" s="22"/>
      <c r="I21" s="22" t="n">
        <v>500</v>
      </c>
      <c r="J21" s="22"/>
      <c r="K21" s="22"/>
      <c r="L21" s="23"/>
      <c r="M21" s="24" t="n">
        <f aca="false">SUM(H21:J21,K21/1.12)</f>
        <v>500</v>
      </c>
      <c r="N21" s="24" t="n">
        <f aca="false">K21/1.12*0.12</f>
        <v>0</v>
      </c>
      <c r="O21" s="24" t="n">
        <f aca="false">-SUM(I21:J21,K21/1.12)*L21</f>
        <v>-0</v>
      </c>
      <c r="P21" s="24"/>
      <c r="Q21" s="25"/>
      <c r="R21" s="25"/>
      <c r="S21" s="26"/>
      <c r="T21" s="26" t="n">
        <v>500</v>
      </c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-500</v>
      </c>
      <c r="AG21" s="27" t="n">
        <f aca="false">SUM(H21:K21)+AF21+O21</f>
        <v>0</v>
      </c>
      <c r="AH21" s="102" t="n">
        <f aca="false">-AF21</f>
        <v>500</v>
      </c>
    </row>
    <row r="22" s="29" customFormat="true" ht="12" hidden="false" customHeight="false" outlineLevel="0" collapsed="false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 t="n">
        <f aca="false">SUM(H22:J22,K22/1.12)</f>
        <v>0</v>
      </c>
      <c r="N22" s="25" t="n">
        <f aca="false">K22/1.12*0.12</f>
        <v>0</v>
      </c>
      <c r="O22" s="25" t="n">
        <f aca="false">-SUM(I22:J22,K22/1.12)*L22</f>
        <v>-0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 t="n">
        <f aca="false">-SUM(N22:AE22)</f>
        <v>-0</v>
      </c>
      <c r="AG22" s="27" t="n">
        <f aca="false">SUM(H22:K22)+AF22+O22</f>
        <v>0</v>
      </c>
    </row>
    <row r="23" s="52" customFormat="true" ht="12.75" hidden="false" customHeight="false" outlineLevel="0" collapsed="false">
      <c r="A23" s="46"/>
      <c r="B23" s="47"/>
      <c r="C23" s="48"/>
      <c r="D23" s="49"/>
      <c r="E23" s="49"/>
      <c r="F23" s="50"/>
      <c r="G23" s="48"/>
      <c r="H23" s="51" t="n">
        <f aca="false">SUM(H5:H21)</f>
        <v>0</v>
      </c>
      <c r="I23" s="51" t="n">
        <f aca="false">SUM(I21:I22)</f>
        <v>500</v>
      </c>
      <c r="J23" s="51" t="n">
        <f aca="false">SUM(J5:J22)</f>
        <v>642.25</v>
      </c>
      <c r="K23" s="51" t="n">
        <f aca="false">SUM(K5:K22)</f>
        <v>8067.05</v>
      </c>
      <c r="L23" s="51" t="n">
        <f aca="false">SUM(L21:L22)</f>
        <v>0</v>
      </c>
      <c r="M23" s="51" t="n">
        <f aca="false">SUM(M5:M22)</f>
        <v>9081.67321428571</v>
      </c>
      <c r="N23" s="51" t="n">
        <f aca="false">SUM(N5:N22)</f>
        <v>864.326785714286</v>
      </c>
      <c r="O23" s="51" t="n">
        <f aca="false">SUM(O21:O22)</f>
        <v>0</v>
      </c>
      <c r="P23" s="51" t="n">
        <f aca="false">SUM(P5:P22)</f>
        <v>6313.96</v>
      </c>
      <c r="Q23" s="51" t="n">
        <f aca="false">SUM(Q5:Q22)</f>
        <v>1127.68</v>
      </c>
      <c r="R23" s="51" t="n">
        <f aca="false">SUM(R5:R21)</f>
        <v>157.14</v>
      </c>
      <c r="S23" s="51" t="n">
        <f aca="false">SUM(S21:S22)</f>
        <v>0</v>
      </c>
      <c r="T23" s="51" t="n">
        <f aca="false">SUM(T5:T22)</f>
        <v>500</v>
      </c>
      <c r="U23" s="51" t="n">
        <f aca="false">SUM(U5:U22)</f>
        <v>172.09</v>
      </c>
      <c r="V23" s="51" t="n">
        <f aca="false">SUM(V21:V22)</f>
        <v>0</v>
      </c>
      <c r="W23" s="51" t="n">
        <f aca="false">SUM(W21:W22)</f>
        <v>0</v>
      </c>
      <c r="X23" s="51" t="n">
        <f aca="false">SUM(X21:X22)</f>
        <v>0</v>
      </c>
      <c r="Y23" s="51" t="n">
        <f aca="false">SUM(Y21:Y22)</f>
        <v>0</v>
      </c>
      <c r="Z23" s="51" t="n">
        <f aca="false">SUM(Z21:Z22)</f>
        <v>0</v>
      </c>
      <c r="AA23" s="51" t="n">
        <f aca="false">SUM(AA5:AA21)</f>
        <v>0</v>
      </c>
      <c r="AB23" s="51" t="n">
        <f aca="false">SUM(AB21:AB22)</f>
        <v>0</v>
      </c>
      <c r="AC23" s="51" t="n">
        <f aca="false">SUM(AC5:AC21)</f>
        <v>0</v>
      </c>
      <c r="AD23" s="51" t="n">
        <f aca="false">SUM(AD5:AD21)</f>
        <v>0</v>
      </c>
      <c r="AE23" s="51" t="n">
        <f aca="false">SUM(AE21:AE22)</f>
        <v>0</v>
      </c>
      <c r="AF23" s="51" t="n">
        <f aca="false">SUM(AF5:AF22)</f>
        <v>-9946.00678571429</v>
      </c>
      <c r="AG23" s="51" t="n">
        <f aca="false">SUM(AG21:AG22)</f>
        <v>0</v>
      </c>
    </row>
    <row r="24" s="83" customFormat="true" ht="12" hidden="false" customHeight="false" outlineLevel="0" collapsed="false"/>
    <row r="25" customFormat="false" ht="12" hidden="false" customHeight="false" outlineLevel="0" collapsed="false">
      <c r="H25" s="96"/>
      <c r="I25" s="96"/>
      <c r="J25" s="96"/>
      <c r="K25" s="96"/>
    </row>
    <row r="26" customFormat="false" ht="12" hidden="false" customHeight="false" outlineLevel="0" collapsed="false">
      <c r="H26" s="96"/>
      <c r="I26" s="96"/>
      <c r="J26" s="96"/>
      <c r="K26" s="96"/>
    </row>
    <row r="27" customFormat="false" ht="11.25" hidden="false" customHeight="false" outlineLevel="0" collapsed="false">
      <c r="H27" s="98"/>
      <c r="I27" s="98"/>
      <c r="J27" s="98"/>
      <c r="K27" s="98"/>
    </row>
    <row r="28" customFormat="false" ht="11.25" hidden="false" customHeight="false" outlineLevel="0" collapsed="false">
      <c r="H28" s="98"/>
      <c r="I28" s="98"/>
      <c r="J28" s="98"/>
      <c r="K28" s="98"/>
    </row>
    <row r="29" s="3" customFormat="true" ht="11.25" hidden="false" customHeight="false" outlineLevel="0" collapsed="false">
      <c r="H29" s="98"/>
      <c r="I29" s="98"/>
      <c r="J29" s="98"/>
      <c r="K29" s="98"/>
    </row>
    <row r="30" s="3" customFormat="true" ht="11.25" hidden="false" customHeight="false" outlineLevel="0" collapsed="false">
      <c r="H30" s="98"/>
      <c r="I30" s="98"/>
      <c r="J30" s="98"/>
      <c r="K30" s="98"/>
    </row>
    <row r="31" s="3" customFormat="true" ht="11.25" hidden="false" customHeight="false" outlineLevel="0" collapsed="false">
      <c r="H31" s="98"/>
      <c r="I31" s="98"/>
      <c r="J31" s="98"/>
      <c r="K31" s="9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T25" activeCellId="0" sqref="T25"/>
    </sheetView>
  </sheetViews>
  <sheetFormatPr defaultRowHeight="13.8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6.15"/>
    <col collapsed="false" customWidth="true" hidden="true" outlineLevel="0" max="4" min="4" style="4" width="14"/>
    <col collapsed="false" customWidth="true" hidden="true" outlineLevel="0" max="5" min="5" style="4" width="29.29"/>
    <col collapsed="false" customWidth="true" hidden="false" outlineLevel="0" max="6" min="6" style="2" width="7.85"/>
    <col collapsed="false" customWidth="true" hidden="false" outlineLevel="0" max="7" min="7" style="3" width="26.57"/>
    <col collapsed="false" customWidth="true" hidden="false" outlineLevel="0" max="8" min="8" style="5" width="11.14"/>
    <col collapsed="false" customWidth="true" hidden="false" outlineLevel="0" max="9" min="9" style="5" width="9.57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10.85"/>
    <col collapsed="false" customWidth="true" hidden="false" outlineLevel="0" max="18" min="18" style="5" width="10.71"/>
    <col collapsed="false" customWidth="true" hidden="false" outlineLevel="0" max="19" min="19" style="5" width="9.57"/>
    <col collapsed="false" customWidth="true" hidden="false" outlineLevel="0" max="20" min="20" style="5" width="9.14"/>
    <col collapsed="false" customWidth="true" hidden="false" outlineLevel="0" max="21" min="21" style="5" width="10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29" min="29" style="5" width="8"/>
    <col collapsed="false" customWidth="true" hidden="false" outlineLevel="0" max="30" min="30" style="5" width="10.14"/>
    <col collapsed="false" customWidth="true" hidden="false" outlineLevel="0" max="31" min="31" style="5" width="10.71"/>
    <col collapsed="false" customWidth="true" hidden="false" outlineLevel="0" max="32" min="32" style="3" width="8.85"/>
    <col collapsed="false" customWidth="true" hidden="false" outlineLevel="0" max="1023" min="33" style="3" width="9.14"/>
    <col collapsed="false" customWidth="true" hidden="false" outlineLevel="0" max="1025" min="1024" style="0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1042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622</v>
      </c>
      <c r="S4" s="13" t="s">
        <v>34</v>
      </c>
      <c r="T4" s="13" t="s">
        <v>31</v>
      </c>
      <c r="U4" s="13" t="s">
        <v>22</v>
      </c>
      <c r="V4" s="13" t="s">
        <v>23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622</v>
      </c>
      <c r="AD4" s="15" t="s">
        <v>35</v>
      </c>
      <c r="AE4" s="16" t="s">
        <v>36</v>
      </c>
      <c r="AMJ4" s="0"/>
    </row>
    <row r="5" s="17" customFormat="true" ht="19.5" hidden="false" customHeight="true" outlineLevel="0" collapsed="false">
      <c r="A5" s="90" t="n">
        <v>44559</v>
      </c>
      <c r="B5" s="12"/>
      <c r="C5" s="20" t="s">
        <v>490</v>
      </c>
      <c r="D5" s="12"/>
      <c r="E5" s="12"/>
      <c r="F5" s="91" t="n">
        <v>262518</v>
      </c>
      <c r="G5" s="91" t="s">
        <v>1043</v>
      </c>
      <c r="H5" s="93"/>
      <c r="I5" s="91"/>
      <c r="J5" s="93"/>
      <c r="K5" s="93" t="n">
        <v>780</v>
      </c>
      <c r="L5" s="92"/>
      <c r="M5" s="24" t="n">
        <f aca="false">SUM(H5:J5,K5/1.12)</f>
        <v>696.428571428571</v>
      </c>
      <c r="N5" s="24" t="n">
        <f aca="false">K5/1.12*0.12</f>
        <v>83.5714285714286</v>
      </c>
      <c r="O5" s="24" t="n">
        <f aca="false">-SUM(I5:J5,K5/1.12)*L5</f>
        <v>-0</v>
      </c>
      <c r="P5" s="24"/>
      <c r="Q5" s="25" t="n">
        <v>696.43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4" t="n">
        <f aca="false">-SUM(N5:AD5)</f>
        <v>-780.001428571429</v>
      </c>
      <c r="AF5" s="27" t="n">
        <f aca="false">SUM(H5:K5)+AE5+O5</f>
        <v>-0.00142857142850517</v>
      </c>
      <c r="AG5" s="102" t="n">
        <f aca="false">-AE5</f>
        <v>780.001428571429</v>
      </c>
      <c r="AMJ5" s="0"/>
    </row>
    <row r="6" s="17" customFormat="true" ht="19.5" hidden="true" customHeight="true" outlineLevel="0" collapsed="false">
      <c r="A6" s="90" t="n">
        <v>44559</v>
      </c>
      <c r="B6" s="12"/>
      <c r="C6" s="20" t="s">
        <v>62</v>
      </c>
      <c r="D6" s="12"/>
      <c r="E6" s="12"/>
      <c r="F6" s="91"/>
      <c r="G6" s="91" t="s">
        <v>954</v>
      </c>
      <c r="H6" s="93" t="n">
        <v>100</v>
      </c>
      <c r="I6" s="91"/>
      <c r="J6" s="93"/>
      <c r="K6" s="93"/>
      <c r="L6" s="92"/>
      <c r="M6" s="24" t="n">
        <f aca="false">SUM(H6:J6,K6/1.12)</f>
        <v>100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 t="n">
        <v>100</v>
      </c>
      <c r="U6" s="26"/>
      <c r="V6" s="26"/>
      <c r="W6" s="26"/>
      <c r="X6" s="25"/>
      <c r="Y6" s="25"/>
      <c r="Z6" s="25"/>
      <c r="AA6" s="25"/>
      <c r="AB6" s="26"/>
      <c r="AC6" s="26"/>
      <c r="AD6" s="25"/>
      <c r="AE6" s="24" t="n">
        <f aca="false">-SUM(N6:AD6)</f>
        <v>-100</v>
      </c>
      <c r="AF6" s="27" t="n">
        <f aca="false">SUM(H6:K6)+AE6+O6</f>
        <v>0</v>
      </c>
      <c r="AG6" s="102" t="n">
        <f aca="false">-AE6</f>
        <v>100</v>
      </c>
      <c r="AMJ6" s="0"/>
    </row>
    <row r="7" s="17" customFormat="true" ht="19.5" hidden="true" customHeight="true" outlineLevel="0" collapsed="false">
      <c r="A7" s="90" t="n">
        <v>44559</v>
      </c>
      <c r="B7" s="12"/>
      <c r="C7" s="20" t="s">
        <v>962</v>
      </c>
      <c r="D7" s="12"/>
      <c r="E7" s="12"/>
      <c r="F7" s="91" t="n">
        <v>315</v>
      </c>
      <c r="G7" s="91" t="s">
        <v>513</v>
      </c>
      <c r="H7" s="93"/>
      <c r="I7" s="91"/>
      <c r="J7" s="93"/>
      <c r="K7" s="93" t="n">
        <v>135</v>
      </c>
      <c r="L7" s="92"/>
      <c r="M7" s="24" t="n">
        <f aca="false">SUM(H7:J7,K7/1.12)</f>
        <v>120.535714285714</v>
      </c>
      <c r="N7" s="24" t="n">
        <f aca="false">K7/1.12*0.12</f>
        <v>14.4642857142857</v>
      </c>
      <c r="O7" s="24" t="n">
        <f aca="false">-SUM(I7:J7,K7/1.12)*L7</f>
        <v>-0</v>
      </c>
      <c r="P7" s="24" t="n">
        <v>120.54</v>
      </c>
      <c r="Q7" s="25"/>
      <c r="R7" s="25"/>
      <c r="S7" s="26"/>
      <c r="T7" s="26"/>
      <c r="U7" s="26"/>
      <c r="V7" s="101"/>
      <c r="W7" s="26"/>
      <c r="X7" s="25"/>
      <c r="Y7" s="25"/>
      <c r="Z7" s="25"/>
      <c r="AA7" s="25"/>
      <c r="AB7" s="26"/>
      <c r="AC7" s="26"/>
      <c r="AD7" s="25"/>
      <c r="AE7" s="24" t="n">
        <f aca="false">-SUM(N7:AD7)</f>
        <v>-135.004285714286</v>
      </c>
      <c r="AF7" s="27" t="n">
        <f aca="false">SUM(H7:K7)+AE7+O7</f>
        <v>-0.00428571428571445</v>
      </c>
      <c r="AG7" s="102" t="n">
        <f aca="false">-AE7</f>
        <v>135.004285714286</v>
      </c>
      <c r="AMJ7" s="0"/>
    </row>
    <row r="8" s="17" customFormat="true" ht="22.5" hidden="true" customHeight="true" outlineLevel="0" collapsed="false">
      <c r="A8" s="90" t="n">
        <v>44559</v>
      </c>
      <c r="B8" s="12"/>
      <c r="C8" s="20" t="s">
        <v>962</v>
      </c>
      <c r="D8" s="12"/>
      <c r="E8" s="12"/>
      <c r="F8" s="91" t="n">
        <v>315</v>
      </c>
      <c r="G8" s="91" t="s">
        <v>194</v>
      </c>
      <c r="H8" s="91"/>
      <c r="I8" s="91"/>
      <c r="J8" s="93"/>
      <c r="K8" s="111" t="n">
        <v>158</v>
      </c>
      <c r="L8" s="92"/>
      <c r="M8" s="24" t="n">
        <f aca="false">SUM(H8:J8,K8/1.12)</f>
        <v>141.071428571429</v>
      </c>
      <c r="N8" s="24" t="n">
        <f aca="false">K8/1.12*0.12</f>
        <v>16.9285714285714</v>
      </c>
      <c r="O8" s="24" t="n">
        <f aca="false">-SUM(I8:J8,K8/1.12)*L8</f>
        <v>-0</v>
      </c>
      <c r="P8" s="24"/>
      <c r="Q8" s="25"/>
      <c r="R8" s="25" t="n">
        <v>141.07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4" t="n">
        <f aca="false">-SUM(N8:AD8)</f>
        <v>-157.998571428571</v>
      </c>
      <c r="AF8" s="27" t="n">
        <f aca="false">SUM(H8:K8)+AE8+O8</f>
        <v>0.00142857142861885</v>
      </c>
      <c r="AG8" s="102" t="n">
        <f aca="false">-AE8</f>
        <v>157.998571428571</v>
      </c>
      <c r="AMJ8" s="0"/>
    </row>
    <row r="9" s="17" customFormat="true" ht="19.5" hidden="true" customHeight="true" outlineLevel="0" collapsed="false">
      <c r="A9" s="90" t="n">
        <v>44559</v>
      </c>
      <c r="B9" s="12"/>
      <c r="C9" s="20" t="s">
        <v>490</v>
      </c>
      <c r="D9" s="12"/>
      <c r="E9" s="12"/>
      <c r="F9" s="91" t="n">
        <v>262319</v>
      </c>
      <c r="G9" s="91" t="s">
        <v>1044</v>
      </c>
      <c r="H9" s="91"/>
      <c r="I9" s="91"/>
      <c r="J9" s="93"/>
      <c r="K9" s="93" t="n">
        <v>2093</v>
      </c>
      <c r="L9" s="92"/>
      <c r="M9" s="24" t="n">
        <f aca="false">SUM(H9:J9,K9/1.12)</f>
        <v>1868.75</v>
      </c>
      <c r="N9" s="24" t="n">
        <f aca="false">K9/1.12*0.12</f>
        <v>224.25</v>
      </c>
      <c r="O9" s="24" t="n">
        <f aca="false">-SUM(I9:J9,K9/1.12)*L9</f>
        <v>-0</v>
      </c>
      <c r="P9" s="24" t="n">
        <v>1868.75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4" t="n">
        <f aca="false">-SUM(N9:AD9)</f>
        <v>-2093</v>
      </c>
      <c r="AF9" s="27" t="n">
        <f aca="false">SUM(H9:K9)+AE9+O9</f>
        <v>0</v>
      </c>
      <c r="AG9" s="102" t="n">
        <f aca="false">-AE9</f>
        <v>2093</v>
      </c>
      <c r="AMJ9" s="0"/>
    </row>
    <row r="10" s="17" customFormat="true" ht="19.5" hidden="true" customHeight="true" outlineLevel="0" collapsed="false">
      <c r="A10" s="90" t="n">
        <v>44559</v>
      </c>
      <c r="B10" s="12"/>
      <c r="C10" s="20" t="s">
        <v>612</v>
      </c>
      <c r="D10" s="12"/>
      <c r="E10" s="12"/>
      <c r="F10" s="91"/>
      <c r="G10" s="91" t="s">
        <v>245</v>
      </c>
      <c r="H10" s="91"/>
      <c r="I10" s="91"/>
      <c r="J10" s="93" t="n">
        <v>466</v>
      </c>
      <c r="K10" s="93"/>
      <c r="L10" s="92"/>
      <c r="M10" s="24" t="n">
        <f aca="false">SUM(H10:J10,K10/1.12)</f>
        <v>466</v>
      </c>
      <c r="N10" s="24" t="n">
        <f aca="false">K10/1.12*0.12</f>
        <v>0</v>
      </c>
      <c r="O10" s="24" t="n">
        <f aca="false">-SUM(I10:J10,K10/1.12)*L10</f>
        <v>-0</v>
      </c>
      <c r="P10" s="24" t="n">
        <v>466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4" t="n">
        <f aca="false">-SUM(N10:AD10)</f>
        <v>-466</v>
      </c>
      <c r="AF10" s="27" t="n">
        <f aca="false">SUM(H10:K10)+AE10+O10</f>
        <v>0</v>
      </c>
      <c r="AG10" s="102" t="n">
        <f aca="false">-AE10</f>
        <v>466</v>
      </c>
      <c r="AMJ10" s="0"/>
    </row>
    <row r="11" s="17" customFormat="true" ht="19.5" hidden="true" customHeight="true" outlineLevel="0" collapsed="false">
      <c r="A11" s="90" t="n">
        <v>44559</v>
      </c>
      <c r="B11" s="12"/>
      <c r="C11" s="20" t="s">
        <v>831</v>
      </c>
      <c r="D11" s="12"/>
      <c r="E11" s="12"/>
      <c r="F11" s="91" t="n">
        <v>207738</v>
      </c>
      <c r="G11" s="91" t="s">
        <v>1045</v>
      </c>
      <c r="H11" s="91"/>
      <c r="I11" s="91"/>
      <c r="J11" s="93"/>
      <c r="K11" s="93" t="n">
        <v>1050</v>
      </c>
      <c r="L11" s="92"/>
      <c r="M11" s="24" t="n">
        <f aca="false">SUM(H11:J11,K11/1.12)</f>
        <v>937.5</v>
      </c>
      <c r="N11" s="24" t="n">
        <f aca="false">K11/1.12*0.12</f>
        <v>112.5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 t="n">
        <v>937.5</v>
      </c>
      <c r="W11" s="26"/>
      <c r="X11" s="25"/>
      <c r="Y11" s="25"/>
      <c r="Z11" s="25"/>
      <c r="AA11" s="25"/>
      <c r="AB11" s="26"/>
      <c r="AC11" s="26"/>
      <c r="AD11" s="25"/>
      <c r="AE11" s="24" t="n">
        <f aca="false">-SUM(N11:AD11)</f>
        <v>-1050</v>
      </c>
      <c r="AF11" s="27" t="n">
        <f aca="false">SUM(H11:K11)+AE11+O11</f>
        <v>0</v>
      </c>
      <c r="AG11" s="102" t="n">
        <f aca="false">-AE11</f>
        <v>1050</v>
      </c>
      <c r="AMJ11" s="0"/>
    </row>
    <row r="12" s="17" customFormat="true" ht="19.5" hidden="false" customHeight="true" outlineLevel="0" collapsed="false">
      <c r="A12" s="90" t="n">
        <v>44559</v>
      </c>
      <c r="B12" s="12"/>
      <c r="C12" s="20" t="s">
        <v>610</v>
      </c>
      <c r="D12" s="12"/>
      <c r="E12" s="12"/>
      <c r="F12" s="91"/>
      <c r="G12" s="91" t="s">
        <v>1046</v>
      </c>
      <c r="H12" s="93" t="n">
        <v>20</v>
      </c>
      <c r="I12" s="91"/>
      <c r="J12" s="93"/>
      <c r="K12" s="93"/>
      <c r="L12" s="92"/>
      <c r="M12" s="24" t="n">
        <f aca="false">SUM(H12:J12,K12/1.12)</f>
        <v>20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 t="n">
        <v>20</v>
      </c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4" t="n">
        <f aca="false">-SUM(N12:AD12)</f>
        <v>-20</v>
      </c>
      <c r="AF12" s="27" t="n">
        <f aca="false">SUM(H12:K12)+AE12+O12</f>
        <v>0</v>
      </c>
      <c r="AG12" s="102" t="n">
        <f aca="false">-AE12</f>
        <v>20</v>
      </c>
      <c r="AMJ12" s="0"/>
    </row>
    <row r="13" s="17" customFormat="true" ht="19.5" hidden="false" customHeight="true" outlineLevel="0" collapsed="false">
      <c r="A13" s="90"/>
      <c r="B13" s="12"/>
      <c r="C13" s="91"/>
      <c r="D13" s="12"/>
      <c r="E13" s="12"/>
      <c r="F13" s="91"/>
      <c r="G13" s="91"/>
      <c r="H13" s="91"/>
      <c r="I13" s="91"/>
      <c r="J13" s="93"/>
      <c r="K13" s="93"/>
      <c r="L13" s="92"/>
      <c r="M13" s="24" t="n">
        <f aca="false">SUM(H13:J13,K13/1.12)</f>
        <v>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4" t="n">
        <f aca="false">-SUM(N13:AD13)</f>
        <v>-0</v>
      </c>
      <c r="AF13" s="27" t="n">
        <f aca="false">SUM(H13:K13)+AE13+O13</f>
        <v>0</v>
      </c>
      <c r="AMJ13" s="0"/>
    </row>
    <row r="14" s="29" customFormat="true" ht="23.25" hidden="false" customHeight="true" outlineLevel="0" collapsed="false">
      <c r="A14" s="90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4" t="n">
        <f aca="false">-SUM(N14:AD14)</f>
        <v>-0</v>
      </c>
      <c r="AF14" s="27" t="n">
        <f aca="false">SUM(H14:K14)+AE14+O14</f>
        <v>0</v>
      </c>
      <c r="AMJ14" s="0"/>
    </row>
    <row r="15" s="29" customFormat="true" ht="13.8" hidden="false" customHeight="false" outlineLevel="0" collapsed="false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51"/>
      <c r="V15" s="26"/>
      <c r="W15" s="26"/>
      <c r="X15" s="26"/>
      <c r="Y15" s="44"/>
      <c r="Z15" s="25"/>
      <c r="AA15" s="51"/>
      <c r="AB15" s="25"/>
      <c r="AC15" s="26"/>
      <c r="AD15" s="45"/>
      <c r="AE15" s="24" t="n">
        <f aca="false">-SUM(N15:AD15)</f>
        <v>-0</v>
      </c>
      <c r="AF15" s="27" t="n">
        <f aca="false">SUM(H15:K15)+AE15+O15</f>
        <v>0</v>
      </c>
      <c r="AMJ15" s="0"/>
    </row>
    <row r="16" s="52" customFormat="true" ht="13.8" hidden="false" customHeight="false" outlineLevel="0" collapsed="false">
      <c r="A16" s="46"/>
      <c r="B16" s="47"/>
      <c r="C16" s="48"/>
      <c r="D16" s="49"/>
      <c r="E16" s="49"/>
      <c r="F16" s="50"/>
      <c r="G16" s="48"/>
      <c r="H16" s="51" t="n">
        <f aca="false">SUM(H5:H14)</f>
        <v>120</v>
      </c>
      <c r="I16" s="51" t="n">
        <f aca="false">SUM(I14:I15)</f>
        <v>0</v>
      </c>
      <c r="J16" s="51" t="n">
        <f aca="false">SUM(J5:J15)</f>
        <v>466</v>
      </c>
      <c r="K16" s="51" t="n">
        <f aca="false">SUM(K5:K15)</f>
        <v>4216</v>
      </c>
      <c r="L16" s="51" t="n">
        <f aca="false">SUM(L14:L15)</f>
        <v>0</v>
      </c>
      <c r="M16" s="51" t="n">
        <f aca="false">SUM(M5:M15)</f>
        <v>4350.28571428571</v>
      </c>
      <c r="N16" s="51" t="n">
        <f aca="false">SUM(N5:N15)</f>
        <v>451.714285714286</v>
      </c>
      <c r="O16" s="51" t="n">
        <f aca="false">SUM(O14:O15)</f>
        <v>0</v>
      </c>
      <c r="P16" s="51" t="n">
        <f aca="false">SUM(P5:P15)</f>
        <v>2455.29</v>
      </c>
      <c r="Q16" s="51" t="n">
        <f aca="false">SUM(Q5:Q15)</f>
        <v>696.43</v>
      </c>
      <c r="R16" s="51" t="n">
        <f aca="false">SUM(R5:R14)</f>
        <v>141.07</v>
      </c>
      <c r="S16" s="51" t="n">
        <f aca="false">SUM(S14:S15)</f>
        <v>0</v>
      </c>
      <c r="T16" s="51" t="n">
        <f aca="false">SUM(T5:T15)</f>
        <v>120</v>
      </c>
      <c r="U16" s="51" t="n">
        <f aca="false">SUM(U5:U15)</f>
        <v>0</v>
      </c>
      <c r="V16" s="51" t="n">
        <f aca="false">SUM(V14:V15)</f>
        <v>0</v>
      </c>
      <c r="W16" s="51" t="n">
        <f aca="false">SUM(W14:W15)</f>
        <v>0</v>
      </c>
      <c r="X16" s="51" t="n">
        <f aca="false">SUM(X14:X15)</f>
        <v>0</v>
      </c>
      <c r="Y16" s="51" t="n">
        <f aca="false">SUM(Y14:Y15)</f>
        <v>0</v>
      </c>
      <c r="Z16" s="51" t="n">
        <f aca="false">SUM(Z14:Z15)</f>
        <v>0</v>
      </c>
      <c r="AA16" s="51" t="n">
        <f aca="false">SUM(AA5:AA14)</f>
        <v>0</v>
      </c>
      <c r="AB16" s="51" t="n">
        <f aca="false">SUM(AB14:AB15)</f>
        <v>0</v>
      </c>
      <c r="AC16" s="51" t="n">
        <f aca="false">SUM(AC5:AC14)</f>
        <v>0</v>
      </c>
      <c r="AD16" s="51" t="n">
        <f aca="false">SUM(AD14:AD15)</f>
        <v>0</v>
      </c>
      <c r="AE16" s="51" t="n">
        <f aca="false">SUM(AE5:AE15)</f>
        <v>-4802.00428571429</v>
      </c>
      <c r="AF16" s="51" t="n">
        <f aca="false">SUM(AF14:AF15)</f>
        <v>0</v>
      </c>
      <c r="AMJ16" s="0"/>
    </row>
    <row r="17" s="83" customFormat="true" ht="13.8" hidden="false" customHeight="false" outlineLevel="0" collapsed="false">
      <c r="AMJ17" s="0"/>
    </row>
    <row r="18" customFormat="false" ht="13.8" hidden="false" customHeight="false" outlineLevel="0" collapsed="false">
      <c r="H18" s="96"/>
      <c r="I18" s="96"/>
      <c r="J18" s="96"/>
      <c r="K18" s="96"/>
    </row>
    <row r="19" customFormat="false" ht="13.8" hidden="false" customHeight="false" outlineLevel="0" collapsed="false">
      <c r="H19" s="96"/>
      <c r="I19" s="96"/>
      <c r="J19" s="96"/>
      <c r="K19" s="96"/>
    </row>
    <row r="20" customFormat="false" ht="13.8" hidden="false" customHeight="false" outlineLevel="0" collapsed="false">
      <c r="H20" s="98"/>
      <c r="I20" s="98"/>
      <c r="J20" s="98"/>
      <c r="K20" s="98"/>
    </row>
    <row r="21" customFormat="false" ht="13.8" hidden="false" customHeight="false" outlineLevel="0" collapsed="false">
      <c r="H21" s="98"/>
      <c r="I21" s="98"/>
      <c r="J21" s="98"/>
      <c r="K21" s="98"/>
    </row>
    <row r="22" s="3" customFormat="true" ht="13.8" hidden="false" customHeight="false" outlineLevel="0" collapsed="false">
      <c r="H22" s="98"/>
      <c r="I22" s="98"/>
      <c r="J22" s="98"/>
      <c r="K22" s="98"/>
      <c r="AMJ22" s="0"/>
    </row>
    <row r="23" s="3" customFormat="true" ht="13.8" hidden="false" customHeight="false" outlineLevel="0" collapsed="false">
      <c r="H23" s="98"/>
      <c r="I23" s="98"/>
      <c r="J23" s="98"/>
      <c r="K23" s="98"/>
      <c r="AMJ23" s="0"/>
    </row>
    <row r="24" s="3" customFormat="true" ht="13.8" hidden="false" customHeight="false" outlineLevel="0" collapsed="false">
      <c r="H24" s="98"/>
      <c r="I24" s="98"/>
      <c r="J24" s="98"/>
      <c r="K24" s="98"/>
      <c r="AMJ2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403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43983</v>
      </c>
      <c r="B5" s="19"/>
      <c r="C5" s="20" t="s">
        <v>39</v>
      </c>
      <c r="D5" s="20" t="s">
        <v>40</v>
      </c>
      <c r="E5" s="20" t="s">
        <v>41</v>
      </c>
      <c r="F5" s="21" t="n">
        <v>38337</v>
      </c>
      <c r="G5" s="21" t="s">
        <v>404</v>
      </c>
      <c r="H5" s="22"/>
      <c r="I5" s="22"/>
      <c r="J5" s="22"/>
      <c r="K5" s="22" t="n">
        <v>237</v>
      </c>
      <c r="L5" s="23"/>
      <c r="M5" s="24" t="n">
        <f aca="false">SUM(H5:J5,K5/1.12)</f>
        <v>211.607142857143</v>
      </c>
      <c r="N5" s="24" t="n">
        <f aca="false">K5/1.12*0.12</f>
        <v>25.3928571428571</v>
      </c>
      <c r="O5" s="24" t="n">
        <f aca="false">-SUM(I5:J5,K5/1.12)*L5</f>
        <v>-0</v>
      </c>
      <c r="P5" s="24"/>
      <c r="Q5" s="25"/>
      <c r="R5" s="25"/>
      <c r="S5" s="26"/>
      <c r="T5" s="26"/>
      <c r="U5" s="26" t="n">
        <v>211.61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-237.002857142857</v>
      </c>
      <c r="AG5" s="27" t="n">
        <f aca="false">SUM(H5:K5)+AF5+O5</f>
        <v>-0.00285714285715244</v>
      </c>
      <c r="AH5" s="28" t="n">
        <f aca="false">-AF5</f>
        <v>237.002857142857</v>
      </c>
    </row>
    <row r="6" s="29" customFormat="true" ht="23.25" hidden="false" customHeight="true" outlineLevel="0" collapsed="false">
      <c r="A6" s="18" t="n">
        <v>43984</v>
      </c>
      <c r="B6" s="19"/>
      <c r="C6" s="20" t="s">
        <v>405</v>
      </c>
      <c r="D6" s="20"/>
      <c r="E6" s="20"/>
      <c r="F6" s="21"/>
      <c r="G6" s="21" t="s">
        <v>406</v>
      </c>
      <c r="H6" s="22" t="n">
        <v>24</v>
      </c>
      <c r="I6" s="22"/>
      <c r="J6" s="22"/>
      <c r="K6" s="22"/>
      <c r="L6" s="23"/>
      <c r="M6" s="24" t="n">
        <f aca="false">SUM(H6:J6,K6/1.12)</f>
        <v>24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 t="n">
        <v>24</v>
      </c>
      <c r="AA6" s="25"/>
      <c r="AB6" s="26"/>
      <c r="AC6" s="26"/>
      <c r="AD6" s="25"/>
      <c r="AE6" s="25"/>
      <c r="AF6" s="24" t="n">
        <f aca="false">-SUM(N6:AE6)</f>
        <v>-24</v>
      </c>
      <c r="AG6" s="27" t="n">
        <f aca="false">SUM(H6:K6)+AF6+O6</f>
        <v>0</v>
      </c>
      <c r="AH6" s="28" t="n">
        <f aca="false">-AF6</f>
        <v>24</v>
      </c>
    </row>
    <row r="7" s="29" customFormat="true" ht="23.25" hidden="false" customHeight="true" outlineLevel="0" collapsed="false">
      <c r="A7" s="18" t="n">
        <v>43984</v>
      </c>
      <c r="B7" s="19"/>
      <c r="C7" s="20" t="s">
        <v>407</v>
      </c>
      <c r="D7" s="20" t="s">
        <v>408</v>
      </c>
      <c r="E7" s="20" t="s">
        <v>41</v>
      </c>
      <c r="F7" s="21" t="n">
        <v>34905</v>
      </c>
      <c r="G7" s="21" t="s">
        <v>58</v>
      </c>
      <c r="H7" s="22"/>
      <c r="I7" s="22"/>
      <c r="J7" s="22"/>
      <c r="K7" s="22" t="n">
        <v>42</v>
      </c>
      <c r="L7" s="23"/>
      <c r="M7" s="24" t="n">
        <f aca="false">SUM(H7:J7,K7/1.12)</f>
        <v>37.5</v>
      </c>
      <c r="N7" s="24" t="n">
        <f aca="false">K7/1.12*0.12</f>
        <v>4.5</v>
      </c>
      <c r="O7" s="24" t="n">
        <f aca="false">-SUM(I7:J7,K7/1.12)*L7</f>
        <v>-0</v>
      </c>
      <c r="P7" s="24"/>
      <c r="Q7" s="25" t="n">
        <v>37.5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-42</v>
      </c>
      <c r="AG7" s="27" t="n">
        <f aca="false">SUM(H7:K7)+AF7+O7</f>
        <v>0</v>
      </c>
      <c r="AH7" s="28" t="n">
        <f aca="false">-AF7</f>
        <v>42</v>
      </c>
    </row>
    <row r="8" s="29" customFormat="true" ht="23.25" hidden="false" customHeight="true" outlineLevel="0" collapsed="false">
      <c r="A8" s="18" t="n">
        <v>43985</v>
      </c>
      <c r="B8" s="19"/>
      <c r="C8" s="20" t="s">
        <v>39</v>
      </c>
      <c r="D8" s="20" t="s">
        <v>40</v>
      </c>
      <c r="E8" s="20" t="s">
        <v>41</v>
      </c>
      <c r="F8" s="21" t="n">
        <v>38345</v>
      </c>
      <c r="G8" s="21" t="s">
        <v>138</v>
      </c>
      <c r="H8" s="22"/>
      <c r="I8" s="22"/>
      <c r="J8" s="22"/>
      <c r="K8" s="22" t="n">
        <v>156</v>
      </c>
      <c r="L8" s="23"/>
      <c r="M8" s="24" t="n">
        <f aca="false">SUM(H8:J8,K8/1.12)</f>
        <v>139.285714285714</v>
      </c>
      <c r="N8" s="24" t="n">
        <f aca="false">K8/1.12*0.12</f>
        <v>16.7142857142857</v>
      </c>
      <c r="O8" s="24" t="n">
        <f aca="false">-SUM(I8:J8,K8/1.12)*L8</f>
        <v>-0</v>
      </c>
      <c r="P8" s="24" t="n">
        <v>139.29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-156.004285714286</v>
      </c>
      <c r="AG8" s="27" t="n">
        <f aca="false">SUM(H8:K8)+AF8+O8</f>
        <v>-0.00428571428571445</v>
      </c>
      <c r="AH8" s="28" t="n">
        <f aca="false">-AF8</f>
        <v>156.004285714286</v>
      </c>
    </row>
    <row r="9" s="29" customFormat="true" ht="23.25" hidden="false" customHeight="true" outlineLevel="0" collapsed="false">
      <c r="A9" s="18" t="n">
        <v>43985</v>
      </c>
      <c r="B9" s="19"/>
      <c r="C9" s="20" t="s">
        <v>106</v>
      </c>
      <c r="D9" s="20" t="s">
        <v>107</v>
      </c>
      <c r="E9" s="20" t="s">
        <v>49</v>
      </c>
      <c r="F9" s="21" t="n">
        <v>807581</v>
      </c>
      <c r="G9" s="21" t="s">
        <v>409</v>
      </c>
      <c r="H9" s="22"/>
      <c r="I9" s="22"/>
      <c r="J9" s="22"/>
      <c r="K9" s="22" t="n">
        <v>380.2</v>
      </c>
      <c r="L9" s="23"/>
      <c r="M9" s="24" t="n">
        <f aca="false">SUM(H9:J9,K9/1.12)</f>
        <v>339.464285714286</v>
      </c>
      <c r="N9" s="24" t="n">
        <f aca="false">K9/1.12*0.12</f>
        <v>40.7357142857143</v>
      </c>
      <c r="O9" s="24" t="n">
        <f aca="false">-SUM(I9:J9,K9/1.12)*L9</f>
        <v>-0</v>
      </c>
      <c r="P9" s="24"/>
      <c r="Q9" s="25"/>
      <c r="R9" s="25"/>
      <c r="S9" s="26"/>
      <c r="T9" s="26" t="n">
        <v>339.46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-380.195714285714</v>
      </c>
      <c r="AG9" s="27" t="n">
        <f aca="false">SUM(H9:K9)+AF9+O9</f>
        <v>0.00428571428574287</v>
      </c>
      <c r="AH9" s="28" t="n">
        <f aca="false">-AF9</f>
        <v>380.195714285714</v>
      </c>
    </row>
    <row r="10" s="29" customFormat="true" ht="23.25" hidden="false" customHeight="true" outlineLevel="0" collapsed="false">
      <c r="A10" s="18" t="n">
        <v>43985</v>
      </c>
      <c r="B10" s="19"/>
      <c r="C10" s="20" t="s">
        <v>407</v>
      </c>
      <c r="D10" s="20" t="s">
        <v>408</v>
      </c>
      <c r="E10" s="20" t="s">
        <v>41</v>
      </c>
      <c r="F10" s="21" t="n">
        <v>36858</v>
      </c>
      <c r="G10" s="21" t="s">
        <v>58</v>
      </c>
      <c r="H10" s="22"/>
      <c r="I10" s="22"/>
      <c r="J10" s="22"/>
      <c r="K10" s="22" t="n">
        <v>42</v>
      </c>
      <c r="L10" s="23"/>
      <c r="M10" s="24" t="n">
        <f aca="false">SUM(H10:J10,K10/1.12)</f>
        <v>37.5</v>
      </c>
      <c r="N10" s="24" t="n">
        <f aca="false">K10/1.12*0.12</f>
        <v>4.5</v>
      </c>
      <c r="O10" s="24" t="n">
        <f aca="false">-SUM(I10:J10,K10/1.12)*L10</f>
        <v>-0</v>
      </c>
      <c r="P10" s="24"/>
      <c r="Q10" s="25" t="n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-42</v>
      </c>
      <c r="AG10" s="27" t="n">
        <f aca="false">SUM(H10:K10)+AF10+O10</f>
        <v>0</v>
      </c>
      <c r="AH10" s="28" t="n">
        <f aca="false">-AF10</f>
        <v>42</v>
      </c>
    </row>
    <row r="11" s="29" customFormat="true" ht="23.25" hidden="false" customHeight="true" outlineLevel="0" collapsed="false">
      <c r="A11" s="18" t="n">
        <v>43985</v>
      </c>
      <c r="B11" s="19"/>
      <c r="C11" s="20" t="s">
        <v>410</v>
      </c>
      <c r="D11" s="20" t="s">
        <v>411</v>
      </c>
      <c r="E11" s="20" t="s">
        <v>412</v>
      </c>
      <c r="F11" s="21" t="n">
        <v>631</v>
      </c>
      <c r="G11" s="21" t="s">
        <v>257</v>
      </c>
      <c r="H11" s="22"/>
      <c r="I11" s="22"/>
      <c r="J11" s="22" t="n">
        <v>7371</v>
      </c>
      <c r="K11" s="22"/>
      <c r="L11" s="23"/>
      <c r="M11" s="24" t="n">
        <f aca="false">SUM(H11:J11,K11/1.12)</f>
        <v>7371</v>
      </c>
      <c r="N11" s="24" t="n">
        <f aca="false">K11/1.12*0.12</f>
        <v>0</v>
      </c>
      <c r="O11" s="24" t="n">
        <f aca="false">-SUM(I11:J11,K11/1.12)*L11</f>
        <v>-0</v>
      </c>
      <c r="P11" s="24" t="n">
        <v>7371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-7371</v>
      </c>
      <c r="AG11" s="27" t="n">
        <f aca="false">SUM(H11:K11)+AF11+O11</f>
        <v>0</v>
      </c>
      <c r="AH11" s="28" t="n">
        <f aca="false">-AF11</f>
        <v>7371</v>
      </c>
    </row>
    <row r="12" s="29" customFormat="true" ht="23.25" hidden="false" customHeight="true" outlineLevel="0" collapsed="false">
      <c r="A12" s="18" t="n">
        <v>43986</v>
      </c>
      <c r="B12" s="19"/>
      <c r="C12" s="20" t="s">
        <v>218</v>
      </c>
      <c r="D12" s="20" t="s">
        <v>185</v>
      </c>
      <c r="E12" s="20" t="s">
        <v>413</v>
      </c>
      <c r="F12" s="21" t="n">
        <v>6489</v>
      </c>
      <c r="G12" s="21" t="s">
        <v>414</v>
      </c>
      <c r="H12" s="22"/>
      <c r="I12" s="22"/>
      <c r="J12" s="22"/>
      <c r="K12" s="22" t="n">
        <v>170</v>
      </c>
      <c r="L12" s="23"/>
      <c r="M12" s="24" t="n">
        <f aca="false">SUM(H12:J12,K12/1.12)</f>
        <v>151.785714285714</v>
      </c>
      <c r="N12" s="24" t="n">
        <f aca="false">K12/1.12*0.12</f>
        <v>18.2142857142857</v>
      </c>
      <c r="O12" s="24" t="n">
        <f aca="false">-SUM(I12:J12,K12/1.12)*L12</f>
        <v>-0</v>
      </c>
      <c r="P12" s="24" t="n">
        <v>151.79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-170.004285714286</v>
      </c>
      <c r="AG12" s="27" t="n">
        <f aca="false">SUM(H12:K12)+AF12+O12</f>
        <v>-0.00428571428571445</v>
      </c>
      <c r="AH12" s="28" t="n">
        <f aca="false">-AF12</f>
        <v>170.004285714286</v>
      </c>
    </row>
    <row r="13" s="29" customFormat="true" ht="23.25" hidden="false" customHeight="true" outlineLevel="0" collapsed="false">
      <c r="A13" s="18" t="n">
        <v>43986</v>
      </c>
      <c r="B13" s="19"/>
      <c r="C13" s="20" t="s">
        <v>39</v>
      </c>
      <c r="D13" s="20" t="s">
        <v>40</v>
      </c>
      <c r="E13" s="20" t="s">
        <v>41</v>
      </c>
      <c r="F13" s="21" t="n">
        <v>38356</v>
      </c>
      <c r="G13" s="21" t="s">
        <v>415</v>
      </c>
      <c r="H13" s="22"/>
      <c r="I13" s="22"/>
      <c r="J13" s="22"/>
      <c r="K13" s="22" t="n">
        <v>644.75</v>
      </c>
      <c r="L13" s="23"/>
      <c r="M13" s="24" t="n">
        <f aca="false">SUM(H13:J13,K13/1.12)</f>
        <v>575.669642857143</v>
      </c>
      <c r="N13" s="24" t="n">
        <f aca="false">K13/1.12*0.12</f>
        <v>69.0803571428571</v>
      </c>
      <c r="O13" s="24" t="n">
        <f aca="false">-SUM(I13:J13,K13/1.12)*L13</f>
        <v>-0</v>
      </c>
      <c r="P13" s="24" t="n">
        <v>575.67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-644.750357142857</v>
      </c>
      <c r="AG13" s="27" t="n">
        <f aca="false">SUM(H13:K13)+AF13+O13</f>
        <v>-0.000357142857069448</v>
      </c>
      <c r="AH13" s="28" t="n">
        <f aca="false">-AF13</f>
        <v>644.750357142857</v>
      </c>
    </row>
    <row r="14" s="29" customFormat="true" ht="23.25" hidden="false" customHeight="true" outlineLevel="0" collapsed="false">
      <c r="A14" s="18" t="n">
        <v>43987</v>
      </c>
      <c r="B14" s="19"/>
      <c r="C14" s="20" t="s">
        <v>45</v>
      </c>
      <c r="D14" s="20"/>
      <c r="E14" s="20"/>
      <c r="F14" s="21"/>
      <c r="G14" s="21" t="s">
        <v>416</v>
      </c>
      <c r="H14" s="22"/>
      <c r="I14" s="22"/>
      <c r="J14" s="22" t="n">
        <v>200</v>
      </c>
      <c r="K14" s="22"/>
      <c r="L14" s="23"/>
      <c r="M14" s="24" t="n">
        <f aca="false">SUM(H14:J14,K14/1.12)</f>
        <v>200</v>
      </c>
      <c r="N14" s="24" t="n">
        <f aca="false">K14/1.12*0.12</f>
        <v>0</v>
      </c>
      <c r="O14" s="24" t="n">
        <f aca="false">-SUM(I14:J14,K14/1.12)*L14</f>
        <v>-0</v>
      </c>
      <c r="P14" s="24" t="n">
        <v>200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-200</v>
      </c>
      <c r="AG14" s="27" t="n">
        <f aca="false">SUM(H14:K14)+AF14+O14</f>
        <v>0</v>
      </c>
      <c r="AH14" s="28" t="n">
        <f aca="false">-AF14</f>
        <v>200</v>
      </c>
    </row>
    <row r="15" s="29" customFormat="true" ht="23.25" hidden="false" customHeight="true" outlineLevel="0" collapsed="false">
      <c r="A15" s="18" t="n">
        <v>43956</v>
      </c>
      <c r="B15" s="19"/>
      <c r="C15" s="20" t="s">
        <v>407</v>
      </c>
      <c r="D15" s="20" t="s">
        <v>408</v>
      </c>
      <c r="E15" s="20" t="s">
        <v>41</v>
      </c>
      <c r="F15" s="21" t="n">
        <v>348731</v>
      </c>
      <c r="G15" s="21" t="s">
        <v>58</v>
      </c>
      <c r="H15" s="22"/>
      <c r="I15" s="22"/>
      <c r="J15" s="22"/>
      <c r="K15" s="22" t="n">
        <v>42</v>
      </c>
      <c r="L15" s="23"/>
      <c r="M15" s="24" t="n">
        <f aca="false">SUM(H15:J15,K15/1.12)</f>
        <v>37.5</v>
      </c>
      <c r="N15" s="24" t="n">
        <f aca="false">K15/1.12*0.12</f>
        <v>4.5</v>
      </c>
      <c r="O15" s="24" t="n">
        <f aca="false">-SUM(I15:J15,K15/1.12)*L15</f>
        <v>-0</v>
      </c>
      <c r="P15" s="24"/>
      <c r="Q15" s="25" t="n">
        <v>37.5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-42</v>
      </c>
      <c r="AG15" s="27" t="n">
        <f aca="false">SUM(H15:K15)+AF15+O15</f>
        <v>0</v>
      </c>
      <c r="AH15" s="28" t="n">
        <f aca="false">-AF15</f>
        <v>42</v>
      </c>
    </row>
    <row r="16" s="29" customFormat="true" ht="27.75" hidden="false" customHeight="true" outlineLevel="0" collapsed="false">
      <c r="A16" s="18" t="n">
        <v>43956</v>
      </c>
      <c r="B16" s="19"/>
      <c r="C16" s="20" t="s">
        <v>39</v>
      </c>
      <c r="D16" s="20" t="s">
        <v>40</v>
      </c>
      <c r="E16" s="20" t="s">
        <v>41</v>
      </c>
      <c r="F16" s="21" t="n">
        <v>38362</v>
      </c>
      <c r="G16" s="30" t="s">
        <v>138</v>
      </c>
      <c r="H16" s="22"/>
      <c r="I16" s="22"/>
      <c r="J16" s="22"/>
      <c r="K16" s="22" t="n">
        <v>195</v>
      </c>
      <c r="L16" s="23"/>
      <c r="M16" s="24" t="n">
        <f aca="false">SUM(H16:J16,K16/1.12)</f>
        <v>174.107142857143</v>
      </c>
      <c r="N16" s="24" t="n">
        <f aca="false">K16/1.12*0.12</f>
        <v>20.8928571428571</v>
      </c>
      <c r="O16" s="24" t="n">
        <f aca="false">-SUM(I16:J16,K16/1.12)*L16</f>
        <v>-0</v>
      </c>
      <c r="P16" s="24" t="n">
        <v>174.11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 t="n">
        <f aca="false">-SUM(N16:AE16)</f>
        <v>-195.002857142857</v>
      </c>
      <c r="AG16" s="27" t="n">
        <f aca="false">SUM(H16:K16)+AF16+O16</f>
        <v>-0.00285714285715244</v>
      </c>
      <c r="AH16" s="28" t="n">
        <f aca="false">-AF16</f>
        <v>195.002857142857</v>
      </c>
    </row>
    <row r="17" s="29" customFormat="true" ht="23.25" hidden="false" customHeight="true" outlineLevel="0" collapsed="false">
      <c r="A17" s="18" t="n">
        <v>43990</v>
      </c>
      <c r="B17" s="19"/>
      <c r="C17" s="20" t="s">
        <v>207</v>
      </c>
      <c r="D17" s="20" t="s">
        <v>79</v>
      </c>
      <c r="E17" s="20" t="s">
        <v>67</v>
      </c>
      <c r="F17" s="21" t="n">
        <v>24070</v>
      </c>
      <c r="G17" s="21" t="s">
        <v>264</v>
      </c>
      <c r="H17" s="22"/>
      <c r="I17" s="22"/>
      <c r="J17" s="22" t="n">
        <v>250</v>
      </c>
      <c r="K17" s="22"/>
      <c r="L17" s="23"/>
      <c r="M17" s="24" t="n">
        <f aca="false">SUM(H17:J17,K17/1.12)</f>
        <v>250</v>
      </c>
      <c r="N17" s="24" t="n">
        <f aca="false">K17/1.12*0.12</f>
        <v>0</v>
      </c>
      <c r="O17" s="24" t="n">
        <f aca="false">-SUM(I17:J17,K17/1.12)*L17</f>
        <v>-0</v>
      </c>
      <c r="P17" s="24" t="n">
        <v>250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-250</v>
      </c>
      <c r="AG17" s="27" t="n">
        <f aca="false">SUM(H17:K17)+AF17+O17</f>
        <v>0</v>
      </c>
      <c r="AH17" s="28" t="n">
        <f aca="false">-AF17</f>
        <v>250</v>
      </c>
    </row>
    <row r="18" s="29" customFormat="true" ht="23.25" hidden="false" customHeight="true" outlineLevel="0" collapsed="false">
      <c r="A18" s="18" t="n">
        <v>43990</v>
      </c>
      <c r="B18" s="19"/>
      <c r="C18" s="20" t="s">
        <v>37</v>
      </c>
      <c r="D18" s="20"/>
      <c r="E18" s="20"/>
      <c r="F18" s="21"/>
      <c r="G18" s="21" t="s">
        <v>417</v>
      </c>
      <c r="H18" s="22" t="n">
        <v>20</v>
      </c>
      <c r="I18" s="22"/>
      <c r="J18" s="22"/>
      <c r="K18" s="22"/>
      <c r="L18" s="23"/>
      <c r="M18" s="24" t="n">
        <f aca="false">SUM(H18:J18,K18/1.12)</f>
        <v>20</v>
      </c>
      <c r="N18" s="24" t="n">
        <f aca="false">K18/1.12*0.12</f>
        <v>0</v>
      </c>
      <c r="O18" s="24" t="n">
        <f aca="false">-SUM(I18:J18,K18/1.12)*L18</f>
        <v>-0</v>
      </c>
      <c r="P18" s="25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 t="n">
        <v>20</v>
      </c>
      <c r="AB18" s="26"/>
      <c r="AC18" s="26"/>
      <c r="AD18" s="25"/>
      <c r="AE18" s="25"/>
      <c r="AF18" s="24" t="n">
        <f aca="false">-SUM(N18:AE18)</f>
        <v>-20</v>
      </c>
      <c r="AG18" s="27" t="n">
        <f aca="false">SUM(H18:K18)+AF18+O18</f>
        <v>0</v>
      </c>
      <c r="AH18" s="28" t="n">
        <f aca="false">-AF18</f>
        <v>20</v>
      </c>
    </row>
    <row r="19" s="42" customFormat="true" ht="23.25" hidden="false" customHeight="true" outlineLevel="0" collapsed="false">
      <c r="A19" s="32" t="n">
        <v>43990</v>
      </c>
      <c r="B19" s="33"/>
      <c r="C19" s="34" t="s">
        <v>37</v>
      </c>
      <c r="D19" s="34"/>
      <c r="E19" s="34"/>
      <c r="F19" s="35"/>
      <c r="G19" s="35" t="s">
        <v>418</v>
      </c>
      <c r="H19" s="36" t="n">
        <v>218</v>
      </c>
      <c r="I19" s="36"/>
      <c r="J19" s="36"/>
      <c r="K19" s="36"/>
      <c r="L19" s="37"/>
      <c r="M19" s="38" t="n">
        <f aca="false">SUM(H19:J19,K19/1.12)</f>
        <v>218</v>
      </c>
      <c r="N19" s="38" t="n">
        <f aca="false">K19/1.12*0.12</f>
        <v>0</v>
      </c>
      <c r="O19" s="38" t="n">
        <f aca="false">-SUM(I19:J19,K19/1.12)*L19</f>
        <v>-0</v>
      </c>
      <c r="P19" s="38"/>
      <c r="Q19" s="39"/>
      <c r="R19" s="39"/>
      <c r="S19" s="40"/>
      <c r="T19" s="40"/>
      <c r="U19" s="40"/>
      <c r="V19" s="40"/>
      <c r="W19" s="40"/>
      <c r="X19" s="39"/>
      <c r="Y19" s="39"/>
      <c r="Z19" s="39"/>
      <c r="AA19" s="39" t="n">
        <v>218</v>
      </c>
      <c r="AB19" s="40"/>
      <c r="AC19" s="40"/>
      <c r="AD19" s="39"/>
      <c r="AE19" s="39"/>
      <c r="AF19" s="38" t="n">
        <f aca="false">-SUM(N19:AE19)</f>
        <v>-218</v>
      </c>
      <c r="AG19" s="41" t="n">
        <f aca="false">SUM(H19:K19)+AF19+O19</f>
        <v>0</v>
      </c>
      <c r="AH19" s="28" t="n">
        <f aca="false">-AF19</f>
        <v>218</v>
      </c>
    </row>
    <row r="20" s="29" customFormat="true" ht="23.25" hidden="false" customHeight="true" outlineLevel="0" collapsed="false">
      <c r="A20" s="18" t="n">
        <v>43986</v>
      </c>
      <c r="B20" s="19"/>
      <c r="C20" s="20" t="s">
        <v>407</v>
      </c>
      <c r="D20" s="20" t="s">
        <v>408</v>
      </c>
      <c r="E20" s="20" t="s">
        <v>41</v>
      </c>
      <c r="F20" s="21" t="n">
        <v>37244</v>
      </c>
      <c r="G20" s="21" t="s">
        <v>58</v>
      </c>
      <c r="H20" s="22"/>
      <c r="I20" s="22"/>
      <c r="J20" s="22"/>
      <c r="K20" s="22" t="n">
        <v>42</v>
      </c>
      <c r="L20" s="23"/>
      <c r="M20" s="24" t="n">
        <f aca="false">SUM(H20:J20,K20/1.12)</f>
        <v>37.5</v>
      </c>
      <c r="N20" s="24" t="n">
        <f aca="false">K20/1.12*0.12</f>
        <v>4.5</v>
      </c>
      <c r="O20" s="24" t="n">
        <f aca="false">-SUM(I20:J20,K20/1.12)*L20</f>
        <v>-0</v>
      </c>
      <c r="P20" s="24"/>
      <c r="Q20" s="25" t="n">
        <v>37.5</v>
      </c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-42</v>
      </c>
      <c r="AG20" s="27" t="n">
        <f aca="false">SUM(H20:K20)+AF20+O20</f>
        <v>0</v>
      </c>
      <c r="AH20" s="28" t="n">
        <f aca="false">-AF20</f>
        <v>42</v>
      </c>
    </row>
    <row r="21" s="29" customFormat="true" ht="23.25" hidden="false" customHeight="true" outlineLevel="0" collapsed="false">
      <c r="A21" s="18" t="n">
        <v>43991</v>
      </c>
      <c r="B21" s="19"/>
      <c r="C21" s="20" t="s">
        <v>39</v>
      </c>
      <c r="D21" s="20" t="s">
        <v>40</v>
      </c>
      <c r="E21" s="20" t="s">
        <v>41</v>
      </c>
      <c r="F21" s="21" t="n">
        <v>38369</v>
      </c>
      <c r="G21" s="21" t="s">
        <v>400</v>
      </c>
      <c r="H21" s="22"/>
      <c r="I21" s="22"/>
      <c r="J21" s="22" t="n">
        <v>304.01</v>
      </c>
      <c r="K21" s="22"/>
      <c r="L21" s="23"/>
      <c r="M21" s="24" t="n">
        <f aca="false">SUM(H21:J21,K21/1.12)</f>
        <v>304.01</v>
      </c>
      <c r="N21" s="24" t="n">
        <f aca="false">K21/1.12*0.12</f>
        <v>0</v>
      </c>
      <c r="O21" s="24" t="n">
        <f aca="false">-SUM(I21:J21,K21/1.12)*L21</f>
        <v>-0</v>
      </c>
      <c r="P21" s="24" t="n">
        <v>304.01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-304.01</v>
      </c>
      <c r="AG21" s="27" t="n">
        <f aca="false">SUM(H21:K21)+AF21+O21</f>
        <v>0</v>
      </c>
      <c r="AH21" s="28" t="n">
        <f aca="false">-AF21</f>
        <v>304.01</v>
      </c>
    </row>
    <row r="22" s="29" customFormat="true" ht="23.25" hidden="false" customHeight="true" outlineLevel="0" collapsed="false">
      <c r="A22" s="18" t="n">
        <v>43992</v>
      </c>
      <c r="B22" s="19"/>
      <c r="C22" s="20" t="s">
        <v>60</v>
      </c>
      <c r="D22" s="20"/>
      <c r="E22" s="20"/>
      <c r="F22" s="21"/>
      <c r="G22" s="21" t="s">
        <v>419</v>
      </c>
      <c r="H22" s="22" t="n">
        <v>40</v>
      </c>
      <c r="I22" s="22"/>
      <c r="J22" s="22"/>
      <c r="K22" s="22"/>
      <c r="L22" s="23"/>
      <c r="M22" s="24" t="n">
        <f aca="false">SUM(H22:J22,K22/1.12)</f>
        <v>40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 t="n">
        <v>40</v>
      </c>
      <c r="AB22" s="26"/>
      <c r="AC22" s="26"/>
      <c r="AD22" s="25"/>
      <c r="AE22" s="25"/>
      <c r="AF22" s="24" t="n">
        <f aca="false">-SUM(N22:AE22)</f>
        <v>-40</v>
      </c>
      <c r="AG22" s="27" t="n">
        <f aca="false">SUM(H22:K22)+AF22+O22</f>
        <v>0</v>
      </c>
      <c r="AH22" s="28" t="n">
        <f aca="false">-AF22</f>
        <v>40</v>
      </c>
    </row>
    <row r="23" s="29" customFormat="true" ht="23.25" hidden="false" customHeight="true" outlineLevel="0" collapsed="false">
      <c r="A23" s="18" t="n">
        <v>43992</v>
      </c>
      <c r="B23" s="19"/>
      <c r="C23" s="20" t="s">
        <v>420</v>
      </c>
      <c r="D23" s="20" t="s">
        <v>215</v>
      </c>
      <c r="E23" s="20" t="s">
        <v>421</v>
      </c>
      <c r="F23" s="21" t="n">
        <v>199444</v>
      </c>
      <c r="G23" s="21" t="s">
        <v>422</v>
      </c>
      <c r="H23" s="22"/>
      <c r="I23" s="22"/>
      <c r="J23" s="22"/>
      <c r="K23" s="22" t="n">
        <v>690</v>
      </c>
      <c r="L23" s="23"/>
      <c r="M23" s="24" t="n">
        <f aca="false">SUM(H23:J23,K23/1.12)</f>
        <v>616.071428571429</v>
      </c>
      <c r="N23" s="24" t="n">
        <f aca="false">K23/1.12*0.12</f>
        <v>73.9285714285714</v>
      </c>
      <c r="O23" s="24" t="n">
        <f aca="false">-SUM(I23:J23,K23/1.12)*L23</f>
        <v>-0</v>
      </c>
      <c r="P23" s="24"/>
      <c r="Q23" s="25"/>
      <c r="R23" s="25"/>
      <c r="S23" s="26" t="n">
        <v>616.07</v>
      </c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 t="n">
        <f aca="false">-SUM(N23:AE23)</f>
        <v>-689.998571428572</v>
      </c>
      <c r="AG23" s="27" t="n">
        <f aca="false">SUM(H23:K23)+AF23+O23</f>
        <v>0.00142857142850517</v>
      </c>
      <c r="AH23" s="28" t="n">
        <f aca="false">-AF23</f>
        <v>689.998571428572</v>
      </c>
    </row>
    <row r="24" s="29" customFormat="true" ht="23.25" hidden="false" customHeight="true" outlineLevel="0" collapsed="false">
      <c r="A24" s="18" t="n">
        <v>43992</v>
      </c>
      <c r="B24" s="19"/>
      <c r="C24" s="20" t="s">
        <v>423</v>
      </c>
      <c r="D24" s="20" t="s">
        <v>424</v>
      </c>
      <c r="E24" s="20" t="s">
        <v>421</v>
      </c>
      <c r="F24" s="21" t="n">
        <v>705</v>
      </c>
      <c r="G24" s="21" t="s">
        <v>425</v>
      </c>
      <c r="H24" s="22"/>
      <c r="I24" s="22"/>
      <c r="J24" s="22" t="n">
        <v>300</v>
      </c>
      <c r="K24" s="22"/>
      <c r="L24" s="23"/>
      <c r="M24" s="24" t="n">
        <f aca="false">SUM(H24:J24,K24/1.12)</f>
        <v>300</v>
      </c>
      <c r="N24" s="24" t="n">
        <f aca="false">K24/1.12*0.12</f>
        <v>0</v>
      </c>
      <c r="O24" s="24" t="n">
        <f aca="false">-SUM(I24:J24,K24/1.12)*L24</f>
        <v>-0</v>
      </c>
      <c r="P24" s="24" t="n">
        <v>300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-300</v>
      </c>
      <c r="AG24" s="27" t="n">
        <f aca="false">SUM(H24:K24)+AF24+O24</f>
        <v>0</v>
      </c>
      <c r="AH24" s="28" t="n">
        <f aca="false">-AF24</f>
        <v>300</v>
      </c>
    </row>
    <row r="25" s="29" customFormat="true" ht="23.25" hidden="false" customHeight="true" outlineLevel="0" collapsed="false">
      <c r="A25" s="18" t="n">
        <v>43992</v>
      </c>
      <c r="B25" s="19"/>
      <c r="C25" s="20" t="s">
        <v>407</v>
      </c>
      <c r="D25" s="20" t="s">
        <v>408</v>
      </c>
      <c r="E25" s="20" t="s">
        <v>41</v>
      </c>
      <c r="F25" s="21"/>
      <c r="G25" s="21" t="s">
        <v>58</v>
      </c>
      <c r="H25" s="22"/>
      <c r="I25" s="22"/>
      <c r="J25" s="22"/>
      <c r="K25" s="22" t="n">
        <v>24</v>
      </c>
      <c r="L25" s="23"/>
      <c r="M25" s="24" t="n">
        <f aca="false">SUM(H25:J25,K25/1.12)</f>
        <v>21.4285714285714</v>
      </c>
      <c r="N25" s="24" t="n">
        <f aca="false">K25/1.12*0.12</f>
        <v>2.57142857142857</v>
      </c>
      <c r="O25" s="24" t="n">
        <f aca="false">-SUM(I25:J25,K25/1.12)*L25</f>
        <v>-0</v>
      </c>
      <c r="P25" s="24"/>
      <c r="Q25" s="25" t="n">
        <v>21.43</v>
      </c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 t="n">
        <f aca="false">-SUM(N25:AE25)</f>
        <v>-24.0014285714286</v>
      </c>
      <c r="AG25" s="27" t="n">
        <f aca="false">SUM(H25:K25)+AF25+O25</f>
        <v>-0.00142857142856911</v>
      </c>
      <c r="AH25" s="28" t="n">
        <f aca="false">-AF25</f>
        <v>24.0014285714286</v>
      </c>
    </row>
    <row r="26" s="29" customFormat="true" ht="23.25" hidden="false" customHeight="true" outlineLevel="0" collapsed="false">
      <c r="A26" s="18" t="n">
        <v>43993</v>
      </c>
      <c r="B26" s="19"/>
      <c r="C26" s="20" t="s">
        <v>407</v>
      </c>
      <c r="D26" s="20" t="s">
        <v>408</v>
      </c>
      <c r="E26" s="20" t="s">
        <v>41</v>
      </c>
      <c r="F26" s="21" t="n">
        <v>2764308</v>
      </c>
      <c r="G26" s="21" t="s">
        <v>58</v>
      </c>
      <c r="H26" s="22"/>
      <c r="I26" s="22"/>
      <c r="J26" s="22"/>
      <c r="K26" s="22" t="n">
        <v>24</v>
      </c>
      <c r="L26" s="23"/>
      <c r="M26" s="24" t="n">
        <f aca="false">SUM(H26:J26,K26/1.12)</f>
        <v>21.4285714285714</v>
      </c>
      <c r="N26" s="24" t="n">
        <f aca="false">K26/1.12*0.12</f>
        <v>2.57142857142857</v>
      </c>
      <c r="O26" s="24" t="n">
        <f aca="false">-SUM(I26:J26,K26/1.12)*L26</f>
        <v>-0</v>
      </c>
      <c r="P26" s="24"/>
      <c r="Q26" s="25" t="n">
        <v>21.43</v>
      </c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 t="n">
        <f aca="false">-SUM(N26:AE26)</f>
        <v>-24.0014285714286</v>
      </c>
      <c r="AG26" s="27" t="n">
        <f aca="false">SUM(H26:K26)+AF26+O26</f>
        <v>-0.00142857142856911</v>
      </c>
      <c r="AH26" s="28" t="n">
        <f aca="false">-AF26</f>
        <v>24.0014285714286</v>
      </c>
    </row>
    <row r="27" s="29" customFormat="true" ht="23.25" hidden="false" customHeight="true" outlineLevel="0" collapsed="false">
      <c r="A27" s="18" t="n">
        <v>43993</v>
      </c>
      <c r="B27" s="19"/>
      <c r="C27" s="20" t="s">
        <v>241</v>
      </c>
      <c r="D27" s="20" t="s">
        <v>111</v>
      </c>
      <c r="E27" s="20" t="s">
        <v>49</v>
      </c>
      <c r="F27" s="21" t="n">
        <v>240583</v>
      </c>
      <c r="G27" s="21" t="s">
        <v>426</v>
      </c>
      <c r="H27" s="22"/>
      <c r="I27" s="22"/>
      <c r="J27" s="22"/>
      <c r="K27" s="22" t="n">
        <v>646.99</v>
      </c>
      <c r="L27" s="23"/>
      <c r="M27" s="24" t="n">
        <f aca="false">SUM(H27:J27,K27/1.12)</f>
        <v>577.669642857143</v>
      </c>
      <c r="N27" s="24" t="n">
        <f aca="false">K27/1.12*0.12</f>
        <v>69.3203571428571</v>
      </c>
      <c r="O27" s="24" t="n">
        <f aca="false">-SUM(I27:J27,K27/1.12)*L27</f>
        <v>-0</v>
      </c>
      <c r="P27" s="24" t="n">
        <v>577.67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 t="n">
        <f aca="false">-SUM(N27:AE27)</f>
        <v>-646.990357142857</v>
      </c>
      <c r="AG27" s="27" t="n">
        <f aca="false">SUM(H27:K27)+AF27+O27</f>
        <v>-0.000357142857069448</v>
      </c>
      <c r="AH27" s="28" t="n">
        <f aca="false">-AF27</f>
        <v>646.990357142857</v>
      </c>
    </row>
    <row r="28" s="29" customFormat="true" ht="23.25" hidden="false" customHeight="true" outlineLevel="0" collapsed="false">
      <c r="A28" s="18" t="n">
        <v>43993</v>
      </c>
      <c r="B28" s="19"/>
      <c r="C28" s="20" t="s">
        <v>39</v>
      </c>
      <c r="D28" s="20" t="s">
        <v>40</v>
      </c>
      <c r="E28" s="20" t="s">
        <v>41</v>
      </c>
      <c r="F28" s="21" t="n">
        <v>38380</v>
      </c>
      <c r="G28" s="21" t="s">
        <v>427</v>
      </c>
      <c r="H28" s="22"/>
      <c r="I28" s="22"/>
      <c r="J28" s="22"/>
      <c r="K28" s="22" t="n">
        <v>603.25</v>
      </c>
      <c r="L28" s="23"/>
      <c r="M28" s="24" t="n">
        <f aca="false">SUM(H28:J28,K28/1.12)</f>
        <v>538.616071428571</v>
      </c>
      <c r="N28" s="24" t="n">
        <f aca="false">K28/1.12*0.12</f>
        <v>64.6339285714286</v>
      </c>
      <c r="O28" s="24" t="n">
        <f aca="false">-SUM(I28:J28,K28/1.12)*L28</f>
        <v>-0</v>
      </c>
      <c r="P28" s="24" t="n">
        <v>538.62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 t="n">
        <f aca="false">-SUM(N28:AE28)</f>
        <v>-603.253928571429</v>
      </c>
      <c r="AG28" s="27" t="n">
        <f aca="false">SUM(H28:K28)+AF28+O28</f>
        <v>-0.00392857142855974</v>
      </c>
      <c r="AH28" s="28" t="n">
        <f aca="false">-AF28</f>
        <v>603.253928571429</v>
      </c>
    </row>
    <row r="29" s="29" customFormat="true" ht="27.75" hidden="false" customHeight="true" outlineLevel="0" collapsed="false">
      <c r="A29" s="18" t="n">
        <v>43993</v>
      </c>
      <c r="B29" s="19"/>
      <c r="C29" s="20" t="s">
        <v>428</v>
      </c>
      <c r="D29" s="20"/>
      <c r="E29" s="20"/>
      <c r="F29" s="21"/>
      <c r="G29" s="30" t="s">
        <v>429</v>
      </c>
      <c r="H29" s="22" t="n">
        <v>476</v>
      </c>
      <c r="I29" s="22"/>
      <c r="J29" s="22"/>
      <c r="K29" s="22"/>
      <c r="L29" s="23"/>
      <c r="M29" s="24" t="n">
        <f aca="false">SUM(H29:J29,K29/1.12)</f>
        <v>476</v>
      </c>
      <c r="N29" s="24" t="n">
        <f aca="false">K29/1.12*0.12</f>
        <v>0</v>
      </c>
      <c r="O29" s="24" t="n">
        <f aca="false">-SUM(I29:J29,K29/1.12)*L29</f>
        <v>-0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 t="n">
        <v>476</v>
      </c>
      <c r="AE29" s="25"/>
      <c r="AF29" s="24" t="n">
        <f aca="false">-SUM(N29:AE29)</f>
        <v>-476</v>
      </c>
      <c r="AG29" s="27" t="n">
        <f aca="false">SUM(H29:K29)+AF29+O29</f>
        <v>0</v>
      </c>
      <c r="AH29" s="28" t="n">
        <f aca="false">-AF29</f>
        <v>476</v>
      </c>
    </row>
    <row r="30" s="29" customFormat="true" ht="23.25" hidden="false" customHeight="true" outlineLevel="0" collapsed="false">
      <c r="A30" s="18" t="n">
        <v>43993</v>
      </c>
      <c r="B30" s="19"/>
      <c r="C30" s="20" t="s">
        <v>37</v>
      </c>
      <c r="D30" s="20"/>
      <c r="E30" s="20"/>
      <c r="F30" s="21"/>
      <c r="G30" s="21" t="s">
        <v>430</v>
      </c>
      <c r="H30" s="22" t="n">
        <v>170</v>
      </c>
      <c r="I30" s="22"/>
      <c r="J30" s="22"/>
      <c r="K30" s="22"/>
      <c r="L30" s="23"/>
      <c r="M30" s="24" t="n">
        <f aca="false">SUM(H30:J30,K30/1.12)</f>
        <v>170</v>
      </c>
      <c r="N30" s="24" t="n">
        <f aca="false">K30/1.12*0.12</f>
        <v>0</v>
      </c>
      <c r="O30" s="24" t="n">
        <f aca="false">-SUM(I30:J30,K30/1.12)*L30</f>
        <v>-0</v>
      </c>
      <c r="P30" s="24"/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 t="n">
        <v>170</v>
      </c>
      <c r="AB30" s="26"/>
      <c r="AC30" s="26"/>
      <c r="AD30" s="25"/>
      <c r="AE30" s="25"/>
      <c r="AF30" s="24" t="n">
        <f aca="false">-SUM(N30:AE30)</f>
        <v>-170</v>
      </c>
      <c r="AG30" s="27" t="n">
        <f aca="false">SUM(H30:K30)+AF30+O30</f>
        <v>0</v>
      </c>
      <c r="AH30" s="28" t="n">
        <f aca="false">-AF30</f>
        <v>170</v>
      </c>
    </row>
    <row r="31" s="29" customFormat="true" ht="23.25" hidden="false" customHeight="true" outlineLevel="0" collapsed="false">
      <c r="A31" s="18" t="n">
        <v>43993</v>
      </c>
      <c r="B31" s="19"/>
      <c r="C31" s="20" t="s">
        <v>218</v>
      </c>
      <c r="D31" s="20" t="s">
        <v>185</v>
      </c>
      <c r="E31" s="20" t="s">
        <v>41</v>
      </c>
      <c r="F31" s="21" t="n">
        <v>229</v>
      </c>
      <c r="G31" s="21" t="s">
        <v>431</v>
      </c>
      <c r="H31" s="22"/>
      <c r="I31" s="22"/>
      <c r="J31" s="22"/>
      <c r="K31" s="22" t="n">
        <v>30</v>
      </c>
      <c r="L31" s="23"/>
      <c r="M31" s="24" t="n">
        <f aca="false">SUM(H31:J31,K31/1.12)</f>
        <v>26.7857142857143</v>
      </c>
      <c r="N31" s="24" t="n">
        <f aca="false">K31/1.12*0.12</f>
        <v>3.21428571428571</v>
      </c>
      <c r="O31" s="24" t="n">
        <f aca="false">-SUM(I31:J31,K31/1.12)*L31</f>
        <v>-0</v>
      </c>
      <c r="P31" s="25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 t="n">
        <v>26.79</v>
      </c>
      <c r="AE31" s="25"/>
      <c r="AF31" s="24" t="n">
        <f aca="false">-SUM(N31:AE31)</f>
        <v>-30.0042857142857</v>
      </c>
      <c r="AG31" s="27" t="n">
        <f aca="false">SUM(H31:K31)+AF31+O31</f>
        <v>-0.00428571428571445</v>
      </c>
      <c r="AH31" s="28" t="n">
        <f aca="false">-AF31</f>
        <v>30.0042857142857</v>
      </c>
    </row>
    <row r="32" s="29" customFormat="true" ht="23.25" hidden="false" customHeight="true" outlineLevel="0" collapsed="false">
      <c r="A32" s="18" t="n">
        <v>43994</v>
      </c>
      <c r="B32" s="19"/>
      <c r="C32" s="20" t="s">
        <v>60</v>
      </c>
      <c r="D32" s="20"/>
      <c r="E32" s="20"/>
      <c r="F32" s="21"/>
      <c r="G32" s="21" t="s">
        <v>432</v>
      </c>
      <c r="H32" s="22" t="n">
        <v>40</v>
      </c>
      <c r="I32" s="22"/>
      <c r="J32" s="22"/>
      <c r="K32" s="22"/>
      <c r="L32" s="23"/>
      <c r="M32" s="24" t="n">
        <f aca="false">SUM(H32:J32,K32/1.12)</f>
        <v>40</v>
      </c>
      <c r="N32" s="24" t="n">
        <f aca="false">K32/1.12*0.12</f>
        <v>0</v>
      </c>
      <c r="O32" s="24" t="n">
        <f aca="false">-SUM(I32:J32,K32/1.12)*L32</f>
        <v>-0</v>
      </c>
      <c r="P32" s="24"/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 t="n">
        <v>40</v>
      </c>
      <c r="AB32" s="26"/>
      <c r="AC32" s="26"/>
      <c r="AD32" s="25"/>
      <c r="AE32" s="25"/>
      <c r="AF32" s="24" t="n">
        <f aca="false">-SUM(N32:AE32)</f>
        <v>-40</v>
      </c>
      <c r="AG32" s="27" t="n">
        <f aca="false">SUM(H32:K32)+AF32+O32</f>
        <v>0</v>
      </c>
      <c r="AH32" s="28" t="n">
        <f aca="false">-AF32</f>
        <v>40</v>
      </c>
    </row>
    <row r="33" s="29" customFormat="true" ht="23.25" hidden="false" customHeight="true" outlineLevel="0" collapsed="false">
      <c r="A33" s="18" t="n">
        <v>43994</v>
      </c>
      <c r="B33" s="19"/>
      <c r="C33" s="20" t="s">
        <v>60</v>
      </c>
      <c r="D33" s="20"/>
      <c r="E33" s="20"/>
      <c r="F33" s="21"/>
      <c r="G33" s="21" t="s">
        <v>433</v>
      </c>
      <c r="H33" s="22"/>
      <c r="I33" s="22"/>
      <c r="J33" s="22" t="n">
        <v>250</v>
      </c>
      <c r="K33" s="22"/>
      <c r="L33" s="23"/>
      <c r="M33" s="24" t="n">
        <f aca="false">SUM(H33:J33,K33/1.12)</f>
        <v>250</v>
      </c>
      <c r="N33" s="24" t="n">
        <f aca="false">K33/1.12*0.12</f>
        <v>0</v>
      </c>
      <c r="O33" s="24" t="n">
        <f aca="false">-SUM(I33:J33,K33/1.12)*L33</f>
        <v>-0</v>
      </c>
      <c r="P33" s="24" t="n">
        <v>250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 t="n">
        <f aca="false">-SUM(N33:AE33)</f>
        <v>-250</v>
      </c>
      <c r="AG33" s="27" t="n">
        <f aca="false">SUM(H33:K33)+AF33+O33</f>
        <v>0</v>
      </c>
      <c r="AH33" s="28" t="n">
        <f aca="false">-AF33</f>
        <v>250</v>
      </c>
    </row>
    <row r="34" s="29" customFormat="true" ht="23.25" hidden="false" customHeight="true" outlineLevel="0" collapsed="false">
      <c r="A34" s="18" t="n">
        <v>43994</v>
      </c>
      <c r="B34" s="19"/>
      <c r="C34" s="20" t="s">
        <v>45</v>
      </c>
      <c r="D34" s="20"/>
      <c r="E34" s="20"/>
      <c r="F34" s="21"/>
      <c r="G34" s="21" t="s">
        <v>69</v>
      </c>
      <c r="H34" s="22" t="n">
        <v>100</v>
      </c>
      <c r="I34" s="22"/>
      <c r="J34" s="22"/>
      <c r="K34" s="22"/>
      <c r="L34" s="23"/>
      <c r="M34" s="24" t="n">
        <f aca="false">SUM(H34:J34,K34/1.12)</f>
        <v>100</v>
      </c>
      <c r="N34" s="24" t="n">
        <f aca="false">K34/1.12*0.12</f>
        <v>0</v>
      </c>
      <c r="O34" s="24" t="n">
        <f aca="false">-SUM(I34:J34,K34/1.12)*L34</f>
        <v>-0</v>
      </c>
      <c r="P34" s="24"/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 t="n">
        <v>100</v>
      </c>
      <c r="AB34" s="26"/>
      <c r="AC34" s="26"/>
      <c r="AD34" s="25"/>
      <c r="AE34" s="25"/>
      <c r="AF34" s="24" t="n">
        <f aca="false">-SUM(N34:AE34)</f>
        <v>-100</v>
      </c>
      <c r="AG34" s="27" t="n">
        <f aca="false">SUM(H34:K34)+AF34+O34</f>
        <v>0</v>
      </c>
      <c r="AH34" s="28" t="n">
        <f aca="false">-AF34</f>
        <v>100</v>
      </c>
    </row>
    <row r="35" s="29" customFormat="true" ht="23.25" hidden="false" customHeight="true" outlineLevel="0" collapsed="false">
      <c r="A35" s="18" t="n">
        <v>43994</v>
      </c>
      <c r="B35" s="19"/>
      <c r="C35" s="20" t="s">
        <v>45</v>
      </c>
      <c r="D35" s="20"/>
      <c r="E35" s="20"/>
      <c r="F35" s="21"/>
      <c r="G35" s="21" t="s">
        <v>98</v>
      </c>
      <c r="H35" s="22"/>
      <c r="I35" s="22"/>
      <c r="J35" s="22" t="n">
        <v>180</v>
      </c>
      <c r="K35" s="22"/>
      <c r="L35" s="23"/>
      <c r="M35" s="24" t="n">
        <f aca="false">SUM(H35:J35,K35/1.12)</f>
        <v>180</v>
      </c>
      <c r="N35" s="24" t="n">
        <f aca="false">K35/1.12*0.12</f>
        <v>0</v>
      </c>
      <c r="O35" s="24" t="n">
        <f aca="false">-SUM(I35:J35,K35/1.12)*L35</f>
        <v>-0</v>
      </c>
      <c r="P35" s="24" t="n">
        <v>180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 t="n">
        <f aca="false">-SUM(N35:AE35)</f>
        <v>-180</v>
      </c>
      <c r="AG35" s="27" t="n">
        <f aca="false">SUM(H35:K35)+AF35+O35</f>
        <v>0</v>
      </c>
      <c r="AH35" s="28" t="n">
        <f aca="false">-AF35</f>
        <v>180</v>
      </c>
    </row>
    <row r="36" s="29" customFormat="true" ht="23.25" hidden="false" customHeight="true" outlineLevel="0" collapsed="false">
      <c r="A36" s="18" t="n">
        <v>43994</v>
      </c>
      <c r="B36" s="19"/>
      <c r="C36" s="20" t="s">
        <v>434</v>
      </c>
      <c r="D36" s="20" t="s">
        <v>435</v>
      </c>
      <c r="E36" s="20" t="s">
        <v>49</v>
      </c>
      <c r="F36" s="21" t="n">
        <v>27900</v>
      </c>
      <c r="G36" s="21" t="s">
        <v>436</v>
      </c>
      <c r="H36" s="22"/>
      <c r="I36" s="22"/>
      <c r="J36" s="22" t="n">
        <v>1178</v>
      </c>
      <c r="K36" s="22"/>
      <c r="L36" s="23"/>
      <c r="M36" s="24" t="n">
        <f aca="false">SUM(H36:J36,K36/1.12)</f>
        <v>1178</v>
      </c>
      <c r="N36" s="24" t="n">
        <f aca="false">K36/1.12*0.12</f>
        <v>0</v>
      </c>
      <c r="O36" s="24" t="n">
        <f aca="false">-SUM(I36:J36,K36/1.12)*L36</f>
        <v>-0</v>
      </c>
      <c r="P36" s="24" t="n">
        <v>1178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 t="n">
        <f aca="false">-SUM(N36:AE36)</f>
        <v>-1178</v>
      </c>
      <c r="AG36" s="27" t="n">
        <f aca="false">SUM(H36:K36)+AF36+O36</f>
        <v>0</v>
      </c>
      <c r="AH36" s="28" t="n">
        <f aca="false">-AF36</f>
        <v>1178</v>
      </c>
    </row>
    <row r="37" s="29" customFormat="true" ht="23.25" hidden="false" customHeight="true" outlineLevel="0" collapsed="false">
      <c r="A37" s="18" t="n">
        <v>43995</v>
      </c>
      <c r="B37" s="19"/>
      <c r="C37" s="20" t="s">
        <v>437</v>
      </c>
      <c r="D37" s="20"/>
      <c r="E37" s="20"/>
      <c r="F37" s="21"/>
      <c r="G37" s="21" t="s">
        <v>438</v>
      </c>
      <c r="H37" s="22" t="n">
        <v>254</v>
      </c>
      <c r="I37" s="22"/>
      <c r="J37" s="22"/>
      <c r="K37" s="22"/>
      <c r="L37" s="23"/>
      <c r="M37" s="24" t="n">
        <f aca="false">SUM(H37:J37,K37/1.12)</f>
        <v>254</v>
      </c>
      <c r="N37" s="24" t="n">
        <f aca="false">K37/1.12*0.12</f>
        <v>0</v>
      </c>
      <c r="O37" s="24" t="n">
        <f aca="false">-SUM(I37:J37,K37/1.12)*L37</f>
        <v>-0</v>
      </c>
      <c r="P37" s="24"/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 t="n">
        <v>254</v>
      </c>
      <c r="AB37" s="26"/>
      <c r="AC37" s="26"/>
      <c r="AD37" s="25"/>
      <c r="AE37" s="25"/>
      <c r="AF37" s="24" t="n">
        <f aca="false">-SUM(N37:AE37)</f>
        <v>-254</v>
      </c>
      <c r="AG37" s="27" t="n">
        <f aca="false">SUM(H37:K37)+AF37+O37</f>
        <v>0</v>
      </c>
      <c r="AH37" s="28" t="n">
        <f aca="false">-AF37</f>
        <v>254</v>
      </c>
    </row>
    <row r="38" s="29" customFormat="true" ht="23.25" hidden="false" customHeight="true" outlineLevel="0" collapsed="false">
      <c r="A38" s="18" t="n">
        <v>43996</v>
      </c>
      <c r="B38" s="19"/>
      <c r="C38" s="20" t="s">
        <v>326</v>
      </c>
      <c r="D38" s="20"/>
      <c r="E38" s="20"/>
      <c r="F38" s="21"/>
      <c r="G38" s="21" t="s">
        <v>439</v>
      </c>
      <c r="H38" s="22"/>
      <c r="I38" s="22"/>
      <c r="J38" s="22" t="n">
        <v>2120</v>
      </c>
      <c r="K38" s="22"/>
      <c r="L38" s="23"/>
      <c r="M38" s="24" t="n">
        <f aca="false">SUM(H38:J38,K38/1.12)</f>
        <v>2120</v>
      </c>
      <c r="N38" s="24" t="n">
        <f aca="false">K38/1.12*0.12</f>
        <v>0</v>
      </c>
      <c r="O38" s="24" t="n">
        <f aca="false">-SUM(I38:J38,K38/1.12)*L38</f>
        <v>-0</v>
      </c>
      <c r="P38" s="24" t="n">
        <v>2120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 t="n">
        <f aca="false">-SUM(N38:AE38)</f>
        <v>-2120</v>
      </c>
      <c r="AG38" s="27" t="n">
        <f aca="false">SUM(H38:K38)+AF38+O38</f>
        <v>0</v>
      </c>
      <c r="AH38" s="28" t="n">
        <f aca="false">-AF38</f>
        <v>2120</v>
      </c>
    </row>
    <row r="39" s="29" customFormat="true" ht="23.25" hidden="false" customHeight="true" outlineLevel="0" collapsed="false">
      <c r="A39" s="18" t="n">
        <v>43996</v>
      </c>
      <c r="B39" s="19"/>
      <c r="C39" s="20" t="s">
        <v>326</v>
      </c>
      <c r="D39" s="20"/>
      <c r="E39" s="20"/>
      <c r="F39" s="21"/>
      <c r="G39" s="21" t="s">
        <v>440</v>
      </c>
      <c r="H39" s="22" t="n">
        <v>50</v>
      </c>
      <c r="I39" s="22"/>
      <c r="J39" s="22"/>
      <c r="K39" s="22"/>
      <c r="L39" s="23"/>
      <c r="M39" s="24" t="n">
        <f aca="false">SUM(H39:J39,K39/1.12)</f>
        <v>50</v>
      </c>
      <c r="N39" s="24" t="n">
        <f aca="false">K39/1.12*0.12</f>
        <v>0</v>
      </c>
      <c r="O39" s="24" t="n">
        <f aca="false">-SUM(I39:J39,K39/1.12)*L39</f>
        <v>-0</v>
      </c>
      <c r="P39" s="24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 t="n">
        <v>50</v>
      </c>
      <c r="AB39" s="26"/>
      <c r="AC39" s="26"/>
      <c r="AD39" s="25"/>
      <c r="AE39" s="25"/>
      <c r="AF39" s="24" t="n">
        <f aca="false">-SUM(N39:AE39)</f>
        <v>-50</v>
      </c>
      <c r="AG39" s="27" t="n">
        <f aca="false">SUM(H39:K39)+AF39+O39</f>
        <v>0</v>
      </c>
      <c r="AH39" s="28" t="n">
        <f aca="false">-AF39</f>
        <v>50</v>
      </c>
    </row>
    <row r="40" s="29" customFormat="true" ht="23.25" hidden="false" customHeight="true" outlineLevel="0" collapsed="false">
      <c r="A40" s="18" t="n">
        <v>43997</v>
      </c>
      <c r="B40" s="19"/>
      <c r="C40" s="20" t="s">
        <v>225</v>
      </c>
      <c r="D40" s="20" t="s">
        <v>226</v>
      </c>
      <c r="E40" s="20" t="s">
        <v>49</v>
      </c>
      <c r="F40" s="21" t="n">
        <v>1598997</v>
      </c>
      <c r="G40" s="21" t="s">
        <v>58</v>
      </c>
      <c r="H40" s="22"/>
      <c r="I40" s="22"/>
      <c r="J40" s="22"/>
      <c r="K40" s="22" t="n">
        <v>60</v>
      </c>
      <c r="L40" s="23"/>
      <c r="M40" s="24" t="n">
        <f aca="false">SUM(H40:J40,K40/1.12)</f>
        <v>53.5714285714286</v>
      </c>
      <c r="N40" s="24" t="n">
        <f aca="false">K40/1.12*0.12</f>
        <v>6.42857142857143</v>
      </c>
      <c r="O40" s="24" t="n">
        <f aca="false">-SUM(I40:J40,K40/1.12)*L40</f>
        <v>-0</v>
      </c>
      <c r="P40" s="24"/>
      <c r="Q40" s="25" t="n">
        <v>53.57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 t="n">
        <f aca="false">-SUM(N40:AE40)</f>
        <v>-59.9985714285714</v>
      </c>
      <c r="AG40" s="27" t="n">
        <f aca="false">SUM(H40:K40)+AF40+O40</f>
        <v>0.00142857142856911</v>
      </c>
      <c r="AH40" s="28" t="n">
        <f aca="false">-AF40</f>
        <v>59.9985714285714</v>
      </c>
    </row>
    <row r="41" s="29" customFormat="true" ht="23.25" hidden="false" customHeight="true" outlineLevel="0" collapsed="false">
      <c r="A41" s="18" t="n">
        <v>43997</v>
      </c>
      <c r="B41" s="19"/>
      <c r="C41" s="20" t="s">
        <v>39</v>
      </c>
      <c r="D41" s="20" t="s">
        <v>40</v>
      </c>
      <c r="E41" s="20" t="s">
        <v>41</v>
      </c>
      <c r="F41" s="21" t="n">
        <v>182812</v>
      </c>
      <c r="G41" s="21" t="s">
        <v>441</v>
      </c>
      <c r="H41" s="22"/>
      <c r="I41" s="22"/>
      <c r="J41" s="22"/>
      <c r="K41" s="22" t="n">
        <v>202</v>
      </c>
      <c r="L41" s="23"/>
      <c r="M41" s="24" t="n">
        <f aca="false">SUM(H41:J41,K41/1.12)</f>
        <v>180.357142857143</v>
      </c>
      <c r="N41" s="24" t="n">
        <f aca="false">K41/1.12*0.12</f>
        <v>21.6428571428571</v>
      </c>
      <c r="O41" s="24" t="n">
        <f aca="false">-SUM(I41:J41,K41/1.12)*L41</f>
        <v>-0</v>
      </c>
      <c r="P41" s="24" t="n">
        <v>180.36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 t="n">
        <f aca="false">-SUM(N41:AE41)</f>
        <v>-202.002857142857</v>
      </c>
      <c r="AG41" s="27" t="n">
        <f aca="false">SUM(H41:K41)+AF41+O41</f>
        <v>-0.00285714285715244</v>
      </c>
      <c r="AH41" s="28" t="n">
        <f aca="false">-AF41</f>
        <v>202.002857142857</v>
      </c>
    </row>
    <row r="42" s="29" customFormat="true" ht="23.25" hidden="false" customHeight="true" outlineLevel="0" collapsed="false">
      <c r="A42" s="18" t="n">
        <v>44000</v>
      </c>
      <c r="B42" s="19"/>
      <c r="C42" s="20" t="s">
        <v>106</v>
      </c>
      <c r="D42" s="20" t="s">
        <v>107</v>
      </c>
      <c r="E42" s="20" t="s">
        <v>49</v>
      </c>
      <c r="F42" s="21" t="n">
        <v>809179</v>
      </c>
      <c r="G42" s="21" t="s">
        <v>442</v>
      </c>
      <c r="H42" s="22"/>
      <c r="I42" s="22"/>
      <c r="J42" s="22"/>
      <c r="K42" s="22" t="n">
        <v>131.25</v>
      </c>
      <c r="L42" s="23"/>
      <c r="M42" s="24" t="n">
        <f aca="false">SUM(H42:J42,K42/1.12)</f>
        <v>117.1875</v>
      </c>
      <c r="N42" s="24" t="n">
        <f aca="false">K42/1.12*0.12</f>
        <v>14.0625</v>
      </c>
      <c r="O42" s="24" t="n">
        <f aca="false">-SUM(I42:J42,K42/1.12)*L42</f>
        <v>-0</v>
      </c>
      <c r="P42" s="24"/>
      <c r="Q42" s="25"/>
      <c r="R42" s="25"/>
      <c r="S42" s="26"/>
      <c r="T42" s="26" t="n">
        <v>117.19</v>
      </c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 t="n">
        <f aca="false">-SUM(N42:AE42)</f>
        <v>-131.2525</v>
      </c>
      <c r="AG42" s="27" t="n">
        <f aca="false">SUM(H42:K42)+AF42+O42</f>
        <v>-0.00249999999999773</v>
      </c>
      <c r="AH42" s="28" t="n">
        <f aca="false">-AF42</f>
        <v>131.2525</v>
      </c>
    </row>
    <row r="43" s="29" customFormat="true" ht="23.25" hidden="false" customHeight="true" outlineLevel="0" collapsed="false">
      <c r="A43" s="18" t="n">
        <v>44000</v>
      </c>
      <c r="B43" s="19"/>
      <c r="C43" s="20" t="s">
        <v>225</v>
      </c>
      <c r="D43" s="20" t="s">
        <v>226</v>
      </c>
      <c r="E43" s="20" t="s">
        <v>49</v>
      </c>
      <c r="F43" s="21" t="n">
        <v>174367</v>
      </c>
      <c r="G43" s="21" t="s">
        <v>58</v>
      </c>
      <c r="H43" s="22"/>
      <c r="I43" s="22"/>
      <c r="J43" s="22"/>
      <c r="K43" s="22" t="n">
        <v>42</v>
      </c>
      <c r="L43" s="23"/>
      <c r="M43" s="24" t="n">
        <f aca="false">SUM(H43:J43,K43/1.12)</f>
        <v>37.5</v>
      </c>
      <c r="N43" s="24" t="n">
        <f aca="false">K43/1.12*0.12</f>
        <v>4.5</v>
      </c>
      <c r="O43" s="24" t="n">
        <f aca="false">-SUM(I43:J43,K43/1.12)*L43</f>
        <v>-0</v>
      </c>
      <c r="P43" s="24"/>
      <c r="Q43" s="25" t="n">
        <v>37.5</v>
      </c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 t="n">
        <f aca="false">-SUM(N43:AE43)</f>
        <v>-42</v>
      </c>
      <c r="AG43" s="27" t="n">
        <f aca="false">SUM(H43:K43)+AF43+O43</f>
        <v>0</v>
      </c>
      <c r="AH43" s="28" t="n">
        <f aca="false">-AF43</f>
        <v>42</v>
      </c>
    </row>
    <row r="44" s="29" customFormat="true" ht="23.25" hidden="false" customHeight="true" outlineLevel="0" collapsed="false">
      <c r="A44" s="18" t="n">
        <v>44000</v>
      </c>
      <c r="B44" s="19"/>
      <c r="C44" s="20" t="s">
        <v>241</v>
      </c>
      <c r="D44" s="20" t="s">
        <v>111</v>
      </c>
      <c r="E44" s="20" t="s">
        <v>49</v>
      </c>
      <c r="F44" s="21" t="n">
        <v>10348742</v>
      </c>
      <c r="G44" s="21" t="s">
        <v>443</v>
      </c>
      <c r="H44" s="22"/>
      <c r="I44" s="22"/>
      <c r="J44" s="22" t="n">
        <v>337.81</v>
      </c>
      <c r="K44" s="22"/>
      <c r="L44" s="23"/>
      <c r="M44" s="24" t="n">
        <f aca="false">SUM(H44:J44,K44/1.12)</f>
        <v>337.81</v>
      </c>
      <c r="N44" s="24" t="n">
        <f aca="false">K44/1.12*0.12</f>
        <v>0</v>
      </c>
      <c r="O44" s="24" t="n">
        <f aca="false">-SUM(I44:J44,K44/1.12)*L44</f>
        <v>-0</v>
      </c>
      <c r="P44" s="24" t="n">
        <v>337.81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 t="n">
        <f aca="false">-SUM(N44:AE44)</f>
        <v>-337.81</v>
      </c>
      <c r="AG44" s="27" t="n">
        <f aca="false">SUM(H44:K44)+AF44+O44</f>
        <v>0</v>
      </c>
      <c r="AH44" s="28" t="n">
        <f aca="false">-AF44</f>
        <v>337.81</v>
      </c>
    </row>
    <row r="45" s="42" customFormat="true" ht="23.25" hidden="false" customHeight="true" outlineLevel="0" collapsed="false">
      <c r="A45" s="32" t="n">
        <v>44001</v>
      </c>
      <c r="B45" s="33"/>
      <c r="C45" s="34" t="s">
        <v>106</v>
      </c>
      <c r="D45" s="34" t="s">
        <v>107</v>
      </c>
      <c r="E45" s="34" t="s">
        <v>49</v>
      </c>
      <c r="F45" s="35" t="n">
        <v>809317</v>
      </c>
      <c r="G45" s="35" t="s">
        <v>444</v>
      </c>
      <c r="H45" s="36"/>
      <c r="I45" s="36"/>
      <c r="J45" s="36"/>
      <c r="K45" s="36" t="n">
        <v>45</v>
      </c>
      <c r="L45" s="37"/>
      <c r="M45" s="38" t="n">
        <f aca="false">SUM(H45:J45,K45/1.12)</f>
        <v>40.1785714285714</v>
      </c>
      <c r="N45" s="38" t="n">
        <f aca="false">K45/1.12*0.12</f>
        <v>4.82142857142857</v>
      </c>
      <c r="O45" s="38" t="n">
        <f aca="false">-SUM(I45:J45,K45/1.12)*L45</f>
        <v>-0</v>
      </c>
      <c r="P45" s="38"/>
      <c r="Q45" s="39"/>
      <c r="R45" s="39"/>
      <c r="S45" s="40"/>
      <c r="T45" s="40" t="n">
        <v>40.18</v>
      </c>
      <c r="U45" s="40"/>
      <c r="V45" s="40"/>
      <c r="W45" s="40"/>
      <c r="X45" s="39"/>
      <c r="Y45" s="39"/>
      <c r="Z45" s="39"/>
      <c r="AA45" s="39"/>
      <c r="AB45" s="40"/>
      <c r="AC45" s="40"/>
      <c r="AD45" s="39"/>
      <c r="AE45" s="39"/>
      <c r="AF45" s="38" t="n">
        <f aca="false">-SUM(N45:AE45)</f>
        <v>-45.0014285714286</v>
      </c>
      <c r="AG45" s="41" t="n">
        <f aca="false">SUM(H45:K45)+AF45+O45</f>
        <v>-0.00142857142856911</v>
      </c>
      <c r="AH45" s="28" t="n">
        <f aca="false">-AF45</f>
        <v>45.0014285714286</v>
      </c>
    </row>
    <row r="46" s="29" customFormat="true" ht="23.25" hidden="false" customHeight="true" outlineLevel="0" collapsed="false">
      <c r="A46" s="18" t="n">
        <v>44001</v>
      </c>
      <c r="B46" s="19"/>
      <c r="C46" s="20" t="s">
        <v>405</v>
      </c>
      <c r="D46" s="20"/>
      <c r="E46" s="20"/>
      <c r="F46" s="21"/>
      <c r="G46" s="21" t="s">
        <v>445</v>
      </c>
      <c r="H46" s="22" t="n">
        <v>100</v>
      </c>
      <c r="I46" s="22"/>
      <c r="J46" s="22"/>
      <c r="K46" s="22"/>
      <c r="L46" s="23"/>
      <c r="M46" s="24" t="n">
        <f aca="false">SUM(H46:J46,K46/1.12)</f>
        <v>100</v>
      </c>
      <c r="N46" s="24" t="n">
        <f aca="false">K46/1.12*0.12</f>
        <v>0</v>
      </c>
      <c r="O46" s="24" t="n">
        <f aca="false">-SUM(I46:J46,K46/1.12)*L46</f>
        <v>-0</v>
      </c>
      <c r="P46" s="24"/>
      <c r="Q46" s="25"/>
      <c r="R46" s="25"/>
      <c r="S46" s="26"/>
      <c r="T46" s="26"/>
      <c r="U46" s="26"/>
      <c r="V46" s="26"/>
      <c r="W46" s="26"/>
      <c r="X46" s="25"/>
      <c r="Y46" s="25"/>
      <c r="Z46" s="25"/>
      <c r="AA46" s="25" t="n">
        <v>100</v>
      </c>
      <c r="AB46" s="26"/>
      <c r="AC46" s="26"/>
      <c r="AD46" s="25"/>
      <c r="AE46" s="25"/>
      <c r="AF46" s="24" t="n">
        <f aca="false">-SUM(N46:AE46)</f>
        <v>-100</v>
      </c>
      <c r="AG46" s="27" t="n">
        <f aca="false">SUM(H46:K46)+AF46+O46</f>
        <v>0</v>
      </c>
      <c r="AH46" s="28" t="n">
        <f aca="false">-AF46</f>
        <v>100</v>
      </c>
    </row>
    <row r="47" s="29" customFormat="true" ht="23.25" hidden="false" customHeight="true" outlineLevel="0" collapsed="false">
      <c r="A47" s="18" t="n">
        <v>44002</v>
      </c>
      <c r="B47" s="19"/>
      <c r="C47" s="20" t="s">
        <v>207</v>
      </c>
      <c r="D47" s="20" t="s">
        <v>79</v>
      </c>
      <c r="E47" s="20" t="s">
        <v>67</v>
      </c>
      <c r="F47" s="21" t="n">
        <v>22893</v>
      </c>
      <c r="G47" s="21" t="s">
        <v>264</v>
      </c>
      <c r="H47" s="22"/>
      <c r="I47" s="22"/>
      <c r="J47" s="22" t="n">
        <v>500</v>
      </c>
      <c r="K47" s="22"/>
      <c r="L47" s="23"/>
      <c r="M47" s="24" t="n">
        <f aca="false">SUM(H47:J47,K47/1.12)</f>
        <v>500</v>
      </c>
      <c r="N47" s="24" t="n">
        <f aca="false">K47/1.12*0.12</f>
        <v>0</v>
      </c>
      <c r="O47" s="24" t="n">
        <f aca="false">-SUM(I47:J47,K47/1.12)*L47</f>
        <v>-0</v>
      </c>
      <c r="P47" s="24" t="n">
        <v>500</v>
      </c>
      <c r="Q47" s="25"/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 t="n">
        <f aca="false">-SUM(N47:AE47)</f>
        <v>-500</v>
      </c>
      <c r="AG47" s="27" t="n">
        <f aca="false">SUM(H47:K47)+AF47+O47</f>
        <v>0</v>
      </c>
      <c r="AH47" s="28" t="n">
        <f aca="false">-AF47</f>
        <v>500</v>
      </c>
    </row>
    <row r="48" s="29" customFormat="true" ht="23.25" hidden="false" customHeight="true" outlineLevel="0" collapsed="false">
      <c r="A48" s="18" t="n">
        <v>44004</v>
      </c>
      <c r="B48" s="19"/>
      <c r="C48" s="20" t="s">
        <v>407</v>
      </c>
      <c r="D48" s="20" t="s">
        <v>408</v>
      </c>
      <c r="E48" s="20" t="s">
        <v>41</v>
      </c>
      <c r="F48" s="21" t="n">
        <v>2769038</v>
      </c>
      <c r="G48" s="21" t="s">
        <v>446</v>
      </c>
      <c r="H48" s="22"/>
      <c r="I48" s="22"/>
      <c r="J48" s="22"/>
      <c r="K48" s="22" t="n">
        <v>70</v>
      </c>
      <c r="L48" s="23"/>
      <c r="M48" s="24" t="n">
        <f aca="false">SUM(H48:J48,K48/1.12)</f>
        <v>62.5</v>
      </c>
      <c r="N48" s="24" t="n">
        <f aca="false">K48/1.12*0.12</f>
        <v>7.5</v>
      </c>
      <c r="O48" s="24" t="n">
        <f aca="false">-SUM(I48:J48,K48/1.12)*L48</f>
        <v>-0</v>
      </c>
      <c r="P48" s="24"/>
      <c r="Q48" s="25"/>
      <c r="R48" s="25"/>
      <c r="S48" s="26"/>
      <c r="T48" s="26"/>
      <c r="U48" s="26"/>
      <c r="V48" s="26"/>
      <c r="W48" s="26" t="n">
        <v>62.5</v>
      </c>
      <c r="X48" s="25"/>
      <c r="Y48" s="25"/>
      <c r="Z48" s="25"/>
      <c r="AA48" s="25"/>
      <c r="AB48" s="26"/>
      <c r="AC48" s="26"/>
      <c r="AD48" s="25"/>
      <c r="AE48" s="25"/>
      <c r="AF48" s="24" t="n">
        <f aca="false">-SUM(N48:AE48)</f>
        <v>-70</v>
      </c>
      <c r="AG48" s="27" t="n">
        <f aca="false">SUM(H48:K48)+AF48+O48</f>
        <v>0</v>
      </c>
      <c r="AH48" s="28" t="n">
        <f aca="false">-AF48</f>
        <v>70</v>
      </c>
    </row>
    <row r="49" s="29" customFormat="true" ht="23.25" hidden="false" customHeight="true" outlineLevel="0" collapsed="false">
      <c r="A49" s="18" t="n">
        <v>44004</v>
      </c>
      <c r="B49" s="19"/>
      <c r="C49" s="20" t="s">
        <v>45</v>
      </c>
      <c r="D49" s="20"/>
      <c r="E49" s="20"/>
      <c r="F49" s="21"/>
      <c r="G49" s="21" t="s">
        <v>68</v>
      </c>
      <c r="H49" s="22"/>
      <c r="I49" s="22"/>
      <c r="J49" s="22" t="n">
        <v>450</v>
      </c>
      <c r="K49" s="22"/>
      <c r="L49" s="23"/>
      <c r="M49" s="24" t="n">
        <f aca="false">SUM(H49:J49,K49/1.12)</f>
        <v>450</v>
      </c>
      <c r="N49" s="24" t="n">
        <f aca="false">K49/1.12*0.12</f>
        <v>0</v>
      </c>
      <c r="O49" s="24" t="n">
        <f aca="false">-SUM(I49:J49,K49/1.12)*L49</f>
        <v>-0</v>
      </c>
      <c r="P49" s="24" t="n">
        <v>450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 t="n">
        <f aca="false">-SUM(N49:AE49)</f>
        <v>-450</v>
      </c>
      <c r="AG49" s="27" t="n">
        <f aca="false">SUM(H49:K49)+AF49+O49</f>
        <v>0</v>
      </c>
      <c r="AH49" s="28" t="n">
        <f aca="false">-AF49</f>
        <v>450</v>
      </c>
    </row>
    <row r="50" s="29" customFormat="true" ht="23.25" hidden="false" customHeight="true" outlineLevel="0" collapsed="false">
      <c r="A50" s="18" t="n">
        <v>44004</v>
      </c>
      <c r="B50" s="19"/>
      <c r="C50" s="20" t="s">
        <v>45</v>
      </c>
      <c r="D50" s="20"/>
      <c r="E50" s="20"/>
      <c r="F50" s="21"/>
      <c r="G50" s="21" t="s">
        <v>447</v>
      </c>
      <c r="H50" s="22" t="n">
        <v>50</v>
      </c>
      <c r="I50" s="22"/>
      <c r="J50" s="22"/>
      <c r="K50" s="22"/>
      <c r="L50" s="23"/>
      <c r="M50" s="24" t="n">
        <f aca="false">SUM(H50:J50,K50/1.12)</f>
        <v>50</v>
      </c>
      <c r="N50" s="24" t="n">
        <f aca="false">K50/1.12*0.12</f>
        <v>0</v>
      </c>
      <c r="O50" s="24" t="n">
        <f aca="false">-SUM(I50:J50,K50/1.12)*L50</f>
        <v>-0</v>
      </c>
      <c r="P50" s="24"/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 t="n">
        <v>50</v>
      </c>
      <c r="AB50" s="26"/>
      <c r="AC50" s="26"/>
      <c r="AD50" s="25"/>
      <c r="AE50" s="25"/>
      <c r="AF50" s="24" t="n">
        <f aca="false">-SUM(N50:AE50)</f>
        <v>-50</v>
      </c>
      <c r="AG50" s="27" t="n">
        <f aca="false">SUM(H50:K50)+AF50+O50</f>
        <v>0</v>
      </c>
      <c r="AH50" s="28" t="n">
        <f aca="false">-AF50</f>
        <v>50</v>
      </c>
    </row>
    <row r="51" s="29" customFormat="true" ht="23.25" hidden="false" customHeight="true" outlineLevel="0" collapsed="false">
      <c r="A51" s="18" t="n">
        <v>44004</v>
      </c>
      <c r="B51" s="19"/>
      <c r="C51" s="20" t="s">
        <v>218</v>
      </c>
      <c r="D51" s="20" t="s">
        <v>185</v>
      </c>
      <c r="E51" s="20" t="s">
        <v>41</v>
      </c>
      <c r="F51" s="21" t="n">
        <v>37611</v>
      </c>
      <c r="G51" s="21" t="s">
        <v>448</v>
      </c>
      <c r="H51" s="22"/>
      <c r="I51" s="22"/>
      <c r="J51" s="22"/>
      <c r="K51" s="22" t="n">
        <v>210</v>
      </c>
      <c r="L51" s="23"/>
      <c r="M51" s="24" t="n">
        <f aca="false">SUM(H51:J51,K51/1.12)</f>
        <v>187.5</v>
      </c>
      <c r="N51" s="24" t="n">
        <f aca="false">K51/1.12*0.12</f>
        <v>22.5</v>
      </c>
      <c r="O51" s="24" t="n">
        <f aca="false">-SUM(I51:J51,K51/1.12)*L51</f>
        <v>-0</v>
      </c>
      <c r="P51" s="24"/>
      <c r="Q51" s="25"/>
      <c r="R51" s="25"/>
      <c r="S51" s="26"/>
      <c r="T51" s="26"/>
      <c r="U51" s="26"/>
      <c r="V51" s="26"/>
      <c r="W51" s="26" t="n">
        <v>187.5</v>
      </c>
      <c r="X51" s="25"/>
      <c r="Y51" s="25"/>
      <c r="Z51" s="25"/>
      <c r="AA51" s="25"/>
      <c r="AB51" s="26"/>
      <c r="AC51" s="26"/>
      <c r="AD51" s="25"/>
      <c r="AE51" s="25"/>
      <c r="AF51" s="24" t="n">
        <f aca="false">-SUM(N51:AE51)</f>
        <v>-210</v>
      </c>
      <c r="AG51" s="27" t="n">
        <f aca="false">SUM(H51:K51)+AF51+O51</f>
        <v>0</v>
      </c>
      <c r="AH51" s="28" t="n">
        <f aca="false">-AF51</f>
        <v>210</v>
      </c>
    </row>
    <row r="52" s="29" customFormat="true" ht="23.25" hidden="false" customHeight="true" outlineLevel="0" collapsed="false">
      <c r="A52" s="18" t="n">
        <v>44004</v>
      </c>
      <c r="B52" s="19"/>
      <c r="C52" s="20" t="s">
        <v>407</v>
      </c>
      <c r="D52" s="20" t="s">
        <v>408</v>
      </c>
      <c r="E52" s="20" t="s">
        <v>41</v>
      </c>
      <c r="F52" s="21" t="n">
        <v>2768891</v>
      </c>
      <c r="G52" s="21" t="s">
        <v>58</v>
      </c>
      <c r="H52" s="22"/>
      <c r="I52" s="22"/>
      <c r="J52" s="22"/>
      <c r="K52" s="22" t="n">
        <v>24</v>
      </c>
      <c r="L52" s="23"/>
      <c r="M52" s="24" t="n">
        <f aca="false">SUM(H52:J52,K52/1.12)</f>
        <v>21.4285714285714</v>
      </c>
      <c r="N52" s="24" t="n">
        <f aca="false">K52/1.12*0.12</f>
        <v>2.57142857142857</v>
      </c>
      <c r="O52" s="24" t="n">
        <f aca="false">-SUM(I52:J52,K52/1.12)*L52</f>
        <v>-0</v>
      </c>
      <c r="P52" s="24"/>
      <c r="Q52" s="25" t="n">
        <v>21.43</v>
      </c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 t="n">
        <f aca="false">-SUM(N52:AE52)</f>
        <v>-24.0014285714286</v>
      </c>
      <c r="AG52" s="27" t="n">
        <f aca="false">SUM(H52:K52)+AF52+O52</f>
        <v>-0.00142857142856911</v>
      </c>
      <c r="AH52" s="28" t="n">
        <f aca="false">-AF52</f>
        <v>24.0014285714286</v>
      </c>
    </row>
    <row r="53" s="29" customFormat="true" ht="23.25" hidden="false" customHeight="true" outlineLevel="0" collapsed="false">
      <c r="A53" s="18" t="n">
        <v>44005</v>
      </c>
      <c r="B53" s="19"/>
      <c r="C53" s="20" t="s">
        <v>37</v>
      </c>
      <c r="D53" s="20"/>
      <c r="E53" s="20"/>
      <c r="F53" s="21"/>
      <c r="G53" s="21" t="s">
        <v>449</v>
      </c>
      <c r="H53" s="22" t="n">
        <v>267</v>
      </c>
      <c r="I53" s="22"/>
      <c r="J53" s="22"/>
      <c r="K53" s="22"/>
      <c r="L53" s="23"/>
      <c r="M53" s="24" t="n">
        <f aca="false">SUM(H53:J53,K53/1.12)</f>
        <v>267</v>
      </c>
      <c r="N53" s="24" t="n">
        <f aca="false">K53/1.12*0.12</f>
        <v>0</v>
      </c>
      <c r="O53" s="24" t="n">
        <f aca="false">-SUM(I53:J53,K53/1.12)*L53</f>
        <v>-0</v>
      </c>
      <c r="P53" s="24"/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 t="n">
        <v>267</v>
      </c>
      <c r="AB53" s="26"/>
      <c r="AC53" s="26"/>
      <c r="AD53" s="25"/>
      <c r="AE53" s="25"/>
      <c r="AF53" s="24" t="n">
        <f aca="false">-SUM(N53:AE53)</f>
        <v>-267</v>
      </c>
      <c r="AG53" s="27" t="n">
        <f aca="false">SUM(H53:K53)+AF53+O53</f>
        <v>0</v>
      </c>
      <c r="AH53" s="28" t="n">
        <f aca="false">-AF53</f>
        <v>267</v>
      </c>
    </row>
    <row r="54" s="29" customFormat="true" ht="23.25" hidden="false" customHeight="true" outlineLevel="0" collapsed="false">
      <c r="A54" s="18" t="n">
        <v>44005</v>
      </c>
      <c r="B54" s="19"/>
      <c r="C54" s="20" t="s">
        <v>39</v>
      </c>
      <c r="D54" s="20" t="s">
        <v>40</v>
      </c>
      <c r="E54" s="20" t="s">
        <v>41</v>
      </c>
      <c r="F54" s="21" t="n">
        <v>38409</v>
      </c>
      <c r="G54" s="21" t="s">
        <v>450</v>
      </c>
      <c r="H54" s="22"/>
      <c r="I54" s="22"/>
      <c r="J54" s="22"/>
      <c r="K54" s="22" t="n">
        <v>592.5</v>
      </c>
      <c r="L54" s="23"/>
      <c r="M54" s="24" t="n">
        <f aca="false">SUM(H54:J54,K54/1.12)</f>
        <v>529.017857142857</v>
      </c>
      <c r="N54" s="24" t="n">
        <f aca="false">K54/1.12*0.12</f>
        <v>63.4821428571429</v>
      </c>
      <c r="O54" s="24" t="n">
        <f aca="false">-SUM(I54:J54,K54/1.12)*L54</f>
        <v>-0</v>
      </c>
      <c r="P54" s="24" t="n">
        <v>529.02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 t="n">
        <f aca="false">-SUM(N54:AE54)</f>
        <v>-592.502142857143</v>
      </c>
      <c r="AG54" s="27" t="n">
        <f aca="false">SUM(H54:K54)+AF54+O54</f>
        <v>-0.00214285714287143</v>
      </c>
      <c r="AH54" s="28" t="n">
        <f aca="false">-AF54</f>
        <v>592.502142857143</v>
      </c>
    </row>
    <row r="55" s="29" customFormat="true" ht="23.25" hidden="false" customHeight="true" outlineLevel="0" collapsed="false">
      <c r="A55" s="18" t="n">
        <v>44006</v>
      </c>
      <c r="B55" s="19"/>
      <c r="C55" s="20" t="s">
        <v>451</v>
      </c>
      <c r="D55" s="20" t="s">
        <v>452</v>
      </c>
      <c r="E55" s="20" t="s">
        <v>453</v>
      </c>
      <c r="F55" s="21" t="n">
        <v>6216</v>
      </c>
      <c r="G55" s="21" t="s">
        <v>454</v>
      </c>
      <c r="H55" s="22"/>
      <c r="I55" s="22"/>
      <c r="J55" s="22" t="n">
        <v>320</v>
      </c>
      <c r="K55" s="22"/>
      <c r="L55" s="23"/>
      <c r="M55" s="24" t="n">
        <f aca="false">SUM(H55:J55,K55/1.12)</f>
        <v>320</v>
      </c>
      <c r="N55" s="24" t="n">
        <f aca="false">K55/1.12*0.12</f>
        <v>0</v>
      </c>
      <c r="O55" s="24" t="n">
        <f aca="false">-SUM(I55:J55,K55/1.12)*L55</f>
        <v>-0</v>
      </c>
      <c r="P55" s="24" t="n">
        <v>320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 t="n">
        <f aca="false">-SUM(N55:AE55)</f>
        <v>-320</v>
      </c>
      <c r="AG55" s="27" t="n">
        <f aca="false">SUM(H55:K55)+AF55+O55</f>
        <v>0</v>
      </c>
      <c r="AH55" s="28" t="n">
        <f aca="false">-AF55</f>
        <v>320</v>
      </c>
    </row>
    <row r="56" s="29" customFormat="true" ht="23.25" hidden="false" customHeight="true" outlineLevel="0" collapsed="false">
      <c r="A56" s="18" t="n">
        <v>44006</v>
      </c>
      <c r="B56" s="19"/>
      <c r="C56" s="20" t="s">
        <v>407</v>
      </c>
      <c r="D56" s="20" t="s">
        <v>408</v>
      </c>
      <c r="E56" s="20" t="s">
        <v>41</v>
      </c>
      <c r="F56" s="21" t="n">
        <v>2770218</v>
      </c>
      <c r="G56" s="21" t="s">
        <v>58</v>
      </c>
      <c r="H56" s="22"/>
      <c r="I56" s="22"/>
      <c r="J56" s="22"/>
      <c r="K56" s="22" t="n">
        <v>24</v>
      </c>
      <c r="L56" s="23"/>
      <c r="M56" s="24" t="n">
        <f aca="false">SUM(H56:J56,K56/1.12)</f>
        <v>21.4285714285714</v>
      </c>
      <c r="N56" s="24" t="n">
        <f aca="false">K56/1.12*0.12</f>
        <v>2.57142857142857</v>
      </c>
      <c r="O56" s="24" t="n">
        <f aca="false">-SUM(I56:J56,K56/1.12)*L56</f>
        <v>-0</v>
      </c>
      <c r="P56" s="24" t="n">
        <v>21.43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5"/>
      <c r="AF56" s="24" t="n">
        <f aca="false">-SUM(N56:AE56)</f>
        <v>-24.0014285714286</v>
      </c>
      <c r="AG56" s="27" t="n">
        <f aca="false">SUM(H56:K56)+AF56+O56</f>
        <v>-0.00142857142856911</v>
      </c>
      <c r="AH56" s="28" t="n">
        <f aca="false">-AF56</f>
        <v>24.0014285714286</v>
      </c>
    </row>
    <row r="57" s="29" customFormat="true" ht="23.25" hidden="false" customHeight="true" outlineLevel="0" collapsed="false">
      <c r="A57" s="18" t="n">
        <v>44001</v>
      </c>
      <c r="B57" s="19"/>
      <c r="C57" s="20" t="s">
        <v>455</v>
      </c>
      <c r="D57" s="20" t="s">
        <v>456</v>
      </c>
      <c r="E57" s="20" t="s">
        <v>457</v>
      </c>
      <c r="F57" s="21" t="n">
        <v>151957</v>
      </c>
      <c r="G57" s="21" t="s">
        <v>458</v>
      </c>
      <c r="H57" s="22"/>
      <c r="I57" s="22"/>
      <c r="J57" s="22"/>
      <c r="K57" s="22" t="n">
        <v>50</v>
      </c>
      <c r="L57" s="23"/>
      <c r="M57" s="24" t="n">
        <f aca="false">SUM(H57:J57,K57/1.12)</f>
        <v>44.6428571428571</v>
      </c>
      <c r="N57" s="24" t="n">
        <f aca="false">K57/1.12*0.12</f>
        <v>5.35714285714286</v>
      </c>
      <c r="O57" s="24" t="n">
        <f aca="false">-SUM(I57:J57,K57/1.12)*L57</f>
        <v>-0</v>
      </c>
      <c r="P57" s="24"/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 t="n">
        <v>44.64</v>
      </c>
      <c r="AB57" s="26"/>
      <c r="AC57" s="26"/>
      <c r="AD57" s="25"/>
      <c r="AE57" s="25"/>
      <c r="AF57" s="24" t="n">
        <f aca="false">-SUM(N57:AE57)</f>
        <v>-49.9971428571429</v>
      </c>
      <c r="AG57" s="27" t="n">
        <f aca="false">SUM(H57:K57)+AF57+O57</f>
        <v>0.00285714285714533</v>
      </c>
      <c r="AH57" s="28" t="n">
        <f aca="false">-AF57</f>
        <v>49.9971428571429</v>
      </c>
    </row>
    <row r="58" s="29" customFormat="true" ht="23.25" hidden="false" customHeight="true" outlineLevel="0" collapsed="false">
      <c r="A58" s="18" t="n">
        <v>44001</v>
      </c>
      <c r="B58" s="19"/>
      <c r="C58" s="20" t="s">
        <v>459</v>
      </c>
      <c r="D58" s="20" t="s">
        <v>460</v>
      </c>
      <c r="E58" s="20" t="s">
        <v>88</v>
      </c>
      <c r="F58" s="21" t="n">
        <v>5057788</v>
      </c>
      <c r="G58" s="21" t="s">
        <v>461</v>
      </c>
      <c r="H58" s="22"/>
      <c r="I58" s="22"/>
      <c r="J58" s="22"/>
      <c r="K58" s="22" t="n">
        <v>50</v>
      </c>
      <c r="L58" s="23"/>
      <c r="M58" s="24" t="n">
        <f aca="false">SUM(H58:J58,K58/1.12)</f>
        <v>44.6428571428571</v>
      </c>
      <c r="N58" s="24" t="n">
        <f aca="false">K58/1.12*0.12</f>
        <v>5.35714285714286</v>
      </c>
      <c r="O58" s="24" t="n">
        <f aca="false">-SUM(I58:J58,K58/1.12)*L58</f>
        <v>-0</v>
      </c>
      <c r="P58" s="24"/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 t="n">
        <v>44.64</v>
      </c>
      <c r="AB58" s="26"/>
      <c r="AC58" s="26"/>
      <c r="AD58" s="25"/>
      <c r="AE58" s="25"/>
      <c r="AF58" s="24" t="n">
        <f aca="false">-SUM(N58:AE58)</f>
        <v>-49.9971428571429</v>
      </c>
      <c r="AG58" s="27" t="n">
        <f aca="false">SUM(H58:K58)+AF58+O58</f>
        <v>0.00285714285714533</v>
      </c>
      <c r="AH58" s="28" t="n">
        <f aca="false">-AF58</f>
        <v>49.9971428571429</v>
      </c>
    </row>
    <row r="59" s="29" customFormat="true" ht="23.25" hidden="false" customHeight="true" outlineLevel="0" collapsed="false">
      <c r="A59" s="18" t="n">
        <v>44002</v>
      </c>
      <c r="B59" s="19"/>
      <c r="C59" s="20" t="s">
        <v>309</v>
      </c>
      <c r="D59" s="20" t="s">
        <v>79</v>
      </c>
      <c r="E59" s="20" t="s">
        <v>67</v>
      </c>
      <c r="F59" s="21" t="n">
        <v>22893</v>
      </c>
      <c r="G59" s="21" t="s">
        <v>264</v>
      </c>
      <c r="H59" s="22"/>
      <c r="I59" s="22"/>
      <c r="J59" s="22" t="n">
        <v>500</v>
      </c>
      <c r="K59" s="22"/>
      <c r="L59" s="23"/>
      <c r="M59" s="24" t="n">
        <f aca="false">SUM(H59:J59,K59/1.12)</f>
        <v>500</v>
      </c>
      <c r="N59" s="24" t="n">
        <f aca="false">K59/1.12*0.12</f>
        <v>0</v>
      </c>
      <c r="O59" s="24" t="n">
        <f aca="false">-SUM(I59:J59,K59/1.12)*L59</f>
        <v>-0</v>
      </c>
      <c r="P59" s="24" t="n">
        <v>500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 t="n">
        <f aca="false">-SUM(N59:AE59)</f>
        <v>-500</v>
      </c>
      <c r="AG59" s="27" t="n">
        <f aca="false">SUM(H59:K59)+AF59+O59</f>
        <v>0</v>
      </c>
      <c r="AH59" s="28" t="n">
        <f aca="false">-AF59</f>
        <v>500</v>
      </c>
    </row>
    <row r="60" s="29" customFormat="true" ht="23.25" hidden="false" customHeight="true" outlineLevel="0" collapsed="false">
      <c r="A60" s="18" t="n">
        <v>44004</v>
      </c>
      <c r="B60" s="19"/>
      <c r="C60" s="20" t="s">
        <v>303</v>
      </c>
      <c r="D60" s="20" t="s">
        <v>304</v>
      </c>
      <c r="E60" s="20" t="s">
        <v>41</v>
      </c>
      <c r="F60" s="21" t="n">
        <v>2769038</v>
      </c>
      <c r="G60" s="21" t="s">
        <v>462</v>
      </c>
      <c r="H60" s="22"/>
      <c r="I60" s="22"/>
      <c r="J60" s="22"/>
      <c r="K60" s="22" t="n">
        <v>70</v>
      </c>
      <c r="L60" s="23"/>
      <c r="M60" s="24" t="n">
        <f aca="false">SUM(H60:J60,K60/1.12)</f>
        <v>62.5</v>
      </c>
      <c r="N60" s="24" t="n">
        <f aca="false">K60/1.12*0.12</f>
        <v>7.5</v>
      </c>
      <c r="O60" s="24" t="n">
        <f aca="false">-SUM(I60:J60,K60/1.12)*L60</f>
        <v>-0</v>
      </c>
      <c r="P60" s="24"/>
      <c r="Q60" s="25"/>
      <c r="R60" s="25"/>
      <c r="S60" s="26"/>
      <c r="T60" s="26"/>
      <c r="U60" s="26"/>
      <c r="V60" s="26"/>
      <c r="W60" s="26" t="n">
        <v>62.5</v>
      </c>
      <c r="X60" s="25"/>
      <c r="Y60" s="25"/>
      <c r="Z60" s="25"/>
      <c r="AA60" s="25"/>
      <c r="AB60" s="26"/>
      <c r="AC60" s="26"/>
      <c r="AD60" s="25"/>
      <c r="AE60" s="25"/>
      <c r="AF60" s="24" t="n">
        <f aca="false">-SUM(N60:AE60)</f>
        <v>-70</v>
      </c>
      <c r="AG60" s="27" t="n">
        <f aca="false">SUM(H60:K60)+AF60+O60</f>
        <v>0</v>
      </c>
      <c r="AH60" s="28" t="n">
        <f aca="false">-AF60</f>
        <v>70</v>
      </c>
    </row>
    <row r="61" s="29" customFormat="true" ht="23.25" hidden="false" customHeight="true" outlineLevel="0" collapsed="false">
      <c r="A61" s="18" t="n">
        <v>44004</v>
      </c>
      <c r="B61" s="19"/>
      <c r="C61" s="20" t="s">
        <v>309</v>
      </c>
      <c r="D61" s="20" t="s">
        <v>79</v>
      </c>
      <c r="E61" s="20" t="s">
        <v>67</v>
      </c>
      <c r="F61" s="21" t="n">
        <v>34543</v>
      </c>
      <c r="G61" s="21" t="s">
        <v>463</v>
      </c>
      <c r="H61" s="22"/>
      <c r="I61" s="22"/>
      <c r="J61" s="22" t="n">
        <v>450</v>
      </c>
      <c r="K61" s="22"/>
      <c r="L61" s="23"/>
      <c r="M61" s="24" t="n">
        <f aca="false">SUM(H61:J61,K61/1.12)</f>
        <v>450</v>
      </c>
      <c r="N61" s="24" t="n">
        <f aca="false">K61/1.12*0.12</f>
        <v>0</v>
      </c>
      <c r="O61" s="24" t="n">
        <f aca="false">-SUM(I61:J61,K61/1.12)*L61</f>
        <v>-0</v>
      </c>
      <c r="P61" s="24" t="n">
        <v>450</v>
      </c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/>
      <c r="AB61" s="26"/>
      <c r="AC61" s="26"/>
      <c r="AD61" s="25"/>
      <c r="AE61" s="25"/>
      <c r="AF61" s="24" t="n">
        <f aca="false">-SUM(N61:AE61)</f>
        <v>-450</v>
      </c>
      <c r="AG61" s="27" t="n">
        <f aca="false">SUM(H61:K61)+AF61+O61</f>
        <v>0</v>
      </c>
      <c r="AH61" s="28" t="n">
        <f aca="false">-AF61</f>
        <v>450</v>
      </c>
    </row>
    <row r="62" s="29" customFormat="true" ht="23.25" hidden="false" customHeight="true" outlineLevel="0" collapsed="false">
      <c r="A62" s="18" t="n">
        <v>44004</v>
      </c>
      <c r="B62" s="19"/>
      <c r="C62" s="20" t="s">
        <v>45</v>
      </c>
      <c r="D62" s="20"/>
      <c r="E62" s="20"/>
      <c r="F62" s="21"/>
      <c r="G62" s="21" t="s">
        <v>464</v>
      </c>
      <c r="H62" s="22" t="n">
        <v>50</v>
      </c>
      <c r="I62" s="22"/>
      <c r="J62" s="22"/>
      <c r="K62" s="22"/>
      <c r="L62" s="23"/>
      <c r="M62" s="24" t="n">
        <f aca="false">SUM(H62:J62,K62/1.12)</f>
        <v>50</v>
      </c>
      <c r="N62" s="24" t="n">
        <f aca="false">K62/1.12*0.12</f>
        <v>0</v>
      </c>
      <c r="O62" s="24" t="n">
        <f aca="false">-SUM(I62:J62,K62/1.12)*L62</f>
        <v>-0</v>
      </c>
      <c r="P62" s="24"/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 t="n">
        <v>50</v>
      </c>
      <c r="AB62" s="26"/>
      <c r="AC62" s="26"/>
      <c r="AD62" s="25"/>
      <c r="AE62" s="25"/>
      <c r="AF62" s="24" t="n">
        <f aca="false">-SUM(N62:AE62)</f>
        <v>-50</v>
      </c>
      <c r="AG62" s="27" t="n">
        <f aca="false">SUM(H62:K62)+AF62+O62</f>
        <v>0</v>
      </c>
      <c r="AH62" s="28" t="n">
        <f aca="false">-AF62</f>
        <v>50</v>
      </c>
    </row>
    <row r="63" s="29" customFormat="true" ht="23.25" hidden="false" customHeight="true" outlineLevel="0" collapsed="false">
      <c r="A63" s="18" t="n">
        <v>44004</v>
      </c>
      <c r="B63" s="19"/>
      <c r="C63" s="20" t="s">
        <v>184</v>
      </c>
      <c r="D63" s="20" t="s">
        <v>465</v>
      </c>
      <c r="E63" s="20" t="s">
        <v>49</v>
      </c>
      <c r="F63" s="21" t="n">
        <v>37611</v>
      </c>
      <c r="G63" s="21" t="s">
        <v>466</v>
      </c>
      <c r="H63" s="22"/>
      <c r="I63" s="22"/>
      <c r="J63" s="22"/>
      <c r="K63" s="22" t="n">
        <v>210</v>
      </c>
      <c r="L63" s="23"/>
      <c r="M63" s="24" t="n">
        <f aca="false">SUM(H63:J63,K63/1.12)</f>
        <v>187.5</v>
      </c>
      <c r="N63" s="24" t="n">
        <f aca="false">K63/1.12*0.12</f>
        <v>22.5</v>
      </c>
      <c r="O63" s="24" t="n">
        <f aca="false">-SUM(I63:J63,K63/1.12)*L63</f>
        <v>-0</v>
      </c>
      <c r="P63" s="24"/>
      <c r="Q63" s="25"/>
      <c r="R63" s="25"/>
      <c r="S63" s="26"/>
      <c r="T63" s="26"/>
      <c r="U63" s="26"/>
      <c r="V63" s="26"/>
      <c r="W63" s="26" t="n">
        <v>187.5</v>
      </c>
      <c r="X63" s="25"/>
      <c r="Y63" s="25"/>
      <c r="Z63" s="25"/>
      <c r="AA63" s="25"/>
      <c r="AB63" s="26"/>
      <c r="AC63" s="26"/>
      <c r="AD63" s="25"/>
      <c r="AE63" s="25"/>
      <c r="AF63" s="24" t="n">
        <f aca="false">-SUM(N63:AE63)</f>
        <v>-210</v>
      </c>
      <c r="AG63" s="27" t="n">
        <f aca="false">SUM(H63:K63)+AF63+O63</f>
        <v>0</v>
      </c>
      <c r="AH63" s="28" t="n">
        <f aca="false">-AF63</f>
        <v>210</v>
      </c>
    </row>
    <row r="64" s="29" customFormat="true" ht="23.25" hidden="false" customHeight="true" outlineLevel="0" collapsed="false">
      <c r="A64" s="18" t="n">
        <v>44004</v>
      </c>
      <c r="B64" s="19"/>
      <c r="C64" s="20" t="s">
        <v>303</v>
      </c>
      <c r="D64" s="20" t="s">
        <v>304</v>
      </c>
      <c r="E64" s="20" t="s">
        <v>41</v>
      </c>
      <c r="F64" s="21" t="n">
        <v>2768891</v>
      </c>
      <c r="G64" s="21" t="s">
        <v>58</v>
      </c>
      <c r="H64" s="22"/>
      <c r="I64" s="22"/>
      <c r="J64" s="22"/>
      <c r="K64" s="22" t="n">
        <v>24</v>
      </c>
      <c r="L64" s="23"/>
      <c r="M64" s="24" t="n">
        <f aca="false">SUM(H64:J64,K64/1.12)</f>
        <v>21.4285714285714</v>
      </c>
      <c r="N64" s="24" t="n">
        <f aca="false">K64/1.12*0.12</f>
        <v>2.57142857142857</v>
      </c>
      <c r="O64" s="24" t="n">
        <f aca="false">-SUM(I64:J64,K64/1.12)*L64</f>
        <v>-0</v>
      </c>
      <c r="P64" s="24"/>
      <c r="Q64" s="25" t="n">
        <v>21.43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 t="n">
        <f aca="false">-SUM(N64:AE64)</f>
        <v>-24.0014285714286</v>
      </c>
      <c r="AG64" s="27" t="n">
        <f aca="false">SUM(H64:K64)+AF64+O64</f>
        <v>-0.00142857142856911</v>
      </c>
      <c r="AH64" s="28" t="n">
        <f aca="false">-AF64</f>
        <v>24.0014285714286</v>
      </c>
    </row>
    <row r="65" s="29" customFormat="true" ht="23.25" hidden="false" customHeight="true" outlineLevel="0" collapsed="false">
      <c r="A65" s="18" t="n">
        <v>44005</v>
      </c>
      <c r="B65" s="19"/>
      <c r="C65" s="20" t="s">
        <v>37</v>
      </c>
      <c r="D65" s="20"/>
      <c r="E65" s="20"/>
      <c r="F65" s="21"/>
      <c r="G65" s="21" t="s">
        <v>467</v>
      </c>
      <c r="H65" s="22" t="n">
        <v>267</v>
      </c>
      <c r="I65" s="22"/>
      <c r="J65" s="22"/>
      <c r="K65" s="22"/>
      <c r="L65" s="23"/>
      <c r="M65" s="24" t="n">
        <f aca="false">SUM(H65:J65,K65/1.12)</f>
        <v>267</v>
      </c>
      <c r="N65" s="24" t="n">
        <f aca="false">K65/1.12*0.12</f>
        <v>0</v>
      </c>
      <c r="O65" s="24" t="n">
        <f aca="false">-SUM(I65:J65,K65/1.12)*L65</f>
        <v>-0</v>
      </c>
      <c r="P65" s="24"/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 t="n">
        <v>267</v>
      </c>
      <c r="AB65" s="26"/>
      <c r="AC65" s="26"/>
      <c r="AD65" s="25"/>
      <c r="AE65" s="25"/>
      <c r="AF65" s="24" t="n">
        <f aca="false">-SUM(N65:AE65)</f>
        <v>-267</v>
      </c>
      <c r="AG65" s="27" t="n">
        <f aca="false">SUM(H65:K65)+AF65+O65</f>
        <v>0</v>
      </c>
      <c r="AH65" s="28" t="n">
        <f aca="false">-AF65</f>
        <v>267</v>
      </c>
    </row>
    <row r="66" s="29" customFormat="true" ht="23.25" hidden="false" customHeight="true" outlineLevel="0" collapsed="false">
      <c r="A66" s="18" t="n">
        <v>44005</v>
      </c>
      <c r="B66" s="19"/>
      <c r="C66" s="20" t="s">
        <v>39</v>
      </c>
      <c r="D66" s="20" t="s">
        <v>40</v>
      </c>
      <c r="E66" s="20" t="s">
        <v>41</v>
      </c>
      <c r="F66" s="21" t="n">
        <v>38409</v>
      </c>
      <c r="G66" s="21" t="s">
        <v>468</v>
      </c>
      <c r="H66" s="22"/>
      <c r="I66" s="22"/>
      <c r="J66" s="22"/>
      <c r="K66" s="22" t="n">
        <v>592.5</v>
      </c>
      <c r="L66" s="23"/>
      <c r="M66" s="24" t="n">
        <f aca="false">SUM(H66:J66,K66/1.12)</f>
        <v>529.017857142857</v>
      </c>
      <c r="N66" s="24" t="n">
        <f aca="false">K66/1.12*0.12</f>
        <v>63.4821428571429</v>
      </c>
      <c r="O66" s="24" t="n">
        <f aca="false">-SUM(I66:J66,K66/1.12)*L66</f>
        <v>-0</v>
      </c>
      <c r="P66" s="24" t="n">
        <v>529.02</v>
      </c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 t="n">
        <f aca="false">-SUM(N66:AE66)</f>
        <v>-592.502142857143</v>
      </c>
      <c r="AG66" s="27" t="n">
        <f aca="false">SUM(H66:K66)+AF66+O66</f>
        <v>-0.00214285714287143</v>
      </c>
      <c r="AH66" s="28" t="n">
        <f aca="false">-AF66</f>
        <v>592.502142857143</v>
      </c>
    </row>
    <row r="67" s="29" customFormat="true" ht="23.25" hidden="false" customHeight="true" outlineLevel="0" collapsed="false">
      <c r="A67" s="18" t="n">
        <v>44006</v>
      </c>
      <c r="B67" s="19"/>
      <c r="C67" s="20" t="s">
        <v>303</v>
      </c>
      <c r="D67" s="20" t="s">
        <v>304</v>
      </c>
      <c r="E67" s="20" t="s">
        <v>41</v>
      </c>
      <c r="F67" s="21" t="n">
        <v>2770218</v>
      </c>
      <c r="G67" s="21" t="s">
        <v>58</v>
      </c>
      <c r="H67" s="22"/>
      <c r="I67" s="22"/>
      <c r="J67" s="22"/>
      <c r="K67" s="22" t="n">
        <v>24</v>
      </c>
      <c r="L67" s="23"/>
      <c r="M67" s="24" t="n">
        <f aca="false">SUM(H67:J67,K67/1.12)</f>
        <v>21.4285714285714</v>
      </c>
      <c r="N67" s="24" t="n">
        <f aca="false">K67/1.12*0.12</f>
        <v>2.57142857142857</v>
      </c>
      <c r="O67" s="24" t="n">
        <f aca="false">-SUM(I67:J67,K67/1.12)*L67</f>
        <v>-0</v>
      </c>
      <c r="P67" s="24"/>
      <c r="Q67" s="25" t="n">
        <v>21.43</v>
      </c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 t="n">
        <f aca="false">-SUM(N67:AE67)</f>
        <v>-24.0014285714286</v>
      </c>
      <c r="AG67" s="27" t="n">
        <f aca="false">SUM(H67:K67)+AF67+O67</f>
        <v>-0.00142857142856911</v>
      </c>
      <c r="AH67" s="28" t="n">
        <f aca="false">-AF67</f>
        <v>24.0014285714286</v>
      </c>
    </row>
    <row r="68" s="29" customFormat="true" ht="27.75" hidden="false" customHeight="true" outlineLevel="0" collapsed="false">
      <c r="A68" s="18" t="n">
        <v>44006</v>
      </c>
      <c r="B68" s="19"/>
      <c r="C68" s="20" t="s">
        <v>469</v>
      </c>
      <c r="D68" s="20" t="s">
        <v>452</v>
      </c>
      <c r="E68" s="20" t="s">
        <v>453</v>
      </c>
      <c r="F68" s="21" t="n">
        <v>6216</v>
      </c>
      <c r="G68" s="30" t="s">
        <v>470</v>
      </c>
      <c r="H68" s="22"/>
      <c r="I68" s="22"/>
      <c r="J68" s="22" t="n">
        <v>320</v>
      </c>
      <c r="K68" s="22"/>
      <c r="L68" s="23"/>
      <c r="M68" s="24" t="n">
        <f aca="false">SUM(H68:J68,K68/1.12)</f>
        <v>320</v>
      </c>
      <c r="N68" s="24" t="n">
        <f aca="false">K68/1.12*0.12</f>
        <v>0</v>
      </c>
      <c r="O68" s="24" t="n">
        <f aca="false">-SUM(I68:J68,K68/1.12)*L68</f>
        <v>-0</v>
      </c>
      <c r="P68" s="24" t="n">
        <v>320</v>
      </c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 t="n">
        <f aca="false">-SUM(N68:AE68)</f>
        <v>-320</v>
      </c>
      <c r="AG68" s="27" t="n">
        <f aca="false">SUM(H68:K68)+AF68+O68</f>
        <v>0</v>
      </c>
      <c r="AH68" s="28" t="n">
        <f aca="false">-AF68</f>
        <v>320</v>
      </c>
    </row>
    <row r="69" s="29" customFormat="true" ht="23.25" hidden="false" customHeight="true" outlineLevel="0" collapsed="false">
      <c r="A69" s="18" t="n">
        <v>44007</v>
      </c>
      <c r="B69" s="19"/>
      <c r="C69" s="20" t="s">
        <v>303</v>
      </c>
      <c r="D69" s="20" t="s">
        <v>304</v>
      </c>
      <c r="E69" s="20" t="s">
        <v>41</v>
      </c>
      <c r="F69" s="21" t="n">
        <v>2770588</v>
      </c>
      <c r="G69" s="21" t="s">
        <v>58</v>
      </c>
      <c r="H69" s="22"/>
      <c r="I69" s="22"/>
      <c r="J69" s="22"/>
      <c r="K69" s="22" t="n">
        <v>24</v>
      </c>
      <c r="L69" s="23"/>
      <c r="M69" s="24" t="n">
        <f aca="false">SUM(H69:J69,K69/1.12)</f>
        <v>21.4285714285714</v>
      </c>
      <c r="N69" s="24" t="n">
        <f aca="false">K69/1.12*0.12</f>
        <v>2.57142857142857</v>
      </c>
      <c r="O69" s="24" t="n">
        <f aca="false">-SUM(I69:J69,K69/1.12)*L69</f>
        <v>-0</v>
      </c>
      <c r="P69" s="24"/>
      <c r="Q69" s="25" t="n">
        <v>21.43</v>
      </c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 t="n">
        <f aca="false">-SUM(N69:AE69)</f>
        <v>-24.0014285714286</v>
      </c>
      <c r="AG69" s="27" t="n">
        <f aca="false">SUM(H69:K69)+AF69+O69</f>
        <v>-0.00142857142856911</v>
      </c>
      <c r="AH69" s="28" t="n">
        <f aca="false">-AF69</f>
        <v>24.0014285714286</v>
      </c>
    </row>
    <row r="70" s="29" customFormat="true" ht="23.25" hidden="false" customHeight="true" outlineLevel="0" collapsed="false">
      <c r="A70" s="18" t="n">
        <v>44008</v>
      </c>
      <c r="B70" s="19"/>
      <c r="C70" s="20" t="s">
        <v>303</v>
      </c>
      <c r="D70" s="20" t="s">
        <v>304</v>
      </c>
      <c r="E70" s="20" t="s">
        <v>41</v>
      </c>
      <c r="F70" s="21" t="n">
        <v>2076070</v>
      </c>
      <c r="G70" s="21" t="s">
        <v>471</v>
      </c>
      <c r="H70" s="22"/>
      <c r="I70" s="22"/>
      <c r="J70" s="22"/>
      <c r="K70" s="22" t="n">
        <v>40</v>
      </c>
      <c r="L70" s="23"/>
      <c r="M70" s="24" t="n">
        <f aca="false">SUM(H70:J70,K70/1.12)</f>
        <v>35.7142857142857</v>
      </c>
      <c r="N70" s="24" t="n">
        <f aca="false">K70/1.12*0.12</f>
        <v>4.28571428571429</v>
      </c>
      <c r="O70" s="24" t="n">
        <f aca="false">-SUM(I70:J70,K70/1.12)*L70</f>
        <v>-0</v>
      </c>
      <c r="P70" s="25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/>
      <c r="AB70" s="26"/>
      <c r="AC70" s="26"/>
      <c r="AD70" s="25" t="n">
        <v>35.71</v>
      </c>
      <c r="AE70" s="25"/>
      <c r="AF70" s="24" t="n">
        <f aca="false">-SUM(N70:AE70)</f>
        <v>-39.9957142857143</v>
      </c>
      <c r="AG70" s="27" t="n">
        <f aca="false">SUM(H70:K70)+AF70+O70</f>
        <v>0.00428571428571445</v>
      </c>
      <c r="AH70" s="28" t="n">
        <f aca="false">-AF70</f>
        <v>39.9957142857143</v>
      </c>
    </row>
    <row r="71" s="29" customFormat="true" ht="23.25" hidden="false" customHeight="true" outlineLevel="0" collapsed="false">
      <c r="A71" s="18" t="n">
        <v>44008</v>
      </c>
      <c r="B71" s="19"/>
      <c r="C71" s="20" t="s">
        <v>303</v>
      </c>
      <c r="D71" s="20" t="s">
        <v>304</v>
      </c>
      <c r="E71" s="20" t="s">
        <v>41</v>
      </c>
      <c r="F71" s="21" t="n">
        <v>27771093</v>
      </c>
      <c r="G71" s="21" t="s">
        <v>58</v>
      </c>
      <c r="H71" s="22"/>
      <c r="I71" s="22"/>
      <c r="J71" s="22"/>
      <c r="K71" s="22" t="n">
        <v>24</v>
      </c>
      <c r="L71" s="23"/>
      <c r="M71" s="24" t="n">
        <f aca="false">SUM(H71:J71,K71/1.12)</f>
        <v>21.4285714285714</v>
      </c>
      <c r="N71" s="24" t="n">
        <f aca="false">K71/1.12*0.12</f>
        <v>2.57142857142857</v>
      </c>
      <c r="O71" s="24" t="n">
        <f aca="false">-SUM(I71:J71,K71/1.12)*L71</f>
        <v>-0</v>
      </c>
      <c r="P71" s="24"/>
      <c r="Q71" s="25" t="n">
        <v>21.43</v>
      </c>
      <c r="R71" s="25"/>
      <c r="S71" s="26"/>
      <c r="T71" s="26"/>
      <c r="U71" s="26"/>
      <c r="V71" s="26"/>
      <c r="W71" s="26"/>
      <c r="X71" s="25"/>
      <c r="Y71" s="25"/>
      <c r="Z71" s="25"/>
      <c r="AA71" s="25"/>
      <c r="AB71" s="26"/>
      <c r="AC71" s="26"/>
      <c r="AD71" s="25"/>
      <c r="AE71" s="25"/>
      <c r="AF71" s="24" t="n">
        <f aca="false">-SUM(N71:AE71)</f>
        <v>-24.0014285714286</v>
      </c>
      <c r="AG71" s="27" t="n">
        <f aca="false">SUM(H71:K71)+AF71+O71</f>
        <v>-0.00142857142856911</v>
      </c>
      <c r="AH71" s="28" t="n">
        <f aca="false">-AF71</f>
        <v>24.0014285714286</v>
      </c>
    </row>
    <row r="72" s="29" customFormat="true" ht="23.25" hidden="false" customHeight="true" outlineLevel="0" collapsed="false">
      <c r="A72" s="18" t="n">
        <v>44008</v>
      </c>
      <c r="B72" s="19"/>
      <c r="C72" s="20" t="s">
        <v>472</v>
      </c>
      <c r="D72" s="20" t="s">
        <v>215</v>
      </c>
      <c r="E72" s="20" t="s">
        <v>421</v>
      </c>
      <c r="F72" s="21" t="n">
        <v>200041</v>
      </c>
      <c r="G72" s="21" t="s">
        <v>473</v>
      </c>
      <c r="H72" s="22"/>
      <c r="I72" s="22"/>
      <c r="J72" s="22"/>
      <c r="K72" s="22" t="n">
        <v>435</v>
      </c>
      <c r="L72" s="23"/>
      <c r="M72" s="24" t="n">
        <f aca="false">SUM(H72:J72,K72/1.12)</f>
        <v>388.392857142857</v>
      </c>
      <c r="N72" s="24" t="n">
        <f aca="false">K72/1.12*0.12</f>
        <v>46.6071428571429</v>
      </c>
      <c r="O72" s="24" t="n">
        <f aca="false">-SUM(I72:J72,K72/1.12)*L72</f>
        <v>-0</v>
      </c>
      <c r="P72" s="24"/>
      <c r="Q72" s="25"/>
      <c r="R72" s="25"/>
      <c r="S72" s="26" t="n">
        <v>388.39</v>
      </c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 t="n">
        <f aca="false">-SUM(N72:AE72)</f>
        <v>-434.997142857143</v>
      </c>
      <c r="AG72" s="27" t="n">
        <f aca="false">SUM(H72:K72)+AF72+O72</f>
        <v>0.00285714285718086</v>
      </c>
      <c r="AH72" s="28" t="n">
        <f aca="false">-AF72</f>
        <v>434.997142857143</v>
      </c>
    </row>
    <row r="73" s="29" customFormat="true" ht="23.25" hidden="false" customHeight="true" outlineLevel="0" collapsed="false">
      <c r="A73" s="18" t="n">
        <v>44008</v>
      </c>
      <c r="B73" s="19"/>
      <c r="C73" s="20" t="s">
        <v>39</v>
      </c>
      <c r="D73" s="20" t="s">
        <v>40</v>
      </c>
      <c r="E73" s="20" t="s">
        <v>41</v>
      </c>
      <c r="F73" s="21" t="n">
        <v>185409</v>
      </c>
      <c r="G73" s="21" t="s">
        <v>474</v>
      </c>
      <c r="H73" s="22"/>
      <c r="I73" s="22"/>
      <c r="J73" s="22"/>
      <c r="K73" s="22" t="n">
        <v>265.5</v>
      </c>
      <c r="L73" s="23"/>
      <c r="M73" s="24" t="n">
        <f aca="false">SUM(H73:J73,K73/1.12)</f>
        <v>237.053571428571</v>
      </c>
      <c r="N73" s="24" t="n">
        <f aca="false">K73/1.12*0.12</f>
        <v>28.4464285714286</v>
      </c>
      <c r="O73" s="24" t="n">
        <f aca="false">-SUM(I73:J73,K73/1.12)*L73</f>
        <v>-0</v>
      </c>
      <c r="P73" s="24"/>
      <c r="Q73" s="25" t="n">
        <v>237.05</v>
      </c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5"/>
      <c r="AF73" s="24" t="n">
        <f aca="false">-SUM(N73:AE73)</f>
        <v>-265.496428571429</v>
      </c>
      <c r="AG73" s="27" t="n">
        <f aca="false">SUM(H73:K73)+AF73+O73</f>
        <v>0.00357142857143344</v>
      </c>
      <c r="AH73" s="28" t="n">
        <f aca="false">-AF73</f>
        <v>265.496428571429</v>
      </c>
    </row>
    <row r="74" s="29" customFormat="true" ht="23.25" hidden="false" customHeight="true" outlineLevel="0" collapsed="false">
      <c r="A74" s="18" t="n">
        <v>44008</v>
      </c>
      <c r="B74" s="19"/>
      <c r="C74" s="20" t="s">
        <v>60</v>
      </c>
      <c r="D74" s="20"/>
      <c r="E74" s="20"/>
      <c r="F74" s="21"/>
      <c r="G74" s="21" t="s">
        <v>475</v>
      </c>
      <c r="H74" s="22" t="n">
        <v>50</v>
      </c>
      <c r="I74" s="22"/>
      <c r="J74" s="22"/>
      <c r="K74" s="22"/>
      <c r="L74" s="23"/>
      <c r="M74" s="24" t="n">
        <f aca="false">SUM(H74:J74,K74/1.12)</f>
        <v>50</v>
      </c>
      <c r="N74" s="24" t="n">
        <f aca="false">K74/1.12*0.12</f>
        <v>0</v>
      </c>
      <c r="O74" s="24" t="n">
        <f aca="false">-SUM(I74:J74,K74/1.12)*L74</f>
        <v>-0</v>
      </c>
      <c r="P74" s="24"/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 t="n">
        <v>50</v>
      </c>
      <c r="AB74" s="26"/>
      <c r="AC74" s="26"/>
      <c r="AD74" s="25"/>
      <c r="AE74" s="25"/>
      <c r="AF74" s="24" t="n">
        <f aca="false">-SUM(N74:AE74)</f>
        <v>-50</v>
      </c>
      <c r="AG74" s="27" t="n">
        <f aca="false">SUM(H74:K74)+AF74+O74</f>
        <v>0</v>
      </c>
      <c r="AH74" s="28" t="n">
        <f aca="false">-AF74</f>
        <v>50</v>
      </c>
    </row>
    <row r="75" s="29" customFormat="true" ht="23.25" hidden="false" customHeight="true" outlineLevel="0" collapsed="false">
      <c r="A75" s="18" t="n">
        <v>44008</v>
      </c>
      <c r="B75" s="19"/>
      <c r="C75" s="20" t="s">
        <v>476</v>
      </c>
      <c r="D75" s="20"/>
      <c r="E75" s="20"/>
      <c r="F75" s="21"/>
      <c r="G75" s="21" t="s">
        <v>477</v>
      </c>
      <c r="H75" s="22"/>
      <c r="I75" s="22"/>
      <c r="J75" s="22" t="n">
        <v>600</v>
      </c>
      <c r="K75" s="22"/>
      <c r="L75" s="23"/>
      <c r="M75" s="24" t="n">
        <f aca="false">SUM(H75:J75,K75/1.12)</f>
        <v>600</v>
      </c>
      <c r="N75" s="24" t="n">
        <f aca="false">K75/1.12*0.12</f>
        <v>0</v>
      </c>
      <c r="O75" s="24" t="n">
        <f aca="false">-SUM(I75:J75,K75/1.12)*L75</f>
        <v>-0</v>
      </c>
      <c r="P75" s="24"/>
      <c r="Q75" s="25"/>
      <c r="R75" s="25"/>
      <c r="S75" s="26"/>
      <c r="T75" s="26"/>
      <c r="U75" s="26"/>
      <c r="V75" s="26"/>
      <c r="W75" s="26" t="n">
        <v>600</v>
      </c>
      <c r="X75" s="25"/>
      <c r="Y75" s="25"/>
      <c r="Z75" s="25"/>
      <c r="AA75" s="25"/>
      <c r="AB75" s="26"/>
      <c r="AC75" s="26"/>
      <c r="AD75" s="25"/>
      <c r="AE75" s="25"/>
      <c r="AF75" s="24" t="n">
        <f aca="false">-SUM(N75:AE75)</f>
        <v>-600</v>
      </c>
      <c r="AG75" s="27" t="n">
        <f aca="false">SUM(H75:K75)+AF75+O75</f>
        <v>0</v>
      </c>
      <c r="AH75" s="28" t="n">
        <f aca="false">-AF75</f>
        <v>600</v>
      </c>
    </row>
    <row r="76" s="29" customFormat="true" ht="23.25" hidden="false" customHeight="true" outlineLevel="0" collapsed="false">
      <c r="A76" s="18" t="n">
        <v>44011</v>
      </c>
      <c r="B76" s="19"/>
      <c r="C76" s="20" t="s">
        <v>303</v>
      </c>
      <c r="D76" s="20" t="s">
        <v>304</v>
      </c>
      <c r="E76" s="20" t="s">
        <v>41</v>
      </c>
      <c r="F76" s="21" t="n">
        <v>1496943</v>
      </c>
      <c r="G76" s="21" t="s">
        <v>58</v>
      </c>
      <c r="H76" s="22"/>
      <c r="I76" s="22"/>
      <c r="J76" s="22"/>
      <c r="K76" s="22" t="n">
        <v>24</v>
      </c>
      <c r="L76" s="23"/>
      <c r="M76" s="24" t="n">
        <f aca="false">SUM(H76:J76,K76/1.12)</f>
        <v>21.4285714285714</v>
      </c>
      <c r="N76" s="24" t="n">
        <f aca="false">K76/1.12*0.12</f>
        <v>2.57142857142857</v>
      </c>
      <c r="O76" s="24" t="n">
        <f aca="false">-SUM(I76:J76,K76/1.12)*L76</f>
        <v>-0</v>
      </c>
      <c r="P76" s="24"/>
      <c r="Q76" s="25" t="n">
        <v>21.43</v>
      </c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 t="n">
        <f aca="false">-SUM(N76:AE76)</f>
        <v>-24.0014285714286</v>
      </c>
      <c r="AG76" s="27" t="n">
        <f aca="false">SUM(H76:K76)+AF76+O76</f>
        <v>-0.00142857142856911</v>
      </c>
      <c r="AH76" s="28" t="n">
        <f aca="false">-AF76</f>
        <v>24.0014285714286</v>
      </c>
    </row>
    <row r="77" s="29" customFormat="true" ht="23.25" hidden="false" customHeight="true" outlineLevel="0" collapsed="false">
      <c r="A77" s="18" t="n">
        <v>44011</v>
      </c>
      <c r="B77" s="19"/>
      <c r="C77" s="20" t="s">
        <v>39</v>
      </c>
      <c r="D77" s="20" t="s">
        <v>40</v>
      </c>
      <c r="E77" s="20" t="s">
        <v>41</v>
      </c>
      <c r="F77" s="21" t="n">
        <v>111687</v>
      </c>
      <c r="G77" s="21" t="s">
        <v>474</v>
      </c>
      <c r="H77" s="22"/>
      <c r="I77" s="22"/>
      <c r="J77" s="22"/>
      <c r="K77" s="22" t="n">
        <v>325</v>
      </c>
      <c r="L77" s="23"/>
      <c r="M77" s="24" t="n">
        <f aca="false">SUM(H77:J77,K77/1.12)</f>
        <v>290.178571428571</v>
      </c>
      <c r="N77" s="24" t="n">
        <f aca="false">K77/1.12*0.12</f>
        <v>34.8214285714286</v>
      </c>
      <c r="O77" s="24" t="n">
        <f aca="false">-SUM(I77:J77,K77/1.12)*L77</f>
        <v>-0</v>
      </c>
      <c r="P77" s="24"/>
      <c r="Q77" s="25" t="n">
        <v>290.18</v>
      </c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 t="n">
        <f aca="false">-SUM(N77:AE77)</f>
        <v>-325.001428571429</v>
      </c>
      <c r="AG77" s="27" t="n">
        <f aca="false">SUM(H77:K77)+AF77+O77</f>
        <v>-0.00142857142856201</v>
      </c>
      <c r="AH77" s="28" t="n">
        <f aca="false">-AF77</f>
        <v>325.001428571429</v>
      </c>
    </row>
    <row r="78" s="29" customFormat="true" ht="23.25" hidden="false" customHeight="true" outlineLevel="0" collapsed="false">
      <c r="A78" s="18" t="n">
        <v>44011</v>
      </c>
      <c r="B78" s="19"/>
      <c r="C78" s="20" t="s">
        <v>39</v>
      </c>
      <c r="D78" s="20" t="s">
        <v>40</v>
      </c>
      <c r="E78" s="20" t="s">
        <v>41</v>
      </c>
      <c r="F78" s="21" t="n">
        <v>111687</v>
      </c>
      <c r="G78" s="21" t="s">
        <v>478</v>
      </c>
      <c r="H78" s="22"/>
      <c r="I78" s="22"/>
      <c r="J78" s="22" t="n">
        <v>198</v>
      </c>
      <c r="K78" s="22"/>
      <c r="L78" s="23"/>
      <c r="M78" s="24" t="n">
        <f aca="false">SUM(H78:J78,K78/1.12)</f>
        <v>198</v>
      </c>
      <c r="N78" s="24" t="n">
        <f aca="false">K78/1.12*0.12</f>
        <v>0</v>
      </c>
      <c r="O78" s="24" t="n">
        <f aca="false">-SUM(I78:J78,K78/1.12)*L78</f>
        <v>-0</v>
      </c>
      <c r="P78" s="24" t="n">
        <v>198</v>
      </c>
      <c r="Q78" s="25"/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 t="n">
        <f aca="false">-SUM(N78:AE78)</f>
        <v>-198</v>
      </c>
      <c r="AG78" s="27" t="n">
        <f aca="false">SUM(H78:K78)+AF78+O78</f>
        <v>0</v>
      </c>
      <c r="AH78" s="28" t="n">
        <f aca="false">-AF78</f>
        <v>198</v>
      </c>
    </row>
    <row r="79" s="29" customFormat="true" ht="23.25" hidden="false" customHeight="true" outlineLevel="0" collapsed="false">
      <c r="A79" s="18" t="n">
        <v>44011</v>
      </c>
      <c r="B79" s="19"/>
      <c r="C79" s="20" t="s">
        <v>39</v>
      </c>
      <c r="D79" s="20" t="s">
        <v>40</v>
      </c>
      <c r="E79" s="20" t="s">
        <v>41</v>
      </c>
      <c r="F79" s="21" t="n">
        <v>156489</v>
      </c>
      <c r="G79" s="21" t="s">
        <v>479</v>
      </c>
      <c r="H79" s="22"/>
      <c r="I79" s="22"/>
      <c r="J79" s="22"/>
      <c r="K79" s="22" t="n">
        <v>117.5</v>
      </c>
      <c r="L79" s="23"/>
      <c r="M79" s="24" t="n">
        <f aca="false">SUM(H79:J79,K79/1.12)</f>
        <v>104.910714285714</v>
      </c>
      <c r="N79" s="24" t="n">
        <f aca="false">K79/1.12*0.12</f>
        <v>12.5892857142857</v>
      </c>
      <c r="O79" s="24" t="n">
        <f aca="false">-SUM(I79:J79,K79/1.12)*L79</f>
        <v>-0</v>
      </c>
      <c r="P79" s="24" t="n">
        <v>104.91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 t="n">
        <f aca="false">-SUM(N79:AE79)</f>
        <v>-117.499285714286</v>
      </c>
      <c r="AG79" s="27" t="n">
        <f aca="false">SUM(H79:K79)+AF79+O79</f>
        <v>0.000714285714295215</v>
      </c>
      <c r="AH79" s="28" t="n">
        <f aca="false">-AF79</f>
        <v>117.499285714286</v>
      </c>
    </row>
    <row r="80" s="29" customFormat="true" ht="23.25" hidden="false" customHeight="true" outlineLevel="0" collapsed="false">
      <c r="A80" s="18" t="n">
        <v>44011</v>
      </c>
      <c r="B80" s="19"/>
      <c r="C80" s="20" t="s">
        <v>39</v>
      </c>
      <c r="D80" s="20" t="s">
        <v>40</v>
      </c>
      <c r="E80" s="20" t="s">
        <v>41</v>
      </c>
      <c r="F80" s="21" t="n">
        <v>111564</v>
      </c>
      <c r="G80" s="21" t="s">
        <v>63</v>
      </c>
      <c r="H80" s="22"/>
      <c r="I80" s="22"/>
      <c r="J80" s="22" t="n">
        <v>19.9</v>
      </c>
      <c r="K80" s="22"/>
      <c r="L80" s="23"/>
      <c r="M80" s="24" t="n">
        <f aca="false">SUM(H80:J80,K80/1.12)</f>
        <v>19.9</v>
      </c>
      <c r="N80" s="24" t="n">
        <f aca="false">K80/1.12*0.12</f>
        <v>0</v>
      </c>
      <c r="O80" s="24" t="n">
        <f aca="false">-SUM(I80:J80,K80/1.12)*L80</f>
        <v>-0</v>
      </c>
      <c r="P80" s="24" t="n">
        <v>19.9</v>
      </c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/>
      <c r="AB80" s="26"/>
      <c r="AC80" s="26"/>
      <c r="AD80" s="25"/>
      <c r="AE80" s="25"/>
      <c r="AF80" s="24" t="n">
        <f aca="false">-SUM(N80:AE80)</f>
        <v>-19.9</v>
      </c>
      <c r="AG80" s="27" t="n">
        <f aca="false">SUM(H80:K80)+AF80+O80</f>
        <v>0</v>
      </c>
      <c r="AH80" s="28" t="n">
        <f aca="false">-AF80</f>
        <v>19.9</v>
      </c>
    </row>
    <row r="81" s="29" customFormat="true" ht="23.25" hidden="false" customHeight="true" outlineLevel="0" collapsed="false">
      <c r="A81" s="18" t="n">
        <v>44010</v>
      </c>
      <c r="B81" s="19"/>
      <c r="C81" s="20" t="s">
        <v>480</v>
      </c>
      <c r="D81" s="20" t="s">
        <v>481</v>
      </c>
      <c r="E81" s="20" t="s">
        <v>49</v>
      </c>
      <c r="F81" s="21" t="n">
        <v>16458</v>
      </c>
      <c r="G81" s="21" t="s">
        <v>482</v>
      </c>
      <c r="H81" s="22"/>
      <c r="I81" s="22"/>
      <c r="J81" s="22" t="n">
        <v>2180.42</v>
      </c>
      <c r="K81" s="22"/>
      <c r="L81" s="23"/>
      <c r="M81" s="24" t="n">
        <f aca="false">SUM(H81:J81,K81/1.12)</f>
        <v>2180.42</v>
      </c>
      <c r="N81" s="24" t="n">
        <f aca="false">K81/1.12*0.12</f>
        <v>0</v>
      </c>
      <c r="O81" s="24" t="n">
        <f aca="false">-SUM(I81:J81,K81/1.12)*L81</f>
        <v>-0</v>
      </c>
      <c r="P81" s="24"/>
      <c r="Q81" s="25" t="n">
        <v>2180.42</v>
      </c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5"/>
      <c r="AF81" s="24" t="n">
        <f aca="false">-SUM(N81:AE81)</f>
        <v>-2180.42</v>
      </c>
      <c r="AG81" s="27" t="n">
        <f aca="false">SUM(H81:K81)+AF81+O81</f>
        <v>0</v>
      </c>
      <c r="AH81" s="28" t="n">
        <f aca="false">-AF81</f>
        <v>2180.42</v>
      </c>
    </row>
    <row r="82" s="29" customFormat="true" ht="23.25" hidden="false" customHeight="true" outlineLevel="0" collapsed="false">
      <c r="A82" s="18" t="n">
        <v>44010</v>
      </c>
      <c r="B82" s="19"/>
      <c r="C82" s="20" t="s">
        <v>483</v>
      </c>
      <c r="D82" s="20"/>
      <c r="E82" s="20"/>
      <c r="F82" s="21"/>
      <c r="G82" s="21" t="s">
        <v>484</v>
      </c>
      <c r="H82" s="22" t="n">
        <v>100</v>
      </c>
      <c r="I82" s="22"/>
      <c r="J82" s="22"/>
      <c r="K82" s="22"/>
      <c r="L82" s="23"/>
      <c r="M82" s="24" t="n">
        <f aca="false">SUM(H82:J82,K82/1.12)</f>
        <v>100</v>
      </c>
      <c r="N82" s="24" t="n">
        <f aca="false">K82/1.12*0.12</f>
        <v>0</v>
      </c>
      <c r="O82" s="24" t="n">
        <f aca="false">-SUM(I82:J82,K82/1.12)*L82</f>
        <v>-0</v>
      </c>
      <c r="P82" s="24"/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 t="n">
        <v>100</v>
      </c>
      <c r="AB82" s="26"/>
      <c r="AC82" s="26"/>
      <c r="AD82" s="25"/>
      <c r="AE82" s="25"/>
      <c r="AF82" s="24" t="n">
        <f aca="false">-SUM(N82:AE82)</f>
        <v>-100</v>
      </c>
      <c r="AG82" s="27" t="n">
        <f aca="false">SUM(H82:K82)+AF82+O82</f>
        <v>0</v>
      </c>
      <c r="AH82" s="28" t="n">
        <f aca="false">-AF82</f>
        <v>100</v>
      </c>
    </row>
    <row r="83" s="29" customFormat="true" ht="23.25" hidden="false" customHeight="true" outlineLevel="0" collapsed="false">
      <c r="A83" s="18"/>
      <c r="B83" s="19"/>
      <c r="C83" s="20"/>
      <c r="D83" s="20"/>
      <c r="E83" s="20"/>
      <c r="F83" s="21"/>
      <c r="G83" s="21"/>
      <c r="H83" s="22"/>
      <c r="I83" s="22"/>
      <c r="J83" s="22"/>
      <c r="K83" s="22"/>
      <c r="L83" s="23"/>
      <c r="M83" s="24" t="n">
        <f aca="false">SUM(H83:J83,K83/1.12)</f>
        <v>0</v>
      </c>
      <c r="N83" s="24" t="n">
        <f aca="false">K83/1.12*0.12</f>
        <v>0</v>
      </c>
      <c r="O83" s="24" t="n">
        <f aca="false">-SUM(I83:J83,K83/1.12)*L83</f>
        <v>-0</v>
      </c>
      <c r="P83" s="24"/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5"/>
      <c r="AF83" s="24" t="n">
        <f aca="false">-SUM(N83:AE83)</f>
        <v>-0</v>
      </c>
      <c r="AG83" s="27" t="n">
        <f aca="false">SUM(H83:K83)+AF83+O83</f>
        <v>0</v>
      </c>
    </row>
    <row r="84" s="29" customFormat="true" ht="23.25" hidden="false" customHeight="true" outlineLevel="0" collapsed="false">
      <c r="A84" s="18"/>
      <c r="B84" s="19"/>
      <c r="C84" s="20"/>
      <c r="D84" s="20"/>
      <c r="E84" s="20"/>
      <c r="F84" s="21"/>
      <c r="G84" s="21"/>
      <c r="H84" s="22"/>
      <c r="I84" s="22"/>
      <c r="J84" s="22"/>
      <c r="K84" s="22"/>
      <c r="L84" s="23"/>
      <c r="M84" s="24" t="n">
        <f aca="false">SUM(H84:J84,K84/1.12)</f>
        <v>0</v>
      </c>
      <c r="N84" s="24" t="n">
        <f aca="false">K84/1.12*0.12</f>
        <v>0</v>
      </c>
      <c r="O84" s="24" t="n">
        <f aca="false">-SUM(I84:J84,K84/1.12)*L84</f>
        <v>-0</v>
      </c>
      <c r="P84" s="24"/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 t="n">
        <f aca="false">-SUM(N84:AE84)</f>
        <v>-0</v>
      </c>
      <c r="AG84" s="27" t="n">
        <f aca="false">SUM(H84:K84)+AF84+O84</f>
        <v>0</v>
      </c>
    </row>
    <row r="85" s="29" customFormat="true" ht="11.25" hidden="false" customHeight="false" outlineLevel="0" collapsed="false">
      <c r="A85" s="18"/>
      <c r="B85" s="19"/>
      <c r="C85" s="43"/>
      <c r="D85" s="43"/>
      <c r="E85" s="43"/>
      <c r="F85" s="21"/>
      <c r="G85" s="30"/>
      <c r="H85" s="22"/>
      <c r="I85" s="22"/>
      <c r="J85" s="22"/>
      <c r="K85" s="22"/>
      <c r="L85" s="23"/>
      <c r="M85" s="25" t="n">
        <f aca="false">SUM(H85:J85,K85/1.12)</f>
        <v>0</v>
      </c>
      <c r="N85" s="25" t="n">
        <f aca="false">K85/1.12*0.12</f>
        <v>0</v>
      </c>
      <c r="O85" s="25" t="n">
        <f aca="false">-SUM(I85:J85,K85/1.12)*L85</f>
        <v>-0</v>
      </c>
      <c r="P85" s="25"/>
      <c r="Q85" s="25"/>
      <c r="R85" s="25"/>
      <c r="S85" s="25"/>
      <c r="T85" s="26"/>
      <c r="U85" s="26"/>
      <c r="V85" s="26"/>
      <c r="W85" s="26"/>
      <c r="X85" s="26"/>
      <c r="Y85" s="44"/>
      <c r="Z85" s="25"/>
      <c r="AA85" s="25"/>
      <c r="AB85" s="25"/>
      <c r="AC85" s="26"/>
      <c r="AD85" s="26"/>
      <c r="AE85" s="45"/>
      <c r="AF85" s="24" t="n">
        <f aca="false">-SUM(N85:AE85)</f>
        <v>-0</v>
      </c>
      <c r="AG85" s="27" t="n">
        <f aca="false">SUM(H85:K85)+AF85+O85</f>
        <v>0</v>
      </c>
    </row>
    <row r="86" s="52" customFormat="true" ht="12" hidden="false" customHeight="false" outlineLevel="0" collapsed="false">
      <c r="A86" s="46"/>
      <c r="B86" s="47"/>
      <c r="C86" s="48"/>
      <c r="D86" s="49"/>
      <c r="E86" s="49"/>
      <c r="F86" s="50"/>
      <c r="G86" s="48"/>
      <c r="H86" s="51" t="n">
        <f aca="false">SUM(H5:H85)</f>
        <v>2276</v>
      </c>
      <c r="I86" s="51" t="n">
        <f aca="false">SUM(I5:I85)</f>
        <v>0</v>
      </c>
      <c r="J86" s="51" t="n">
        <f aca="false">SUM(J5:J85)</f>
        <v>18029.14</v>
      </c>
      <c r="K86" s="51" t="n">
        <f aca="false">SUM(K5:K85)</f>
        <v>7645.44</v>
      </c>
      <c r="L86" s="51" t="n">
        <f aca="false">SUM(L5:L85)</f>
        <v>0</v>
      </c>
      <c r="M86" s="51" t="n">
        <f aca="false">SUM(M5:M85)</f>
        <v>27131.4257142857</v>
      </c>
      <c r="N86" s="51" t="n">
        <f aca="false">SUM(N5:N85)</f>
        <v>819.154285714286</v>
      </c>
      <c r="O86" s="51" t="n">
        <f aca="false">SUM(O5:O85)</f>
        <v>0</v>
      </c>
      <c r="P86" s="51" t="n">
        <f aca="false">SUM(P5:P85)</f>
        <v>18770.61</v>
      </c>
      <c r="Q86" s="51" t="n">
        <f aca="false">SUM(Q5:Q85)</f>
        <v>3120.16</v>
      </c>
      <c r="R86" s="51" t="n">
        <f aca="false">SUM(R5:R85)</f>
        <v>0</v>
      </c>
      <c r="S86" s="51" t="n">
        <f aca="false">SUM(S5:S85)</f>
        <v>1004.46</v>
      </c>
      <c r="T86" s="51" t="n">
        <f aca="false">SUM(T5:T85)</f>
        <v>496.83</v>
      </c>
      <c r="U86" s="51" t="n">
        <f aca="false">SUM(U5:U85)</f>
        <v>211.61</v>
      </c>
      <c r="V86" s="51" t="n">
        <f aca="false">SUM(V5:V85)</f>
        <v>0</v>
      </c>
      <c r="W86" s="51" t="n">
        <f aca="false">SUM(W5:W85)</f>
        <v>1100</v>
      </c>
      <c r="X86" s="51" t="n">
        <f aca="false">SUM(X5:X85)</f>
        <v>0</v>
      </c>
      <c r="Y86" s="51" t="n">
        <f aca="false">SUM(Y5:Y85)</f>
        <v>0</v>
      </c>
      <c r="Z86" s="51" t="n">
        <f aca="false">SUM(Z5:Z85)</f>
        <v>24</v>
      </c>
      <c r="AA86" s="51" t="n">
        <f aca="false">SUM(AA5:AA85)</f>
        <v>1865.28</v>
      </c>
      <c r="AB86" s="51" t="n">
        <f aca="false">SUM(AB5:AB85)</f>
        <v>0</v>
      </c>
      <c r="AC86" s="51" t="n">
        <f aca="false">SUM(AC5:AC85)</f>
        <v>0</v>
      </c>
      <c r="AD86" s="51" t="n">
        <f aca="false">SUM(AD5:AD85)</f>
        <v>538.5</v>
      </c>
      <c r="AE86" s="51" t="n">
        <f aca="false">SUM(AE5:AE85)</f>
        <v>0</v>
      </c>
      <c r="AF86" s="51" t="n">
        <f aca="false">SUM(AF5:AF85)</f>
        <v>-27950.6042857143</v>
      </c>
      <c r="AG86" s="51" t="n">
        <f aca="false">SUM(AG5:AG85)</f>
        <v>-0.0242857142855613</v>
      </c>
    </row>
    <row r="87" customFormat="false" ht="12" hidden="false" customHeight="false" outlineLevel="0" collapsed="false"/>
    <row r="88" customFormat="false" ht="12" hidden="false" customHeight="false" outlineLevel="0" collapsed="false">
      <c r="K88" s="53" t="n">
        <f aca="false">H86+I86+J86+K86</f>
        <v>27950.58</v>
      </c>
      <c r="AF88" s="53" t="n">
        <f aca="false">+AF86</f>
        <v>-27950.6042857143</v>
      </c>
    </row>
    <row r="90" customFormat="false" ht="12" hidden="false" customHeight="false" outlineLevel="0" collapsed="false">
      <c r="C90" s="54" t="s">
        <v>191</v>
      </c>
      <c r="G90" s="52"/>
      <c r="K90" s="55"/>
      <c r="L90" s="55"/>
      <c r="M90" s="55"/>
    </row>
    <row r="93" s="3" customFormat="true" ht="11.25" hidden="false" customHeight="false" outlineLevel="0" collapsed="false">
      <c r="K93" s="5"/>
      <c r="L93" s="6"/>
      <c r="M93" s="5"/>
      <c r="Y93" s="5"/>
    </row>
    <row r="100" customFormat="false" ht="11.25" hidden="false" customHeight="false" outlineLevel="0" collapsed="false">
      <c r="Q100" s="5" t="n">
        <v>0</v>
      </c>
    </row>
  </sheetData>
  <mergeCells count="1">
    <mergeCell ref="K90:M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485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44018</v>
      </c>
      <c r="B5" s="19"/>
      <c r="C5" s="20" t="s">
        <v>106</v>
      </c>
      <c r="D5" s="20" t="s">
        <v>107</v>
      </c>
      <c r="E5" s="20" t="s">
        <v>49</v>
      </c>
      <c r="F5" s="21" t="n">
        <v>811365</v>
      </c>
      <c r="G5" s="21" t="s">
        <v>486</v>
      </c>
      <c r="H5" s="22"/>
      <c r="I5" s="22"/>
      <c r="J5" s="22"/>
      <c r="K5" s="22" t="n">
        <v>260</v>
      </c>
      <c r="L5" s="23"/>
      <c r="M5" s="24" t="n">
        <f aca="false">SUM(H5:J5,K5/1.12)</f>
        <v>232.142857142857</v>
      </c>
      <c r="N5" s="24" t="n">
        <f aca="false">K5/1.12*0.12</f>
        <v>27.8571428571429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 t="n">
        <v>232.14</v>
      </c>
      <c r="Z5" s="25"/>
      <c r="AA5" s="25"/>
      <c r="AB5" s="26"/>
      <c r="AC5" s="26"/>
      <c r="AD5" s="25"/>
      <c r="AE5" s="25"/>
      <c r="AF5" s="24" t="n">
        <f aca="false">-SUM(N5:AE5)</f>
        <v>-259.997142857143</v>
      </c>
      <c r="AG5" s="27" t="n">
        <f aca="false">SUM(H5:K5)+AF5+O5</f>
        <v>0.00285714285718086</v>
      </c>
    </row>
    <row r="6" s="29" customFormat="true" ht="23.25" hidden="false" customHeight="true" outlineLevel="0" collapsed="false">
      <c r="A6" s="18" t="n">
        <v>44018</v>
      </c>
      <c r="B6" s="19"/>
      <c r="C6" s="20" t="s">
        <v>162</v>
      </c>
      <c r="D6" s="20" t="s">
        <v>487</v>
      </c>
      <c r="E6" s="20" t="s">
        <v>49</v>
      </c>
      <c r="F6" s="21" t="n">
        <v>154162</v>
      </c>
      <c r="G6" s="21" t="s">
        <v>488</v>
      </c>
      <c r="H6" s="22"/>
      <c r="I6" s="22"/>
      <c r="J6" s="22"/>
      <c r="K6" s="22" t="n">
        <v>557.5</v>
      </c>
      <c r="L6" s="23"/>
      <c r="M6" s="24" t="n">
        <f aca="false">SUM(H6:J6,K6/1.12)</f>
        <v>497.767857142857</v>
      </c>
      <c r="N6" s="24" t="n">
        <f aca="false">K6/1.12*0.12</f>
        <v>59.7321428571429</v>
      </c>
      <c r="O6" s="24" t="n">
        <f aca="false">-SUM(I6:J6,K6/1.12)*L6</f>
        <v>-0</v>
      </c>
      <c r="P6" s="24" t="n">
        <v>497.77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-557.502142857143</v>
      </c>
      <c r="AG6" s="27" t="n">
        <f aca="false">SUM(H6:K6)+AF6+O6</f>
        <v>-0.00214285714287143</v>
      </c>
    </row>
    <row r="7" s="29" customFormat="true" ht="23.25" hidden="false" customHeight="true" outlineLevel="0" collapsed="false">
      <c r="A7" s="18" t="n">
        <v>44018</v>
      </c>
      <c r="B7" s="19"/>
      <c r="C7" s="20" t="s">
        <v>39</v>
      </c>
      <c r="D7" s="20" t="s">
        <v>40</v>
      </c>
      <c r="E7" s="20" t="s">
        <v>41</v>
      </c>
      <c r="F7" s="21" t="n">
        <v>38457</v>
      </c>
      <c r="G7" s="21" t="s">
        <v>489</v>
      </c>
      <c r="H7" s="22"/>
      <c r="I7" s="22"/>
      <c r="J7" s="22"/>
      <c r="K7" s="22" t="n">
        <v>357</v>
      </c>
      <c r="L7" s="23"/>
      <c r="M7" s="24" t="n">
        <f aca="false">SUM(H7:J7,K7/1.12)</f>
        <v>318.75</v>
      </c>
      <c r="N7" s="24" t="n">
        <f aca="false">K7/1.12*0.12</f>
        <v>38.25</v>
      </c>
      <c r="O7" s="24" t="n">
        <f aca="false">-SUM(I7:J7,K7/1.12)*L7</f>
        <v>-0</v>
      </c>
      <c r="P7" s="24" t="n">
        <v>318.75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-357</v>
      </c>
      <c r="AG7" s="27" t="n">
        <f aca="false">SUM(H7:K7)+AF7+O7</f>
        <v>0</v>
      </c>
    </row>
    <row r="8" s="29" customFormat="true" ht="23.25" hidden="false" customHeight="true" outlineLevel="0" collapsed="false">
      <c r="A8" s="18" t="n">
        <v>44019</v>
      </c>
      <c r="B8" s="19"/>
      <c r="C8" s="20" t="s">
        <v>490</v>
      </c>
      <c r="D8" s="20" t="s">
        <v>491</v>
      </c>
      <c r="E8" s="20" t="s">
        <v>49</v>
      </c>
      <c r="F8" s="21" t="n">
        <v>236240</v>
      </c>
      <c r="G8" s="21" t="s">
        <v>492</v>
      </c>
      <c r="H8" s="22"/>
      <c r="I8" s="22"/>
      <c r="J8" s="22"/>
      <c r="K8" s="22" t="n">
        <v>1312.8</v>
      </c>
      <c r="L8" s="23"/>
      <c r="M8" s="24" t="n">
        <f aca="false">SUM(H8:J8,K8/1.12)</f>
        <v>1172.14285714286</v>
      </c>
      <c r="N8" s="24" t="n">
        <f aca="false">K8/1.12*0.12</f>
        <v>140.657142857143</v>
      </c>
      <c r="O8" s="24" t="n">
        <f aca="false">-SUM(I8:J8,K8/1.12)*L8</f>
        <v>-0</v>
      </c>
      <c r="P8" s="24" t="n">
        <v>1172.14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-1312.79714285714</v>
      </c>
      <c r="AG8" s="27" t="n">
        <f aca="false">SUM(H8:K8)+AF8+O8</f>
        <v>0.00285714285701033</v>
      </c>
    </row>
    <row r="9" s="29" customFormat="true" ht="27.75" hidden="false" customHeight="true" outlineLevel="0" collapsed="false">
      <c r="A9" s="18" t="n">
        <v>44019</v>
      </c>
      <c r="B9" s="19"/>
      <c r="C9" s="20" t="s">
        <v>37</v>
      </c>
      <c r="D9" s="20"/>
      <c r="E9" s="20"/>
      <c r="F9" s="21"/>
      <c r="G9" s="30" t="s">
        <v>493</v>
      </c>
      <c r="H9" s="22" t="n">
        <v>180</v>
      </c>
      <c r="I9" s="22"/>
      <c r="J9" s="22"/>
      <c r="K9" s="22"/>
      <c r="L9" s="23"/>
      <c r="M9" s="24" t="n">
        <f aca="false">SUM(H9:J9,K9/1.12)</f>
        <v>180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180</v>
      </c>
      <c r="AB9" s="26"/>
      <c r="AC9" s="26"/>
      <c r="AD9" s="25"/>
      <c r="AE9" s="25"/>
      <c r="AF9" s="24" t="n">
        <f aca="false">-SUM(N9:AE9)</f>
        <v>-180</v>
      </c>
      <c r="AG9" s="27" t="n">
        <f aca="false">SUM(H9:K9)+AF9+O9</f>
        <v>0</v>
      </c>
    </row>
    <row r="10" s="29" customFormat="true" ht="23.25" hidden="false" customHeight="true" outlineLevel="0" collapsed="false">
      <c r="A10" s="18" t="n">
        <v>44021</v>
      </c>
      <c r="B10" s="19"/>
      <c r="C10" s="20" t="s">
        <v>39</v>
      </c>
      <c r="D10" s="20" t="s">
        <v>40</v>
      </c>
      <c r="E10" s="20" t="s">
        <v>41</v>
      </c>
      <c r="F10" s="21" t="n">
        <v>38468</v>
      </c>
      <c r="G10" s="21" t="s">
        <v>494</v>
      </c>
      <c r="H10" s="22"/>
      <c r="I10" s="22"/>
      <c r="J10" s="22"/>
      <c r="K10" s="22" t="n">
        <v>254</v>
      </c>
      <c r="L10" s="23"/>
      <c r="M10" s="24" t="n">
        <f aca="false">SUM(H10:J10,K10/1.12)</f>
        <v>226.785714285714</v>
      </c>
      <c r="N10" s="24" t="n">
        <f aca="false">K10/1.12*0.12</f>
        <v>27.2142857142857</v>
      </c>
      <c r="O10" s="24" t="n">
        <f aca="false">-SUM(I10:J10,K10/1.12)*L10</f>
        <v>-0</v>
      </c>
      <c r="P10" s="24" t="n">
        <v>226.79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-254.004285714286</v>
      </c>
      <c r="AG10" s="27" t="n">
        <f aca="false">SUM(H10:K10)+AF10+O10</f>
        <v>-0.00428571428571445</v>
      </c>
    </row>
    <row r="11" s="29" customFormat="true" ht="23.25" hidden="false" customHeight="true" outlineLevel="0" collapsed="false">
      <c r="A11" s="18" t="n">
        <v>58632</v>
      </c>
      <c r="B11" s="19"/>
      <c r="C11" s="20" t="s">
        <v>490</v>
      </c>
      <c r="D11" s="20" t="s">
        <v>491</v>
      </c>
      <c r="E11" s="20" t="s">
        <v>49</v>
      </c>
      <c r="F11" s="21" t="n">
        <v>232038</v>
      </c>
      <c r="G11" s="21" t="s">
        <v>495</v>
      </c>
      <c r="H11" s="22"/>
      <c r="I11" s="22"/>
      <c r="J11" s="22"/>
      <c r="K11" s="22" t="n">
        <f aca="false">448.26+53.79</f>
        <v>502.05</v>
      </c>
      <c r="L11" s="23"/>
      <c r="M11" s="24" t="n">
        <f aca="false">SUM(H11:J11,K11/1.12)</f>
        <v>448.258928571429</v>
      </c>
      <c r="N11" s="24" t="n">
        <f aca="false">K11/1.12*0.12</f>
        <v>53.7910714285714</v>
      </c>
      <c r="O11" s="24" t="n">
        <f aca="false">-SUM(I11:J11,K11/1.12)*L11</f>
        <v>-0</v>
      </c>
      <c r="P11" s="24" t="n">
        <v>448.26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-502.051071428571</v>
      </c>
      <c r="AG11" s="27" t="n">
        <f aca="false">SUM(H11:K11)+AF11+O11</f>
        <v>-0.00107142857137887</v>
      </c>
    </row>
    <row r="12" s="29" customFormat="true" ht="23.25" hidden="false" customHeight="true" outlineLevel="0" collapsed="false">
      <c r="A12" s="18" t="n">
        <v>58632</v>
      </c>
      <c r="B12" s="19"/>
      <c r="C12" s="20" t="s">
        <v>490</v>
      </c>
      <c r="D12" s="20" t="s">
        <v>491</v>
      </c>
      <c r="E12" s="20" t="s">
        <v>49</v>
      </c>
      <c r="F12" s="21" t="n">
        <v>232038</v>
      </c>
      <c r="G12" s="21" t="s">
        <v>400</v>
      </c>
      <c r="H12" s="22"/>
      <c r="I12" s="22"/>
      <c r="J12" s="22" t="n">
        <v>248.2</v>
      </c>
      <c r="K12" s="22"/>
      <c r="L12" s="23"/>
      <c r="M12" s="24" t="n">
        <f aca="false">SUM(H12:J12,K12/1.12)</f>
        <v>248.2</v>
      </c>
      <c r="N12" s="24" t="n">
        <f aca="false">K12/1.12*0.12</f>
        <v>0</v>
      </c>
      <c r="O12" s="24" t="n">
        <f aca="false">-SUM(I12:J12,K12/1.12)*L12</f>
        <v>-0</v>
      </c>
      <c r="P12" s="24" t="n">
        <v>248.2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-248.2</v>
      </c>
      <c r="AG12" s="27" t="n">
        <f aca="false">SUM(H12:K12)+AF12+O12</f>
        <v>0</v>
      </c>
    </row>
    <row r="13" s="29" customFormat="true" ht="23.25" hidden="false" customHeight="true" outlineLevel="0" collapsed="false">
      <c r="A13" s="18" t="n">
        <v>58626</v>
      </c>
      <c r="B13" s="19"/>
      <c r="C13" s="20" t="s">
        <v>496</v>
      </c>
      <c r="D13" s="20"/>
      <c r="E13" s="20"/>
      <c r="F13" s="21"/>
      <c r="G13" s="21" t="s">
        <v>497</v>
      </c>
      <c r="H13" s="22"/>
      <c r="I13" s="22"/>
      <c r="J13" s="22" t="n">
        <v>300</v>
      </c>
      <c r="K13" s="22"/>
      <c r="L13" s="23"/>
      <c r="M13" s="24" t="n">
        <f aca="false">SUM(H13:J13,K13/1.12)</f>
        <v>300</v>
      </c>
      <c r="N13" s="24" t="n">
        <f aca="false">K13/1.12*0.12</f>
        <v>0</v>
      </c>
      <c r="O13" s="24" t="n">
        <f aca="false">-SUM(I13:J13,K13/1.12)*L13</f>
        <v>-0</v>
      </c>
      <c r="P13" s="24" t="n">
        <v>300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-300</v>
      </c>
      <c r="AG13" s="27" t="n">
        <f aca="false">SUM(H13:K13)+AF13+O13</f>
        <v>0</v>
      </c>
    </row>
    <row r="14" s="29" customFormat="true" ht="23.25" hidden="false" customHeight="true" outlineLevel="0" collapsed="false">
      <c r="A14" s="18" t="n">
        <v>44023</v>
      </c>
      <c r="B14" s="19"/>
      <c r="C14" s="20" t="s">
        <v>39</v>
      </c>
      <c r="D14" s="20" t="s">
        <v>40</v>
      </c>
      <c r="E14" s="20" t="s">
        <v>41</v>
      </c>
      <c r="F14" s="21" t="n">
        <v>3478</v>
      </c>
      <c r="G14" s="21" t="s">
        <v>498</v>
      </c>
      <c r="H14" s="22"/>
      <c r="I14" s="22"/>
      <c r="J14" s="22"/>
      <c r="K14" s="22" t="n">
        <v>182.75</v>
      </c>
      <c r="L14" s="23"/>
      <c r="M14" s="24" t="n">
        <f aca="false">SUM(H14:J14,K14/1.12)</f>
        <v>163.169642857143</v>
      </c>
      <c r="N14" s="24" t="n">
        <f aca="false">K14/1.12*0.12</f>
        <v>19.5803571428571</v>
      </c>
      <c r="O14" s="24" t="n">
        <f aca="false">-SUM(I14:J14,K14/1.12)*L14</f>
        <v>-0</v>
      </c>
      <c r="P14" s="24" t="n">
        <v>163.17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-182.750357142857</v>
      </c>
      <c r="AG14" s="27" t="n">
        <f aca="false">SUM(H14:K14)+AF14+O14</f>
        <v>-0.000357142857126291</v>
      </c>
    </row>
    <row r="15" s="29" customFormat="true" ht="23.25" hidden="false" customHeight="true" outlineLevel="0" collapsed="false">
      <c r="A15" s="18" t="n">
        <v>44022</v>
      </c>
      <c r="B15" s="19"/>
      <c r="C15" s="20" t="s">
        <v>303</v>
      </c>
      <c r="D15" s="20" t="s">
        <v>304</v>
      </c>
      <c r="E15" s="20" t="s">
        <v>41</v>
      </c>
      <c r="F15" s="21" t="n">
        <v>2778648</v>
      </c>
      <c r="G15" s="21" t="s">
        <v>58</v>
      </c>
      <c r="H15" s="22"/>
      <c r="I15" s="22"/>
      <c r="J15" s="22"/>
      <c r="K15" s="22" t="n">
        <v>24</v>
      </c>
      <c r="L15" s="23"/>
      <c r="M15" s="24" t="n">
        <f aca="false">SUM(H15:J15,K15/1.12)</f>
        <v>21.4285714285714</v>
      </c>
      <c r="N15" s="24" t="n">
        <f aca="false">K15/1.12*0.12</f>
        <v>2.57142857142857</v>
      </c>
      <c r="O15" s="24" t="n">
        <f aca="false">-SUM(I15:J15,K15/1.12)*L15</f>
        <v>-0</v>
      </c>
      <c r="P15" s="24"/>
      <c r="Q15" s="25" t="n">
        <v>21.43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-24.0014285714286</v>
      </c>
      <c r="AG15" s="27" t="n">
        <f aca="false">SUM(H15:K15)+AF15+O15</f>
        <v>-0.00142857142856911</v>
      </c>
    </row>
    <row r="16" s="42" customFormat="true" ht="23.25" hidden="false" customHeight="true" outlineLevel="0" collapsed="false">
      <c r="A16" s="32" t="n">
        <v>44023</v>
      </c>
      <c r="B16" s="33"/>
      <c r="C16" s="34" t="s">
        <v>39</v>
      </c>
      <c r="D16" s="34" t="s">
        <v>40</v>
      </c>
      <c r="E16" s="34" t="s">
        <v>41</v>
      </c>
      <c r="F16" s="35" t="n">
        <v>159113</v>
      </c>
      <c r="G16" s="35" t="s">
        <v>194</v>
      </c>
      <c r="H16" s="36"/>
      <c r="I16" s="36"/>
      <c r="J16" s="36"/>
      <c r="K16" s="36" t="n">
        <v>105</v>
      </c>
      <c r="L16" s="37"/>
      <c r="M16" s="38" t="n">
        <f aca="false">SUM(H16:J16,K16/1.12)</f>
        <v>93.75</v>
      </c>
      <c r="N16" s="38" t="n">
        <f aca="false">K16/1.12*0.12</f>
        <v>11.25</v>
      </c>
      <c r="O16" s="38" t="n">
        <f aca="false">-SUM(I16:J16,K16/1.12)*L16</f>
        <v>-0</v>
      </c>
      <c r="P16" s="38"/>
      <c r="Q16" s="39"/>
      <c r="R16" s="39"/>
      <c r="S16" s="40"/>
      <c r="T16" s="40"/>
      <c r="U16" s="40" t="n">
        <v>93.75</v>
      </c>
      <c r="V16" s="40"/>
      <c r="W16" s="40"/>
      <c r="X16" s="39"/>
      <c r="Y16" s="39"/>
      <c r="Z16" s="39"/>
      <c r="AA16" s="39"/>
      <c r="AB16" s="40"/>
      <c r="AC16" s="40"/>
      <c r="AD16" s="39"/>
      <c r="AE16" s="39"/>
      <c r="AF16" s="38" t="n">
        <f aca="false">-SUM(N16:AE16)</f>
        <v>-105</v>
      </c>
      <c r="AG16" s="41" t="n">
        <f aca="false">SUM(H16:K16)+AF16+O16</f>
        <v>0</v>
      </c>
    </row>
    <row r="17" s="29" customFormat="true" ht="23.25" hidden="false" customHeight="true" outlineLevel="0" collapsed="false">
      <c r="A17" s="18" t="n">
        <v>44029</v>
      </c>
      <c r="B17" s="19"/>
      <c r="C17" s="20" t="s">
        <v>39</v>
      </c>
      <c r="D17" s="20" t="s">
        <v>40</v>
      </c>
      <c r="E17" s="20" t="s">
        <v>41</v>
      </c>
      <c r="F17" s="21" t="n">
        <v>189887</v>
      </c>
      <c r="G17" s="21" t="s">
        <v>499</v>
      </c>
      <c r="H17" s="22"/>
      <c r="I17" s="22"/>
      <c r="J17" s="22"/>
      <c r="K17" s="22" t="n">
        <v>82</v>
      </c>
      <c r="L17" s="23"/>
      <c r="M17" s="24" t="n">
        <f aca="false">SUM(H17:J17,K17/1.12)</f>
        <v>73.2142857142857</v>
      </c>
      <c r="N17" s="24" t="n">
        <f aca="false">K17/1.12*0.12</f>
        <v>8.78571428571429</v>
      </c>
      <c r="O17" s="24" t="n">
        <f aca="false">-SUM(I17:J17,K17/1.12)*L17</f>
        <v>-0</v>
      </c>
      <c r="P17" s="24" t="n">
        <v>73.21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-81.9957142857143</v>
      </c>
      <c r="AG17" s="27" t="n">
        <f aca="false">SUM(H17:K17)+AF17+O17</f>
        <v>0.00428571428571445</v>
      </c>
    </row>
    <row r="18" s="29" customFormat="true" ht="23.25" hidden="false" customHeight="true" outlineLevel="0" collapsed="false">
      <c r="A18" s="18" t="n">
        <v>44026</v>
      </c>
      <c r="B18" s="19"/>
      <c r="C18" s="20" t="s">
        <v>303</v>
      </c>
      <c r="D18" s="20" t="s">
        <v>304</v>
      </c>
      <c r="E18" s="20" t="s">
        <v>41</v>
      </c>
      <c r="F18" s="21" t="n">
        <v>26566</v>
      </c>
      <c r="G18" s="21" t="s">
        <v>58</v>
      </c>
      <c r="H18" s="22"/>
      <c r="I18" s="22"/>
      <c r="J18" s="22"/>
      <c r="K18" s="22" t="n">
        <v>42</v>
      </c>
      <c r="L18" s="23"/>
      <c r="M18" s="24" t="n">
        <f aca="false">SUM(H18:J18,K18/1.12)</f>
        <v>37.5</v>
      </c>
      <c r="N18" s="24" t="n">
        <f aca="false">K18/1.12*0.12</f>
        <v>4.5</v>
      </c>
      <c r="O18" s="24" t="n">
        <f aca="false">-SUM(I18:J18,K18/1.12)*L18</f>
        <v>-0</v>
      </c>
      <c r="P18" s="24"/>
      <c r="Q18" s="25" t="n">
        <v>37.5</v>
      </c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-42</v>
      </c>
      <c r="AG18" s="27" t="n">
        <f aca="false">SUM(H18:K18)+AF18+O18</f>
        <v>0</v>
      </c>
    </row>
    <row r="19" s="29" customFormat="true" ht="23.25" hidden="false" customHeight="true" outlineLevel="0" collapsed="false">
      <c r="A19" s="18" t="n">
        <v>44026</v>
      </c>
      <c r="B19" s="19"/>
      <c r="C19" s="20" t="s">
        <v>39</v>
      </c>
      <c r="D19" s="20" t="s">
        <v>40</v>
      </c>
      <c r="E19" s="20" t="s">
        <v>41</v>
      </c>
      <c r="F19" s="21" t="n">
        <v>38488</v>
      </c>
      <c r="G19" s="21" t="s">
        <v>500</v>
      </c>
      <c r="H19" s="22"/>
      <c r="I19" s="22"/>
      <c r="J19" s="22"/>
      <c r="K19" s="22" t="n">
        <v>519</v>
      </c>
      <c r="L19" s="23"/>
      <c r="M19" s="24" t="n">
        <f aca="false">SUM(H19:J19,K19/1.12)</f>
        <v>463.392857142857</v>
      </c>
      <c r="N19" s="24" t="n">
        <f aca="false">K19/1.12*0.12</f>
        <v>55.6071428571429</v>
      </c>
      <c r="O19" s="24" t="n">
        <f aca="false">-SUM(I19:J19,K19/1.12)*L19</f>
        <v>-0</v>
      </c>
      <c r="P19" s="24" t="n">
        <v>463.39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-518.997142857143</v>
      </c>
      <c r="AG19" s="27" t="n">
        <f aca="false">SUM(H19:K19)+AF19+O19</f>
        <v>0.00285714285712402</v>
      </c>
    </row>
    <row r="20" s="29" customFormat="true" ht="23.25" hidden="false" customHeight="true" outlineLevel="0" collapsed="false">
      <c r="A20" s="18" t="n">
        <v>44026</v>
      </c>
      <c r="B20" s="19"/>
      <c r="C20" s="20" t="s">
        <v>39</v>
      </c>
      <c r="D20" s="20" t="s">
        <v>40</v>
      </c>
      <c r="E20" s="20" t="s">
        <v>41</v>
      </c>
      <c r="F20" s="21" t="n">
        <v>159679</v>
      </c>
      <c r="G20" s="21" t="s">
        <v>501</v>
      </c>
      <c r="H20" s="22"/>
      <c r="I20" s="22"/>
      <c r="J20" s="22"/>
      <c r="K20" s="22" t="n">
        <v>76.5</v>
      </c>
      <c r="L20" s="23"/>
      <c r="M20" s="24" t="n">
        <f aca="false">SUM(H20:J20,K20/1.12)</f>
        <v>68.3035714285714</v>
      </c>
      <c r="N20" s="24" t="n">
        <f aca="false">K20/1.12*0.12</f>
        <v>8.19642857142857</v>
      </c>
      <c r="O20" s="24" t="n">
        <f aca="false">-SUM(I20:J20,K20/1.12)*L20</f>
        <v>-0</v>
      </c>
      <c r="P20" s="66"/>
      <c r="Q20" s="25"/>
      <c r="R20" s="25" t="n">
        <v>68.3</v>
      </c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-76.4964285714286</v>
      </c>
      <c r="AG20" s="27" t="n">
        <f aca="false">SUM(H20:K20)+AF20+O20</f>
        <v>0.00357142857143344</v>
      </c>
    </row>
    <row r="21" s="29" customFormat="true" ht="27.75" hidden="false" customHeight="true" outlineLevel="0" collapsed="false">
      <c r="A21" s="18" t="n">
        <v>44029</v>
      </c>
      <c r="B21" s="19"/>
      <c r="C21" s="20" t="s">
        <v>39</v>
      </c>
      <c r="D21" s="20" t="s">
        <v>40</v>
      </c>
      <c r="E21" s="20" t="s">
        <v>41</v>
      </c>
      <c r="F21" s="21" t="n">
        <v>189805</v>
      </c>
      <c r="G21" s="20" t="s">
        <v>502</v>
      </c>
      <c r="H21" s="22"/>
      <c r="I21" s="22"/>
      <c r="J21" s="22"/>
      <c r="K21" s="22" t="n">
        <v>179</v>
      </c>
      <c r="L21" s="23"/>
      <c r="M21" s="24" t="n">
        <f aca="false">SUM(H21:J21,K21/1.12)</f>
        <v>159.821428571429</v>
      </c>
      <c r="N21" s="24" t="n">
        <f aca="false">K21/1.12*0.12</f>
        <v>19.1785714285714</v>
      </c>
      <c r="O21" s="24" t="n">
        <f aca="false">-SUM(I21:J21,K21/1.12)*L21</f>
        <v>-0</v>
      </c>
      <c r="P21" s="24" t="n">
        <v>159.82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-178.998571428571</v>
      </c>
      <c r="AG21" s="27" t="n">
        <f aca="false">SUM(H21:K21)+AF21+O21</f>
        <v>0.00142857142859043</v>
      </c>
    </row>
    <row r="22" s="29" customFormat="true" ht="23.25" hidden="false" customHeight="true" outlineLevel="0" collapsed="false">
      <c r="A22" s="18" t="n">
        <v>44029</v>
      </c>
      <c r="B22" s="19"/>
      <c r="C22" s="20" t="s">
        <v>39</v>
      </c>
      <c r="D22" s="20" t="s">
        <v>40</v>
      </c>
      <c r="E22" s="20" t="s">
        <v>41</v>
      </c>
      <c r="F22" s="21" t="n">
        <v>112689</v>
      </c>
      <c r="G22" s="21" t="s">
        <v>138</v>
      </c>
      <c r="H22" s="22"/>
      <c r="I22" s="22"/>
      <c r="J22" s="22"/>
      <c r="K22" s="22" t="n">
        <v>117</v>
      </c>
      <c r="L22" s="23"/>
      <c r="M22" s="24" t="n">
        <f aca="false">SUM(H22:J22,K22/1.12)</f>
        <v>104.464285714286</v>
      </c>
      <c r="N22" s="24" t="n">
        <f aca="false">K22/1.12*0.12</f>
        <v>12.5357142857143</v>
      </c>
      <c r="O22" s="24" t="n">
        <f aca="false">-SUM(I22:J22,K22/1.12)*L22</f>
        <v>-0</v>
      </c>
      <c r="P22" s="24" t="n">
        <v>104.46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-116.995714285714</v>
      </c>
      <c r="AG22" s="27" t="n">
        <f aca="false">SUM(H22:K22)+AF22+O22</f>
        <v>0.00428571428571445</v>
      </c>
    </row>
    <row r="23" s="29" customFormat="true" ht="23.25" hidden="false" customHeight="true" outlineLevel="0" collapsed="false">
      <c r="A23" s="18" t="n">
        <v>44029</v>
      </c>
      <c r="B23" s="19"/>
      <c r="C23" s="20" t="s">
        <v>303</v>
      </c>
      <c r="D23" s="20" t="s">
        <v>304</v>
      </c>
      <c r="E23" s="20" t="s">
        <v>41</v>
      </c>
      <c r="F23" s="21" t="n">
        <v>365321</v>
      </c>
      <c r="G23" s="21" t="s">
        <v>58</v>
      </c>
      <c r="H23" s="22"/>
      <c r="I23" s="22"/>
      <c r="J23" s="22"/>
      <c r="K23" s="22" t="n">
        <v>42</v>
      </c>
      <c r="L23" s="23"/>
      <c r="M23" s="24" t="n">
        <f aca="false">SUM(H23:J23,K23/1.12)</f>
        <v>37.5</v>
      </c>
      <c r="N23" s="24" t="n">
        <f aca="false">K23/1.12*0.12</f>
        <v>4.5</v>
      </c>
      <c r="O23" s="24" t="n">
        <f aca="false">-SUM(I23:J23,K23/1.12)*L23</f>
        <v>-0</v>
      </c>
      <c r="P23" s="24"/>
      <c r="Q23" s="25" t="n">
        <v>37.5</v>
      </c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 t="n">
        <f aca="false">-SUM(N23:AE23)</f>
        <v>-42</v>
      </c>
      <c r="AG23" s="27" t="n">
        <f aca="false">SUM(H23:K23)+AF23+O23</f>
        <v>0</v>
      </c>
    </row>
    <row r="24" s="29" customFormat="true" ht="23.25" hidden="false" customHeight="true" outlineLevel="0" collapsed="false">
      <c r="A24" s="18" t="n">
        <v>44029</v>
      </c>
      <c r="B24" s="19"/>
      <c r="C24" s="20" t="s">
        <v>490</v>
      </c>
      <c r="D24" s="20" t="s">
        <v>491</v>
      </c>
      <c r="E24" s="20" t="s">
        <v>49</v>
      </c>
      <c r="F24" s="21" t="n">
        <v>247090</v>
      </c>
      <c r="G24" s="21" t="s">
        <v>503</v>
      </c>
      <c r="H24" s="22"/>
      <c r="I24" s="22"/>
      <c r="J24" s="22"/>
      <c r="K24" s="22" t="n">
        <f aca="false">1198.39+143.81</f>
        <v>1342.2</v>
      </c>
      <c r="L24" s="23"/>
      <c r="M24" s="24" t="n">
        <f aca="false">SUM(H24:J24,K24/1.12)</f>
        <v>1198.39285714286</v>
      </c>
      <c r="N24" s="24" t="n">
        <f aca="false">K24/1.12*0.12</f>
        <v>143.807142857143</v>
      </c>
      <c r="O24" s="24" t="n">
        <f aca="false">-SUM(I24:J24,K24/1.12)*L24</f>
        <v>-0</v>
      </c>
      <c r="P24" s="24" t="n">
        <v>1198.39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-1342.19714285714</v>
      </c>
      <c r="AG24" s="27" t="n">
        <f aca="false">SUM(H24:K24)+AF24+O24</f>
        <v>0.00285714285701033</v>
      </c>
    </row>
    <row r="25" s="42" customFormat="true" ht="23.25" hidden="false" customHeight="true" outlineLevel="0" collapsed="false">
      <c r="A25" s="32" t="n">
        <v>44029</v>
      </c>
      <c r="B25" s="33"/>
      <c r="C25" s="34" t="s">
        <v>490</v>
      </c>
      <c r="D25" s="34" t="s">
        <v>491</v>
      </c>
      <c r="E25" s="34" t="s">
        <v>49</v>
      </c>
      <c r="F25" s="35" t="n">
        <v>247090</v>
      </c>
      <c r="G25" s="35" t="s">
        <v>504</v>
      </c>
      <c r="H25" s="36"/>
      <c r="I25" s="36"/>
      <c r="J25" s="36" t="n">
        <v>90</v>
      </c>
      <c r="K25" s="36"/>
      <c r="L25" s="37"/>
      <c r="M25" s="38" t="n">
        <f aca="false">SUM(H25:J25,K25/1.12)</f>
        <v>90</v>
      </c>
      <c r="N25" s="38" t="n">
        <f aca="false">K25/1.12*0.12</f>
        <v>0</v>
      </c>
      <c r="O25" s="38" t="n">
        <f aca="false">-SUM(I25:J25,K25/1.12)*L25</f>
        <v>-0</v>
      </c>
      <c r="P25" s="38" t="n">
        <v>90</v>
      </c>
      <c r="Q25" s="39"/>
      <c r="R25" s="39"/>
      <c r="S25" s="40"/>
      <c r="T25" s="40"/>
      <c r="U25" s="40"/>
      <c r="V25" s="40"/>
      <c r="W25" s="40"/>
      <c r="X25" s="39"/>
      <c r="Y25" s="39"/>
      <c r="Z25" s="39"/>
      <c r="AA25" s="39"/>
      <c r="AB25" s="40"/>
      <c r="AC25" s="40"/>
      <c r="AD25" s="39"/>
      <c r="AE25" s="39"/>
      <c r="AF25" s="38" t="n">
        <f aca="false">-SUM(N25:AE25)</f>
        <v>-90</v>
      </c>
      <c r="AG25" s="41" t="n">
        <f aca="false">SUM(H25:K25)+AF25+O25</f>
        <v>0</v>
      </c>
    </row>
    <row r="26" s="29" customFormat="true" ht="23.25" hidden="false" customHeight="true" outlineLevel="0" collapsed="false">
      <c r="A26" s="18" t="n">
        <v>44032</v>
      </c>
      <c r="B26" s="19"/>
      <c r="C26" s="20" t="s">
        <v>505</v>
      </c>
      <c r="D26" s="20"/>
      <c r="E26" s="20"/>
      <c r="F26" s="21"/>
      <c r="G26" s="21" t="s">
        <v>506</v>
      </c>
      <c r="H26" s="22" t="n">
        <v>175</v>
      </c>
      <c r="I26" s="22"/>
      <c r="J26" s="22"/>
      <c r="K26" s="22"/>
      <c r="L26" s="23"/>
      <c r="M26" s="24" t="n">
        <f aca="false">SUM(H26:J26,K26/1.12)</f>
        <v>175</v>
      </c>
      <c r="N26" s="24" t="n">
        <f aca="false">K26/1.12*0.12</f>
        <v>0</v>
      </c>
      <c r="O26" s="24" t="n">
        <f aca="false">-SUM(I26:J26,K26/1.12)*L26</f>
        <v>-0</v>
      </c>
      <c r="P26" s="24"/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 t="n">
        <v>175</v>
      </c>
      <c r="AB26" s="26"/>
      <c r="AC26" s="26"/>
      <c r="AD26" s="25"/>
      <c r="AE26" s="25"/>
      <c r="AF26" s="24" t="n">
        <f aca="false">-SUM(N26:AE26)</f>
        <v>-175</v>
      </c>
      <c r="AG26" s="27" t="n">
        <f aca="false">SUM(H26:K26)+AF26+O26</f>
        <v>0</v>
      </c>
    </row>
    <row r="27" s="29" customFormat="true" ht="23.25" hidden="false" customHeight="true" outlineLevel="0" collapsed="false">
      <c r="A27" s="18" t="n">
        <v>44032</v>
      </c>
      <c r="B27" s="19"/>
      <c r="C27" s="20" t="s">
        <v>309</v>
      </c>
      <c r="D27" s="20" t="s">
        <v>79</v>
      </c>
      <c r="E27" s="20" t="s">
        <v>67</v>
      </c>
      <c r="F27" s="21" t="n">
        <v>24422</v>
      </c>
      <c r="G27" s="21" t="s">
        <v>507</v>
      </c>
      <c r="H27" s="22"/>
      <c r="I27" s="22"/>
      <c r="J27" s="22" t="n">
        <v>720</v>
      </c>
      <c r="K27" s="22"/>
      <c r="L27" s="23"/>
      <c r="M27" s="24" t="n">
        <f aca="false">SUM(H27:J27,K27/1.12)</f>
        <v>720</v>
      </c>
      <c r="N27" s="24" t="n">
        <f aca="false">K27/1.12*0.12</f>
        <v>0</v>
      </c>
      <c r="O27" s="24" t="n">
        <f aca="false">-SUM(I27:J27,K27/1.12)*L27</f>
        <v>-0</v>
      </c>
      <c r="P27" s="24" t="n">
        <v>720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 t="n">
        <f aca="false">-SUM(N27:AE27)</f>
        <v>-720</v>
      </c>
      <c r="AG27" s="27" t="n">
        <f aca="false">SUM(H27:K27)+AF27+O27</f>
        <v>0</v>
      </c>
    </row>
    <row r="28" s="29" customFormat="true" ht="23.25" hidden="false" customHeight="true" outlineLevel="0" collapsed="false">
      <c r="A28" s="18" t="n">
        <v>44032</v>
      </c>
      <c r="B28" s="19"/>
      <c r="C28" s="20" t="s">
        <v>123</v>
      </c>
      <c r="D28" s="20" t="s">
        <v>124</v>
      </c>
      <c r="E28" s="20" t="s">
        <v>67</v>
      </c>
      <c r="F28" s="21" t="n">
        <v>2116</v>
      </c>
      <c r="G28" s="21" t="s">
        <v>68</v>
      </c>
      <c r="H28" s="22"/>
      <c r="I28" s="22"/>
      <c r="J28" s="22" t="n">
        <v>340</v>
      </c>
      <c r="K28" s="22"/>
      <c r="L28" s="23"/>
      <c r="M28" s="24" t="n">
        <f aca="false">SUM(H28:J28,K28/1.12)</f>
        <v>340</v>
      </c>
      <c r="N28" s="24" t="n">
        <f aca="false">K28/1.12*0.12</f>
        <v>0</v>
      </c>
      <c r="O28" s="24" t="n">
        <f aca="false">-SUM(I28:J28,K28/1.12)*L28</f>
        <v>-0</v>
      </c>
      <c r="P28" s="24" t="n">
        <v>340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 t="n">
        <f aca="false">-SUM(N28:AE28)</f>
        <v>-340</v>
      </c>
      <c r="AG28" s="27" t="n">
        <f aca="false">SUM(H28:K28)+AF28+O28</f>
        <v>0</v>
      </c>
    </row>
    <row r="29" s="29" customFormat="true" ht="23.25" hidden="false" customHeight="true" outlineLevel="0" collapsed="false">
      <c r="A29" s="18" t="n">
        <v>44032</v>
      </c>
      <c r="B29" s="19"/>
      <c r="C29" s="20" t="s">
        <v>45</v>
      </c>
      <c r="D29" s="20"/>
      <c r="E29" s="20"/>
      <c r="F29" s="21"/>
      <c r="G29" s="21" t="s">
        <v>287</v>
      </c>
      <c r="H29" s="22" t="n">
        <v>100</v>
      </c>
      <c r="I29" s="22"/>
      <c r="J29" s="22"/>
      <c r="K29" s="22"/>
      <c r="L29" s="23"/>
      <c r="M29" s="24" t="n">
        <f aca="false">SUM(H29:J29,K29/1.12)</f>
        <v>100</v>
      </c>
      <c r="N29" s="24" t="n">
        <f aca="false">K29/1.12*0.12</f>
        <v>0</v>
      </c>
      <c r="O29" s="24" t="n">
        <f aca="false">-SUM(I29:J29,K29/1.12)*L29</f>
        <v>-0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 t="n">
        <v>100</v>
      </c>
      <c r="AB29" s="26"/>
      <c r="AC29" s="26"/>
      <c r="AD29" s="25"/>
      <c r="AE29" s="25"/>
      <c r="AF29" s="24" t="n">
        <f aca="false">-SUM(N29:AE29)</f>
        <v>-100</v>
      </c>
      <c r="AG29" s="27" t="n">
        <f aca="false">SUM(H29:K29)+AF29+O29</f>
        <v>0</v>
      </c>
    </row>
    <row r="30" s="29" customFormat="true" ht="23.25" hidden="false" customHeight="true" outlineLevel="0" collapsed="false">
      <c r="A30" s="18" t="n">
        <v>44033</v>
      </c>
      <c r="B30" s="19"/>
      <c r="C30" s="20" t="s">
        <v>508</v>
      </c>
      <c r="D30" s="20" t="s">
        <v>509</v>
      </c>
      <c r="E30" s="20" t="s">
        <v>49</v>
      </c>
      <c r="F30" s="21" t="n">
        <v>2424</v>
      </c>
      <c r="G30" s="21" t="s">
        <v>510</v>
      </c>
      <c r="H30" s="22"/>
      <c r="I30" s="22"/>
      <c r="J30" s="22"/>
      <c r="K30" s="22" t="n">
        <v>1600</v>
      </c>
      <c r="L30" s="23"/>
      <c r="M30" s="24" t="n">
        <f aca="false">SUM(H30:J30,K30/1.12)</f>
        <v>1428.57142857143</v>
      </c>
      <c r="N30" s="24" t="n">
        <f aca="false">K30/1.12*0.12</f>
        <v>171.428571428571</v>
      </c>
      <c r="O30" s="24" t="n">
        <f aca="false">-SUM(I30:J30,K30/1.12)*L30</f>
        <v>-0</v>
      </c>
      <c r="P30" s="24"/>
      <c r="Q30" s="25" t="n">
        <v>1428.57</v>
      </c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 t="n">
        <f aca="false">-SUM(N30:AE30)</f>
        <v>-1599.99857142857</v>
      </c>
      <c r="AG30" s="27" t="n">
        <f aca="false">SUM(H30:K30)+AF30+O30</f>
        <v>0.00142857142873254</v>
      </c>
    </row>
    <row r="31" s="29" customFormat="true" ht="23.25" hidden="false" customHeight="true" outlineLevel="0" collapsed="false">
      <c r="A31" s="18" t="n">
        <v>44033</v>
      </c>
      <c r="B31" s="19"/>
      <c r="C31" s="20" t="s">
        <v>508</v>
      </c>
      <c r="D31" s="20"/>
      <c r="E31" s="20"/>
      <c r="F31" s="21"/>
      <c r="G31" s="21" t="s">
        <v>511</v>
      </c>
      <c r="H31" s="22" t="n">
        <v>131</v>
      </c>
      <c r="I31" s="22"/>
      <c r="J31" s="22"/>
      <c r="K31" s="22"/>
      <c r="L31" s="23"/>
      <c r="M31" s="24" t="n">
        <f aca="false">SUM(H31:J31,K31/1.12)</f>
        <v>131</v>
      </c>
      <c r="N31" s="24" t="n">
        <f aca="false">K31/1.12*0.12</f>
        <v>0</v>
      </c>
      <c r="O31" s="24" t="n">
        <f aca="false">-SUM(I31:J31,K31/1.12)*L31</f>
        <v>-0</v>
      </c>
      <c r="P31" s="24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 t="n">
        <v>131</v>
      </c>
      <c r="AB31" s="26"/>
      <c r="AC31" s="26"/>
      <c r="AD31" s="25"/>
      <c r="AE31" s="25"/>
      <c r="AF31" s="24" t="n">
        <f aca="false">-SUM(N31:AE31)</f>
        <v>-131</v>
      </c>
      <c r="AG31" s="27" t="n">
        <f aca="false">SUM(H31:K31)+AF31+O31</f>
        <v>0</v>
      </c>
    </row>
    <row r="32" s="29" customFormat="true" ht="23.25" hidden="false" customHeight="true" outlineLevel="0" collapsed="false">
      <c r="A32" s="18" t="n">
        <v>44034</v>
      </c>
      <c r="B32" s="19"/>
      <c r="C32" s="20" t="s">
        <v>225</v>
      </c>
      <c r="D32" s="20" t="s">
        <v>226</v>
      </c>
      <c r="E32" s="20" t="s">
        <v>49</v>
      </c>
      <c r="F32" s="21" t="n">
        <v>166091</v>
      </c>
      <c r="G32" s="21" t="s">
        <v>58</v>
      </c>
      <c r="H32" s="22"/>
      <c r="I32" s="22"/>
      <c r="J32" s="22"/>
      <c r="K32" s="22" t="n">
        <v>42</v>
      </c>
      <c r="L32" s="23"/>
      <c r="M32" s="24" t="n">
        <f aca="false">SUM(H32:J32,K32/1.12)</f>
        <v>37.5</v>
      </c>
      <c r="N32" s="24" t="n">
        <f aca="false">K32/1.12*0.12</f>
        <v>4.5</v>
      </c>
      <c r="O32" s="24" t="n">
        <f aca="false">-SUM(I32:J32,K32/1.12)*L32</f>
        <v>-0</v>
      </c>
      <c r="P32" s="24"/>
      <c r="Q32" s="25" t="n">
        <v>37.5</v>
      </c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5"/>
      <c r="AF32" s="24" t="n">
        <f aca="false">-SUM(N32:AE32)</f>
        <v>-42</v>
      </c>
      <c r="AG32" s="27" t="n">
        <f aca="false">SUM(H32:K32)+AF32+O32</f>
        <v>0</v>
      </c>
    </row>
    <row r="33" s="29" customFormat="true" ht="23.25" hidden="false" customHeight="true" outlineLevel="0" collapsed="false">
      <c r="A33" s="18" t="n">
        <v>44034</v>
      </c>
      <c r="B33" s="19"/>
      <c r="C33" s="20" t="s">
        <v>39</v>
      </c>
      <c r="D33" s="20" t="s">
        <v>40</v>
      </c>
      <c r="E33" s="20" t="s">
        <v>41</v>
      </c>
      <c r="F33" s="21" t="n">
        <v>38507</v>
      </c>
      <c r="G33" s="21" t="s">
        <v>512</v>
      </c>
      <c r="H33" s="22"/>
      <c r="I33" s="22"/>
      <c r="J33" s="22"/>
      <c r="K33" s="22" t="n">
        <v>441</v>
      </c>
      <c r="L33" s="23"/>
      <c r="M33" s="24" t="n">
        <f aca="false">SUM(H33:J33,K33/1.12)</f>
        <v>393.75</v>
      </c>
      <c r="N33" s="24" t="n">
        <f aca="false">K33/1.12*0.12</f>
        <v>47.25</v>
      </c>
      <c r="O33" s="24" t="n">
        <f aca="false">-SUM(I33:J33,K33/1.12)*L33</f>
        <v>-0</v>
      </c>
      <c r="P33" s="24" t="n">
        <v>393.75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 t="n">
        <f aca="false">-SUM(N33:AE33)</f>
        <v>-441</v>
      </c>
      <c r="AG33" s="27" t="n">
        <f aca="false">SUM(H33:K33)+AF33+O33</f>
        <v>0</v>
      </c>
    </row>
    <row r="34" s="29" customFormat="true" ht="23.25" hidden="false" customHeight="true" outlineLevel="0" collapsed="false">
      <c r="A34" s="18" t="n">
        <v>44035</v>
      </c>
      <c r="B34" s="19"/>
      <c r="C34" s="20" t="s">
        <v>490</v>
      </c>
      <c r="D34" s="20" t="s">
        <v>491</v>
      </c>
      <c r="E34" s="20" t="s">
        <v>49</v>
      </c>
      <c r="F34" s="21" t="n">
        <v>268895</v>
      </c>
      <c r="G34" s="21" t="s">
        <v>513</v>
      </c>
      <c r="H34" s="22"/>
      <c r="I34" s="22"/>
      <c r="J34" s="22"/>
      <c r="K34" s="22" t="n">
        <v>332.55</v>
      </c>
      <c r="L34" s="23"/>
      <c r="M34" s="24" t="n">
        <f aca="false">SUM(H34:J34,K34/1.12)</f>
        <v>296.919642857143</v>
      </c>
      <c r="N34" s="24" t="n">
        <f aca="false">K34/1.12*0.12</f>
        <v>35.6303571428571</v>
      </c>
      <c r="O34" s="24" t="n">
        <f aca="false">-SUM(I34:J34,K34/1.12)*L34</f>
        <v>-0</v>
      </c>
      <c r="P34" s="24" t="n">
        <v>296.92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 t="n">
        <f aca="false">-SUM(N34:AE34)</f>
        <v>-332.550357142857</v>
      </c>
      <c r="AG34" s="27" t="n">
        <f aca="false">SUM(H34:K34)+AF34+O34</f>
        <v>-0.000357142857126291</v>
      </c>
    </row>
    <row r="35" s="29" customFormat="true" ht="27.75" hidden="false" customHeight="true" outlineLevel="0" collapsed="false">
      <c r="A35" s="18" t="n">
        <v>44035</v>
      </c>
      <c r="B35" s="19"/>
      <c r="C35" s="20" t="s">
        <v>490</v>
      </c>
      <c r="D35" s="20" t="s">
        <v>491</v>
      </c>
      <c r="E35" s="20" t="s">
        <v>49</v>
      </c>
      <c r="F35" s="21" t="n">
        <v>26881</v>
      </c>
      <c r="G35" s="30" t="s">
        <v>514</v>
      </c>
      <c r="H35" s="22"/>
      <c r="I35" s="22"/>
      <c r="J35" s="22"/>
      <c r="K35" s="22" t="n">
        <f aca="false">1447.41+173.69</f>
        <v>1621.1</v>
      </c>
      <c r="L35" s="23"/>
      <c r="M35" s="24" t="n">
        <f aca="false">SUM(H35:J35,K35/1.12)</f>
        <v>1447.41071428571</v>
      </c>
      <c r="N35" s="24" t="n">
        <f aca="false">K35/1.12*0.12</f>
        <v>173.689285714286</v>
      </c>
      <c r="O35" s="24" t="n">
        <f aca="false">-SUM(I35:J35,K35/1.12)*L35</f>
        <v>-0</v>
      </c>
      <c r="P35" s="24" t="n">
        <v>1447.41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 t="n">
        <f aca="false">-SUM(N35:AE35)</f>
        <v>-1621.09928571429</v>
      </c>
      <c r="AG35" s="27" t="n">
        <f aca="false">SUM(H35:K35)+AF35+O35</f>
        <v>0.00071428571436627</v>
      </c>
    </row>
    <row r="36" s="29" customFormat="true" ht="23.25" hidden="false" customHeight="true" outlineLevel="0" collapsed="false">
      <c r="A36" s="18" t="n">
        <v>44035</v>
      </c>
      <c r="B36" s="19"/>
      <c r="C36" s="20" t="s">
        <v>490</v>
      </c>
      <c r="D36" s="20" t="s">
        <v>491</v>
      </c>
      <c r="E36" s="20" t="s">
        <v>49</v>
      </c>
      <c r="F36" s="21" t="n">
        <v>26881</v>
      </c>
      <c r="G36" s="21" t="s">
        <v>515</v>
      </c>
      <c r="H36" s="22"/>
      <c r="I36" s="22"/>
      <c r="J36" s="22" t="n">
        <v>231.2</v>
      </c>
      <c r="K36" s="22"/>
      <c r="L36" s="23"/>
      <c r="M36" s="24" t="n">
        <f aca="false">SUM(H36:J36,K36/1.12)</f>
        <v>231.2</v>
      </c>
      <c r="N36" s="24" t="n">
        <f aca="false">K36/1.12*0.12</f>
        <v>0</v>
      </c>
      <c r="O36" s="24" t="n">
        <v>0</v>
      </c>
      <c r="P36" s="24" t="n">
        <v>231.2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 t="n">
        <f aca="false">-SUM(N36:AE36)</f>
        <v>-231.2</v>
      </c>
      <c r="AG36" s="27" t="n">
        <f aca="false">SUM(H36:K36)+AF36+O36</f>
        <v>0</v>
      </c>
    </row>
    <row r="37" s="42" customFormat="true" ht="23.25" hidden="false" customHeight="true" outlineLevel="0" collapsed="false">
      <c r="A37" s="32" t="n">
        <v>44035</v>
      </c>
      <c r="B37" s="33"/>
      <c r="C37" s="34" t="s">
        <v>225</v>
      </c>
      <c r="D37" s="34" t="s">
        <v>226</v>
      </c>
      <c r="E37" s="34" t="s">
        <v>49</v>
      </c>
      <c r="F37" s="35" t="n">
        <v>182160</v>
      </c>
      <c r="G37" s="35" t="s">
        <v>58</v>
      </c>
      <c r="H37" s="36"/>
      <c r="I37" s="36"/>
      <c r="J37" s="36"/>
      <c r="K37" s="36" t="n">
        <v>42</v>
      </c>
      <c r="L37" s="37"/>
      <c r="M37" s="38" t="n">
        <f aca="false">SUM(H37:J37,K37/1.12)</f>
        <v>37.5</v>
      </c>
      <c r="N37" s="38" t="n">
        <f aca="false">K37/1.12*0.12</f>
        <v>4.5</v>
      </c>
      <c r="O37" s="38" t="n">
        <f aca="false">-SUM(I37:J37,K37/1.12)*L37</f>
        <v>-0</v>
      </c>
      <c r="P37" s="38"/>
      <c r="Q37" s="39" t="n">
        <v>37.5</v>
      </c>
      <c r="R37" s="39"/>
      <c r="S37" s="40"/>
      <c r="T37" s="40"/>
      <c r="U37" s="40"/>
      <c r="V37" s="40"/>
      <c r="W37" s="40"/>
      <c r="X37" s="39"/>
      <c r="Y37" s="39"/>
      <c r="Z37" s="39"/>
      <c r="AA37" s="39"/>
      <c r="AB37" s="40"/>
      <c r="AC37" s="40"/>
      <c r="AD37" s="39"/>
      <c r="AE37" s="39"/>
      <c r="AF37" s="38" t="n">
        <f aca="false">-SUM(N37:AE37)</f>
        <v>-42</v>
      </c>
      <c r="AG37" s="41" t="n">
        <f aca="false">SUM(H37:K37)+AF37+O37</f>
        <v>0</v>
      </c>
    </row>
    <row r="38" s="29" customFormat="true" ht="23.25" hidden="false" customHeight="true" outlineLevel="0" collapsed="false">
      <c r="A38" s="18" t="n">
        <v>44035</v>
      </c>
      <c r="B38" s="19"/>
      <c r="C38" s="20" t="s">
        <v>516</v>
      </c>
      <c r="D38" s="20" t="s">
        <v>517</v>
      </c>
      <c r="E38" s="20" t="s">
        <v>518</v>
      </c>
      <c r="F38" s="21" t="n">
        <v>149581</v>
      </c>
      <c r="G38" s="21" t="s">
        <v>519</v>
      </c>
      <c r="H38" s="22"/>
      <c r="I38" s="22"/>
      <c r="J38" s="22"/>
      <c r="K38" s="22" t="n">
        <v>130</v>
      </c>
      <c r="L38" s="23"/>
      <c r="M38" s="24" t="n">
        <f aca="false">SUM(H38:J38,K38/1.12)</f>
        <v>116.071428571429</v>
      </c>
      <c r="N38" s="24" t="n">
        <f aca="false">K38/1.12*0.12</f>
        <v>13.9285714285714</v>
      </c>
      <c r="O38" s="24" t="n">
        <f aca="false">-SUM(I38:J38,K38/1.12)*L38</f>
        <v>-0</v>
      </c>
      <c r="P38" s="24" t="n">
        <v>116.07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 t="n">
        <f aca="false">-SUM(N38:AE38)</f>
        <v>-129.998571428571</v>
      </c>
      <c r="AG38" s="27" t="n">
        <f aca="false">SUM(H38:K38)+AF38+O38</f>
        <v>0.00142857142859043</v>
      </c>
    </row>
    <row r="39" s="29" customFormat="true" ht="23.25" hidden="false" customHeight="true" outlineLevel="0" collapsed="false">
      <c r="A39" s="18" t="n">
        <v>44037</v>
      </c>
      <c r="B39" s="19"/>
      <c r="C39" s="20" t="s">
        <v>47</v>
      </c>
      <c r="D39" s="20" t="s">
        <v>491</v>
      </c>
      <c r="E39" s="20" t="s">
        <v>520</v>
      </c>
      <c r="F39" s="21"/>
      <c r="G39" s="21" t="s">
        <v>521</v>
      </c>
      <c r="H39" s="22"/>
      <c r="I39" s="22"/>
      <c r="J39" s="22"/>
      <c r="K39" s="22" t="n">
        <v>1522.75</v>
      </c>
      <c r="L39" s="23"/>
      <c r="M39" s="24" t="n">
        <f aca="false">SUM(H39:J39,K39/1.12)</f>
        <v>1359.59821428571</v>
      </c>
      <c r="N39" s="24" t="n">
        <f aca="false">K39/1.12*0.12</f>
        <v>163.151785714286</v>
      </c>
      <c r="O39" s="24" t="n">
        <f aca="false">-SUM(I39:J39,K39/1.12)*L39</f>
        <v>-0</v>
      </c>
      <c r="P39" s="24" t="n">
        <v>1359.6</v>
      </c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/>
      <c r="AB39" s="26"/>
      <c r="AC39" s="26"/>
      <c r="AD39" s="25"/>
      <c r="AE39" s="25"/>
      <c r="AF39" s="24" t="n">
        <f aca="false">-SUM(N39:AE39)</f>
        <v>-1522.75178571429</v>
      </c>
      <c r="AG39" s="27" t="n">
        <f aca="false">SUM(H39:K39)+AF39+O39</f>
        <v>-0.0017857142856883</v>
      </c>
    </row>
    <row r="40" s="29" customFormat="true" ht="23.25" hidden="false" customHeight="true" outlineLevel="0" collapsed="false">
      <c r="A40" s="18" t="n">
        <v>44037</v>
      </c>
      <c r="B40" s="19"/>
      <c r="C40" s="20" t="s">
        <v>47</v>
      </c>
      <c r="D40" s="20" t="s">
        <v>491</v>
      </c>
      <c r="E40" s="20" t="s">
        <v>520</v>
      </c>
      <c r="F40" s="21"/>
      <c r="G40" s="21" t="s">
        <v>522</v>
      </c>
      <c r="H40" s="22"/>
      <c r="I40" s="22"/>
      <c r="J40" s="22" t="n">
        <v>172.38</v>
      </c>
      <c r="K40" s="22"/>
      <c r="L40" s="23"/>
      <c r="M40" s="24" t="n">
        <f aca="false">SUM(H40:J40,K40/1.12)</f>
        <v>172.38</v>
      </c>
      <c r="N40" s="24" t="n">
        <f aca="false">K40/1.12*0.12</f>
        <v>0</v>
      </c>
      <c r="O40" s="24" t="n">
        <f aca="false">-SUM(I40:J40,K40/1.12)*L40</f>
        <v>-0</v>
      </c>
      <c r="P40" s="24" t="n">
        <v>172.38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 t="n">
        <f aca="false">-SUM(N40:AE40)</f>
        <v>-172.38</v>
      </c>
      <c r="AG40" s="27" t="n">
        <f aca="false">SUM(H40:K40)+AF40+O40</f>
        <v>0</v>
      </c>
    </row>
    <row r="41" s="29" customFormat="true" ht="23.25" hidden="false" customHeight="true" outlineLevel="0" collapsed="false">
      <c r="A41" s="18" t="n">
        <v>44037</v>
      </c>
      <c r="B41" s="19"/>
      <c r="C41" s="20" t="s">
        <v>523</v>
      </c>
      <c r="D41" s="20" t="s">
        <v>226</v>
      </c>
      <c r="E41" s="20" t="s">
        <v>524</v>
      </c>
      <c r="F41" s="21"/>
      <c r="G41" s="21" t="s">
        <v>58</v>
      </c>
      <c r="H41" s="22"/>
      <c r="I41" s="22"/>
      <c r="J41" s="22"/>
      <c r="K41" s="22" t="n">
        <v>42</v>
      </c>
      <c r="L41" s="23"/>
      <c r="M41" s="24" t="n">
        <f aca="false">SUM(H41:J41,K41/1.12)</f>
        <v>37.5</v>
      </c>
      <c r="N41" s="24" t="n">
        <f aca="false">K41/1.12*0.12</f>
        <v>4.5</v>
      </c>
      <c r="O41" s="24" t="n">
        <f aca="false">-SUM(I41:J41,K41/1.12)*L41</f>
        <v>-0</v>
      </c>
      <c r="P41" s="24"/>
      <c r="Q41" s="25" t="n">
        <v>37.5</v>
      </c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 t="n">
        <f aca="false">-SUM(N41:AE41)</f>
        <v>-42</v>
      </c>
      <c r="AG41" s="27" t="n">
        <f aca="false">SUM(H41:K41)+AF41+O41</f>
        <v>0</v>
      </c>
    </row>
    <row r="42" s="29" customFormat="true" ht="23.25" hidden="false" customHeight="true" outlineLevel="0" collapsed="false">
      <c r="A42" s="18" t="n">
        <v>44037</v>
      </c>
      <c r="B42" s="19"/>
      <c r="C42" s="20" t="s">
        <v>47</v>
      </c>
      <c r="D42" s="20" t="s">
        <v>491</v>
      </c>
      <c r="E42" s="20" t="s">
        <v>520</v>
      </c>
      <c r="F42" s="21"/>
      <c r="G42" s="21" t="s">
        <v>382</v>
      </c>
      <c r="H42" s="22"/>
      <c r="I42" s="22"/>
      <c r="J42" s="22"/>
      <c r="K42" s="22" t="n">
        <v>155.25</v>
      </c>
      <c r="L42" s="23"/>
      <c r="M42" s="24" t="n">
        <f aca="false">SUM(H42:J42,K42/1.12)</f>
        <v>138.616071428571</v>
      </c>
      <c r="N42" s="24" t="n">
        <f aca="false">K42/1.12*0.12</f>
        <v>16.6339285714286</v>
      </c>
      <c r="O42" s="24" t="n">
        <f aca="false">-SUM(I42:J42,K42/1.12)*L42</f>
        <v>-0</v>
      </c>
      <c r="P42" s="24"/>
      <c r="Q42" s="25" t="n">
        <v>138.62</v>
      </c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 t="n">
        <f aca="false">-SUM(N42:AE42)</f>
        <v>-155.253928571429</v>
      </c>
      <c r="AG42" s="27" t="n">
        <f aca="false">SUM(H42:K42)+AF42+O42</f>
        <v>-0.00392857142855974</v>
      </c>
    </row>
    <row r="43" s="29" customFormat="true" ht="27.75" hidden="false" customHeight="true" outlineLevel="0" collapsed="false">
      <c r="A43" s="18" t="n">
        <v>44037</v>
      </c>
      <c r="B43" s="19"/>
      <c r="C43" s="20" t="s">
        <v>39</v>
      </c>
      <c r="D43" s="20" t="s">
        <v>40</v>
      </c>
      <c r="E43" s="20" t="s">
        <v>41</v>
      </c>
      <c r="F43" s="21"/>
      <c r="G43" s="21" t="s">
        <v>525</v>
      </c>
      <c r="H43" s="22"/>
      <c r="I43" s="22"/>
      <c r="J43" s="22" t="n">
        <v>127.6</v>
      </c>
      <c r="K43" s="22"/>
      <c r="L43" s="23"/>
      <c r="M43" s="24" t="n">
        <f aca="false">SUM(H43:J43,K43/1.12)</f>
        <v>127.6</v>
      </c>
      <c r="N43" s="24" t="n">
        <f aca="false">K43/1.12*0.12</f>
        <v>0</v>
      </c>
      <c r="O43" s="24" t="n">
        <f aca="false">-SUM(I43:J43,K43/1.12)*L43</f>
        <v>-0</v>
      </c>
      <c r="P43" s="24" t="n">
        <v>127.6</v>
      </c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 t="n">
        <f aca="false">-SUM(N43:AE43)</f>
        <v>-127.6</v>
      </c>
      <c r="AG43" s="27" t="n">
        <f aca="false">SUM(H43:K43)+AF43+O43</f>
        <v>0</v>
      </c>
    </row>
    <row r="44" s="29" customFormat="true" ht="23.25" hidden="false" customHeight="true" outlineLevel="0" collapsed="false">
      <c r="A44" s="18" t="n">
        <v>44040</v>
      </c>
      <c r="B44" s="19"/>
      <c r="C44" s="20" t="s">
        <v>526</v>
      </c>
      <c r="D44" s="20" t="s">
        <v>82</v>
      </c>
      <c r="E44" s="20" t="s">
        <v>520</v>
      </c>
      <c r="F44" s="21"/>
      <c r="G44" s="21" t="s">
        <v>527</v>
      </c>
      <c r="H44" s="22"/>
      <c r="I44" s="22"/>
      <c r="J44" s="22"/>
      <c r="K44" s="22" t="n">
        <v>130</v>
      </c>
      <c r="L44" s="23"/>
      <c r="M44" s="24" t="n">
        <f aca="false">SUM(H44:J44,K44/1.12)</f>
        <v>116.071428571429</v>
      </c>
      <c r="N44" s="24" t="n">
        <f aca="false">K44/1.12*0.12</f>
        <v>13.9285714285714</v>
      </c>
      <c r="O44" s="24" t="n">
        <f aca="false">-SUM(I44:J44,K44/1.12)*L44</f>
        <v>-0</v>
      </c>
      <c r="P44" s="24"/>
      <c r="Q44" s="25"/>
      <c r="R44" s="25" t="n">
        <v>116.07</v>
      </c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 t="n">
        <f aca="false">-SUM(N44:AE44)</f>
        <v>-129.998571428571</v>
      </c>
      <c r="AG44" s="27" t="n">
        <f aca="false">SUM(H44:K44)+AF44+O44</f>
        <v>0.00142857142859043</v>
      </c>
    </row>
    <row r="45" s="29" customFormat="true" ht="23.25" hidden="false" customHeight="true" outlineLevel="0" collapsed="false">
      <c r="A45" s="18" t="n">
        <v>44040</v>
      </c>
      <c r="B45" s="19"/>
      <c r="C45" s="20" t="s">
        <v>523</v>
      </c>
      <c r="D45" s="20" t="s">
        <v>226</v>
      </c>
      <c r="E45" s="20" t="s">
        <v>524</v>
      </c>
      <c r="F45" s="21"/>
      <c r="G45" s="21" t="s">
        <v>528</v>
      </c>
      <c r="H45" s="22"/>
      <c r="I45" s="22"/>
      <c r="J45" s="22"/>
      <c r="K45" s="22" t="n">
        <v>15</v>
      </c>
      <c r="L45" s="23"/>
      <c r="M45" s="24" t="n">
        <f aca="false">SUM(H45:J45,K45/1.12)</f>
        <v>13.3928571428571</v>
      </c>
      <c r="N45" s="24" t="n">
        <f aca="false">K45/1.12*0.12</f>
        <v>1.60714285714286</v>
      </c>
      <c r="O45" s="24" t="n">
        <f aca="false">-SUM(I45:J45,K45/1.12)*L45</f>
        <v>-0</v>
      </c>
      <c r="P45" s="25"/>
      <c r="Q45" s="25" t="n">
        <v>13.39</v>
      </c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 t="n">
        <f aca="false">-SUM(N45:AE45)</f>
        <v>-14.9971428571429</v>
      </c>
      <c r="AG45" s="27" t="n">
        <f aca="false">SUM(H45:K45)+AF45+O45</f>
        <v>0.00285714285714178</v>
      </c>
    </row>
    <row r="46" s="29" customFormat="true" ht="23.25" hidden="false" customHeight="true" outlineLevel="0" collapsed="false">
      <c r="A46" s="18" t="n">
        <v>44040</v>
      </c>
      <c r="B46" s="19"/>
      <c r="C46" s="20" t="s">
        <v>39</v>
      </c>
      <c r="D46" s="20" t="s">
        <v>40</v>
      </c>
      <c r="E46" s="20" t="s">
        <v>41</v>
      </c>
      <c r="F46" s="21"/>
      <c r="G46" s="21" t="s">
        <v>529</v>
      </c>
      <c r="H46" s="22"/>
      <c r="I46" s="22"/>
      <c r="J46" s="22"/>
      <c r="K46" s="22" t="n">
        <v>122</v>
      </c>
      <c r="L46" s="23"/>
      <c r="M46" s="24" t="n">
        <f aca="false">SUM(H46:J46,K46/1.12)</f>
        <v>108.928571428571</v>
      </c>
      <c r="N46" s="24" t="n">
        <f aca="false">K46/1.12*0.12</f>
        <v>13.0714285714286</v>
      </c>
      <c r="O46" s="24" t="n">
        <f aca="false">-SUM(I46:J46,K46/1.12)*L46</f>
        <v>-0</v>
      </c>
      <c r="P46" s="24"/>
      <c r="Q46" s="25" t="n">
        <v>108.93</v>
      </c>
      <c r="R46" s="25"/>
      <c r="S46" s="26"/>
      <c r="T46" s="26"/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 t="n">
        <f aca="false">-SUM(N46:AE46)</f>
        <v>-122.001428571429</v>
      </c>
      <c r="AG46" s="27" t="n">
        <f aca="false">SUM(H46:K46)+AF46+O46</f>
        <v>-0.00142857142857622</v>
      </c>
    </row>
    <row r="47" s="29" customFormat="true" ht="23.25" hidden="false" customHeight="true" outlineLevel="0" collapsed="false">
      <c r="A47" s="18" t="n">
        <v>44040</v>
      </c>
      <c r="B47" s="19"/>
      <c r="C47" s="20" t="s">
        <v>39</v>
      </c>
      <c r="D47" s="20" t="s">
        <v>40</v>
      </c>
      <c r="E47" s="20" t="s">
        <v>41</v>
      </c>
      <c r="F47" s="21"/>
      <c r="G47" s="21" t="s">
        <v>194</v>
      </c>
      <c r="H47" s="22"/>
      <c r="I47" s="22"/>
      <c r="J47" s="22"/>
      <c r="K47" s="22" t="n">
        <v>158</v>
      </c>
      <c r="L47" s="23"/>
      <c r="M47" s="24" t="n">
        <f aca="false">SUM(H47:J47,K47/1.12)</f>
        <v>141.071428571429</v>
      </c>
      <c r="N47" s="24" t="n">
        <f aca="false">K47/1.12*0.12</f>
        <v>16.9285714285714</v>
      </c>
      <c r="O47" s="24" t="n">
        <f aca="false">-SUM(I47:J47,K47/1.12)*L47</f>
        <v>-0</v>
      </c>
      <c r="P47" s="24"/>
      <c r="Q47" s="25"/>
      <c r="R47" s="25"/>
      <c r="S47" s="26"/>
      <c r="T47" s="26"/>
      <c r="U47" s="26" t="n">
        <v>141.07</v>
      </c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 t="n">
        <f aca="false">-SUM(N47:AE47)</f>
        <v>-157.998571428571</v>
      </c>
      <c r="AG47" s="27" t="n">
        <f aca="false">SUM(H47:K47)+AF47+O47</f>
        <v>0.00142857142859043</v>
      </c>
    </row>
    <row r="48" s="29" customFormat="true" ht="23.25" hidden="false" customHeight="true" outlineLevel="0" collapsed="false">
      <c r="A48" s="18" t="n">
        <v>44040</v>
      </c>
      <c r="B48" s="19"/>
      <c r="C48" s="20" t="s">
        <v>47</v>
      </c>
      <c r="D48" s="20" t="s">
        <v>491</v>
      </c>
      <c r="E48" s="20" t="s">
        <v>520</v>
      </c>
      <c r="F48" s="21"/>
      <c r="G48" s="21" t="s">
        <v>530</v>
      </c>
      <c r="H48" s="22"/>
      <c r="I48" s="22"/>
      <c r="J48" s="22"/>
      <c r="K48" s="22" t="n">
        <v>179.55</v>
      </c>
      <c r="L48" s="23"/>
      <c r="M48" s="24" t="n">
        <f aca="false">SUM(H48:J48,K48/1.12)</f>
        <v>160.3125</v>
      </c>
      <c r="N48" s="24" t="n">
        <f aca="false">K48/1.12*0.12</f>
        <v>19.2375</v>
      </c>
      <c r="O48" s="24" t="n">
        <f aca="false">-SUM(I48:J48,K48/1.12)*L48</f>
        <v>-0</v>
      </c>
      <c r="P48" s="24" t="n">
        <v>160.31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 t="n">
        <f aca="false">-SUM(N48:AE48)</f>
        <v>-179.5475</v>
      </c>
      <c r="AG48" s="27" t="n">
        <f aca="false">SUM(H48:K48)+AF48+O48</f>
        <v>0.00249999999999773</v>
      </c>
    </row>
    <row r="49" s="29" customFormat="true" ht="23.25" hidden="false" customHeight="true" outlineLevel="0" collapsed="false">
      <c r="A49" s="18" t="n">
        <v>44040</v>
      </c>
      <c r="B49" s="19"/>
      <c r="C49" s="20" t="s">
        <v>531</v>
      </c>
      <c r="D49" s="20" t="s">
        <v>107</v>
      </c>
      <c r="E49" s="20" t="s">
        <v>41</v>
      </c>
      <c r="F49" s="21"/>
      <c r="G49" s="21" t="s">
        <v>532</v>
      </c>
      <c r="H49" s="22"/>
      <c r="I49" s="22"/>
      <c r="J49" s="22"/>
      <c r="K49" s="22" t="n">
        <v>45</v>
      </c>
      <c r="L49" s="23"/>
      <c r="M49" s="24" t="n">
        <f aca="false">SUM(H49:J49,K49/1.12)</f>
        <v>40.1785714285714</v>
      </c>
      <c r="N49" s="24" t="n">
        <f aca="false">K49/1.12*0.12</f>
        <v>4.82142857142857</v>
      </c>
      <c r="O49" s="24" t="n">
        <f aca="false">-SUM(I49:J49,K49/1.12)*L49</f>
        <v>-0</v>
      </c>
      <c r="P49" s="24"/>
      <c r="Q49" s="25"/>
      <c r="R49" s="25" t="n">
        <v>40.18</v>
      </c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 t="n">
        <f aca="false">-SUM(N49:AE49)</f>
        <v>-45.0014285714286</v>
      </c>
      <c r="AG49" s="27" t="n">
        <f aca="false">SUM(H49:K49)+AF49+O49</f>
        <v>-0.00142857142856911</v>
      </c>
    </row>
    <row r="50" s="29" customFormat="true" ht="23.25" hidden="false" customHeight="true" outlineLevel="0" collapsed="false">
      <c r="A50" s="18" t="n">
        <v>44040</v>
      </c>
      <c r="B50" s="19"/>
      <c r="C50" s="20" t="s">
        <v>533</v>
      </c>
      <c r="D50" s="20" t="s">
        <v>534</v>
      </c>
      <c r="E50" s="20" t="s">
        <v>535</v>
      </c>
      <c r="F50" s="21"/>
      <c r="G50" s="21" t="s">
        <v>536</v>
      </c>
      <c r="H50" s="22"/>
      <c r="I50" s="22"/>
      <c r="J50" s="22" t="n">
        <v>265.17</v>
      </c>
      <c r="K50" s="22"/>
      <c r="L50" s="23"/>
      <c r="M50" s="24" t="n">
        <f aca="false">SUM(H50:J50,K50/1.12)</f>
        <v>265.17</v>
      </c>
      <c r="N50" s="24" t="n">
        <f aca="false">K50/1.12*0.12</f>
        <v>0</v>
      </c>
      <c r="O50" s="24" t="n">
        <f aca="false">-SUM(I50:J50,K50/1.12)*L50</f>
        <v>-0</v>
      </c>
      <c r="P50" s="24"/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 t="n">
        <v>265.17</v>
      </c>
      <c r="AE50" s="25"/>
      <c r="AF50" s="24" t="n">
        <f aca="false">-SUM(N50:AE50)</f>
        <v>-265.17</v>
      </c>
      <c r="AG50" s="27" t="n">
        <f aca="false">SUM(H50:K50)+AF50+O50</f>
        <v>0</v>
      </c>
    </row>
    <row r="51" s="29" customFormat="true" ht="23.25" hidden="false" customHeight="true" outlineLevel="0" collapsed="false">
      <c r="A51" s="18" t="n">
        <v>44041</v>
      </c>
      <c r="B51" s="19"/>
      <c r="C51" s="20" t="s">
        <v>39</v>
      </c>
      <c r="D51" s="20" t="s">
        <v>40</v>
      </c>
      <c r="E51" s="20" t="s">
        <v>41</v>
      </c>
      <c r="F51" s="21"/>
      <c r="G51" s="21" t="s">
        <v>537</v>
      </c>
      <c r="H51" s="22"/>
      <c r="I51" s="22"/>
      <c r="J51" s="22"/>
      <c r="K51" s="22" t="n">
        <v>169.5</v>
      </c>
      <c r="L51" s="23"/>
      <c r="M51" s="24" t="n">
        <f aca="false">SUM(H51:J51,K51/1.12)</f>
        <v>151.339285714286</v>
      </c>
      <c r="N51" s="24" t="n">
        <f aca="false">K51/1.12*0.12</f>
        <v>18.1607142857143</v>
      </c>
      <c r="O51" s="24" t="n">
        <f aca="false">-SUM(I51:J51,K51/1.12)*L51</f>
        <v>-0</v>
      </c>
      <c r="P51" s="24" t="n">
        <v>151.34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 t="n">
        <f aca="false">-SUM(N51:AE51)</f>
        <v>-169.500714285714</v>
      </c>
      <c r="AG51" s="27" t="n">
        <f aca="false">SUM(H51:K51)+AF51+O51</f>
        <v>-0.000714285714281004</v>
      </c>
    </row>
    <row r="52" s="29" customFormat="true" ht="23.25" hidden="false" customHeight="true" outlineLevel="0" collapsed="false">
      <c r="A52" s="18" t="n">
        <v>44042</v>
      </c>
      <c r="B52" s="19"/>
      <c r="C52" s="20" t="s">
        <v>39</v>
      </c>
      <c r="D52" s="20" t="s">
        <v>40</v>
      </c>
      <c r="E52" s="20" t="s">
        <v>41</v>
      </c>
      <c r="F52" s="21"/>
      <c r="G52" s="21" t="s">
        <v>538</v>
      </c>
      <c r="H52" s="22"/>
      <c r="I52" s="22"/>
      <c r="J52" s="22"/>
      <c r="K52" s="22" t="n">
        <v>26.5</v>
      </c>
      <c r="L52" s="23"/>
      <c r="M52" s="24" t="n">
        <f aca="false">SUM(H52:J52,K52/1.12)</f>
        <v>23.6607142857143</v>
      </c>
      <c r="N52" s="24" t="n">
        <f aca="false">K52/1.12*0.12</f>
        <v>2.83928571428571</v>
      </c>
      <c r="O52" s="24" t="n">
        <f aca="false">-SUM(I52:J52,K52/1.12)*L52</f>
        <v>-0</v>
      </c>
      <c r="P52" s="24" t="n">
        <v>23.66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 t="n">
        <f aca="false">-SUM(N52:AE52)</f>
        <v>-26.4992857142857</v>
      </c>
      <c r="AG52" s="27" t="n">
        <f aca="false">SUM(H52:K52)+AF52+O52</f>
        <v>0.000714285714284557</v>
      </c>
    </row>
    <row r="53" s="29" customFormat="true" ht="23.25" hidden="false" customHeight="true" outlineLevel="0" collapsed="false">
      <c r="A53" s="18" t="n">
        <v>44041</v>
      </c>
      <c r="B53" s="19"/>
      <c r="C53" s="20" t="s">
        <v>539</v>
      </c>
      <c r="D53" s="20" t="s">
        <v>540</v>
      </c>
      <c r="E53" s="20" t="s">
        <v>541</v>
      </c>
      <c r="F53" s="21"/>
      <c r="G53" s="21" t="s">
        <v>542</v>
      </c>
      <c r="H53" s="22"/>
      <c r="I53" s="22"/>
      <c r="J53" s="22" t="n">
        <v>178.6</v>
      </c>
      <c r="K53" s="22"/>
      <c r="L53" s="23"/>
      <c r="M53" s="24" t="n">
        <f aca="false">SUM(H53:J53,K53/1.12)</f>
        <v>178.6</v>
      </c>
      <c r="N53" s="24" t="n">
        <f aca="false">K53/1.12*0.12</f>
        <v>0</v>
      </c>
      <c r="O53" s="24" t="n">
        <f aca="false">-SUM(I53:J53,K53/1.12)*L53</f>
        <v>-0</v>
      </c>
      <c r="P53" s="24" t="n">
        <v>178.6</v>
      </c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 t="n">
        <f aca="false">-SUM(N53:AE53)</f>
        <v>-178.6</v>
      </c>
      <c r="AG53" s="27" t="n">
        <f aca="false">SUM(H53:K53)+AF53+O53</f>
        <v>0</v>
      </c>
    </row>
    <row r="54" s="29" customFormat="true" ht="23.25" hidden="false" customHeight="true" outlineLevel="0" collapsed="false">
      <c r="A54" s="18" t="n">
        <v>44043</v>
      </c>
      <c r="B54" s="19"/>
      <c r="C54" s="20" t="s">
        <v>523</v>
      </c>
      <c r="D54" s="20" t="s">
        <v>226</v>
      </c>
      <c r="E54" s="20" t="s">
        <v>524</v>
      </c>
      <c r="F54" s="21"/>
      <c r="G54" s="21" t="s">
        <v>58</v>
      </c>
      <c r="H54" s="22"/>
      <c r="I54" s="22"/>
      <c r="J54" s="22"/>
      <c r="K54" s="22" t="n">
        <v>42</v>
      </c>
      <c r="L54" s="23"/>
      <c r="M54" s="24" t="n">
        <f aca="false">SUM(H54:J54,K54/1.12)</f>
        <v>37.5</v>
      </c>
      <c r="N54" s="24" t="n">
        <f aca="false">K54/1.12*0.12</f>
        <v>4.5</v>
      </c>
      <c r="O54" s="24" t="n">
        <f aca="false">-SUM(I54:J54,K54/1.12)*L54</f>
        <v>-0</v>
      </c>
      <c r="P54" s="24"/>
      <c r="Q54" s="25" t="n">
        <v>37.5</v>
      </c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 t="n">
        <f aca="false">-SUM(N54:AE54)</f>
        <v>-42</v>
      </c>
      <c r="AG54" s="27" t="n">
        <f aca="false">SUM(H54:K54)+AF54+O54</f>
        <v>0</v>
      </c>
    </row>
    <row r="55" s="29" customFormat="true" ht="23.25" hidden="false" customHeight="true" outlineLevel="0" collapsed="false">
      <c r="A55" s="18"/>
      <c r="B55" s="19"/>
      <c r="C55" s="20"/>
      <c r="D55" s="20"/>
      <c r="E55" s="20"/>
      <c r="F55" s="21"/>
      <c r="G55" s="21"/>
      <c r="H55" s="22"/>
      <c r="I55" s="22"/>
      <c r="J55" s="22"/>
      <c r="K55" s="22"/>
      <c r="L55" s="23"/>
      <c r="M55" s="24"/>
      <c r="N55" s="24"/>
      <c r="O55" s="24"/>
      <c r="P55" s="24"/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/>
      <c r="AG55" s="27"/>
    </row>
    <row r="56" s="29" customFormat="true" ht="11.25" hidden="false" customHeight="false" outlineLevel="0" collapsed="false">
      <c r="A56" s="18"/>
      <c r="B56" s="19"/>
      <c r="C56" s="43"/>
      <c r="D56" s="43"/>
      <c r="E56" s="43"/>
      <c r="F56" s="21"/>
      <c r="G56" s="30"/>
      <c r="H56" s="22"/>
      <c r="I56" s="22"/>
      <c r="J56" s="22"/>
      <c r="K56" s="22"/>
      <c r="L56" s="23"/>
      <c r="M56" s="25" t="n">
        <f aca="false">SUM(H56:J56,K56/1.12)</f>
        <v>0</v>
      </c>
      <c r="N56" s="25" t="n">
        <f aca="false">K56/1.12*0.12</f>
        <v>0</v>
      </c>
      <c r="O56" s="25" t="n">
        <f aca="false">-SUM(I56:J56,K56/1.12)*L56</f>
        <v>-0</v>
      </c>
      <c r="P56" s="25"/>
      <c r="Q56" s="25"/>
      <c r="R56" s="25"/>
      <c r="S56" s="25"/>
      <c r="T56" s="26"/>
      <c r="U56" s="26"/>
      <c r="V56" s="26"/>
      <c r="W56" s="26"/>
      <c r="X56" s="26"/>
      <c r="Y56" s="44"/>
      <c r="Z56" s="25"/>
      <c r="AA56" s="25"/>
      <c r="AB56" s="25"/>
      <c r="AC56" s="26"/>
      <c r="AD56" s="26"/>
      <c r="AE56" s="45"/>
      <c r="AF56" s="24" t="n">
        <f aca="false">-SUM(N56:AE56)</f>
        <v>-0</v>
      </c>
      <c r="AG56" s="27" t="n">
        <f aca="false">SUM(H56:K56)+AF56+O56</f>
        <v>0</v>
      </c>
    </row>
    <row r="57" s="52" customFormat="true" ht="12" hidden="false" customHeight="false" outlineLevel="0" collapsed="false">
      <c r="A57" s="46"/>
      <c r="B57" s="47"/>
      <c r="C57" s="48"/>
      <c r="D57" s="49"/>
      <c r="E57" s="49"/>
      <c r="F57" s="50"/>
      <c r="G57" s="48"/>
      <c r="H57" s="51" t="n">
        <f aca="false">SUM(H5:H56)</f>
        <v>586</v>
      </c>
      <c r="I57" s="51" t="n">
        <f aca="false">SUM(I5:I56)</f>
        <v>0</v>
      </c>
      <c r="J57" s="51" t="n">
        <f aca="false">SUM(J5:J56)</f>
        <v>2673.15</v>
      </c>
      <c r="K57" s="51" t="n">
        <f aca="false">SUM(K5:K56)</f>
        <v>12771</v>
      </c>
      <c r="L57" s="51" t="n">
        <f aca="false">SUM(L5:L56)</f>
        <v>0</v>
      </c>
      <c r="M57" s="51" t="n">
        <f aca="false">SUM(M5:M56)</f>
        <v>14661.8285714286</v>
      </c>
      <c r="N57" s="51" t="n">
        <f aca="false">SUM(N5:N56)</f>
        <v>1368.32142857143</v>
      </c>
      <c r="O57" s="51" t="n">
        <f aca="false">SUM(O5:O56)</f>
        <v>0</v>
      </c>
      <c r="P57" s="51" t="n">
        <f aca="false">SUM(P5:P56)</f>
        <v>11183.19</v>
      </c>
      <c r="Q57" s="51" t="n">
        <f aca="false">SUM(Q5:Q56)</f>
        <v>1935.94</v>
      </c>
      <c r="R57" s="51" t="n">
        <f aca="false">SUM(R5:R56)</f>
        <v>224.55</v>
      </c>
      <c r="S57" s="51" t="n">
        <f aca="false">SUM(S5:S56)</f>
        <v>0</v>
      </c>
      <c r="T57" s="51" t="n">
        <f aca="false">SUM(T5:T56)</f>
        <v>0</v>
      </c>
      <c r="U57" s="51" t="n">
        <f aca="false">SUM(U5:U56)</f>
        <v>234.82</v>
      </c>
      <c r="V57" s="51" t="n">
        <f aca="false">SUM(V5:V56)</f>
        <v>0</v>
      </c>
      <c r="W57" s="51" t="n">
        <f aca="false">SUM(W5:W56)</f>
        <v>0</v>
      </c>
      <c r="X57" s="51" t="n">
        <f aca="false">SUM(X5:X56)</f>
        <v>0</v>
      </c>
      <c r="Y57" s="51" t="n">
        <f aca="false">SUM(Y5:Y56)</f>
        <v>232.14</v>
      </c>
      <c r="Z57" s="51" t="n">
        <f aca="false">SUM(Z5:Z56)</f>
        <v>0</v>
      </c>
      <c r="AA57" s="51" t="n">
        <f aca="false">SUM(AA5:AA56)</f>
        <v>586</v>
      </c>
      <c r="AB57" s="51" t="n">
        <f aca="false">SUM(AB5:AB56)</f>
        <v>0</v>
      </c>
      <c r="AC57" s="51" t="n">
        <f aca="false">SUM(AC5:AC56)</f>
        <v>0</v>
      </c>
      <c r="AD57" s="51" t="n">
        <f aca="false">SUM(AD5:AD56)</f>
        <v>265.17</v>
      </c>
      <c r="AE57" s="51" t="n">
        <f aca="false">SUM(AE5:AE56)</f>
        <v>0</v>
      </c>
      <c r="AF57" s="51" t="n">
        <f aca="false">SUM(AF5:AF56)</f>
        <v>-16030.1314285714</v>
      </c>
      <c r="AG57" s="51" t="n">
        <f aca="false">SUM(AG5:AG56)</f>
        <v>0.0185714285716116</v>
      </c>
    </row>
    <row r="58" customFormat="false" ht="12" hidden="false" customHeight="false" outlineLevel="0" collapsed="false"/>
    <row r="59" customFormat="false" ht="12" hidden="false" customHeight="false" outlineLevel="0" collapsed="false">
      <c r="K59" s="53" t="n">
        <f aca="false">H57+I57+J57+K57</f>
        <v>16030.15</v>
      </c>
      <c r="AF59" s="53" t="n">
        <f aca="false">+AF57</f>
        <v>-16030.1314285714</v>
      </c>
    </row>
    <row r="61" customFormat="false" ht="12" hidden="false" customHeight="false" outlineLevel="0" collapsed="false">
      <c r="C61" s="54" t="s">
        <v>191</v>
      </c>
      <c r="G61" s="52"/>
      <c r="K61" s="55"/>
      <c r="L61" s="55"/>
      <c r="M61" s="55"/>
    </row>
    <row r="64" s="3" customFormat="true" ht="11.25" hidden="false" customHeight="false" outlineLevel="0" collapsed="false">
      <c r="K64" s="5"/>
      <c r="L64" s="6"/>
      <c r="M64" s="5"/>
      <c r="Y64" s="5"/>
    </row>
    <row r="71" customFormat="false" ht="11.25" hidden="false" customHeight="false" outlineLevel="0" collapsed="false">
      <c r="Q71" s="5" t="n">
        <v>0</v>
      </c>
    </row>
  </sheetData>
  <mergeCells count="1"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6" activeCellId="0" sqref="E26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false" outlineLevel="0" max="4" min="4" style="4" width="14"/>
    <col collapsed="false" customWidth="true" hidden="fals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67" t="s">
        <v>0</v>
      </c>
      <c r="B1" s="68"/>
      <c r="C1" s="69"/>
      <c r="D1" s="70"/>
    </row>
    <row r="2" customFormat="false" ht="12" hidden="false" customHeight="true" outlineLevel="0" collapsed="false">
      <c r="A2" s="67" t="s">
        <v>1</v>
      </c>
      <c r="B2" s="68"/>
      <c r="C2" s="71"/>
      <c r="D2" s="70"/>
    </row>
    <row r="3" customFormat="false" ht="12" hidden="false" customHeight="true" outlineLevel="0" collapsed="false">
      <c r="A3" s="72" t="s">
        <v>543</v>
      </c>
      <c r="B3" s="73"/>
      <c r="C3" s="74"/>
      <c r="D3" s="75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40390</v>
      </c>
      <c r="B5" s="19"/>
      <c r="C5" s="20" t="s">
        <v>39</v>
      </c>
      <c r="D5" s="20" t="s">
        <v>40</v>
      </c>
      <c r="E5" s="20" t="s">
        <v>41</v>
      </c>
      <c r="F5" s="21" t="n">
        <v>162435</v>
      </c>
      <c r="G5" s="21" t="s">
        <v>544</v>
      </c>
      <c r="H5" s="22"/>
      <c r="I5" s="22"/>
      <c r="J5" s="22" t="n">
        <v>363.26</v>
      </c>
      <c r="K5" s="22"/>
      <c r="L5" s="23"/>
      <c r="M5" s="24" t="n">
        <f aca="false">SUM(H5:J5,K5/1.12)</f>
        <v>363.26</v>
      </c>
      <c r="N5" s="24" t="n">
        <f aca="false">K5/1.12*0.12</f>
        <v>0</v>
      </c>
      <c r="O5" s="24" t="n">
        <f aca="false">-SUM(I5:J5,K5/1.12)*L5</f>
        <v>-0</v>
      </c>
      <c r="P5" s="24" t="n">
        <v>363.26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-363.26</v>
      </c>
      <c r="AG5" s="27" t="n">
        <f aca="false">SUM(H5:K5)+AF5+O5</f>
        <v>0</v>
      </c>
    </row>
    <row r="6" s="29" customFormat="true" ht="23.25" hidden="false" customHeight="true" outlineLevel="0" collapsed="false">
      <c r="A6" s="18" t="n">
        <v>40390</v>
      </c>
      <c r="B6" s="19"/>
      <c r="C6" s="20" t="s">
        <v>39</v>
      </c>
      <c r="D6" s="20" t="s">
        <v>40</v>
      </c>
      <c r="E6" s="20" t="s">
        <v>41</v>
      </c>
      <c r="F6" s="21" t="n">
        <v>162435</v>
      </c>
      <c r="G6" s="21" t="s">
        <v>499</v>
      </c>
      <c r="H6" s="22"/>
      <c r="I6" s="22"/>
      <c r="J6" s="22"/>
      <c r="K6" s="22" t="n">
        <v>82</v>
      </c>
      <c r="L6" s="23"/>
      <c r="M6" s="24" t="n">
        <f aca="false">SUM(H6:J6,K6/1.12)</f>
        <v>73.2142857142857</v>
      </c>
      <c r="N6" s="24" t="n">
        <f aca="false">K6/1.12*0.12</f>
        <v>8.78571428571429</v>
      </c>
      <c r="O6" s="24" t="n">
        <f aca="false">-SUM(I6:J6,K6/1.12)*L6</f>
        <v>-0</v>
      </c>
      <c r="P6" s="24" t="n">
        <v>73.21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-81.9957142857143</v>
      </c>
      <c r="AG6" s="27" t="n">
        <f aca="false">SUM(H6:K6)+AF6+O6</f>
        <v>0.00428571428571445</v>
      </c>
    </row>
    <row r="7" s="29" customFormat="true" ht="23.25" hidden="false" customHeight="true" outlineLevel="0" collapsed="false">
      <c r="A7" s="18" t="n">
        <v>40390</v>
      </c>
      <c r="B7" s="19"/>
      <c r="C7" s="20" t="s">
        <v>375</v>
      </c>
      <c r="D7" s="20" t="s">
        <v>376</v>
      </c>
      <c r="E7" s="20" t="s">
        <v>41</v>
      </c>
      <c r="F7" s="21" t="n">
        <v>1064029</v>
      </c>
      <c r="G7" s="21" t="s">
        <v>227</v>
      </c>
      <c r="H7" s="22"/>
      <c r="I7" s="22"/>
      <c r="J7" s="22"/>
      <c r="K7" s="22" t="n">
        <v>19</v>
      </c>
      <c r="L7" s="23"/>
      <c r="M7" s="24" t="n">
        <f aca="false">SUM(H7:J7,K7/1.12)</f>
        <v>16.9642857142857</v>
      </c>
      <c r="N7" s="24" t="n">
        <f aca="false">K7/1.12*0.12</f>
        <v>2.03571428571429</v>
      </c>
      <c r="O7" s="24" t="n">
        <f aca="false">-SUM(I7:J7,K7/1.12)*L7</f>
        <v>-0</v>
      </c>
      <c r="P7" s="24" t="n">
        <v>16.96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-18.9957142857143</v>
      </c>
      <c r="AG7" s="27" t="n">
        <f aca="false">SUM(H7:K7)+AF7+O7</f>
        <v>0.00428571428571445</v>
      </c>
    </row>
    <row r="8" s="29" customFormat="true" ht="23.25" hidden="false" customHeight="true" outlineLevel="0" collapsed="false">
      <c r="A8" s="18" t="n">
        <v>40390</v>
      </c>
      <c r="B8" s="19"/>
      <c r="C8" s="20" t="s">
        <v>47</v>
      </c>
      <c r="D8" s="20" t="s">
        <v>491</v>
      </c>
      <c r="E8" s="20" t="s">
        <v>520</v>
      </c>
      <c r="F8" s="21" t="n">
        <v>198291</v>
      </c>
      <c r="G8" s="21" t="s">
        <v>545</v>
      </c>
      <c r="H8" s="22"/>
      <c r="I8" s="22"/>
      <c r="J8" s="22"/>
      <c r="K8" s="22" t="n">
        <v>2481.3</v>
      </c>
      <c r="L8" s="23"/>
      <c r="M8" s="24" t="n">
        <f aca="false">SUM(H8:J8,K8/1.12)</f>
        <v>2215.44642857143</v>
      </c>
      <c r="N8" s="24" t="n">
        <f aca="false">K8/1.12*0.12</f>
        <v>265.853571428571</v>
      </c>
      <c r="O8" s="24" t="n">
        <f aca="false">-SUM(I8:J8,K8/1.12)*L8</f>
        <v>-0</v>
      </c>
      <c r="P8" s="24" t="n">
        <v>2215.45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-2481.30357142857</v>
      </c>
      <c r="AG8" s="27" t="n">
        <f aca="false">SUM(H8:K8)+AF8+O8</f>
        <v>-0.00357142857092185</v>
      </c>
    </row>
    <row r="9" s="29" customFormat="true" ht="23.25" hidden="false" customHeight="true" outlineLevel="0" collapsed="false">
      <c r="A9" s="18" t="n">
        <v>40390</v>
      </c>
      <c r="B9" s="19"/>
      <c r="C9" s="20" t="s">
        <v>437</v>
      </c>
      <c r="D9" s="20"/>
      <c r="E9" s="20"/>
      <c r="F9" s="21"/>
      <c r="G9" s="21" t="s">
        <v>546</v>
      </c>
      <c r="H9" s="22" t="n">
        <v>159</v>
      </c>
      <c r="I9" s="22"/>
      <c r="J9" s="22"/>
      <c r="K9" s="22"/>
      <c r="L9" s="23"/>
      <c r="M9" s="24" t="n">
        <f aca="false">SUM(H9:J9,K9/1.12)</f>
        <v>159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159</v>
      </c>
      <c r="AB9" s="26"/>
      <c r="AC9" s="26"/>
      <c r="AD9" s="25"/>
      <c r="AE9" s="25"/>
      <c r="AF9" s="24" t="n">
        <f aca="false">-SUM(N9:AE9)</f>
        <v>-159</v>
      </c>
      <c r="AG9" s="27" t="n">
        <f aca="false">SUM(H9:K9)+AF9+O9</f>
        <v>0</v>
      </c>
    </row>
    <row r="10" s="29" customFormat="true" ht="23.25" hidden="false" customHeight="true" outlineLevel="0" collapsed="false">
      <c r="A10" s="18" t="n">
        <v>40393</v>
      </c>
      <c r="B10" s="19"/>
      <c r="C10" s="20" t="s">
        <v>39</v>
      </c>
      <c r="D10" s="20" t="s">
        <v>40</v>
      </c>
      <c r="E10" s="20" t="s">
        <v>41</v>
      </c>
      <c r="F10" s="21" t="n">
        <v>38548</v>
      </c>
      <c r="G10" s="21" t="s">
        <v>547</v>
      </c>
      <c r="H10" s="22"/>
      <c r="I10" s="22"/>
      <c r="J10" s="22"/>
      <c r="K10" s="22" t="n">
        <v>345</v>
      </c>
      <c r="L10" s="23"/>
      <c r="M10" s="24" t="n">
        <f aca="false">SUM(H10:J10,K10/1.12)</f>
        <v>308.035714285714</v>
      </c>
      <c r="N10" s="24" t="n">
        <f aca="false">K10/1.12*0.12</f>
        <v>36.9642857142857</v>
      </c>
      <c r="O10" s="24" t="n">
        <f aca="false">-SUM(I10:J10,K10/1.12)*L10</f>
        <v>-0</v>
      </c>
      <c r="P10" s="24"/>
      <c r="Q10" s="25"/>
      <c r="R10" s="25" t="n">
        <v>308.04</v>
      </c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 t="n">
        <f aca="false">-SUM(N10:AE10)</f>
        <v>-345.004285714286</v>
      </c>
      <c r="AG10" s="27" t="n">
        <f aca="false">SUM(H10:K10)+AF10+O10</f>
        <v>-0.00428571428574287</v>
      </c>
    </row>
    <row r="11" s="29" customFormat="true" ht="23.25" hidden="false" customHeight="true" outlineLevel="0" collapsed="false">
      <c r="A11" s="18" t="n">
        <v>40393</v>
      </c>
      <c r="B11" s="19"/>
      <c r="C11" s="20" t="s">
        <v>309</v>
      </c>
      <c r="D11" s="20" t="s">
        <v>79</v>
      </c>
      <c r="E11" s="20" t="s">
        <v>67</v>
      </c>
      <c r="F11" s="21" t="n">
        <v>29851</v>
      </c>
      <c r="G11" s="21" t="s">
        <v>80</v>
      </c>
      <c r="H11" s="22"/>
      <c r="I11" s="22"/>
      <c r="J11" s="22" t="n">
        <v>220</v>
      </c>
      <c r="K11" s="22"/>
      <c r="L11" s="23"/>
      <c r="M11" s="24" t="n">
        <f aca="false">SUM(H11:J11,K11/1.12)</f>
        <v>220</v>
      </c>
      <c r="N11" s="24" t="n">
        <f aca="false">K11/1.12*0.12</f>
        <v>0</v>
      </c>
      <c r="O11" s="24" t="n">
        <f aca="false">-SUM(I11:J11,K11/1.12)*L11</f>
        <v>-0</v>
      </c>
      <c r="P11" s="24" t="n">
        <v>220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-220</v>
      </c>
      <c r="AG11" s="27" t="n">
        <f aca="false">SUM(H11:K11)+AF11+O11</f>
        <v>0</v>
      </c>
    </row>
    <row r="12" s="29" customFormat="true" ht="23.25" hidden="false" customHeight="true" outlineLevel="0" collapsed="false">
      <c r="A12" s="18" t="n">
        <v>40393</v>
      </c>
      <c r="B12" s="19"/>
      <c r="C12" s="20" t="s">
        <v>548</v>
      </c>
      <c r="D12" s="20" t="s">
        <v>66</v>
      </c>
      <c r="E12" s="20" t="s">
        <v>67</v>
      </c>
      <c r="F12" s="21" t="n">
        <v>458</v>
      </c>
      <c r="G12" s="21" t="s">
        <v>549</v>
      </c>
      <c r="H12" s="22"/>
      <c r="I12" s="22"/>
      <c r="J12" s="22" t="n">
        <v>700</v>
      </c>
      <c r="K12" s="22"/>
      <c r="L12" s="23"/>
      <c r="M12" s="24" t="n">
        <f aca="false">SUM(H12:J12,K12/1.12)</f>
        <v>700</v>
      </c>
      <c r="N12" s="24" t="n">
        <f aca="false">K12/1.12*0.12</f>
        <v>0</v>
      </c>
      <c r="O12" s="24" t="n">
        <f aca="false">-SUM(I12:J12,K12/1.12)*L12</f>
        <v>-0</v>
      </c>
      <c r="P12" s="24" t="n">
        <v>700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-700</v>
      </c>
      <c r="AG12" s="27" t="n">
        <f aca="false">SUM(H12:K12)+AF12+O12</f>
        <v>0</v>
      </c>
    </row>
    <row r="13" s="29" customFormat="true" ht="23.25" hidden="false" customHeight="true" outlineLevel="0" collapsed="false">
      <c r="A13" s="18" t="n">
        <v>40393</v>
      </c>
      <c r="B13" s="19"/>
      <c r="C13" s="20" t="s">
        <v>45</v>
      </c>
      <c r="D13" s="20"/>
      <c r="E13" s="20"/>
      <c r="F13" s="21"/>
      <c r="G13" s="21" t="s">
        <v>69</v>
      </c>
      <c r="H13" s="22" t="n">
        <v>100</v>
      </c>
      <c r="I13" s="22"/>
      <c r="J13" s="22"/>
      <c r="K13" s="22"/>
      <c r="L13" s="23"/>
      <c r="M13" s="24" t="n">
        <f aca="false">SUM(H13:J13,K13/1.12)</f>
        <v>100</v>
      </c>
      <c r="N13" s="24" t="n">
        <f aca="false">K13/1.12*0.12</f>
        <v>0</v>
      </c>
      <c r="O13" s="24" t="n">
        <f aca="false">-SUM(I13:J13,K13/1.12)*L13</f>
        <v>-0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 t="n">
        <v>100</v>
      </c>
      <c r="AB13" s="26"/>
      <c r="AC13" s="26"/>
      <c r="AD13" s="25"/>
      <c r="AE13" s="25"/>
      <c r="AF13" s="24" t="n">
        <f aca="false">-SUM(N13:AE13)</f>
        <v>-100</v>
      </c>
      <c r="AG13" s="27" t="n">
        <f aca="false">SUM(H13:K13)+AF13+O13</f>
        <v>0</v>
      </c>
    </row>
    <row r="14" s="29" customFormat="true" ht="23.25" hidden="false" customHeight="true" outlineLevel="0" collapsed="false">
      <c r="A14" s="18" t="n">
        <v>40393</v>
      </c>
      <c r="B14" s="19"/>
      <c r="C14" s="20" t="s">
        <v>550</v>
      </c>
      <c r="D14" s="20"/>
      <c r="E14" s="20"/>
      <c r="F14" s="21"/>
      <c r="G14" s="21" t="s">
        <v>551</v>
      </c>
      <c r="H14" s="22"/>
      <c r="I14" s="22"/>
      <c r="J14" s="22" t="n">
        <v>1150</v>
      </c>
      <c r="K14" s="22"/>
      <c r="L14" s="23"/>
      <c r="M14" s="24" t="n">
        <f aca="false">SUM(H14:J14,K14/1.12)</f>
        <v>1150</v>
      </c>
      <c r="N14" s="24" t="n">
        <f aca="false">K14/1.12*0.12</f>
        <v>0</v>
      </c>
      <c r="O14" s="24" t="n">
        <f aca="false">-SUM(I14:J14,K14/1.12)*L14</f>
        <v>-0</v>
      </c>
      <c r="P14" s="24" t="n">
        <v>1150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-1150</v>
      </c>
      <c r="AG14" s="27" t="n">
        <f aca="false">SUM(H14:K14)+AF14+O14</f>
        <v>0</v>
      </c>
    </row>
    <row r="15" s="29" customFormat="true" ht="23.25" hidden="false" customHeight="true" outlineLevel="0" collapsed="false">
      <c r="A15" s="18" t="n">
        <v>40393</v>
      </c>
      <c r="B15" s="19"/>
      <c r="C15" s="20" t="s">
        <v>60</v>
      </c>
      <c r="D15" s="20"/>
      <c r="E15" s="20"/>
      <c r="F15" s="21"/>
      <c r="G15" s="21" t="s">
        <v>440</v>
      </c>
      <c r="H15" s="22" t="n">
        <v>30</v>
      </c>
      <c r="I15" s="22"/>
      <c r="J15" s="22"/>
      <c r="K15" s="22"/>
      <c r="L15" s="23"/>
      <c r="M15" s="24" t="n">
        <f aca="false">SUM(H15:J15,K15/1.12)</f>
        <v>30</v>
      </c>
      <c r="N15" s="24" t="n">
        <f aca="false">K15/1.12*0.12</f>
        <v>0</v>
      </c>
      <c r="O15" s="24" t="n">
        <f aca="false">-SUM(I15:J15,K15/1.12)*L15</f>
        <v>-0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 t="n">
        <v>30</v>
      </c>
      <c r="AB15" s="26"/>
      <c r="AC15" s="26"/>
      <c r="AD15" s="25"/>
      <c r="AE15" s="25"/>
      <c r="AF15" s="24" t="n">
        <f aca="false">-SUM(N15:AE15)</f>
        <v>-30</v>
      </c>
      <c r="AG15" s="27" t="n">
        <f aca="false">SUM(H15:K15)+AF15+O15</f>
        <v>0</v>
      </c>
    </row>
    <row r="16" s="29" customFormat="true" ht="23.25" hidden="false" customHeight="true" outlineLevel="0" collapsed="false">
      <c r="A16" s="18" t="n">
        <v>40394</v>
      </c>
      <c r="B16" s="19"/>
      <c r="C16" s="20" t="s">
        <v>437</v>
      </c>
      <c r="D16" s="20"/>
      <c r="E16" s="20"/>
      <c r="F16" s="21"/>
      <c r="G16" s="21" t="s">
        <v>552</v>
      </c>
      <c r="H16" s="22" t="n">
        <v>161</v>
      </c>
      <c r="I16" s="22"/>
      <c r="J16" s="22"/>
      <c r="K16" s="22"/>
      <c r="L16" s="23"/>
      <c r="M16" s="24" t="n">
        <f aca="false">SUM(H16:J16,K16/1.12)</f>
        <v>161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 t="n">
        <v>161</v>
      </c>
      <c r="AB16" s="26"/>
      <c r="AC16" s="26"/>
      <c r="AD16" s="25"/>
      <c r="AE16" s="25"/>
      <c r="AF16" s="24" t="n">
        <f aca="false">-SUM(N16:AE16)</f>
        <v>-161</v>
      </c>
      <c r="AG16" s="27" t="n">
        <f aca="false">SUM(H16:K16)+AF16+O16</f>
        <v>0</v>
      </c>
    </row>
    <row r="17" s="29" customFormat="true" ht="23.25" hidden="false" customHeight="true" outlineLevel="0" collapsed="false">
      <c r="A17" s="18" t="n">
        <v>40395</v>
      </c>
      <c r="B17" s="19"/>
      <c r="C17" s="20" t="s">
        <v>553</v>
      </c>
      <c r="D17" s="20" t="s">
        <v>554</v>
      </c>
      <c r="E17" s="20" t="s">
        <v>41</v>
      </c>
      <c r="F17" s="21" t="n">
        <v>471107</v>
      </c>
      <c r="G17" s="21" t="s">
        <v>555</v>
      </c>
      <c r="H17" s="22"/>
      <c r="I17" s="22"/>
      <c r="J17" s="22"/>
      <c r="K17" s="22" t="n">
        <v>130</v>
      </c>
      <c r="L17" s="23"/>
      <c r="M17" s="24" t="n">
        <f aca="false">SUM(H17:J17,K17/1.12)</f>
        <v>116.071428571429</v>
      </c>
      <c r="N17" s="24" t="n">
        <f aca="false">K17/1.12*0.12</f>
        <v>13.9285714285714</v>
      </c>
      <c r="O17" s="24" t="n">
        <f aca="false">-SUM(I17:J17,K17/1.12)*L17</f>
        <v>-0</v>
      </c>
      <c r="P17" s="24" t="n">
        <v>116.07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-129.998571428571</v>
      </c>
      <c r="AG17" s="27" t="n">
        <f aca="false">SUM(H17:K17)+AF17+O17</f>
        <v>0.00142857142859043</v>
      </c>
    </row>
    <row r="18" s="29" customFormat="true" ht="23.25" hidden="false" customHeight="true" outlineLevel="0" collapsed="false">
      <c r="A18" s="18" t="n">
        <v>40396</v>
      </c>
      <c r="B18" s="19"/>
      <c r="C18" s="20" t="s">
        <v>39</v>
      </c>
      <c r="D18" s="20"/>
      <c r="E18" s="20"/>
      <c r="F18" s="21" t="n">
        <v>38563</v>
      </c>
      <c r="G18" s="21" t="s">
        <v>556</v>
      </c>
      <c r="H18" s="22"/>
      <c r="I18" s="22"/>
      <c r="J18" s="22"/>
      <c r="K18" s="22" t="n">
        <v>794.25</v>
      </c>
      <c r="L18" s="23"/>
      <c r="M18" s="24" t="n">
        <f aca="false">SUM(H18:J18,K18/1.12)</f>
        <v>709.151785714286</v>
      </c>
      <c r="N18" s="24" t="n">
        <f aca="false">K18/1.12*0.12</f>
        <v>85.0982142857143</v>
      </c>
      <c r="O18" s="24" t="n">
        <f aca="false">-SUM(I18:J18,K18/1.12)*L18</f>
        <v>-0</v>
      </c>
      <c r="P18" s="24" t="n">
        <v>709.15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-794.248214285714</v>
      </c>
      <c r="AG18" s="27" t="n">
        <f aca="false">SUM(H18:K18)+AF18+O18</f>
        <v>0.0017857142856883</v>
      </c>
    </row>
    <row r="19" s="29" customFormat="true" ht="23.25" hidden="false" customHeight="true" outlineLevel="0" collapsed="false">
      <c r="A19" s="18"/>
      <c r="B19" s="19"/>
      <c r="C19" s="20"/>
      <c r="D19" s="20"/>
      <c r="E19" s="20"/>
      <c r="F19" s="21"/>
      <c r="G19" s="21"/>
      <c r="H19" s="22"/>
      <c r="I19" s="22"/>
      <c r="J19" s="22"/>
      <c r="K19" s="22"/>
      <c r="L19" s="23"/>
      <c r="M19" s="24" t="n">
        <f aca="false">SUM(H19:J19,K19/1.12)</f>
        <v>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 t="n">
        <f aca="false">-SUM(N19:AE19)</f>
        <v>-0</v>
      </c>
      <c r="AG19" s="27" t="n">
        <f aca="false">SUM(H19:K19)+AF19+O19</f>
        <v>0</v>
      </c>
    </row>
    <row r="20" s="29" customFormat="true" ht="11.25" hidden="false" customHeight="false" outlineLevel="0" collapsed="false">
      <c r="A20" s="18"/>
      <c r="B20" s="19"/>
      <c r="C20" s="43"/>
      <c r="D20" s="43"/>
      <c r="E20" s="43"/>
      <c r="F20" s="21"/>
      <c r="G20" s="30"/>
      <c r="H20" s="22"/>
      <c r="I20" s="22"/>
      <c r="J20" s="22"/>
      <c r="K20" s="22"/>
      <c r="L20" s="23"/>
      <c r="M20" s="25" t="n">
        <f aca="false">SUM(H20:J20,K20/1.12)</f>
        <v>0</v>
      </c>
      <c r="N20" s="25" t="n">
        <f aca="false">K20/1.12*0.12</f>
        <v>0</v>
      </c>
      <c r="O20" s="25" t="n">
        <f aca="false">-SUM(I20:J20,K20/1.12)*L20</f>
        <v>-0</v>
      </c>
      <c r="P20" s="25"/>
      <c r="Q20" s="25"/>
      <c r="R20" s="25"/>
      <c r="S20" s="25"/>
      <c r="T20" s="26"/>
      <c r="U20" s="26"/>
      <c r="V20" s="26"/>
      <c r="W20" s="26"/>
      <c r="X20" s="26"/>
      <c r="Y20" s="44"/>
      <c r="Z20" s="25"/>
      <c r="AA20" s="25"/>
      <c r="AB20" s="25"/>
      <c r="AC20" s="26"/>
      <c r="AD20" s="26"/>
      <c r="AE20" s="45"/>
      <c r="AF20" s="24" t="n">
        <f aca="false">-SUM(N20:AE20)</f>
        <v>-0</v>
      </c>
      <c r="AG20" s="27" t="n">
        <f aca="false">SUM(H20:K20)+AF20+O20</f>
        <v>0</v>
      </c>
    </row>
    <row r="21" s="52" customFormat="true" ht="12" hidden="false" customHeight="false" outlineLevel="0" collapsed="false">
      <c r="A21" s="46"/>
      <c r="B21" s="47"/>
      <c r="C21" s="48"/>
      <c r="D21" s="49"/>
      <c r="E21" s="49"/>
      <c r="F21" s="50"/>
      <c r="G21" s="48"/>
      <c r="H21" s="51" t="n">
        <f aca="false">SUM(H5:H20)</f>
        <v>450</v>
      </c>
      <c r="I21" s="51" t="n">
        <f aca="false">SUM(I5:I20)</f>
        <v>0</v>
      </c>
      <c r="J21" s="51" t="n">
        <f aca="false">SUM(J5:J20)</f>
        <v>2433.26</v>
      </c>
      <c r="K21" s="51" t="n">
        <f aca="false">SUM(K5:K20)</f>
        <v>3851.55</v>
      </c>
      <c r="L21" s="51" t="n">
        <f aca="false">SUM(L5:L20)</f>
        <v>0</v>
      </c>
      <c r="M21" s="51" t="n">
        <f aca="false">SUM(M5:M20)</f>
        <v>6322.14392857143</v>
      </c>
      <c r="N21" s="51" t="n">
        <f aca="false">SUM(N5:N20)</f>
        <v>412.666071428571</v>
      </c>
      <c r="O21" s="51" t="n">
        <f aca="false">SUM(O5:O20)</f>
        <v>0</v>
      </c>
      <c r="P21" s="51" t="n">
        <f aca="false">SUM(P5:P20)</f>
        <v>5564.1</v>
      </c>
      <c r="Q21" s="51" t="n">
        <f aca="false">SUM(Q5:Q20)</f>
        <v>0</v>
      </c>
      <c r="R21" s="51" t="n">
        <f aca="false">SUM(R5:R20)</f>
        <v>308.04</v>
      </c>
      <c r="S21" s="51" t="n">
        <f aca="false">SUM(S5:S20)</f>
        <v>0</v>
      </c>
      <c r="T21" s="51" t="n">
        <f aca="false">SUM(T5:T20)</f>
        <v>0</v>
      </c>
      <c r="U21" s="51" t="n">
        <f aca="false">SUM(U5:U20)</f>
        <v>0</v>
      </c>
      <c r="V21" s="51" t="n">
        <f aca="false">SUM(V5:V20)</f>
        <v>0</v>
      </c>
      <c r="W21" s="51" t="n">
        <f aca="false">SUM(W5:W20)</f>
        <v>0</v>
      </c>
      <c r="X21" s="51" t="n">
        <f aca="false">SUM(X5:X20)</f>
        <v>0</v>
      </c>
      <c r="Y21" s="51" t="n">
        <f aca="false">SUM(Y5:Y20)</f>
        <v>0</v>
      </c>
      <c r="Z21" s="51" t="n">
        <f aca="false">SUM(Z5:Z20)</f>
        <v>0</v>
      </c>
      <c r="AA21" s="51" t="n">
        <f aca="false">SUM(AA5:AA20)</f>
        <v>450</v>
      </c>
      <c r="AB21" s="51" t="n">
        <f aca="false">SUM(AB5:AB20)</f>
        <v>0</v>
      </c>
      <c r="AC21" s="51" t="n">
        <f aca="false">SUM(AC5:AC20)</f>
        <v>0</v>
      </c>
      <c r="AD21" s="51" t="n">
        <f aca="false">SUM(AD5:AD20)</f>
        <v>0</v>
      </c>
      <c r="AE21" s="51" t="n">
        <f aca="false">SUM(AE5:AE20)</f>
        <v>0</v>
      </c>
      <c r="AF21" s="51" t="n">
        <f aca="false">SUM(AF5:AF20)</f>
        <v>-6734.80607142857</v>
      </c>
      <c r="AG21" s="51" t="n">
        <f aca="false">SUM(AG5:AG20)</f>
        <v>0.0039285714290429</v>
      </c>
    </row>
    <row r="22" customFormat="false" ht="12" hidden="false" customHeight="false" outlineLevel="0" collapsed="false"/>
    <row r="23" customFormat="false" ht="12" hidden="false" customHeight="false" outlineLevel="0" collapsed="false">
      <c r="K23" s="53" t="n">
        <f aca="false">H21+I21+J21+K21</f>
        <v>6734.81</v>
      </c>
      <c r="AF23" s="53" t="n">
        <f aca="false">+AF21</f>
        <v>-6734.80607142857</v>
      </c>
    </row>
    <row r="25" customFormat="false" ht="12" hidden="false" customHeight="false" outlineLevel="0" collapsed="false">
      <c r="C25" s="54" t="s">
        <v>191</v>
      </c>
      <c r="G25" s="52"/>
      <c r="K25" s="55" t="n">
        <f aca="false">K23-5000</f>
        <v>1734.81</v>
      </c>
      <c r="L25" s="55"/>
      <c r="M25" s="55"/>
    </row>
    <row r="28" s="3" customFormat="true" ht="11.25" hidden="false" customHeight="false" outlineLevel="0" collapsed="false">
      <c r="K28" s="5"/>
      <c r="L28" s="6"/>
      <c r="M28" s="5"/>
      <c r="N28" s="3" t="n">
        <f aca="false">2839-1345</f>
        <v>1494</v>
      </c>
      <c r="Y28" s="5"/>
    </row>
    <row r="29" customFormat="false" ht="11.25" hidden="false" customHeight="false" outlineLevel="0" collapsed="false">
      <c r="N29" s="5" t="n">
        <f aca="false">K25-N28</f>
        <v>240.81</v>
      </c>
    </row>
    <row r="30" customFormat="false" ht="11.25" hidden="false" customHeight="false" outlineLevel="0" collapsed="false">
      <c r="N30" s="5" t="n">
        <f aca="false">N29+40</f>
        <v>280.81</v>
      </c>
    </row>
    <row r="35" customFormat="false" ht="11.25" hidden="false" customHeight="false" outlineLevel="0" collapsed="false">
      <c r="Q35" s="5" t="n">
        <v>0</v>
      </c>
    </row>
  </sheetData>
  <mergeCells count="1">
    <mergeCell ref="K25:M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true" outlineLevel="0" max="4" min="4" style="4" width="14"/>
    <col collapsed="false" customWidth="true" hidden="tru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31.57"/>
    <col collapsed="false" customWidth="true" hidden="false" outlineLevel="0" max="8" min="8" style="5" width="11"/>
    <col collapsed="false" customWidth="true" hidden="true" outlineLevel="0" max="9" min="9" style="5" width="8.43"/>
    <col collapsed="false" customWidth="true" hidden="true" outlineLevel="0" max="10" min="10" style="5" width="9.7"/>
    <col collapsed="false" customWidth="true" hidden="false" outlineLevel="0" max="11" min="11" style="5" width="10.43"/>
    <col collapsed="false" customWidth="true" hidden="tru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tru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true" outlineLevel="0" max="18" min="18" style="5" width="10.71"/>
    <col collapsed="false" customWidth="true" hidden="true" outlineLevel="0" max="19" min="19" style="5" width="8.14"/>
    <col collapsed="false" customWidth="true" hidden="true" outlineLevel="0" max="21" min="20" style="5" width="9.14"/>
    <col collapsed="false" customWidth="true" hidden="true" outlineLevel="0" max="22" min="22" style="5" width="10.57"/>
    <col collapsed="false" customWidth="true" hidden="true" outlineLevel="0" max="23" min="23" style="5" width="8.14"/>
    <col collapsed="false" customWidth="true" hidden="true" outlineLevel="0" max="24" min="24" style="5" width="9.85"/>
    <col collapsed="false" customWidth="true" hidden="true" outlineLevel="0" max="25" min="25" style="5" width="9.28"/>
    <col collapsed="false" customWidth="true" hidden="true" outlineLevel="0" max="26" min="26" style="5" width="8.28"/>
    <col collapsed="false" customWidth="true" hidden="false" outlineLevel="0" max="27" min="27" style="5" width="8.7"/>
    <col collapsed="false" customWidth="true" hidden="true" outlineLevel="0" max="28" min="28" style="5" width="9.57"/>
    <col collapsed="false" customWidth="true" hidden="tru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67" t="s">
        <v>0</v>
      </c>
      <c r="B1" s="68"/>
      <c r="C1" s="69"/>
    </row>
    <row r="2" customFormat="false" ht="12" hidden="false" customHeight="true" outlineLevel="0" collapsed="false">
      <c r="A2" s="67" t="s">
        <v>1</v>
      </c>
      <c r="B2" s="68"/>
      <c r="C2" s="71"/>
    </row>
    <row r="3" customFormat="false" ht="12" hidden="false" customHeight="true" outlineLevel="0" collapsed="false">
      <c r="A3" s="72" t="s">
        <v>557</v>
      </c>
      <c r="B3" s="73"/>
      <c r="C3" s="74"/>
      <c r="D3" s="76"/>
      <c r="E3" s="76"/>
      <c r="F3" s="77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44051</v>
      </c>
      <c r="B5" s="19"/>
      <c r="C5" s="20" t="s">
        <v>47</v>
      </c>
      <c r="D5" s="20" t="s">
        <v>491</v>
      </c>
      <c r="E5" s="20" t="s">
        <v>520</v>
      </c>
      <c r="F5" s="21" t="n">
        <v>274751</v>
      </c>
      <c r="G5" s="21" t="s">
        <v>558</v>
      </c>
      <c r="H5" s="22"/>
      <c r="I5" s="22"/>
      <c r="J5" s="22"/>
      <c r="K5" s="22" t="n">
        <v>2384.15</v>
      </c>
      <c r="L5" s="23"/>
      <c r="M5" s="24" t="n">
        <f aca="false">SUM(H5:J5,K5/1.12)</f>
        <v>2128.70535714286</v>
      </c>
      <c r="N5" s="24" t="n">
        <f aca="false">K5/1.12*0.12</f>
        <v>255.444642857143</v>
      </c>
      <c r="O5" s="24" t="n">
        <f aca="false">-SUM(I5:J5,K5/1.12)*L5</f>
        <v>-0</v>
      </c>
      <c r="P5" s="24" t="n">
        <v>2128.71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 t="n">
        <f aca="false">-SUM(N5:AE5)</f>
        <v>-2384.15464285714</v>
      </c>
      <c r="AG5" s="27" t="n">
        <f aca="false">SUM(H5:K5)+AF5+O5</f>
        <v>-0.00464285714269863</v>
      </c>
    </row>
    <row r="6" s="29" customFormat="true" ht="23.25" hidden="false" customHeight="true" outlineLevel="0" collapsed="false">
      <c r="A6" s="18" t="n">
        <v>44051</v>
      </c>
      <c r="B6" s="19"/>
      <c r="C6" s="20" t="s">
        <v>60</v>
      </c>
      <c r="D6" s="20"/>
      <c r="E6" s="20"/>
      <c r="F6" s="21"/>
      <c r="G6" s="21" t="s">
        <v>559</v>
      </c>
      <c r="H6" s="22" t="n">
        <v>40</v>
      </c>
      <c r="I6" s="22"/>
      <c r="J6" s="22"/>
      <c r="K6" s="22"/>
      <c r="L6" s="23"/>
      <c r="M6" s="24" t="n">
        <f aca="false">SUM(H6:J6,K6/1.12)</f>
        <v>40</v>
      </c>
      <c r="N6" s="24" t="n">
        <f aca="false">K6/1.12*0.12</f>
        <v>0</v>
      </c>
      <c r="O6" s="24" t="n">
        <f aca="false">-SUM(I6:J6,K6/1.12)*L6</f>
        <v>-0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 t="n">
        <v>40</v>
      </c>
      <c r="AB6" s="26"/>
      <c r="AC6" s="26"/>
      <c r="AD6" s="25"/>
      <c r="AE6" s="25"/>
      <c r="AF6" s="24" t="n">
        <f aca="false">-SUM(N6:AE6)</f>
        <v>-40</v>
      </c>
      <c r="AG6" s="27" t="n">
        <f aca="false">SUM(H6:K6)+AF6+O6</f>
        <v>0</v>
      </c>
    </row>
    <row r="7" s="29" customFormat="true" ht="23.25" hidden="false" customHeight="true" outlineLevel="0" collapsed="false">
      <c r="A7" s="18" t="n">
        <v>44051</v>
      </c>
      <c r="B7" s="19"/>
      <c r="C7" s="20" t="s">
        <v>523</v>
      </c>
      <c r="D7" s="20" t="s">
        <v>226</v>
      </c>
      <c r="E7" s="20" t="s">
        <v>524</v>
      </c>
      <c r="F7" s="21"/>
      <c r="G7" s="21" t="s">
        <v>58</v>
      </c>
      <c r="H7" s="22"/>
      <c r="I7" s="22"/>
      <c r="J7" s="22"/>
      <c r="K7" s="22" t="n">
        <v>30</v>
      </c>
      <c r="L7" s="23"/>
      <c r="M7" s="24" t="n">
        <f aca="false">SUM(H7:J7,K7/1.12)</f>
        <v>26.7857142857143</v>
      </c>
      <c r="N7" s="24" t="n">
        <f aca="false">K7/1.12*0.12</f>
        <v>3.21428571428571</v>
      </c>
      <c r="O7" s="24" t="n">
        <f aca="false">-SUM(I7:J7,K7/1.12)*L7</f>
        <v>-0</v>
      </c>
      <c r="P7" s="24"/>
      <c r="Q7" s="25" t="n">
        <v>26.79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-30.0042857142857</v>
      </c>
      <c r="AG7" s="27" t="n">
        <f aca="false">SUM(H7:K7)+AF7+O7</f>
        <v>-0.00428571428571445</v>
      </c>
    </row>
    <row r="8" s="29" customFormat="true" ht="23.25" hidden="false" customHeight="true" outlineLevel="0" collapsed="false">
      <c r="A8" s="18" t="n">
        <v>44053</v>
      </c>
      <c r="B8" s="19"/>
      <c r="C8" s="20" t="s">
        <v>184</v>
      </c>
      <c r="D8" s="20"/>
      <c r="E8" s="20"/>
      <c r="F8" s="21"/>
      <c r="G8" s="21"/>
      <c r="H8" s="22"/>
      <c r="I8" s="22"/>
      <c r="J8" s="22"/>
      <c r="K8" s="22" t="n">
        <v>36.75</v>
      </c>
      <c r="L8" s="23"/>
      <c r="M8" s="24" t="n">
        <f aca="false">SUM(H8:J8,K8/1.12)</f>
        <v>32.8125</v>
      </c>
      <c r="N8" s="24" t="n">
        <f aca="false">K8/1.12*0.12</f>
        <v>3.9375</v>
      </c>
      <c r="O8" s="24" t="n">
        <f aca="false">-SUM(I8:J8,K8/1.12)*L8</f>
        <v>-0</v>
      </c>
      <c r="P8" s="24" t="n">
        <v>32.81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-36.7475</v>
      </c>
      <c r="AG8" s="27" t="n">
        <f aca="false">SUM(H8:K8)+AF8+O8</f>
        <v>0.00249999999999773</v>
      </c>
    </row>
    <row r="9" s="29" customFormat="true" ht="23.25" hidden="false" customHeight="true" outlineLevel="0" collapsed="false">
      <c r="A9" s="18" t="n">
        <v>44053</v>
      </c>
      <c r="B9" s="19"/>
      <c r="C9" s="20" t="s">
        <v>39</v>
      </c>
      <c r="D9" s="20" t="s">
        <v>40</v>
      </c>
      <c r="E9" s="20" t="s">
        <v>41</v>
      </c>
      <c r="F9" s="21" t="n">
        <v>38576</v>
      </c>
      <c r="G9" s="21" t="s">
        <v>560</v>
      </c>
      <c r="H9" s="22"/>
      <c r="I9" s="22"/>
      <c r="J9" s="22"/>
      <c r="K9" s="22" t="n">
        <v>327.8</v>
      </c>
      <c r="L9" s="23"/>
      <c r="M9" s="24" t="n">
        <f aca="false">SUM(H9:J9,K9/1.12)</f>
        <v>292.678571428571</v>
      </c>
      <c r="N9" s="24" t="n">
        <f aca="false">K9/1.12*0.12</f>
        <v>35.1214285714286</v>
      </c>
      <c r="O9" s="24" t="n">
        <f aca="false">-SUM(I9:J9,K9/1.12)*L9</f>
        <v>-0</v>
      </c>
      <c r="P9" s="24" t="n">
        <v>292.68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 t="n">
        <f aca="false">-SUM(N9:AE9)</f>
        <v>-327.801428571429</v>
      </c>
      <c r="AG9" s="27" t="n">
        <f aca="false">SUM(H9:K9)+AF9+O9</f>
        <v>-0.00142857142856201</v>
      </c>
    </row>
    <row r="10" s="29" customFormat="true" ht="23.25" hidden="false" customHeight="true" outlineLevel="0" collapsed="false">
      <c r="A10" s="18" t="n">
        <v>44053</v>
      </c>
      <c r="B10" s="19"/>
      <c r="C10" s="20" t="s">
        <v>326</v>
      </c>
      <c r="D10" s="20"/>
      <c r="E10" s="20"/>
      <c r="F10" s="21"/>
      <c r="G10" s="21" t="s">
        <v>561</v>
      </c>
      <c r="H10" s="22" t="n">
        <v>500</v>
      </c>
      <c r="I10" s="22"/>
      <c r="J10" s="22"/>
      <c r="K10" s="22"/>
      <c r="L10" s="23"/>
      <c r="M10" s="24" t="n">
        <f aca="false">SUM(H10:J10,K10/1.12)</f>
        <v>500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 t="n">
        <v>500</v>
      </c>
      <c r="AB10" s="26"/>
      <c r="AC10" s="26"/>
      <c r="AD10" s="25"/>
      <c r="AE10" s="25"/>
      <c r="AF10" s="24" t="n">
        <f aca="false">-SUM(N10:AE10)</f>
        <v>-500</v>
      </c>
      <c r="AG10" s="27" t="n">
        <f aca="false">SUM(H10:K10)+AF10+O10</f>
        <v>0</v>
      </c>
    </row>
    <row r="11" s="29" customFormat="true" ht="23.25" hidden="false" customHeight="true" outlineLevel="0" collapsed="false">
      <c r="A11" s="18" t="n">
        <v>44054</v>
      </c>
      <c r="B11" s="19"/>
      <c r="C11" s="20" t="s">
        <v>437</v>
      </c>
      <c r="D11" s="20"/>
      <c r="E11" s="20"/>
      <c r="F11" s="21"/>
      <c r="G11" s="21" t="s">
        <v>562</v>
      </c>
      <c r="H11" s="22" t="n">
        <v>163</v>
      </c>
      <c r="I11" s="22"/>
      <c r="J11" s="22"/>
      <c r="K11" s="22"/>
      <c r="L11" s="23"/>
      <c r="M11" s="24" t="n">
        <f aca="false">SUM(H11:J11,K11/1.12)</f>
        <v>163</v>
      </c>
      <c r="N11" s="24" t="n">
        <f aca="false">K11/1.12*0.12</f>
        <v>0</v>
      </c>
      <c r="O11" s="24" t="n">
        <f aca="false">-SUM(I11:J11,K11/1.12)*L11</f>
        <v>-0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 t="n">
        <v>163</v>
      </c>
      <c r="AB11" s="26"/>
      <c r="AC11" s="26"/>
      <c r="AD11" s="25"/>
      <c r="AE11" s="25"/>
      <c r="AF11" s="24" t="n">
        <f aca="false">-SUM(N11:AE11)</f>
        <v>-163</v>
      </c>
      <c r="AG11" s="27" t="n">
        <f aca="false">SUM(H11:K11)+AF11+O11</f>
        <v>0</v>
      </c>
    </row>
    <row r="12" s="29" customFormat="true" ht="23.25" hidden="false" customHeight="true" outlineLevel="0" collapsed="false">
      <c r="A12" s="18" t="n">
        <v>44057</v>
      </c>
      <c r="B12" s="19"/>
      <c r="C12" s="20" t="s">
        <v>47</v>
      </c>
      <c r="D12" s="20" t="s">
        <v>491</v>
      </c>
      <c r="E12" s="20" t="s">
        <v>520</v>
      </c>
      <c r="F12" s="21" t="n">
        <v>290790</v>
      </c>
      <c r="G12" s="21" t="s">
        <v>563</v>
      </c>
      <c r="H12" s="22"/>
      <c r="I12" s="22"/>
      <c r="J12" s="22"/>
      <c r="K12" s="22" t="n">
        <v>2141.65</v>
      </c>
      <c r="L12" s="23"/>
      <c r="M12" s="24" t="n">
        <f aca="false">SUM(H12:J12,K12/1.12)</f>
        <v>1912.1875</v>
      </c>
      <c r="N12" s="24" t="n">
        <f aca="false">K12/1.12*0.12</f>
        <v>229.4625</v>
      </c>
      <c r="O12" s="24" t="n">
        <f aca="false">-SUM(I12:J12,K12/1.12)*L12</f>
        <v>-0</v>
      </c>
      <c r="P12" s="24" t="n">
        <v>1912.19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 t="n">
        <f aca="false">-SUM(N12:AE12)</f>
        <v>-2141.6525</v>
      </c>
      <c r="AG12" s="27" t="n">
        <f aca="false">SUM(H12:K12)+AF12+O12</f>
        <v>-0.00250000000005457</v>
      </c>
    </row>
    <row r="13" s="29" customFormat="true" ht="23.25" hidden="false" customHeight="true" outlineLevel="0" collapsed="false">
      <c r="A13" s="18" t="n">
        <v>44058</v>
      </c>
      <c r="B13" s="19"/>
      <c r="C13" s="20" t="s">
        <v>39</v>
      </c>
      <c r="D13" s="20" t="s">
        <v>40</v>
      </c>
      <c r="E13" s="20" t="s">
        <v>41</v>
      </c>
      <c r="F13" s="21" t="n">
        <v>164869</v>
      </c>
      <c r="G13" s="21" t="s">
        <v>564</v>
      </c>
      <c r="H13" s="22"/>
      <c r="I13" s="22"/>
      <c r="J13" s="22"/>
      <c r="K13" s="22" t="n">
        <v>318</v>
      </c>
      <c r="L13" s="23"/>
      <c r="M13" s="24" t="n">
        <f aca="false">SUM(H13:J13,K13/1.12)</f>
        <v>283.928571428571</v>
      </c>
      <c r="N13" s="24" t="n">
        <f aca="false">K13/1.12*0.12</f>
        <v>34.0714285714286</v>
      </c>
      <c r="O13" s="24" t="n">
        <f aca="false">-SUM(I13:J13,K13/1.12)*L13</f>
        <v>-0</v>
      </c>
      <c r="P13" s="24"/>
      <c r="Q13" s="25" t="n">
        <v>283.93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-318.001428571429</v>
      </c>
      <c r="AG13" s="27" t="n">
        <f aca="false">SUM(H13:K13)+AF13+O13</f>
        <v>-0.00142857142856201</v>
      </c>
    </row>
    <row r="14" s="29" customFormat="true" ht="23.25" hidden="false" customHeight="true" outlineLevel="0" collapsed="false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 t="n">
        <f aca="false">SUM(H14:J14,K14/1.12)</f>
        <v>0</v>
      </c>
      <c r="N14" s="24" t="n">
        <f aca="false">K14/1.12*0.12</f>
        <v>0</v>
      </c>
      <c r="O14" s="24" t="n">
        <f aca="false">-SUM(I14:J14,K14/1.12)*L14</f>
        <v>-0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-0</v>
      </c>
      <c r="AG14" s="27" t="n">
        <f aca="false">SUM(H14:K14)+AF14+O14</f>
        <v>0</v>
      </c>
    </row>
    <row r="15" s="29" customFormat="true" ht="11.25" hidden="false" customHeight="false" outlineLevel="0" collapsed="false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44"/>
      <c r="Z15" s="25"/>
      <c r="AA15" s="25"/>
      <c r="AB15" s="25"/>
      <c r="AC15" s="26"/>
      <c r="AD15" s="26"/>
      <c r="AE15" s="45"/>
      <c r="AF15" s="24" t="n">
        <f aca="false">-SUM(N15:AE15)</f>
        <v>-0</v>
      </c>
      <c r="AG15" s="27" t="n">
        <f aca="false">SUM(H15:K15)+AF15+O15</f>
        <v>0</v>
      </c>
    </row>
    <row r="16" s="52" customFormat="true" ht="12" hidden="false" customHeight="false" outlineLevel="0" collapsed="false">
      <c r="A16" s="46"/>
      <c r="B16" s="47"/>
      <c r="C16" s="48"/>
      <c r="D16" s="49"/>
      <c r="E16" s="49"/>
      <c r="F16" s="50"/>
      <c r="G16" s="48"/>
      <c r="H16" s="51" t="n">
        <f aca="false">SUM(H5:H15)</f>
        <v>703</v>
      </c>
      <c r="I16" s="51" t="n">
        <f aca="false">SUM(I5:I15)</f>
        <v>0</v>
      </c>
      <c r="J16" s="51" t="n">
        <f aca="false">SUM(J5:J15)</f>
        <v>0</v>
      </c>
      <c r="K16" s="51" t="n">
        <f aca="false">SUM(K5:K15)</f>
        <v>5238.35</v>
      </c>
      <c r="L16" s="51" t="n">
        <f aca="false">SUM(L5:L15)</f>
        <v>0</v>
      </c>
      <c r="M16" s="51" t="n">
        <f aca="false">SUM(M5:M15)</f>
        <v>5380.09821428571</v>
      </c>
      <c r="N16" s="51" t="n">
        <f aca="false">SUM(N5:N15)</f>
        <v>561.251785714286</v>
      </c>
      <c r="O16" s="51" t="n">
        <f aca="false">SUM(O5:O15)</f>
        <v>0</v>
      </c>
      <c r="P16" s="51" t="n">
        <f aca="false">SUM(P5:P15)</f>
        <v>4366.39</v>
      </c>
      <c r="Q16" s="51" t="n">
        <f aca="false">SUM(Q5:Q15)</f>
        <v>310.72</v>
      </c>
      <c r="R16" s="51" t="n">
        <f aca="false">SUM(R5:R15)</f>
        <v>0</v>
      </c>
      <c r="S16" s="51" t="n">
        <f aca="false">SUM(S5:S15)</f>
        <v>0</v>
      </c>
      <c r="T16" s="51" t="n">
        <f aca="false">SUM(T5:T15)</f>
        <v>0</v>
      </c>
      <c r="U16" s="51" t="n">
        <f aca="false">SUM(U5:U15)</f>
        <v>0</v>
      </c>
      <c r="V16" s="51" t="n">
        <f aca="false">SUM(V5:V15)</f>
        <v>0</v>
      </c>
      <c r="W16" s="51" t="n">
        <f aca="false">SUM(W5:W15)</f>
        <v>0</v>
      </c>
      <c r="X16" s="51" t="n">
        <f aca="false">SUM(X5:X15)</f>
        <v>0</v>
      </c>
      <c r="Y16" s="51" t="n">
        <f aca="false">SUM(Y5:Y15)</f>
        <v>0</v>
      </c>
      <c r="Z16" s="51" t="n">
        <f aca="false">SUM(Z5:Z15)</f>
        <v>0</v>
      </c>
      <c r="AA16" s="51" t="n">
        <f aca="false">SUM(AA5:AA15)</f>
        <v>703</v>
      </c>
      <c r="AB16" s="51" t="n">
        <f aca="false">SUM(AB5:AB15)</f>
        <v>0</v>
      </c>
      <c r="AC16" s="51" t="n">
        <f aca="false">SUM(AC5:AC15)</f>
        <v>0</v>
      </c>
      <c r="AD16" s="51" t="n">
        <f aca="false">SUM(AD5:AD15)</f>
        <v>0</v>
      </c>
      <c r="AE16" s="51" t="n">
        <f aca="false">SUM(AE5:AE15)</f>
        <v>0</v>
      </c>
      <c r="AF16" s="51" t="n">
        <f aca="false">SUM(AF5:AF15)</f>
        <v>-5941.36178571429</v>
      </c>
      <c r="AG16" s="51" t="n">
        <f aca="false">SUM(AG5:AG15)</f>
        <v>-0.0117857142855939</v>
      </c>
    </row>
    <row r="17" customFormat="false" ht="12" hidden="false" customHeight="false" outlineLevel="0" collapsed="false"/>
    <row r="18" customFormat="false" ht="12" hidden="false" customHeight="false" outlineLevel="0" collapsed="false">
      <c r="K18" s="53" t="n">
        <f aca="false">H16+I16+J16+K16</f>
        <v>5941.35</v>
      </c>
      <c r="AF18" s="53" t="n">
        <f aca="false">+AF16</f>
        <v>-5941.36178571429</v>
      </c>
    </row>
    <row r="20" customFormat="false" ht="12" hidden="false" customHeight="false" outlineLevel="0" collapsed="false">
      <c r="C20" s="54" t="s">
        <v>191</v>
      </c>
      <c r="G20" s="52"/>
      <c r="K20" s="55" t="n">
        <f aca="false">K18-2700</f>
        <v>3241.35</v>
      </c>
      <c r="L20" s="55"/>
      <c r="M20" s="55"/>
      <c r="AE20" s="78" t="s">
        <v>565</v>
      </c>
      <c r="AF20" s="53" t="n">
        <v>6000</v>
      </c>
    </row>
    <row r="21" customFormat="false" ht="12" hidden="false" customHeight="false" outlineLevel="0" collapsed="false">
      <c r="AF21" s="53"/>
    </row>
    <row r="22" customFormat="false" ht="12" hidden="false" customHeight="false" outlineLevel="0" collapsed="false">
      <c r="AF22" s="53" t="n">
        <f aca="false">6000-5941.36</f>
        <v>58.6400000000003</v>
      </c>
    </row>
    <row r="23" s="3" customFormat="true" ht="11.25" hidden="false" customHeight="false" outlineLevel="0" collapsed="false">
      <c r="K23" s="5"/>
      <c r="L23" s="6"/>
      <c r="M23" s="5"/>
      <c r="Y23" s="5"/>
    </row>
    <row r="30" customFormat="false" ht="11.25" hidden="false" customHeight="false" outlineLevel="0" collapsed="false">
      <c r="Q30" s="5" t="n">
        <v>0</v>
      </c>
    </row>
  </sheetData>
  <mergeCells count="1">
    <mergeCell ref="K20:M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8.14"/>
    <col collapsed="false" customWidth="true" hidden="true" outlineLevel="0" max="2" min="2" style="2" width="7.28"/>
    <col collapsed="false" customWidth="true" hidden="false" outlineLevel="0" max="3" min="3" style="3" width="24"/>
    <col collapsed="false" customWidth="true" hidden="true" outlineLevel="0" max="4" min="4" style="4" width="14"/>
    <col collapsed="false" customWidth="true" hidden="true" outlineLevel="0" max="5" min="5" style="4" width="28"/>
    <col collapsed="false" customWidth="true" hidden="false" outlineLevel="0" max="6" min="6" style="2" width="7.85"/>
    <col collapsed="false" customWidth="true" hidden="false" outlineLevel="0" max="7" min="7" style="3" width="21"/>
    <col collapsed="false" customWidth="true" hidden="false" outlineLevel="0" max="8" min="8" style="5" width="11"/>
    <col collapsed="false" customWidth="true" hidden="false" outlineLevel="0" max="9" min="9" style="5" width="8.43"/>
    <col collapsed="false" customWidth="true" hidden="false" outlineLevel="0" max="10" min="10" style="5" width="9.7"/>
    <col collapsed="false" customWidth="true" hidden="false" outlineLevel="0" max="11" min="11" style="5" width="10.43"/>
    <col collapsed="false" customWidth="true" hidden="false" outlineLevel="0" max="12" min="12" style="6" width="7.85"/>
    <col collapsed="false" customWidth="true" hidden="false" outlineLevel="0" max="13" min="13" style="5" width="9.7"/>
    <col collapsed="false" customWidth="true" hidden="false" outlineLevel="0" max="14" min="14" style="5" width="8.57"/>
    <col collapsed="false" customWidth="true" hidden="false" outlineLevel="0" max="15" min="15" style="5" width="9"/>
    <col collapsed="false" customWidth="true" hidden="false" outlineLevel="0" max="16" min="16" style="5" width="9.85"/>
    <col collapsed="false" customWidth="true" hidden="false" outlineLevel="0" max="17" min="17" style="5" width="9.57"/>
    <col collapsed="false" customWidth="true" hidden="false" outlineLevel="0" max="18" min="18" style="5" width="10.71"/>
    <col collapsed="false" customWidth="true" hidden="false" outlineLevel="0" max="19" min="19" style="5" width="8.14"/>
    <col collapsed="false" customWidth="true" hidden="false" outlineLevel="0" max="21" min="20" style="5" width="9.14"/>
    <col collapsed="false" customWidth="true" hidden="false" outlineLevel="0" max="22" min="22" style="5" width="10.57"/>
    <col collapsed="false" customWidth="true" hidden="false" outlineLevel="0" max="23" min="23" style="5" width="8.14"/>
    <col collapsed="false" customWidth="true" hidden="false" outlineLevel="0" max="24" min="24" style="5" width="9.85"/>
    <col collapsed="false" customWidth="true" hidden="false" outlineLevel="0" max="25" min="25" style="5" width="9.28"/>
    <col collapsed="false" customWidth="true" hidden="false" outlineLevel="0" max="26" min="26" style="5" width="8.28"/>
    <col collapsed="false" customWidth="true" hidden="false" outlineLevel="0" max="27" min="27" style="5" width="8.7"/>
    <col collapsed="false" customWidth="true" hidden="false" outlineLevel="0" max="28" min="28" style="5" width="9.57"/>
    <col collapsed="false" customWidth="true" hidden="false" outlineLevel="0" max="30" min="29" style="5" width="8"/>
    <col collapsed="false" customWidth="true" hidden="false" outlineLevel="0" max="31" min="31" style="5" width="10.14"/>
    <col collapsed="false" customWidth="true" hidden="false" outlineLevel="0" max="32" min="32" style="5" width="10.71"/>
    <col collapsed="false" customWidth="true" hidden="false" outlineLevel="0" max="33" min="33" style="3" width="8.85"/>
    <col collapsed="false" customWidth="true" hidden="false" outlineLevel="0" max="1025" min="34" style="3" width="9.14"/>
  </cols>
  <sheetData>
    <row r="1" customFormat="false" ht="12" hidden="false" customHeight="true" outlineLevel="0" collapsed="false">
      <c r="A1" s="67" t="s">
        <v>0</v>
      </c>
      <c r="B1" s="68"/>
      <c r="C1" s="69"/>
      <c r="D1" s="70"/>
      <c r="E1" s="70"/>
      <c r="F1" s="68"/>
    </row>
    <row r="2" customFormat="false" ht="12" hidden="false" customHeight="true" outlineLevel="0" collapsed="false">
      <c r="A2" s="67" t="s">
        <v>1</v>
      </c>
      <c r="B2" s="68"/>
      <c r="C2" s="71"/>
      <c r="D2" s="70"/>
      <c r="E2" s="70"/>
      <c r="F2" s="68"/>
    </row>
    <row r="3" customFormat="false" ht="12" hidden="false" customHeight="true" outlineLevel="0" collapsed="false">
      <c r="A3" s="72" t="s">
        <v>566</v>
      </c>
      <c r="B3" s="73"/>
      <c r="C3" s="74"/>
      <c r="D3" s="75"/>
      <c r="E3" s="75"/>
      <c r="F3" s="7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1002</v>
      </c>
    </row>
    <row r="4" s="17" customFormat="true" ht="44.2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="29" customFormat="true" ht="23.25" hidden="false" customHeight="true" outlineLevel="0" collapsed="false">
      <c r="A5" s="18" t="n">
        <v>44058</v>
      </c>
      <c r="B5" s="19"/>
      <c r="C5" s="20" t="s">
        <v>326</v>
      </c>
      <c r="D5" s="20"/>
      <c r="E5" s="20"/>
      <c r="F5" s="21"/>
      <c r="G5" s="21" t="s">
        <v>561</v>
      </c>
      <c r="H5" s="22" t="n">
        <v>500</v>
      </c>
      <c r="I5" s="22"/>
      <c r="J5" s="22"/>
      <c r="K5" s="22"/>
      <c r="L5" s="23"/>
      <c r="M5" s="24" t="n">
        <f aca="false">SUM(H5:J5,K5/1.12)</f>
        <v>500</v>
      </c>
      <c r="N5" s="24" t="n">
        <f aca="false">K5/1.12*0.12</f>
        <v>0</v>
      </c>
      <c r="O5" s="24" t="n">
        <f aca="false">-SUM(I5:J5,K5/1.12)*L5</f>
        <v>-0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 t="n">
        <v>500</v>
      </c>
      <c r="AB5" s="26"/>
      <c r="AC5" s="26"/>
      <c r="AD5" s="25"/>
      <c r="AE5" s="25"/>
      <c r="AF5" s="24" t="n">
        <f aca="false">-SUM(N5:AE5)</f>
        <v>-500</v>
      </c>
      <c r="AG5" s="27" t="n">
        <f aca="false">SUM(H5:K5)+AF5+O5</f>
        <v>0</v>
      </c>
    </row>
    <row r="6" s="29" customFormat="true" ht="23.25" hidden="false" customHeight="true" outlineLevel="0" collapsed="false">
      <c r="A6" s="18" t="n">
        <v>44058</v>
      </c>
      <c r="B6" s="19"/>
      <c r="C6" s="20" t="s">
        <v>567</v>
      </c>
      <c r="D6" s="20"/>
      <c r="E6" s="20"/>
      <c r="F6" s="21"/>
      <c r="G6" s="21" t="s">
        <v>257</v>
      </c>
      <c r="H6" s="22"/>
      <c r="I6" s="22"/>
      <c r="J6" s="22" t="n">
        <v>824.45</v>
      </c>
      <c r="K6" s="22"/>
      <c r="L6" s="23"/>
      <c r="M6" s="24" t="n">
        <f aca="false">SUM(H6:J6,K6/1.12)</f>
        <v>824.45</v>
      </c>
      <c r="N6" s="24" t="n">
        <f aca="false">K6/1.12*0.12</f>
        <v>0</v>
      </c>
      <c r="O6" s="24" t="n">
        <f aca="false">-SUM(I6:J6,K6/1.12)*L6</f>
        <v>-0</v>
      </c>
      <c r="P6" s="24" t="n">
        <v>824.45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 t="n">
        <f aca="false">-SUM(N6:AE6)</f>
        <v>-824.45</v>
      </c>
      <c r="AG6" s="27" t="n">
        <f aca="false">SUM(H6:K6)+AF6+O6</f>
        <v>0</v>
      </c>
    </row>
    <row r="7" s="29" customFormat="true" ht="23.25" hidden="false" customHeight="true" outlineLevel="0" collapsed="false">
      <c r="A7" s="18" t="n">
        <v>44060</v>
      </c>
      <c r="B7" s="19"/>
      <c r="C7" s="20" t="s">
        <v>410</v>
      </c>
      <c r="D7" s="20" t="s">
        <v>411</v>
      </c>
      <c r="E7" s="20" t="s">
        <v>568</v>
      </c>
      <c r="F7" s="21" t="n">
        <v>652</v>
      </c>
      <c r="G7" s="21" t="s">
        <v>257</v>
      </c>
      <c r="H7" s="22"/>
      <c r="I7" s="22"/>
      <c r="J7" s="22" t="n">
        <v>6819</v>
      </c>
      <c r="K7" s="22"/>
      <c r="L7" s="23"/>
      <c r="M7" s="24" t="n">
        <f aca="false">SUM(H7:J7,K7/1.12)</f>
        <v>6819</v>
      </c>
      <c r="N7" s="24" t="n">
        <f aca="false">K7/1.12*0.12</f>
        <v>0</v>
      </c>
      <c r="O7" s="24" t="n">
        <f aca="false">-SUM(I7:J7,K7/1.12)*L7</f>
        <v>-0</v>
      </c>
      <c r="P7" s="24" t="n">
        <v>6819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 t="n">
        <f aca="false">-SUM(N7:AE7)</f>
        <v>-6819</v>
      </c>
      <c r="AG7" s="27" t="n">
        <f aca="false">SUM(H7:K7)+AF7+O7</f>
        <v>0</v>
      </c>
    </row>
    <row r="8" s="29" customFormat="true" ht="23.25" hidden="false" customHeight="true" outlineLevel="0" collapsed="false">
      <c r="A8" s="18" t="n">
        <v>44060</v>
      </c>
      <c r="B8" s="19"/>
      <c r="C8" s="20" t="s">
        <v>550</v>
      </c>
      <c r="D8" s="20"/>
      <c r="E8" s="20"/>
      <c r="F8" s="21"/>
      <c r="G8" s="21" t="s">
        <v>569</v>
      </c>
      <c r="H8" s="22"/>
      <c r="I8" s="22"/>
      <c r="J8" s="22" t="n">
        <v>1150</v>
      </c>
      <c r="K8" s="22"/>
      <c r="L8" s="23"/>
      <c r="M8" s="24" t="n">
        <f aca="false">SUM(H8:J8,K8/1.12)</f>
        <v>1150</v>
      </c>
      <c r="N8" s="24" t="n">
        <f aca="false">K8/1.12*0.12</f>
        <v>0</v>
      </c>
      <c r="O8" s="24" t="n">
        <f aca="false">-SUM(I8:J8,K8/1.12)*L8</f>
        <v>-0</v>
      </c>
      <c r="P8" s="24" t="n">
        <v>1150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 t="n">
        <f aca="false">-SUM(N8:AE8)</f>
        <v>-1150</v>
      </c>
      <c r="AG8" s="27" t="n">
        <f aca="false">SUM(H8:K8)+AF8+O8</f>
        <v>0</v>
      </c>
    </row>
    <row r="9" s="29" customFormat="true" ht="23.25" hidden="false" customHeight="true" outlineLevel="0" collapsed="false">
      <c r="A9" s="18" t="n">
        <v>44060</v>
      </c>
      <c r="B9" s="19"/>
      <c r="C9" s="20" t="s">
        <v>60</v>
      </c>
      <c r="D9" s="20"/>
      <c r="E9" s="20"/>
      <c r="F9" s="21"/>
      <c r="G9" s="21" t="s">
        <v>440</v>
      </c>
      <c r="H9" s="22" t="n">
        <v>30</v>
      </c>
      <c r="I9" s="22"/>
      <c r="J9" s="22"/>
      <c r="K9" s="22"/>
      <c r="L9" s="23"/>
      <c r="M9" s="24" t="n">
        <f aca="false">SUM(H9:J9,K9/1.12)</f>
        <v>30</v>
      </c>
      <c r="N9" s="24" t="n">
        <f aca="false">K9/1.12*0.12</f>
        <v>0</v>
      </c>
      <c r="O9" s="24" t="n">
        <f aca="false">-SUM(I9:J9,K9/1.12)*L9</f>
        <v>-0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 t="n">
        <v>30</v>
      </c>
      <c r="AB9" s="26"/>
      <c r="AC9" s="26"/>
      <c r="AD9" s="25"/>
      <c r="AE9" s="25"/>
      <c r="AF9" s="24" t="n">
        <f aca="false">-SUM(N9:AE9)</f>
        <v>-30</v>
      </c>
      <c r="AG9" s="27" t="n">
        <f aca="false">SUM(H9:K9)+AF9+O9</f>
        <v>0</v>
      </c>
    </row>
    <row r="10" s="29" customFormat="true" ht="23.25" hidden="false" customHeight="true" outlineLevel="0" collapsed="false">
      <c r="A10" s="18" t="n">
        <v>44060</v>
      </c>
      <c r="B10" s="19"/>
      <c r="C10" s="20" t="s">
        <v>437</v>
      </c>
      <c r="D10" s="20"/>
      <c r="E10" s="20"/>
      <c r="F10" s="21"/>
      <c r="G10" s="21" t="s">
        <v>562</v>
      </c>
      <c r="H10" s="22" t="n">
        <v>165</v>
      </c>
      <c r="I10" s="22"/>
      <c r="J10" s="22"/>
      <c r="K10" s="22"/>
      <c r="L10" s="23"/>
      <c r="M10" s="24" t="n">
        <f aca="false">SUM(H10:J10,K10/1.12)</f>
        <v>165</v>
      </c>
      <c r="N10" s="24" t="n">
        <f aca="false">K10/1.12*0.12</f>
        <v>0</v>
      </c>
      <c r="O10" s="24" t="n">
        <f aca="false">-SUM(I10:J10,K10/1.12)*L10</f>
        <v>-0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 t="n">
        <v>165</v>
      </c>
      <c r="AB10" s="26"/>
      <c r="AC10" s="26"/>
      <c r="AD10" s="25"/>
      <c r="AE10" s="25"/>
      <c r="AF10" s="24" t="n">
        <f aca="false">-SUM(N10:AE10)</f>
        <v>-165</v>
      </c>
      <c r="AG10" s="27" t="n">
        <f aca="false">SUM(H10:K10)+AF10+O10</f>
        <v>0</v>
      </c>
    </row>
    <row r="11" s="29" customFormat="true" ht="23.25" hidden="false" customHeight="true" outlineLevel="0" collapsed="false">
      <c r="A11" s="18" t="n">
        <v>44061</v>
      </c>
      <c r="B11" s="19"/>
      <c r="C11" s="20" t="s">
        <v>570</v>
      </c>
      <c r="D11" s="20"/>
      <c r="E11" s="20"/>
      <c r="F11" s="21" t="n">
        <v>201893</v>
      </c>
      <c r="G11" s="21" t="s">
        <v>571</v>
      </c>
      <c r="H11" s="22"/>
      <c r="I11" s="22"/>
      <c r="J11" s="22"/>
      <c r="K11" s="22" t="n">
        <v>820</v>
      </c>
      <c r="L11" s="23"/>
      <c r="M11" s="24" t="n">
        <f aca="false">SUM(H11:J11,K11/1.12)</f>
        <v>732.142857142857</v>
      </c>
      <c r="N11" s="24" t="n">
        <f aca="false">K11/1.12*0.12</f>
        <v>87.8571428571429</v>
      </c>
      <c r="O11" s="24" t="n">
        <f aca="false">-SUM(I11:J11,K11/1.12)*L11</f>
        <v>-0</v>
      </c>
      <c r="P11" s="24"/>
      <c r="Q11" s="25"/>
      <c r="R11" s="25"/>
      <c r="S11" s="26" t="n">
        <v>732.14</v>
      </c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 t="n">
        <f aca="false">-SUM(N11:AE11)</f>
        <v>-819.997142857143</v>
      </c>
      <c r="AG11" s="27" t="n">
        <f aca="false">SUM(H11:K11)+AF11+O11</f>
        <v>0.00285714285712402</v>
      </c>
    </row>
    <row r="12" s="29" customFormat="true" ht="23.25" hidden="false" customHeight="true" outlineLevel="0" collapsed="false">
      <c r="A12" s="18" t="n">
        <v>44061</v>
      </c>
      <c r="B12" s="19"/>
      <c r="C12" s="20" t="s">
        <v>60</v>
      </c>
      <c r="D12" s="20"/>
      <c r="E12" s="20"/>
      <c r="F12" s="21"/>
      <c r="G12" s="21" t="s">
        <v>475</v>
      </c>
      <c r="H12" s="22" t="n">
        <v>50</v>
      </c>
      <c r="I12" s="22"/>
      <c r="J12" s="22"/>
      <c r="K12" s="22"/>
      <c r="L12" s="23"/>
      <c r="M12" s="24" t="n">
        <f aca="false">SUM(H12:J12,K12/1.12)</f>
        <v>50</v>
      </c>
      <c r="N12" s="24" t="n">
        <f aca="false">K12/1.12*0.12</f>
        <v>0</v>
      </c>
      <c r="O12" s="24" t="n">
        <f aca="false">-SUM(I12:J12,K12/1.12)*L12</f>
        <v>-0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 t="n">
        <v>50</v>
      </c>
      <c r="AB12" s="26"/>
      <c r="AC12" s="26"/>
      <c r="AD12" s="25"/>
      <c r="AE12" s="25"/>
      <c r="AF12" s="24" t="n">
        <f aca="false">-SUM(N12:AE12)</f>
        <v>-50</v>
      </c>
      <c r="AG12" s="27" t="n">
        <f aca="false">SUM(H12:K12)+AF12+O12</f>
        <v>0</v>
      </c>
    </row>
    <row r="13" s="29" customFormat="true" ht="23.25" hidden="false" customHeight="true" outlineLevel="0" collapsed="false">
      <c r="A13" s="18" t="n">
        <v>44061</v>
      </c>
      <c r="B13" s="19"/>
      <c r="C13" s="20" t="s">
        <v>39</v>
      </c>
      <c r="D13" s="20" t="s">
        <v>40</v>
      </c>
      <c r="E13" s="20" t="s">
        <v>41</v>
      </c>
      <c r="F13" s="21" t="n">
        <v>38599</v>
      </c>
      <c r="G13" s="21" t="s">
        <v>572</v>
      </c>
      <c r="H13" s="22"/>
      <c r="I13" s="22"/>
      <c r="J13" s="22"/>
      <c r="K13" s="22" t="n">
        <v>259</v>
      </c>
      <c r="L13" s="23"/>
      <c r="M13" s="24" t="n">
        <f aca="false">SUM(H13:J13,K13/1.12)</f>
        <v>231.25</v>
      </c>
      <c r="N13" s="24" t="n">
        <f aca="false">K13/1.12*0.12</f>
        <v>27.75</v>
      </c>
      <c r="O13" s="24" t="n">
        <f aca="false">-SUM(I13:J13,K13/1.12)*L13</f>
        <v>-0</v>
      </c>
      <c r="P13" s="24" t="n">
        <v>231.25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 t="n">
        <f aca="false">-SUM(N13:AE13)</f>
        <v>-259</v>
      </c>
      <c r="AG13" s="27" t="n">
        <f aca="false">SUM(H13:K13)+AF13+O13</f>
        <v>0</v>
      </c>
    </row>
    <row r="14" s="29" customFormat="true" ht="23.25" hidden="false" customHeight="true" outlineLevel="0" collapsed="false">
      <c r="A14" s="18" t="n">
        <v>44058</v>
      </c>
      <c r="B14" s="19"/>
      <c r="C14" s="20" t="s">
        <v>162</v>
      </c>
      <c r="D14" s="20"/>
      <c r="E14" s="20"/>
      <c r="F14" s="21" t="n">
        <v>10226858</v>
      </c>
      <c r="G14" s="21" t="s">
        <v>257</v>
      </c>
      <c r="H14" s="22"/>
      <c r="I14" s="22"/>
      <c r="J14" s="22" t="n">
        <v>824.45</v>
      </c>
      <c r="K14" s="22"/>
      <c r="L14" s="23"/>
      <c r="M14" s="24" t="n">
        <f aca="false">SUM(H14:J14,K14/1.12)</f>
        <v>824.45</v>
      </c>
      <c r="N14" s="24" t="n">
        <f aca="false">K14/1.12*0.12</f>
        <v>0</v>
      </c>
      <c r="O14" s="24" t="n">
        <f aca="false">-SUM(I14:J14,K14/1.12)*L14</f>
        <v>-0</v>
      </c>
      <c r="P14" s="24" t="n">
        <v>824.45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 t="n">
        <f aca="false">-SUM(N14:AE14)</f>
        <v>-824.45</v>
      </c>
      <c r="AG14" s="27" t="n">
        <f aca="false">SUM(H14:K14)+AF14+O14</f>
        <v>0</v>
      </c>
    </row>
    <row r="15" s="29" customFormat="true" ht="23.25" hidden="false" customHeight="true" outlineLevel="0" collapsed="false">
      <c r="A15" s="18" t="n">
        <v>44063</v>
      </c>
      <c r="B15" s="19"/>
      <c r="C15" s="20" t="s">
        <v>550</v>
      </c>
      <c r="D15" s="20"/>
      <c r="E15" s="20"/>
      <c r="F15" s="21"/>
      <c r="G15" s="21" t="s">
        <v>573</v>
      </c>
      <c r="H15" s="22"/>
      <c r="I15" s="22"/>
      <c r="J15" s="22" t="n">
        <v>130</v>
      </c>
      <c r="K15" s="22"/>
      <c r="L15" s="23"/>
      <c r="M15" s="24" t="n">
        <f aca="false">SUM(H15:J15,K15/1.12)</f>
        <v>130</v>
      </c>
      <c r="N15" s="24" t="n">
        <f aca="false">K15/1.12*0.12</f>
        <v>0</v>
      </c>
      <c r="O15" s="24" t="n">
        <f aca="false">-SUM(I15:J15,K15/1.12)*L15</f>
        <v>-0</v>
      </c>
      <c r="P15" s="24" t="n">
        <v>130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 t="n">
        <f aca="false">-SUM(N15:AE15)</f>
        <v>-130</v>
      </c>
      <c r="AG15" s="27" t="n">
        <f aca="false">SUM(H15:K15)+AF15+O15</f>
        <v>0</v>
      </c>
    </row>
    <row r="16" s="29" customFormat="true" ht="23.25" hidden="false" customHeight="true" outlineLevel="0" collapsed="false">
      <c r="A16" s="18" t="n">
        <v>44063</v>
      </c>
      <c r="B16" s="19"/>
      <c r="C16" s="20" t="s">
        <v>60</v>
      </c>
      <c r="D16" s="20"/>
      <c r="E16" s="20"/>
      <c r="F16" s="21"/>
      <c r="G16" s="21" t="s">
        <v>432</v>
      </c>
      <c r="H16" s="22" t="n">
        <v>50</v>
      </c>
      <c r="I16" s="22"/>
      <c r="J16" s="22"/>
      <c r="K16" s="22"/>
      <c r="L16" s="23"/>
      <c r="M16" s="24" t="n">
        <f aca="false">SUM(H16:J16,K16/1.12)</f>
        <v>50</v>
      </c>
      <c r="N16" s="24" t="n">
        <f aca="false">K16/1.12*0.12</f>
        <v>0</v>
      </c>
      <c r="O16" s="24" t="n">
        <f aca="false">-SUM(I16:J16,K16/1.12)*L16</f>
        <v>-0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 t="n">
        <v>50</v>
      </c>
      <c r="AB16" s="26"/>
      <c r="AC16" s="26"/>
      <c r="AD16" s="25"/>
      <c r="AE16" s="25"/>
      <c r="AF16" s="24" t="n">
        <f aca="false">-SUM(N16:AE16)</f>
        <v>-50</v>
      </c>
      <c r="AG16" s="27" t="n">
        <f aca="false">SUM(H16:K16)+AF16+O16</f>
        <v>0</v>
      </c>
    </row>
    <row r="17" s="29" customFormat="true" ht="23.25" hidden="false" customHeight="true" outlineLevel="0" collapsed="false">
      <c r="A17" s="18" t="n">
        <v>44063</v>
      </c>
      <c r="B17" s="19"/>
      <c r="C17" s="20" t="s">
        <v>375</v>
      </c>
      <c r="D17" s="20"/>
      <c r="E17" s="20"/>
      <c r="F17" s="21" t="n">
        <v>10706383</v>
      </c>
      <c r="G17" s="21" t="s">
        <v>58</v>
      </c>
      <c r="H17" s="22"/>
      <c r="I17" s="22"/>
      <c r="J17" s="22"/>
      <c r="K17" s="22" t="n">
        <v>25</v>
      </c>
      <c r="L17" s="23"/>
      <c r="M17" s="24" t="n">
        <f aca="false">SUM(H17:J17,K17/1.12)</f>
        <v>22.3214285714286</v>
      </c>
      <c r="N17" s="24" t="n">
        <f aca="false">K17/1.12*0.12</f>
        <v>2.67857142857143</v>
      </c>
      <c r="O17" s="24" t="n">
        <f aca="false">-SUM(I17:J17,K17/1.12)*L17</f>
        <v>-0</v>
      </c>
      <c r="P17" s="24"/>
      <c r="Q17" s="25" t="n">
        <v>22.32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 t="n">
        <f aca="false">-SUM(N17:AE17)</f>
        <v>-24.9985714285714</v>
      </c>
      <c r="AG17" s="27" t="n">
        <f aca="false">SUM(H17:K17)+AF17+O17</f>
        <v>0.00142857142857267</v>
      </c>
    </row>
    <row r="18" s="29" customFormat="true" ht="23.25" hidden="false" customHeight="true" outlineLevel="0" collapsed="false">
      <c r="A18" s="18" t="n">
        <v>44063</v>
      </c>
      <c r="B18" s="19"/>
      <c r="C18" s="20" t="s">
        <v>574</v>
      </c>
      <c r="D18" s="20"/>
      <c r="E18" s="20"/>
      <c r="F18" s="21" t="n">
        <v>814841</v>
      </c>
      <c r="G18" s="21" t="s">
        <v>575</v>
      </c>
      <c r="H18" s="22"/>
      <c r="I18" s="22"/>
      <c r="J18" s="22"/>
      <c r="K18" s="22" t="n">
        <v>475</v>
      </c>
      <c r="L18" s="23"/>
      <c r="M18" s="24" t="n">
        <f aca="false">SUM(H18:J18,K18/1.12)</f>
        <v>424.107142857143</v>
      </c>
      <c r="N18" s="24" t="n">
        <f aca="false">K18/1.12*0.12</f>
        <v>50.8928571428571</v>
      </c>
      <c r="O18" s="24" t="n">
        <f aca="false">-SUM(I18:J18,K18/1.12)*L18</f>
        <v>-0</v>
      </c>
      <c r="P18" s="24"/>
      <c r="Q18" s="25"/>
      <c r="R18" s="25"/>
      <c r="S18" s="26"/>
      <c r="T18" s="26" t="n">
        <v>424.11</v>
      </c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 t="n">
        <f aca="false">-SUM(N18:AE18)</f>
        <v>-475.002857142857</v>
      </c>
      <c r="AG18" s="27" t="n">
        <f aca="false">SUM(H18:K18)+AF18+O18</f>
        <v>-0.00285714285712402</v>
      </c>
    </row>
    <row r="19" s="29" customFormat="true" ht="23.25" hidden="false" customHeight="true" outlineLevel="0" collapsed="false">
      <c r="A19" s="18" t="n">
        <v>44062</v>
      </c>
      <c r="B19" s="19"/>
      <c r="C19" s="20" t="s">
        <v>437</v>
      </c>
      <c r="D19" s="20"/>
      <c r="E19" s="20"/>
      <c r="F19" s="21"/>
      <c r="G19" s="21" t="s">
        <v>576</v>
      </c>
      <c r="H19" s="22" t="n">
        <v>120</v>
      </c>
      <c r="I19" s="22"/>
      <c r="J19" s="22"/>
      <c r="K19" s="22"/>
      <c r="L19" s="23"/>
      <c r="M19" s="24" t="n">
        <f aca="false">SUM(H19:J19,K19/1.12)</f>
        <v>120</v>
      </c>
      <c r="N19" s="24" t="n">
        <f aca="false">K19/1.12*0.12</f>
        <v>0</v>
      </c>
      <c r="O19" s="24" t="n">
        <f aca="false">-SUM(I19:J19,K19/1.12)*L19</f>
        <v>-0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 t="n">
        <v>120</v>
      </c>
      <c r="AB19" s="26"/>
      <c r="AC19" s="26"/>
      <c r="AD19" s="25"/>
      <c r="AE19" s="25"/>
      <c r="AF19" s="24" t="n">
        <f aca="false">-SUM(N19:AE19)</f>
        <v>-120</v>
      </c>
      <c r="AG19" s="27" t="n">
        <f aca="false">SUM(H19:K19)+AF19+O19</f>
        <v>0</v>
      </c>
    </row>
    <row r="20" s="29" customFormat="true" ht="23.25" hidden="false" customHeight="true" outlineLevel="0" collapsed="false">
      <c r="A20" s="18" t="n">
        <v>44063</v>
      </c>
      <c r="B20" s="19"/>
      <c r="C20" s="20" t="s">
        <v>480</v>
      </c>
      <c r="D20" s="20"/>
      <c r="E20" s="20"/>
      <c r="F20" s="21" t="n">
        <v>59281</v>
      </c>
      <c r="G20" s="21" t="s">
        <v>577</v>
      </c>
      <c r="H20" s="22"/>
      <c r="I20" s="22"/>
      <c r="J20" s="22"/>
      <c r="K20" s="22" t="n">
        <f aca="false">1934.64+232.16</f>
        <v>2166.8</v>
      </c>
      <c r="L20" s="23"/>
      <c r="M20" s="24" t="n">
        <f aca="false">SUM(H20:J20,K20/1.12)</f>
        <v>1934.64285714286</v>
      </c>
      <c r="N20" s="24" t="n">
        <f aca="false">K20/1.12*0.12</f>
        <v>232.157142857143</v>
      </c>
      <c r="O20" s="24" t="n">
        <f aca="false">-SUM(I20:J20,K20/1.12)*L20</f>
        <v>-0</v>
      </c>
      <c r="P20" s="24" t="n">
        <v>1934.64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 t="n">
        <f aca="false">-SUM(N20:AE20)</f>
        <v>-2166.79714285714</v>
      </c>
      <c r="AG20" s="27" t="n">
        <f aca="false">SUM(H20:K20)+AF20+O20</f>
        <v>0.00285714285746508</v>
      </c>
    </row>
    <row r="21" s="29" customFormat="true" ht="23.25" hidden="false" customHeight="true" outlineLevel="0" collapsed="false">
      <c r="A21" s="18" t="n">
        <v>44063</v>
      </c>
      <c r="B21" s="19"/>
      <c r="C21" s="20" t="s">
        <v>480</v>
      </c>
      <c r="D21" s="20"/>
      <c r="E21" s="20"/>
      <c r="F21" s="21" t="n">
        <v>59281</v>
      </c>
      <c r="G21" s="21" t="s">
        <v>578</v>
      </c>
      <c r="H21" s="22"/>
      <c r="I21" s="22"/>
      <c r="J21" s="22" t="n">
        <v>244.59</v>
      </c>
      <c r="K21" s="22"/>
      <c r="L21" s="23"/>
      <c r="M21" s="24" t="n">
        <f aca="false">SUM(H21:J21,K21/1.12)</f>
        <v>244.59</v>
      </c>
      <c r="N21" s="24" t="n">
        <f aca="false">K21/1.12*0.12</f>
        <v>0</v>
      </c>
      <c r="O21" s="24" t="n">
        <f aca="false">-SUM(I21:J21,K21/1.12)*L21</f>
        <v>-0</v>
      </c>
      <c r="P21" s="24" t="n">
        <v>244.59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 t="n">
        <f aca="false">-SUM(N21:AE21)</f>
        <v>-244.59</v>
      </c>
      <c r="AG21" s="27" t="n">
        <f aca="false">SUM(H21:K21)+AF21+O21</f>
        <v>0</v>
      </c>
    </row>
    <row r="22" s="29" customFormat="true" ht="23.25" hidden="false" customHeight="true" outlineLevel="0" collapsed="false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 t="n">
        <f aca="false">SUM(H22:J22,K22/1.12)</f>
        <v>0</v>
      </c>
      <c r="N22" s="24" t="n">
        <f aca="false">K22/1.12*0.12</f>
        <v>0</v>
      </c>
      <c r="O22" s="24" t="n">
        <f aca="false">-SUM(I22:J22,K22/1.12)*L22</f>
        <v>-0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 t="n">
        <f aca="false">-SUM(N22:AE22)</f>
        <v>-0</v>
      </c>
      <c r="AG22" s="27" t="n">
        <f aca="false">SUM(H22:K22)+AF22+O22</f>
        <v>0</v>
      </c>
    </row>
    <row r="23" s="29" customFormat="true" ht="23.25" hidden="false" customHeight="true" outlineLevel="0" collapsed="false">
      <c r="A23" s="18"/>
      <c r="B23" s="19"/>
      <c r="C23" s="20"/>
      <c r="D23" s="20"/>
      <c r="E23" s="20"/>
      <c r="F23" s="21"/>
      <c r="G23" s="21"/>
      <c r="H23" s="22"/>
      <c r="I23" s="22"/>
      <c r="J23" s="22"/>
      <c r="K23" s="22"/>
      <c r="L23" s="23"/>
      <c r="M23" s="24" t="n">
        <f aca="false">SUM(H23:J23,K23/1.12)</f>
        <v>0</v>
      </c>
      <c r="N23" s="24" t="n">
        <f aca="false">K23/1.12*0.12</f>
        <v>0</v>
      </c>
      <c r="O23" s="24" t="n">
        <f aca="false">-SUM(I23:J23,K23/1.12)*L23</f>
        <v>-0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 t="n">
        <f aca="false">-SUM(N23:AE23)</f>
        <v>-0</v>
      </c>
      <c r="AG23" s="27" t="n">
        <f aca="false">SUM(H23:K23)+AF23+O23</f>
        <v>0</v>
      </c>
    </row>
    <row r="24" s="29" customFormat="true" ht="23.25" hidden="false" customHeight="true" outlineLevel="0" collapsed="false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 t="n">
        <f aca="false">SUM(H24:J24,K24/1.12)</f>
        <v>0</v>
      </c>
      <c r="N24" s="24" t="n">
        <f aca="false">K24/1.12*0.12</f>
        <v>0</v>
      </c>
      <c r="O24" s="24" t="n">
        <f aca="false">-SUM(I24:J24,K24/1.12)*L24</f>
        <v>-0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 t="n">
        <f aca="false">-SUM(N24:AE24)</f>
        <v>-0</v>
      </c>
      <c r="AG24" s="27" t="n">
        <f aca="false">SUM(H24:K24)+AF24+O24</f>
        <v>0</v>
      </c>
    </row>
    <row r="25" s="29" customFormat="true" ht="11.25" hidden="false" customHeight="false" outlineLevel="0" collapsed="false">
      <c r="A25" s="18"/>
      <c r="B25" s="19"/>
      <c r="C25" s="43"/>
      <c r="D25" s="43"/>
      <c r="E25" s="43"/>
      <c r="F25" s="21"/>
      <c r="G25" s="30"/>
      <c r="H25" s="22"/>
      <c r="I25" s="22"/>
      <c r="J25" s="22"/>
      <c r="K25" s="22"/>
      <c r="L25" s="23"/>
      <c r="M25" s="25" t="n">
        <f aca="false">SUM(H25:J25,K25/1.12)</f>
        <v>0</v>
      </c>
      <c r="N25" s="24" t="n">
        <f aca="false">K25/1.12*0.12</f>
        <v>0</v>
      </c>
      <c r="O25" s="24" t="n">
        <f aca="false">-SUM(I25:J25,K25/1.12)*L25</f>
        <v>-0</v>
      </c>
      <c r="P25" s="25"/>
      <c r="Q25" s="25"/>
      <c r="R25" s="25"/>
      <c r="S25" s="25"/>
      <c r="T25" s="26"/>
      <c r="U25" s="26"/>
      <c r="V25" s="26"/>
      <c r="W25" s="26"/>
      <c r="X25" s="26"/>
      <c r="Y25" s="44"/>
      <c r="Z25" s="25"/>
      <c r="AA25" s="25"/>
      <c r="AB25" s="25"/>
      <c r="AC25" s="26"/>
      <c r="AD25" s="26"/>
      <c r="AE25" s="45"/>
      <c r="AF25" s="24" t="n">
        <f aca="false">-SUM(N25:AE25)</f>
        <v>-0</v>
      </c>
      <c r="AG25" s="27" t="n">
        <f aca="false">SUM(H25:K25)+AF25+O25</f>
        <v>0</v>
      </c>
    </row>
    <row r="26" s="52" customFormat="true" ht="12" hidden="false" customHeight="false" outlineLevel="0" collapsed="false">
      <c r="A26" s="46"/>
      <c r="B26" s="47"/>
      <c r="C26" s="48"/>
      <c r="D26" s="49"/>
      <c r="E26" s="49"/>
      <c r="F26" s="50"/>
      <c r="G26" s="48"/>
      <c r="H26" s="51" t="n">
        <f aca="false">SUM(H5:H25)</f>
        <v>915</v>
      </c>
      <c r="I26" s="51" t="n">
        <f aca="false">SUM(I5:I25)</f>
        <v>0</v>
      </c>
      <c r="J26" s="51" t="n">
        <f aca="false">SUM(J5:J25)</f>
        <v>9992.49</v>
      </c>
      <c r="K26" s="51" t="n">
        <f aca="false">SUM(K5:K25)</f>
        <v>3745.8</v>
      </c>
      <c r="L26" s="51" t="n">
        <f aca="false">SUM(L5:L25)</f>
        <v>0</v>
      </c>
      <c r="M26" s="51" t="n">
        <f aca="false">SUM(M5:M25)</f>
        <v>14251.9542857143</v>
      </c>
      <c r="N26" s="24" t="n">
        <f aca="false">K26/1.12*0.12</f>
        <v>401.335714285714</v>
      </c>
      <c r="O26" s="24" t="n">
        <f aca="false">-SUM(I26:J26,K26/1.12)*L26</f>
        <v>-0</v>
      </c>
      <c r="P26" s="51" t="n">
        <f aca="false">SUM(P5:P25)</f>
        <v>12158.38</v>
      </c>
      <c r="Q26" s="51" t="n">
        <f aca="false">SUM(Q5:Q25)</f>
        <v>22.32</v>
      </c>
      <c r="R26" s="51" t="n">
        <f aca="false">SUM(R5:R25)</f>
        <v>0</v>
      </c>
      <c r="S26" s="51" t="n">
        <f aca="false">SUM(S5:S25)</f>
        <v>732.14</v>
      </c>
      <c r="T26" s="51" t="n">
        <f aca="false">SUM(T5:T25)</f>
        <v>424.11</v>
      </c>
      <c r="U26" s="51" t="n">
        <f aca="false">SUM(U5:U25)</f>
        <v>0</v>
      </c>
      <c r="V26" s="51" t="n">
        <f aca="false">SUM(V5:V25)</f>
        <v>0</v>
      </c>
      <c r="W26" s="51" t="n">
        <f aca="false">SUM(W5:W25)</f>
        <v>0</v>
      </c>
      <c r="X26" s="51" t="n">
        <f aca="false">SUM(X5:X25)</f>
        <v>0</v>
      </c>
      <c r="Y26" s="51" t="n">
        <f aca="false">SUM(Y5:Y25)</f>
        <v>0</v>
      </c>
      <c r="Z26" s="51" t="n">
        <f aca="false">SUM(Z5:Z25)</f>
        <v>0</v>
      </c>
      <c r="AA26" s="51" t="n">
        <f aca="false">SUM(AA5:AA25)</f>
        <v>915</v>
      </c>
      <c r="AB26" s="51" t="n">
        <f aca="false">SUM(AB5:AB25)</f>
        <v>0</v>
      </c>
      <c r="AC26" s="51" t="n">
        <f aca="false">SUM(AC5:AC25)</f>
        <v>0</v>
      </c>
      <c r="AD26" s="51" t="n">
        <f aca="false">SUM(AD5:AD25)</f>
        <v>0</v>
      </c>
      <c r="AE26" s="51" t="n">
        <f aca="false">SUM(AE5:AE25)</f>
        <v>0</v>
      </c>
      <c r="AF26" s="51" t="n">
        <f aca="false">SUM(AF5:AF25)</f>
        <v>-14653.2857142857</v>
      </c>
      <c r="AG26" s="51" t="n">
        <f aca="false">SUM(AG5:AG25)</f>
        <v>0.00428571428603775</v>
      </c>
    </row>
    <row r="27" customFormat="false" ht="12" hidden="false" customHeight="false" outlineLevel="0" collapsed="false"/>
    <row r="28" customFormat="false" ht="12" hidden="false" customHeight="false" outlineLevel="0" collapsed="false">
      <c r="K28" s="53" t="n">
        <f aca="false">H26+I26+J26+K26</f>
        <v>14653.29</v>
      </c>
      <c r="AF28" s="53" t="n">
        <f aca="false">+AF26</f>
        <v>-14653.2857142857</v>
      </c>
    </row>
    <row r="29" customFormat="false" ht="12" hidden="false" customHeight="false" outlineLevel="0" collapsed="false">
      <c r="AE29" s="53"/>
      <c r="AF29" s="53"/>
    </row>
    <row r="30" customFormat="false" ht="12" hidden="false" customHeight="false" outlineLevel="0" collapsed="false">
      <c r="C30" s="54" t="s">
        <v>191</v>
      </c>
      <c r="G30" s="52"/>
      <c r="K30" s="55"/>
      <c r="L30" s="55"/>
      <c r="M30" s="55"/>
      <c r="AE30" s="78" t="s">
        <v>565</v>
      </c>
      <c r="AF30" s="53" t="n">
        <v>9600</v>
      </c>
    </row>
    <row r="31" customFormat="false" ht="12" hidden="false" customHeight="false" outlineLevel="0" collapsed="false">
      <c r="AE31" s="78"/>
      <c r="AF31" s="53"/>
    </row>
    <row r="32" customFormat="false" ht="12" hidden="false" customHeight="false" outlineLevel="0" collapsed="false">
      <c r="AE32" s="78"/>
      <c r="AF32" s="53" t="n">
        <f aca="false">9600-10617.45</f>
        <v>-1017.45</v>
      </c>
    </row>
    <row r="33" s="3" customFormat="true" ht="11.25" hidden="false" customHeight="false" outlineLevel="0" collapsed="false">
      <c r="K33" s="5"/>
      <c r="L33" s="6"/>
      <c r="M33" s="5"/>
      <c r="Y33" s="5"/>
    </row>
    <row r="40" customFormat="false" ht="11.25" hidden="false" customHeight="false" outlineLevel="0" collapsed="false">
      <c r="Q40" s="5" t="n">
        <v>0</v>
      </c>
    </row>
  </sheetData>
  <mergeCells count="1">
    <mergeCell ref="K30:M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2014-11-05T11:52:28Z</dcterms:created>
  <dc:creator>admin</dc:creator>
  <dc:description/>
  <dc:language>en-PH</dc:language>
  <cp:lastModifiedBy/>
  <cp:lastPrinted>2016-02-06T11:31:51Z</cp:lastPrinted>
  <dcterms:modified xsi:type="dcterms:W3CDTF">2022-03-06T15:54:06Z</dcterms:modified>
  <cp:revision>45</cp:revision>
  <dc:subject/>
  <dc:title/>
</cp:coreProperties>
</file>